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autoCompressPictures="0"/>
  <mc:AlternateContent xmlns:mc="http://schemas.openxmlformats.org/markup-compatibility/2006">
    <mc:Choice Requires="x15">
      <x15ac:absPath xmlns:x15ac="http://schemas.microsoft.com/office/spreadsheetml/2010/11/ac" url="https://stateoforegon.sharepoint.com/sites/VaporIntrusionUpdate-Phase1Project-PhaseIICoreTeam/Shared Documents/Phase II Core Team/Final-Guidance-April2025/RBCs/"/>
    </mc:Choice>
  </mc:AlternateContent>
  <xr:revisionPtr revIDLastSave="539" documentId="13_ncr:1_{A64C3F5A-6A8B-4020-9EF7-BE86A3AC8961}" xr6:coauthVersionLast="47" xr6:coauthVersionMax="47" xr10:uidLastSave="{29033C56-B158-4BD7-9263-D8A28CEE04E9}"/>
  <bookViews>
    <workbookView xWindow="-120" yWindow="-120" windowWidth="25440" windowHeight="15270" xr2:uid="{00000000-000D-0000-FFFF-FFFF00000000}"/>
  </bookViews>
  <sheets>
    <sheet name="Intro" sheetId="9" r:id="rId1"/>
    <sheet name="TPH" sheetId="10" r:id="rId2"/>
    <sheet name="Residential" sheetId="2" r:id="rId3"/>
    <sheet name="Commercial" sheetId="4" r:id="rId4"/>
    <sheet name="PDF Chronic" sheetId="13" r:id="rId5"/>
    <sheet name="Acute" sheetId="8" r:id="rId6"/>
    <sheet name="PDF Acute" sheetId="12" r:id="rId7"/>
    <sheet name="Air Inputs" sheetId="1" r:id="rId8"/>
    <sheet name="Chemical Properties" sheetId="3" r:id="rId9"/>
  </sheets>
  <definedNames>
    <definedName name="_xlnm._FilterDatabase" localSheetId="5" hidden="1">Acute!$A$5:$R$266</definedName>
    <definedName name="_xlnm._FilterDatabase" localSheetId="8" hidden="1">'Chemical Properties'!$A$4:$AA$387</definedName>
    <definedName name="_xlnm._FilterDatabase" localSheetId="3" hidden="1">Commercial!$A$4:$AK$387</definedName>
    <definedName name="_xlnm._FilterDatabase" localSheetId="6" hidden="1">'PDF Acute'!$A$4:$J$392</definedName>
    <definedName name="_xlnm._FilterDatabase" localSheetId="4" hidden="1">'PDF Chronic'!$B$4:$Q$387</definedName>
    <definedName name="_xlnm._FilterDatabase" localSheetId="2" hidden="1">Residential!$A$4:$AK$387</definedName>
    <definedName name="_xlnm.Print_Titles" localSheetId="6">'PDF Acute'!$1:$4</definedName>
    <definedName name="_xlnm.Print_Titles" localSheetId="4">'PDF Chronic'!$1:$4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8" l="1"/>
  <c r="C19" i="12"/>
  <c r="D19" i="12" s="1"/>
  <c r="J19" i="12" s="1"/>
  <c r="I56" i="2"/>
  <c r="S56" i="2" s="1"/>
  <c r="T56" i="2" s="1"/>
  <c r="K10" i="2"/>
  <c r="L10" i="2" s="1"/>
  <c r="F6" i="8"/>
  <c r="G6" i="8" s="1"/>
  <c r="H6" i="8"/>
  <c r="I6" i="8" s="1"/>
  <c r="I10" i="4"/>
  <c r="J10" i="4" s="1"/>
  <c r="G10" i="13" s="1"/>
  <c r="K387" i="4"/>
  <c r="U387" i="4" s="1"/>
  <c r="I387" i="4"/>
  <c r="K386" i="4"/>
  <c r="I386" i="4"/>
  <c r="S386" i="4" s="1"/>
  <c r="T386" i="4" s="1"/>
  <c r="I386" i="13" s="1"/>
  <c r="K385" i="4"/>
  <c r="U385" i="4" s="1"/>
  <c r="I385" i="4"/>
  <c r="S385" i="4" s="1"/>
  <c r="T385" i="4" s="1"/>
  <c r="I385" i="13" s="1"/>
  <c r="K384" i="4"/>
  <c r="U384" i="4" s="1"/>
  <c r="I384" i="4"/>
  <c r="K383" i="4"/>
  <c r="P383" i="4" s="1"/>
  <c r="Q383" i="4" s="1"/>
  <c r="O383" i="13" s="1"/>
  <c r="I383" i="4"/>
  <c r="K382" i="4"/>
  <c r="I382" i="4"/>
  <c r="S382" i="4" s="1"/>
  <c r="T382" i="4" s="1"/>
  <c r="I382" i="13" s="1"/>
  <c r="K381" i="4"/>
  <c r="L381" i="4" s="1"/>
  <c r="N381" i="13" s="1"/>
  <c r="I381" i="4"/>
  <c r="K380" i="4"/>
  <c r="I380" i="4"/>
  <c r="N380" i="4" s="1"/>
  <c r="O380" i="4" s="1"/>
  <c r="H380" i="13" s="1"/>
  <c r="K379" i="4"/>
  <c r="P379" i="4" s="1"/>
  <c r="Q379" i="4" s="1"/>
  <c r="O379" i="13" s="1"/>
  <c r="I379" i="4"/>
  <c r="S379" i="4" s="1"/>
  <c r="T379" i="4" s="1"/>
  <c r="I379" i="13" s="1"/>
  <c r="K378" i="4"/>
  <c r="I378" i="4"/>
  <c r="S378" i="4" s="1"/>
  <c r="T378" i="4" s="1"/>
  <c r="I378" i="13" s="1"/>
  <c r="K377" i="4"/>
  <c r="L377" i="4" s="1"/>
  <c r="N377" i="13" s="1"/>
  <c r="I377" i="4"/>
  <c r="J377" i="4" s="1"/>
  <c r="G377" i="13" s="1"/>
  <c r="K376" i="4"/>
  <c r="P376" i="4" s="1"/>
  <c r="Q376" i="4" s="1"/>
  <c r="O376" i="13" s="1"/>
  <c r="I376" i="4"/>
  <c r="S376" i="4" s="1"/>
  <c r="T376" i="4" s="1"/>
  <c r="I376" i="13" s="1"/>
  <c r="K375" i="4"/>
  <c r="U375" i="4" s="1"/>
  <c r="I375" i="4"/>
  <c r="S375" i="4" s="1"/>
  <c r="T375" i="4" s="1"/>
  <c r="I375" i="13" s="1"/>
  <c r="K374" i="4"/>
  <c r="L374" i="4" s="1"/>
  <c r="N374" i="13" s="1"/>
  <c r="I374" i="4"/>
  <c r="S374" i="4" s="1"/>
  <c r="T374" i="4" s="1"/>
  <c r="I374" i="13" s="1"/>
  <c r="K373" i="4"/>
  <c r="U373" i="4" s="1"/>
  <c r="I373" i="4"/>
  <c r="S373" i="4" s="1"/>
  <c r="T373" i="4" s="1"/>
  <c r="I373" i="13" s="1"/>
  <c r="K372" i="4"/>
  <c r="L372" i="4" s="1"/>
  <c r="N372" i="13" s="1"/>
  <c r="I372" i="4"/>
  <c r="S372" i="4" s="1"/>
  <c r="T372" i="4" s="1"/>
  <c r="I372" i="13" s="1"/>
  <c r="K371" i="4"/>
  <c r="U371" i="4" s="1"/>
  <c r="I371" i="4"/>
  <c r="J371" i="4" s="1"/>
  <c r="G371" i="13" s="1"/>
  <c r="K370" i="4"/>
  <c r="L370" i="4" s="1"/>
  <c r="N370" i="13" s="1"/>
  <c r="I370" i="4"/>
  <c r="J370" i="4" s="1"/>
  <c r="G370" i="13" s="1"/>
  <c r="K369" i="4"/>
  <c r="U369" i="4" s="1"/>
  <c r="I369" i="4"/>
  <c r="J369" i="4" s="1"/>
  <c r="G369" i="13" s="1"/>
  <c r="K368" i="4"/>
  <c r="I368" i="4"/>
  <c r="S368" i="4" s="1"/>
  <c r="T368" i="4" s="1"/>
  <c r="I368" i="13" s="1"/>
  <c r="K367" i="4"/>
  <c r="P367" i="4" s="1"/>
  <c r="Q367" i="4" s="1"/>
  <c r="O367" i="13" s="1"/>
  <c r="I367" i="4"/>
  <c r="K366" i="4"/>
  <c r="L366" i="4" s="1"/>
  <c r="N366" i="13" s="1"/>
  <c r="I366" i="4"/>
  <c r="J366" i="4" s="1"/>
  <c r="G366" i="13" s="1"/>
  <c r="K365" i="4"/>
  <c r="I365" i="4"/>
  <c r="S365" i="4" s="1"/>
  <c r="T365" i="4" s="1"/>
  <c r="I365" i="13" s="1"/>
  <c r="K364" i="4"/>
  <c r="I364" i="4"/>
  <c r="N364" i="4" s="1"/>
  <c r="O364" i="4" s="1"/>
  <c r="H364" i="13" s="1"/>
  <c r="K363" i="4"/>
  <c r="I363" i="4"/>
  <c r="J363" i="4" s="1"/>
  <c r="G363" i="13" s="1"/>
  <c r="K362" i="4"/>
  <c r="P362" i="4" s="1"/>
  <c r="Q362" i="4" s="1"/>
  <c r="O362" i="13" s="1"/>
  <c r="I362" i="4"/>
  <c r="J362" i="4" s="1"/>
  <c r="G362" i="13" s="1"/>
  <c r="K361" i="4"/>
  <c r="I361" i="4"/>
  <c r="N361" i="4" s="1"/>
  <c r="O361" i="4" s="1"/>
  <c r="H361" i="13" s="1"/>
  <c r="K360" i="4"/>
  <c r="P360" i="4" s="1"/>
  <c r="Q360" i="4" s="1"/>
  <c r="O360" i="13" s="1"/>
  <c r="I360" i="4"/>
  <c r="S360" i="4" s="1"/>
  <c r="T360" i="4" s="1"/>
  <c r="I360" i="13" s="1"/>
  <c r="K359" i="4"/>
  <c r="I359" i="4"/>
  <c r="S359" i="4" s="1"/>
  <c r="T359" i="4" s="1"/>
  <c r="I359" i="13" s="1"/>
  <c r="K358" i="4"/>
  <c r="U358" i="4" s="1"/>
  <c r="W358" i="4" s="1"/>
  <c r="I358" i="4"/>
  <c r="K357" i="4"/>
  <c r="P357" i="4" s="1"/>
  <c r="Q357" i="4" s="1"/>
  <c r="O357" i="13" s="1"/>
  <c r="I357" i="4"/>
  <c r="K356" i="4"/>
  <c r="L356" i="4" s="1"/>
  <c r="N356" i="13" s="1"/>
  <c r="I356" i="4"/>
  <c r="K355" i="4"/>
  <c r="U355" i="4" s="1"/>
  <c r="I355" i="4"/>
  <c r="K354" i="4"/>
  <c r="U354" i="4" s="1"/>
  <c r="I354" i="4"/>
  <c r="K353" i="4"/>
  <c r="I353" i="4"/>
  <c r="K352" i="4"/>
  <c r="U352" i="4" s="1"/>
  <c r="I352" i="4"/>
  <c r="S352" i="4" s="1"/>
  <c r="T352" i="4" s="1"/>
  <c r="I352" i="13" s="1"/>
  <c r="K351" i="4"/>
  <c r="I351" i="4"/>
  <c r="K350" i="4"/>
  <c r="P350" i="4" s="1"/>
  <c r="Q350" i="4" s="1"/>
  <c r="O350" i="13" s="1"/>
  <c r="I350" i="4"/>
  <c r="K349" i="4"/>
  <c r="I349" i="4"/>
  <c r="J349" i="4" s="1"/>
  <c r="G349" i="13" s="1"/>
  <c r="K348" i="4"/>
  <c r="I348" i="4"/>
  <c r="S348" i="4" s="1"/>
  <c r="T348" i="4" s="1"/>
  <c r="I348" i="13" s="1"/>
  <c r="K347" i="4"/>
  <c r="L347" i="4" s="1"/>
  <c r="N347" i="13" s="1"/>
  <c r="I347" i="4"/>
  <c r="K346" i="4"/>
  <c r="P346" i="4" s="1"/>
  <c r="Q346" i="4" s="1"/>
  <c r="O346" i="13" s="1"/>
  <c r="I346" i="4"/>
  <c r="K345" i="4"/>
  <c r="P345" i="4" s="1"/>
  <c r="Q345" i="4" s="1"/>
  <c r="O345" i="13" s="1"/>
  <c r="I345" i="4"/>
  <c r="J345" i="4" s="1"/>
  <c r="G345" i="13" s="1"/>
  <c r="K344" i="4"/>
  <c r="I344" i="4"/>
  <c r="S344" i="4" s="1"/>
  <c r="T344" i="4" s="1"/>
  <c r="I344" i="13" s="1"/>
  <c r="K343" i="4"/>
  <c r="I343" i="4"/>
  <c r="K342" i="4"/>
  <c r="L342" i="4" s="1"/>
  <c r="N342" i="13" s="1"/>
  <c r="I342" i="4"/>
  <c r="K341" i="4"/>
  <c r="P341" i="4" s="1"/>
  <c r="Q341" i="4" s="1"/>
  <c r="O341" i="13" s="1"/>
  <c r="I341" i="4"/>
  <c r="N341" i="4" s="1"/>
  <c r="O341" i="4" s="1"/>
  <c r="H341" i="13" s="1"/>
  <c r="K340" i="4"/>
  <c r="P340" i="4" s="1"/>
  <c r="Q340" i="4" s="1"/>
  <c r="O340" i="13" s="1"/>
  <c r="I340" i="4"/>
  <c r="K339" i="4"/>
  <c r="I339" i="4"/>
  <c r="K338" i="4"/>
  <c r="I338" i="4"/>
  <c r="S338" i="4" s="1"/>
  <c r="T338" i="4" s="1"/>
  <c r="I338" i="13" s="1"/>
  <c r="K337" i="4"/>
  <c r="P337" i="4" s="1"/>
  <c r="Q337" i="4" s="1"/>
  <c r="O337" i="13" s="1"/>
  <c r="I337" i="4"/>
  <c r="K336" i="4"/>
  <c r="L336" i="4" s="1"/>
  <c r="N336" i="13" s="1"/>
  <c r="I336" i="4"/>
  <c r="J336" i="4" s="1"/>
  <c r="G336" i="13" s="1"/>
  <c r="K335" i="4"/>
  <c r="I335" i="4"/>
  <c r="J335" i="4" s="1"/>
  <c r="G335" i="13" s="1"/>
  <c r="K334" i="4"/>
  <c r="I334" i="4"/>
  <c r="S334" i="4" s="1"/>
  <c r="T334" i="4" s="1"/>
  <c r="I334" i="13" s="1"/>
  <c r="K333" i="4"/>
  <c r="I333" i="4"/>
  <c r="N333" i="4" s="1"/>
  <c r="O333" i="4" s="1"/>
  <c r="H333" i="13" s="1"/>
  <c r="K332" i="4"/>
  <c r="L332" i="4" s="1"/>
  <c r="N332" i="13" s="1"/>
  <c r="I332" i="4"/>
  <c r="K331" i="4"/>
  <c r="L331" i="4" s="1"/>
  <c r="N331" i="13" s="1"/>
  <c r="I331" i="4"/>
  <c r="S331" i="4" s="1"/>
  <c r="T331" i="4" s="1"/>
  <c r="I331" i="13" s="1"/>
  <c r="K330" i="4"/>
  <c r="I330" i="4"/>
  <c r="S330" i="4" s="1"/>
  <c r="T330" i="4" s="1"/>
  <c r="I330" i="13" s="1"/>
  <c r="K329" i="4"/>
  <c r="L329" i="4" s="1"/>
  <c r="N329" i="13" s="1"/>
  <c r="I329" i="4"/>
  <c r="J329" i="4" s="1"/>
  <c r="G329" i="13" s="1"/>
  <c r="K328" i="4"/>
  <c r="P328" i="4" s="1"/>
  <c r="Q328" i="4" s="1"/>
  <c r="O328" i="13" s="1"/>
  <c r="I328" i="4"/>
  <c r="K327" i="4"/>
  <c r="P327" i="4" s="1"/>
  <c r="Q327" i="4" s="1"/>
  <c r="O327" i="13" s="1"/>
  <c r="I327" i="4"/>
  <c r="J327" i="4" s="1"/>
  <c r="G327" i="13" s="1"/>
  <c r="K326" i="4"/>
  <c r="L326" i="4" s="1"/>
  <c r="N326" i="13" s="1"/>
  <c r="I326" i="4"/>
  <c r="J326" i="4" s="1"/>
  <c r="G326" i="13" s="1"/>
  <c r="K325" i="4"/>
  <c r="L325" i="4" s="1"/>
  <c r="N325" i="13" s="1"/>
  <c r="I325" i="4"/>
  <c r="N325" i="4" s="1"/>
  <c r="O325" i="4" s="1"/>
  <c r="H325" i="13" s="1"/>
  <c r="K324" i="4"/>
  <c r="P324" i="4" s="1"/>
  <c r="Q324" i="4" s="1"/>
  <c r="O324" i="13" s="1"/>
  <c r="I324" i="4"/>
  <c r="S324" i="4" s="1"/>
  <c r="T324" i="4" s="1"/>
  <c r="I324" i="13" s="1"/>
  <c r="K323" i="4"/>
  <c r="I323" i="4"/>
  <c r="N323" i="4" s="1"/>
  <c r="O323" i="4" s="1"/>
  <c r="H323" i="13" s="1"/>
  <c r="K322" i="4"/>
  <c r="P322" i="4" s="1"/>
  <c r="Q322" i="4" s="1"/>
  <c r="O322" i="13" s="1"/>
  <c r="I322" i="4"/>
  <c r="J322" i="4" s="1"/>
  <c r="G322" i="13" s="1"/>
  <c r="K321" i="4"/>
  <c r="P321" i="4" s="1"/>
  <c r="Q321" i="4" s="1"/>
  <c r="O321" i="13" s="1"/>
  <c r="I321" i="4"/>
  <c r="K320" i="4"/>
  <c r="I320" i="4"/>
  <c r="S320" i="4" s="1"/>
  <c r="T320" i="4" s="1"/>
  <c r="I320" i="13" s="1"/>
  <c r="K319" i="4"/>
  <c r="L319" i="4" s="1"/>
  <c r="N319" i="13" s="1"/>
  <c r="I319" i="4"/>
  <c r="S319" i="4" s="1"/>
  <c r="T319" i="4" s="1"/>
  <c r="I319" i="13" s="1"/>
  <c r="K318" i="4"/>
  <c r="P318" i="4" s="1"/>
  <c r="Q318" i="4" s="1"/>
  <c r="O318" i="13" s="1"/>
  <c r="I318" i="4"/>
  <c r="S318" i="4" s="1"/>
  <c r="T318" i="4" s="1"/>
  <c r="I318" i="13" s="1"/>
  <c r="K317" i="4"/>
  <c r="L317" i="4" s="1"/>
  <c r="N317" i="13" s="1"/>
  <c r="I317" i="4"/>
  <c r="K316" i="4"/>
  <c r="I316" i="4"/>
  <c r="J316" i="4" s="1"/>
  <c r="G316" i="13" s="1"/>
  <c r="K315" i="4"/>
  <c r="L315" i="4" s="1"/>
  <c r="N315" i="13" s="1"/>
  <c r="I315" i="4"/>
  <c r="K314" i="4"/>
  <c r="L314" i="4" s="1"/>
  <c r="N314" i="13" s="1"/>
  <c r="I314" i="4"/>
  <c r="J314" i="4" s="1"/>
  <c r="G314" i="13" s="1"/>
  <c r="K313" i="4"/>
  <c r="P313" i="4" s="1"/>
  <c r="Q313" i="4" s="1"/>
  <c r="O313" i="13" s="1"/>
  <c r="I313" i="4"/>
  <c r="N313" i="4" s="1"/>
  <c r="O313" i="4" s="1"/>
  <c r="H313" i="13" s="1"/>
  <c r="K312" i="4"/>
  <c r="P312" i="4" s="1"/>
  <c r="Q312" i="4" s="1"/>
  <c r="O312" i="13" s="1"/>
  <c r="I312" i="4"/>
  <c r="J312" i="4" s="1"/>
  <c r="G312" i="13" s="1"/>
  <c r="K311" i="4"/>
  <c r="L311" i="4" s="1"/>
  <c r="N311" i="13" s="1"/>
  <c r="I311" i="4"/>
  <c r="N311" i="4" s="1"/>
  <c r="O311" i="4" s="1"/>
  <c r="H311" i="13" s="1"/>
  <c r="K310" i="4"/>
  <c r="L310" i="4" s="1"/>
  <c r="N310" i="13" s="1"/>
  <c r="I310" i="4"/>
  <c r="N310" i="4" s="1"/>
  <c r="O310" i="4" s="1"/>
  <c r="H310" i="13" s="1"/>
  <c r="K309" i="4"/>
  <c r="I309" i="4"/>
  <c r="K308" i="4"/>
  <c r="I308" i="4"/>
  <c r="J308" i="4" s="1"/>
  <c r="G308" i="13" s="1"/>
  <c r="K307" i="4"/>
  <c r="I307" i="4"/>
  <c r="J307" i="4" s="1"/>
  <c r="G307" i="13" s="1"/>
  <c r="K306" i="4"/>
  <c r="I306" i="4"/>
  <c r="J306" i="4" s="1"/>
  <c r="G306" i="13" s="1"/>
  <c r="K305" i="4"/>
  <c r="I305" i="4"/>
  <c r="K304" i="4"/>
  <c r="P304" i="4" s="1"/>
  <c r="Q304" i="4" s="1"/>
  <c r="O304" i="13" s="1"/>
  <c r="I304" i="4"/>
  <c r="N304" i="4" s="1"/>
  <c r="K303" i="4"/>
  <c r="P303" i="4" s="1"/>
  <c r="Q303" i="4" s="1"/>
  <c r="O303" i="13" s="1"/>
  <c r="I303" i="4"/>
  <c r="J303" i="4" s="1"/>
  <c r="G303" i="13" s="1"/>
  <c r="K302" i="4"/>
  <c r="L302" i="4" s="1"/>
  <c r="N302" i="13" s="1"/>
  <c r="I302" i="4"/>
  <c r="K301" i="4"/>
  <c r="P301" i="4" s="1"/>
  <c r="Q301" i="4" s="1"/>
  <c r="O301" i="13" s="1"/>
  <c r="I301" i="4"/>
  <c r="K300" i="4"/>
  <c r="P300" i="4" s="1"/>
  <c r="Q300" i="4" s="1"/>
  <c r="O300" i="13" s="1"/>
  <c r="I300" i="4"/>
  <c r="K299" i="4"/>
  <c r="I299" i="4"/>
  <c r="K298" i="4"/>
  <c r="L298" i="4" s="1"/>
  <c r="N298" i="13" s="1"/>
  <c r="I298" i="4"/>
  <c r="J298" i="4" s="1"/>
  <c r="G298" i="13" s="1"/>
  <c r="K297" i="4"/>
  <c r="P297" i="4" s="1"/>
  <c r="Q297" i="4" s="1"/>
  <c r="O297" i="13" s="1"/>
  <c r="I297" i="4"/>
  <c r="K296" i="4"/>
  <c r="P296" i="4" s="1"/>
  <c r="Q296" i="4" s="1"/>
  <c r="O296" i="13" s="1"/>
  <c r="I296" i="4"/>
  <c r="N296" i="4" s="1"/>
  <c r="K295" i="4"/>
  <c r="L295" i="4" s="1"/>
  <c r="N295" i="13" s="1"/>
  <c r="I295" i="4"/>
  <c r="K294" i="4"/>
  <c r="P294" i="4" s="1"/>
  <c r="Q294" i="4" s="1"/>
  <c r="O294" i="13" s="1"/>
  <c r="I294" i="4"/>
  <c r="S294" i="4" s="1"/>
  <c r="T294" i="4" s="1"/>
  <c r="I294" i="13" s="1"/>
  <c r="K293" i="4"/>
  <c r="I293" i="4"/>
  <c r="S293" i="4" s="1"/>
  <c r="T293" i="4" s="1"/>
  <c r="I293" i="13" s="1"/>
  <c r="K292" i="4"/>
  <c r="P292" i="4" s="1"/>
  <c r="Q292" i="4" s="1"/>
  <c r="O292" i="13" s="1"/>
  <c r="I292" i="4"/>
  <c r="J292" i="4" s="1"/>
  <c r="G292" i="13" s="1"/>
  <c r="K291" i="4"/>
  <c r="I291" i="4"/>
  <c r="N291" i="4" s="1"/>
  <c r="O291" i="4" s="1"/>
  <c r="H291" i="13" s="1"/>
  <c r="K290" i="4"/>
  <c r="P290" i="4" s="1"/>
  <c r="Q290" i="4" s="1"/>
  <c r="O290" i="13" s="1"/>
  <c r="I290" i="4"/>
  <c r="K289" i="4"/>
  <c r="I289" i="4"/>
  <c r="J289" i="4" s="1"/>
  <c r="G289" i="13" s="1"/>
  <c r="K288" i="4"/>
  <c r="I288" i="4"/>
  <c r="S288" i="4" s="1"/>
  <c r="T288" i="4" s="1"/>
  <c r="I288" i="13" s="1"/>
  <c r="K287" i="4"/>
  <c r="L287" i="4" s="1"/>
  <c r="N287" i="13" s="1"/>
  <c r="I287" i="4"/>
  <c r="S287" i="4" s="1"/>
  <c r="T287" i="4" s="1"/>
  <c r="I287" i="13" s="1"/>
  <c r="K286" i="4"/>
  <c r="L286" i="4" s="1"/>
  <c r="N286" i="13" s="1"/>
  <c r="I286" i="4"/>
  <c r="K285" i="4"/>
  <c r="L285" i="4" s="1"/>
  <c r="N285" i="13" s="1"/>
  <c r="I285" i="4"/>
  <c r="S285" i="4" s="1"/>
  <c r="T285" i="4" s="1"/>
  <c r="I285" i="13" s="1"/>
  <c r="K284" i="4"/>
  <c r="I284" i="4"/>
  <c r="N284" i="4" s="1"/>
  <c r="O284" i="4" s="1"/>
  <c r="H284" i="13" s="1"/>
  <c r="K283" i="4"/>
  <c r="P283" i="4" s="1"/>
  <c r="Q283" i="4" s="1"/>
  <c r="O283" i="13" s="1"/>
  <c r="I283" i="4"/>
  <c r="K282" i="4"/>
  <c r="P282" i="4" s="1"/>
  <c r="Q282" i="4" s="1"/>
  <c r="O282" i="13" s="1"/>
  <c r="I282" i="4"/>
  <c r="S282" i="4" s="1"/>
  <c r="T282" i="4" s="1"/>
  <c r="I282" i="13" s="1"/>
  <c r="K281" i="4"/>
  <c r="P281" i="4" s="1"/>
  <c r="Q281" i="4" s="1"/>
  <c r="O281" i="13" s="1"/>
  <c r="I281" i="4"/>
  <c r="N281" i="4" s="1"/>
  <c r="O281" i="4" s="1"/>
  <c r="H281" i="13" s="1"/>
  <c r="K280" i="4"/>
  <c r="P280" i="4" s="1"/>
  <c r="Q280" i="4" s="1"/>
  <c r="O280" i="13" s="1"/>
  <c r="I280" i="4"/>
  <c r="K279" i="4"/>
  <c r="I279" i="4"/>
  <c r="N279" i="4" s="1"/>
  <c r="O279" i="4" s="1"/>
  <c r="H279" i="13" s="1"/>
  <c r="K278" i="4"/>
  <c r="I278" i="4"/>
  <c r="S278" i="4" s="1"/>
  <c r="T278" i="4" s="1"/>
  <c r="I278" i="13" s="1"/>
  <c r="K277" i="4"/>
  <c r="L277" i="4" s="1"/>
  <c r="N277" i="13" s="1"/>
  <c r="I277" i="4"/>
  <c r="J277" i="4" s="1"/>
  <c r="G277" i="13" s="1"/>
  <c r="K276" i="4"/>
  <c r="I276" i="4"/>
  <c r="J276" i="4" s="1"/>
  <c r="G276" i="13" s="1"/>
  <c r="K275" i="4"/>
  <c r="P275" i="4" s="1"/>
  <c r="Q275" i="4" s="1"/>
  <c r="O275" i="13" s="1"/>
  <c r="I275" i="4"/>
  <c r="S275" i="4" s="1"/>
  <c r="T275" i="4" s="1"/>
  <c r="I275" i="13" s="1"/>
  <c r="K274" i="4"/>
  <c r="L274" i="4" s="1"/>
  <c r="N274" i="13" s="1"/>
  <c r="I274" i="4"/>
  <c r="S274" i="4" s="1"/>
  <c r="T274" i="4" s="1"/>
  <c r="I274" i="13" s="1"/>
  <c r="K273" i="4"/>
  <c r="P273" i="4" s="1"/>
  <c r="Q273" i="4" s="1"/>
  <c r="O273" i="13" s="1"/>
  <c r="I273" i="4"/>
  <c r="J273" i="4" s="1"/>
  <c r="G273" i="13" s="1"/>
  <c r="K272" i="4"/>
  <c r="I272" i="4"/>
  <c r="J272" i="4" s="1"/>
  <c r="G272" i="13" s="1"/>
  <c r="K271" i="4"/>
  <c r="L271" i="4" s="1"/>
  <c r="N271" i="13" s="1"/>
  <c r="I271" i="4"/>
  <c r="N271" i="4" s="1"/>
  <c r="O271" i="4" s="1"/>
  <c r="H271" i="13" s="1"/>
  <c r="K270" i="4"/>
  <c r="I270" i="4"/>
  <c r="S270" i="4" s="1"/>
  <c r="T270" i="4" s="1"/>
  <c r="I270" i="13" s="1"/>
  <c r="K269" i="4"/>
  <c r="P269" i="4" s="1"/>
  <c r="Q269" i="4" s="1"/>
  <c r="O269" i="13" s="1"/>
  <c r="I269" i="4"/>
  <c r="J269" i="4" s="1"/>
  <c r="G269" i="13" s="1"/>
  <c r="K268" i="4"/>
  <c r="L268" i="4" s="1"/>
  <c r="N268" i="13" s="1"/>
  <c r="I268" i="4"/>
  <c r="J268" i="4" s="1"/>
  <c r="G268" i="13" s="1"/>
  <c r="K267" i="4"/>
  <c r="P267" i="4" s="1"/>
  <c r="Q267" i="4" s="1"/>
  <c r="O267" i="13" s="1"/>
  <c r="I267" i="4"/>
  <c r="K266" i="4"/>
  <c r="L266" i="4" s="1"/>
  <c r="N266" i="13" s="1"/>
  <c r="I266" i="4"/>
  <c r="J266" i="4" s="1"/>
  <c r="G266" i="13" s="1"/>
  <c r="K265" i="4"/>
  <c r="P265" i="4" s="1"/>
  <c r="Q265" i="4" s="1"/>
  <c r="O265" i="13" s="1"/>
  <c r="I265" i="4"/>
  <c r="J265" i="4" s="1"/>
  <c r="G265" i="13" s="1"/>
  <c r="K264" i="4"/>
  <c r="P264" i="4" s="1"/>
  <c r="Q264" i="4" s="1"/>
  <c r="O264" i="13" s="1"/>
  <c r="I264" i="4"/>
  <c r="S264" i="4" s="1"/>
  <c r="T264" i="4" s="1"/>
  <c r="I264" i="13" s="1"/>
  <c r="K263" i="4"/>
  <c r="I263" i="4"/>
  <c r="N263" i="4" s="1"/>
  <c r="O263" i="4" s="1"/>
  <c r="H263" i="13" s="1"/>
  <c r="K262" i="4"/>
  <c r="L262" i="4" s="1"/>
  <c r="N262" i="13" s="1"/>
  <c r="I262" i="4"/>
  <c r="J262" i="4" s="1"/>
  <c r="G262" i="13" s="1"/>
  <c r="K261" i="4"/>
  <c r="P261" i="4" s="1"/>
  <c r="Q261" i="4" s="1"/>
  <c r="O261" i="13" s="1"/>
  <c r="I261" i="4"/>
  <c r="J261" i="4" s="1"/>
  <c r="G261" i="13" s="1"/>
  <c r="K260" i="4"/>
  <c r="P260" i="4" s="1"/>
  <c r="Q260" i="4" s="1"/>
  <c r="O260" i="13" s="1"/>
  <c r="I260" i="4"/>
  <c r="N260" i="4" s="1"/>
  <c r="O260" i="4" s="1"/>
  <c r="H260" i="13" s="1"/>
  <c r="K259" i="4"/>
  <c r="L259" i="4" s="1"/>
  <c r="N259" i="13" s="1"/>
  <c r="I259" i="4"/>
  <c r="S259" i="4" s="1"/>
  <c r="T259" i="4" s="1"/>
  <c r="I259" i="13" s="1"/>
  <c r="K258" i="4"/>
  <c r="I258" i="4"/>
  <c r="S258" i="4" s="1"/>
  <c r="T258" i="4" s="1"/>
  <c r="I258" i="13" s="1"/>
  <c r="K257" i="4"/>
  <c r="L257" i="4" s="1"/>
  <c r="N257" i="13" s="1"/>
  <c r="I257" i="4"/>
  <c r="J257" i="4" s="1"/>
  <c r="G257" i="13" s="1"/>
  <c r="K256" i="4"/>
  <c r="L256" i="4" s="1"/>
  <c r="N256" i="13" s="1"/>
  <c r="I256" i="4"/>
  <c r="K255" i="4"/>
  <c r="P255" i="4" s="1"/>
  <c r="Q255" i="4" s="1"/>
  <c r="O255" i="13" s="1"/>
  <c r="I255" i="4"/>
  <c r="K254" i="4"/>
  <c r="I254" i="4"/>
  <c r="N254" i="4" s="1"/>
  <c r="O254" i="4" s="1"/>
  <c r="H254" i="13" s="1"/>
  <c r="K253" i="4"/>
  <c r="P253" i="4" s="1"/>
  <c r="Q253" i="4" s="1"/>
  <c r="O253" i="13" s="1"/>
  <c r="I253" i="4"/>
  <c r="S253" i="4" s="1"/>
  <c r="T253" i="4" s="1"/>
  <c r="I253" i="13" s="1"/>
  <c r="K252" i="4"/>
  <c r="P252" i="4" s="1"/>
  <c r="Q252" i="4" s="1"/>
  <c r="O252" i="13" s="1"/>
  <c r="I252" i="4"/>
  <c r="N252" i="4" s="1"/>
  <c r="O252" i="4" s="1"/>
  <c r="H252" i="13" s="1"/>
  <c r="K251" i="4"/>
  <c r="I251" i="4"/>
  <c r="K250" i="4"/>
  <c r="L250" i="4" s="1"/>
  <c r="N250" i="13" s="1"/>
  <c r="I250" i="4"/>
  <c r="K249" i="4"/>
  <c r="L249" i="4" s="1"/>
  <c r="N249" i="13" s="1"/>
  <c r="I249" i="4"/>
  <c r="K248" i="4"/>
  <c r="U248" i="4" s="1"/>
  <c r="W248" i="4" s="1"/>
  <c r="I248" i="4"/>
  <c r="S248" i="4" s="1"/>
  <c r="T248" i="4" s="1"/>
  <c r="I248" i="13" s="1"/>
  <c r="K247" i="4"/>
  <c r="P247" i="4" s="1"/>
  <c r="Q247" i="4" s="1"/>
  <c r="O247" i="13" s="1"/>
  <c r="I247" i="4"/>
  <c r="K246" i="4"/>
  <c r="U246" i="4" s="1"/>
  <c r="I246" i="4"/>
  <c r="K245" i="4"/>
  <c r="I245" i="4"/>
  <c r="J245" i="4" s="1"/>
  <c r="K244" i="4"/>
  <c r="U244" i="4" s="1"/>
  <c r="W244" i="4" s="1"/>
  <c r="O107" i="8" s="1"/>
  <c r="I244" i="4"/>
  <c r="S244" i="4" s="1"/>
  <c r="T244" i="4" s="1"/>
  <c r="I244" i="13" s="1"/>
  <c r="K243" i="4"/>
  <c r="U243" i="4" s="1"/>
  <c r="I243" i="4"/>
  <c r="J243" i="4" s="1"/>
  <c r="G243" i="13" s="1"/>
  <c r="K242" i="4"/>
  <c r="L242" i="4" s="1"/>
  <c r="N242" i="13" s="1"/>
  <c r="I242" i="4"/>
  <c r="N242" i="4" s="1"/>
  <c r="O242" i="4" s="1"/>
  <c r="H242" i="13" s="1"/>
  <c r="K241" i="4"/>
  <c r="I241" i="4"/>
  <c r="J241" i="4" s="1"/>
  <c r="G241" i="13" s="1"/>
  <c r="K240" i="4"/>
  <c r="U240" i="4" s="1"/>
  <c r="V240" i="4" s="1"/>
  <c r="P240" i="13" s="1"/>
  <c r="I240" i="4"/>
  <c r="S240" i="4" s="1"/>
  <c r="T240" i="4" s="1"/>
  <c r="I240" i="13" s="1"/>
  <c r="K239" i="4"/>
  <c r="L239" i="4" s="1"/>
  <c r="N239" i="13" s="1"/>
  <c r="I239" i="4"/>
  <c r="K238" i="4"/>
  <c r="I238" i="4"/>
  <c r="K237" i="4"/>
  <c r="I237" i="4"/>
  <c r="S237" i="4" s="1"/>
  <c r="T237" i="4" s="1"/>
  <c r="I237" i="13" s="1"/>
  <c r="K236" i="4"/>
  <c r="L236" i="4" s="1"/>
  <c r="N236" i="13" s="1"/>
  <c r="I236" i="4"/>
  <c r="N236" i="4" s="1"/>
  <c r="K235" i="4"/>
  <c r="P235" i="4" s="1"/>
  <c r="Q235" i="4" s="1"/>
  <c r="O235" i="13" s="1"/>
  <c r="I235" i="4"/>
  <c r="J235" i="4" s="1"/>
  <c r="G235" i="13" s="1"/>
  <c r="K234" i="4"/>
  <c r="P234" i="4" s="1"/>
  <c r="Q234" i="4" s="1"/>
  <c r="O234" i="13" s="1"/>
  <c r="I234" i="4"/>
  <c r="K233" i="4"/>
  <c r="L233" i="4" s="1"/>
  <c r="N233" i="13" s="1"/>
  <c r="I233" i="4"/>
  <c r="N233" i="4" s="1"/>
  <c r="O233" i="4" s="1"/>
  <c r="H233" i="13" s="1"/>
  <c r="K232" i="4"/>
  <c r="L232" i="4" s="1"/>
  <c r="N232" i="13" s="1"/>
  <c r="I232" i="4"/>
  <c r="S232" i="4" s="1"/>
  <c r="T232" i="4" s="1"/>
  <c r="I232" i="13" s="1"/>
  <c r="K231" i="4"/>
  <c r="I231" i="4"/>
  <c r="K230" i="4"/>
  <c r="I230" i="4"/>
  <c r="S230" i="4" s="1"/>
  <c r="T230" i="4" s="1"/>
  <c r="I230" i="13" s="1"/>
  <c r="K229" i="4"/>
  <c r="I229" i="4"/>
  <c r="S229" i="4" s="1"/>
  <c r="T229" i="4" s="1"/>
  <c r="I229" i="13" s="1"/>
  <c r="K228" i="4"/>
  <c r="I228" i="4"/>
  <c r="N228" i="4" s="1"/>
  <c r="O228" i="4" s="1"/>
  <c r="H228" i="13" s="1"/>
  <c r="K227" i="4"/>
  <c r="P227" i="4" s="1"/>
  <c r="Q227" i="4" s="1"/>
  <c r="O227" i="13" s="1"/>
  <c r="I227" i="4"/>
  <c r="S227" i="4" s="1"/>
  <c r="T227" i="4" s="1"/>
  <c r="I227" i="13" s="1"/>
  <c r="K226" i="4"/>
  <c r="L226" i="4" s="1"/>
  <c r="N226" i="13" s="1"/>
  <c r="I226" i="4"/>
  <c r="S226" i="4" s="1"/>
  <c r="T226" i="4" s="1"/>
  <c r="I226" i="13" s="1"/>
  <c r="K225" i="4"/>
  <c r="P225" i="4" s="1"/>
  <c r="Q225" i="4" s="1"/>
  <c r="O225" i="13" s="1"/>
  <c r="I225" i="4"/>
  <c r="S225" i="4" s="1"/>
  <c r="T225" i="4" s="1"/>
  <c r="I225" i="13" s="1"/>
  <c r="K224" i="4"/>
  <c r="P224" i="4" s="1"/>
  <c r="Q224" i="4" s="1"/>
  <c r="O224" i="13" s="1"/>
  <c r="I224" i="4"/>
  <c r="K223" i="4"/>
  <c r="I223" i="4"/>
  <c r="J223" i="4" s="1"/>
  <c r="G223" i="13" s="1"/>
  <c r="K222" i="4"/>
  <c r="P222" i="4" s="1"/>
  <c r="Q222" i="4" s="1"/>
  <c r="O222" i="13" s="1"/>
  <c r="I222" i="4"/>
  <c r="K221" i="4"/>
  <c r="L221" i="4" s="1"/>
  <c r="N221" i="13" s="1"/>
  <c r="I221" i="4"/>
  <c r="S221" i="4" s="1"/>
  <c r="T221" i="4" s="1"/>
  <c r="K220" i="4"/>
  <c r="P220" i="4" s="1"/>
  <c r="Q220" i="4" s="1"/>
  <c r="O220" i="13" s="1"/>
  <c r="I220" i="4"/>
  <c r="K219" i="4"/>
  <c r="L219" i="4" s="1"/>
  <c r="N219" i="13" s="1"/>
  <c r="I219" i="4"/>
  <c r="K218" i="4"/>
  <c r="L218" i="4" s="1"/>
  <c r="N218" i="13" s="1"/>
  <c r="I218" i="4"/>
  <c r="J218" i="4" s="1"/>
  <c r="G218" i="13" s="1"/>
  <c r="K217" i="4"/>
  <c r="I217" i="4"/>
  <c r="J217" i="4" s="1"/>
  <c r="G217" i="13" s="1"/>
  <c r="K216" i="4"/>
  <c r="P216" i="4" s="1"/>
  <c r="Q216" i="4" s="1"/>
  <c r="O216" i="13" s="1"/>
  <c r="I216" i="4"/>
  <c r="K215" i="4"/>
  <c r="I215" i="4"/>
  <c r="J215" i="4" s="1"/>
  <c r="G215" i="13" s="1"/>
  <c r="K214" i="4"/>
  <c r="P214" i="4" s="1"/>
  <c r="Q214" i="4" s="1"/>
  <c r="O214" i="13" s="1"/>
  <c r="I214" i="4"/>
  <c r="K213" i="4"/>
  <c r="L213" i="4" s="1"/>
  <c r="N213" i="13" s="1"/>
  <c r="I213" i="4"/>
  <c r="S213" i="4" s="1"/>
  <c r="T213" i="4" s="1"/>
  <c r="I213" i="13" s="1"/>
  <c r="K212" i="4"/>
  <c r="L212" i="4" s="1"/>
  <c r="N212" i="13" s="1"/>
  <c r="I212" i="4"/>
  <c r="J212" i="4" s="1"/>
  <c r="G212" i="13" s="1"/>
  <c r="K211" i="4"/>
  <c r="L211" i="4" s="1"/>
  <c r="N211" i="13" s="1"/>
  <c r="I211" i="4"/>
  <c r="K210" i="4"/>
  <c r="P210" i="4" s="1"/>
  <c r="Q210" i="4" s="1"/>
  <c r="O210" i="13" s="1"/>
  <c r="I210" i="4"/>
  <c r="J210" i="4" s="1"/>
  <c r="G210" i="13" s="1"/>
  <c r="K209" i="4"/>
  <c r="I209" i="4"/>
  <c r="S209" i="4" s="1"/>
  <c r="T209" i="4" s="1"/>
  <c r="I209" i="13" s="1"/>
  <c r="K208" i="4"/>
  <c r="P208" i="4" s="1"/>
  <c r="Q208" i="4" s="1"/>
  <c r="O208" i="13" s="1"/>
  <c r="I208" i="4"/>
  <c r="S208" i="4" s="1"/>
  <c r="T208" i="4" s="1"/>
  <c r="I208" i="13" s="1"/>
  <c r="K207" i="4"/>
  <c r="P207" i="4" s="1"/>
  <c r="Q207" i="4" s="1"/>
  <c r="O207" i="13" s="1"/>
  <c r="I207" i="4"/>
  <c r="N207" i="4" s="1"/>
  <c r="O207" i="4" s="1"/>
  <c r="H207" i="13" s="1"/>
  <c r="K206" i="4"/>
  <c r="L206" i="4" s="1"/>
  <c r="N206" i="13" s="1"/>
  <c r="I206" i="4"/>
  <c r="N206" i="4" s="1"/>
  <c r="O206" i="4" s="1"/>
  <c r="H206" i="13" s="1"/>
  <c r="K205" i="4"/>
  <c r="I205" i="4"/>
  <c r="S205" i="4" s="1"/>
  <c r="T205" i="4" s="1"/>
  <c r="I205" i="13" s="1"/>
  <c r="K204" i="4"/>
  <c r="P204" i="4" s="1"/>
  <c r="Q204" i="4" s="1"/>
  <c r="O204" i="13" s="1"/>
  <c r="I204" i="4"/>
  <c r="J204" i="4" s="1"/>
  <c r="G204" i="13" s="1"/>
  <c r="K203" i="4"/>
  <c r="I203" i="4"/>
  <c r="K202" i="4"/>
  <c r="L202" i="4" s="1"/>
  <c r="N202" i="13" s="1"/>
  <c r="I202" i="4"/>
  <c r="J202" i="4" s="1"/>
  <c r="G202" i="13" s="1"/>
  <c r="K201" i="4"/>
  <c r="L201" i="4" s="1"/>
  <c r="N201" i="13" s="1"/>
  <c r="I201" i="4"/>
  <c r="N201" i="4" s="1"/>
  <c r="O201" i="4" s="1"/>
  <c r="H201" i="13" s="1"/>
  <c r="K200" i="4"/>
  <c r="I200" i="4"/>
  <c r="J200" i="4" s="1"/>
  <c r="G200" i="13" s="1"/>
  <c r="K199" i="4"/>
  <c r="P199" i="4" s="1"/>
  <c r="Q199" i="4" s="1"/>
  <c r="O199" i="13" s="1"/>
  <c r="I199" i="4"/>
  <c r="N199" i="4" s="1"/>
  <c r="K198" i="4"/>
  <c r="I198" i="4"/>
  <c r="S198" i="4" s="1"/>
  <c r="T198" i="4" s="1"/>
  <c r="I198" i="13" s="1"/>
  <c r="K197" i="4"/>
  <c r="L197" i="4" s="1"/>
  <c r="N197" i="13" s="1"/>
  <c r="I197" i="4"/>
  <c r="N197" i="4" s="1"/>
  <c r="O197" i="4" s="1"/>
  <c r="H197" i="13" s="1"/>
  <c r="K196" i="4"/>
  <c r="I196" i="4"/>
  <c r="N196" i="4" s="1"/>
  <c r="O196" i="4" s="1"/>
  <c r="H196" i="13" s="1"/>
  <c r="K195" i="4"/>
  <c r="L195" i="4" s="1"/>
  <c r="N195" i="13" s="1"/>
  <c r="I195" i="4"/>
  <c r="S195" i="4" s="1"/>
  <c r="T195" i="4" s="1"/>
  <c r="I195" i="13" s="1"/>
  <c r="K194" i="4"/>
  <c r="L194" i="4" s="1"/>
  <c r="N194" i="13" s="1"/>
  <c r="I194" i="4"/>
  <c r="S194" i="4" s="1"/>
  <c r="T194" i="4" s="1"/>
  <c r="I194" i="13" s="1"/>
  <c r="K193" i="4"/>
  <c r="L193" i="4" s="1"/>
  <c r="N193" i="13" s="1"/>
  <c r="I193" i="4"/>
  <c r="K192" i="4"/>
  <c r="I192" i="4"/>
  <c r="N192" i="4" s="1"/>
  <c r="O192" i="4" s="1"/>
  <c r="H192" i="13" s="1"/>
  <c r="K191" i="4"/>
  <c r="U191" i="4" s="1"/>
  <c r="I191" i="4"/>
  <c r="K190" i="4"/>
  <c r="U190" i="4" s="1"/>
  <c r="I190" i="4"/>
  <c r="J190" i="4" s="1"/>
  <c r="G190" i="13" s="1"/>
  <c r="K189" i="4"/>
  <c r="I189" i="4"/>
  <c r="N189" i="4" s="1"/>
  <c r="O189" i="4" s="1"/>
  <c r="H189" i="13" s="1"/>
  <c r="K188" i="4"/>
  <c r="P188" i="4" s="1"/>
  <c r="Q188" i="4" s="1"/>
  <c r="O188" i="13" s="1"/>
  <c r="I188" i="4"/>
  <c r="J188" i="4" s="1"/>
  <c r="G188" i="13" s="1"/>
  <c r="K187" i="4"/>
  <c r="L187" i="4" s="1"/>
  <c r="N187" i="13" s="1"/>
  <c r="I187" i="4"/>
  <c r="K186" i="4"/>
  <c r="P186" i="4" s="1"/>
  <c r="Q186" i="4" s="1"/>
  <c r="O186" i="13" s="1"/>
  <c r="I186" i="4"/>
  <c r="K185" i="4"/>
  <c r="L185" i="4" s="1"/>
  <c r="N185" i="13" s="1"/>
  <c r="I185" i="4"/>
  <c r="J185" i="4" s="1"/>
  <c r="G185" i="13" s="1"/>
  <c r="K184" i="4"/>
  <c r="I184" i="4"/>
  <c r="N184" i="4" s="1"/>
  <c r="O184" i="4" s="1"/>
  <c r="H184" i="13" s="1"/>
  <c r="K183" i="4"/>
  <c r="L183" i="4" s="1"/>
  <c r="N183" i="13" s="1"/>
  <c r="I183" i="4"/>
  <c r="N183" i="4" s="1"/>
  <c r="O183" i="4" s="1"/>
  <c r="H183" i="13" s="1"/>
  <c r="K182" i="4"/>
  <c r="L182" i="4" s="1"/>
  <c r="N182" i="13" s="1"/>
  <c r="I182" i="4"/>
  <c r="K181" i="4"/>
  <c r="L181" i="4" s="1"/>
  <c r="N181" i="13" s="1"/>
  <c r="I181" i="4"/>
  <c r="K180" i="4"/>
  <c r="U180" i="4" s="1"/>
  <c r="I180" i="4"/>
  <c r="S180" i="4" s="1"/>
  <c r="T180" i="4" s="1"/>
  <c r="I180" i="13" s="1"/>
  <c r="K179" i="4"/>
  <c r="I179" i="4"/>
  <c r="S179" i="4" s="1"/>
  <c r="T179" i="4" s="1"/>
  <c r="I179" i="13" s="1"/>
  <c r="K178" i="4"/>
  <c r="I178" i="4"/>
  <c r="N178" i="4" s="1"/>
  <c r="O178" i="4" s="1"/>
  <c r="H178" i="13" s="1"/>
  <c r="K177" i="4"/>
  <c r="I177" i="4"/>
  <c r="N177" i="4" s="1"/>
  <c r="O177" i="4" s="1"/>
  <c r="H177" i="13" s="1"/>
  <c r="K176" i="4"/>
  <c r="L176" i="4" s="1"/>
  <c r="N176" i="13" s="1"/>
  <c r="I176" i="4"/>
  <c r="J176" i="4" s="1"/>
  <c r="G176" i="13" s="1"/>
  <c r="K175" i="4"/>
  <c r="I175" i="4"/>
  <c r="J175" i="4" s="1"/>
  <c r="G175" i="13" s="1"/>
  <c r="K174" i="4"/>
  <c r="P174" i="4" s="1"/>
  <c r="Q174" i="4" s="1"/>
  <c r="O174" i="13" s="1"/>
  <c r="I174" i="4"/>
  <c r="J174" i="4" s="1"/>
  <c r="G174" i="13" s="1"/>
  <c r="K173" i="4"/>
  <c r="I173" i="4"/>
  <c r="K172" i="4"/>
  <c r="L172" i="4" s="1"/>
  <c r="N172" i="13" s="1"/>
  <c r="I172" i="4"/>
  <c r="J172" i="4" s="1"/>
  <c r="G172" i="13" s="1"/>
  <c r="K171" i="4"/>
  <c r="I171" i="4"/>
  <c r="S171" i="4" s="1"/>
  <c r="T171" i="4" s="1"/>
  <c r="I171" i="13" s="1"/>
  <c r="K170" i="4"/>
  <c r="I170" i="4"/>
  <c r="K169" i="4"/>
  <c r="U169" i="4" s="1"/>
  <c r="W169" i="4" s="1"/>
  <c r="I169" i="4"/>
  <c r="N169" i="4" s="1"/>
  <c r="O169" i="4" s="1"/>
  <c r="H169" i="13" s="1"/>
  <c r="K168" i="4"/>
  <c r="U168" i="4" s="1"/>
  <c r="V168" i="4" s="1"/>
  <c r="P168" i="13" s="1"/>
  <c r="I168" i="4"/>
  <c r="J168" i="4" s="1"/>
  <c r="G168" i="13" s="1"/>
  <c r="K167" i="4"/>
  <c r="I167" i="4"/>
  <c r="S167" i="4" s="1"/>
  <c r="T167" i="4" s="1"/>
  <c r="I167" i="13" s="1"/>
  <c r="K166" i="4"/>
  <c r="L166" i="4" s="1"/>
  <c r="N166" i="13" s="1"/>
  <c r="I166" i="4"/>
  <c r="K165" i="4"/>
  <c r="U165" i="4" s="1"/>
  <c r="I165" i="4"/>
  <c r="N165" i="4" s="1"/>
  <c r="O165" i="4" s="1"/>
  <c r="H165" i="13" s="1"/>
  <c r="K164" i="4"/>
  <c r="U164" i="4" s="1"/>
  <c r="I164" i="4"/>
  <c r="J164" i="4" s="1"/>
  <c r="G164" i="13" s="1"/>
  <c r="K163" i="4"/>
  <c r="U163" i="4" s="1"/>
  <c r="I163" i="4"/>
  <c r="S163" i="4" s="1"/>
  <c r="T163" i="4" s="1"/>
  <c r="I163" i="13" s="1"/>
  <c r="K162" i="4"/>
  <c r="I162" i="4"/>
  <c r="K161" i="4"/>
  <c r="P161" i="4" s="1"/>
  <c r="Q161" i="4" s="1"/>
  <c r="O161" i="13" s="1"/>
  <c r="I161" i="4"/>
  <c r="J161" i="4" s="1"/>
  <c r="G161" i="13" s="1"/>
  <c r="K160" i="4"/>
  <c r="P160" i="4" s="1"/>
  <c r="Q160" i="4" s="1"/>
  <c r="O160" i="13" s="1"/>
  <c r="I160" i="4"/>
  <c r="K159" i="4"/>
  <c r="I159" i="4"/>
  <c r="S159" i="4" s="1"/>
  <c r="T159" i="4" s="1"/>
  <c r="I159" i="13" s="1"/>
  <c r="K158" i="4"/>
  <c r="L158" i="4" s="1"/>
  <c r="N158" i="13" s="1"/>
  <c r="I158" i="4"/>
  <c r="J158" i="4" s="1"/>
  <c r="G158" i="13" s="1"/>
  <c r="K157" i="4"/>
  <c r="L157" i="4" s="1"/>
  <c r="N157" i="13" s="1"/>
  <c r="I157" i="4"/>
  <c r="S157" i="4" s="1"/>
  <c r="T157" i="4" s="1"/>
  <c r="I157" i="13" s="1"/>
  <c r="K156" i="4"/>
  <c r="I156" i="4"/>
  <c r="J156" i="4" s="1"/>
  <c r="G156" i="13" s="1"/>
  <c r="K155" i="4"/>
  <c r="I155" i="4"/>
  <c r="J155" i="4" s="1"/>
  <c r="G155" i="13" s="1"/>
  <c r="K154" i="4"/>
  <c r="I154" i="4"/>
  <c r="N154" i="4" s="1"/>
  <c r="O154" i="4" s="1"/>
  <c r="H154" i="13" s="1"/>
  <c r="K153" i="4"/>
  <c r="L153" i="4" s="1"/>
  <c r="N153" i="13" s="1"/>
  <c r="I153" i="4"/>
  <c r="K152" i="4"/>
  <c r="P152" i="4" s="1"/>
  <c r="Q152" i="4" s="1"/>
  <c r="O152" i="13" s="1"/>
  <c r="I152" i="4"/>
  <c r="N152" i="4" s="1"/>
  <c r="O152" i="4" s="1"/>
  <c r="H152" i="13" s="1"/>
  <c r="K151" i="4"/>
  <c r="I151" i="4"/>
  <c r="S151" i="4" s="1"/>
  <c r="T151" i="4" s="1"/>
  <c r="I151" i="13" s="1"/>
  <c r="K150" i="4"/>
  <c r="I150" i="4"/>
  <c r="K149" i="4"/>
  <c r="L149" i="4" s="1"/>
  <c r="N149" i="13" s="1"/>
  <c r="I149" i="4"/>
  <c r="S149" i="4" s="1"/>
  <c r="T149" i="4" s="1"/>
  <c r="I149" i="13" s="1"/>
  <c r="K148" i="4"/>
  <c r="P148" i="4" s="1"/>
  <c r="Q148" i="4" s="1"/>
  <c r="O148" i="13" s="1"/>
  <c r="I148" i="4"/>
  <c r="K147" i="4"/>
  <c r="I147" i="4"/>
  <c r="K146" i="4"/>
  <c r="I146" i="4"/>
  <c r="N146" i="4" s="1"/>
  <c r="O146" i="4" s="1"/>
  <c r="H146" i="13" s="1"/>
  <c r="K145" i="4"/>
  <c r="P145" i="4" s="1"/>
  <c r="Q145" i="4" s="1"/>
  <c r="O145" i="13" s="1"/>
  <c r="I145" i="4"/>
  <c r="N145" i="4" s="1"/>
  <c r="O145" i="4" s="1"/>
  <c r="H145" i="13" s="1"/>
  <c r="K144" i="4"/>
  <c r="I144" i="4"/>
  <c r="K143" i="4"/>
  <c r="P143" i="4" s="1"/>
  <c r="Q143" i="4" s="1"/>
  <c r="O143" i="13" s="1"/>
  <c r="I143" i="4"/>
  <c r="S143" i="4" s="1"/>
  <c r="T143" i="4" s="1"/>
  <c r="I143" i="13" s="1"/>
  <c r="K142" i="4"/>
  <c r="L142" i="4" s="1"/>
  <c r="N142" i="13" s="1"/>
  <c r="I142" i="4"/>
  <c r="J142" i="4" s="1"/>
  <c r="G142" i="13" s="1"/>
  <c r="K141" i="4"/>
  <c r="L141" i="4" s="1"/>
  <c r="N141" i="13" s="1"/>
  <c r="I141" i="4"/>
  <c r="S141" i="4" s="1"/>
  <c r="T141" i="4" s="1"/>
  <c r="I141" i="13" s="1"/>
  <c r="K140" i="4"/>
  <c r="P140" i="4" s="1"/>
  <c r="Q140" i="4" s="1"/>
  <c r="O140" i="13" s="1"/>
  <c r="I140" i="4"/>
  <c r="J140" i="4" s="1"/>
  <c r="G140" i="13" s="1"/>
  <c r="K139" i="4"/>
  <c r="L139" i="4" s="1"/>
  <c r="N139" i="13" s="1"/>
  <c r="I139" i="4"/>
  <c r="S139" i="4" s="1"/>
  <c r="T139" i="4" s="1"/>
  <c r="I139" i="13" s="1"/>
  <c r="K138" i="4"/>
  <c r="L138" i="4" s="1"/>
  <c r="N138" i="13" s="1"/>
  <c r="I138" i="4"/>
  <c r="J138" i="4" s="1"/>
  <c r="G138" i="13" s="1"/>
  <c r="K137" i="4"/>
  <c r="L137" i="4" s="1"/>
  <c r="N137" i="13" s="1"/>
  <c r="I137" i="4"/>
  <c r="K136" i="4"/>
  <c r="I136" i="4"/>
  <c r="K135" i="4"/>
  <c r="P135" i="4" s="1"/>
  <c r="Q135" i="4" s="1"/>
  <c r="O135" i="13" s="1"/>
  <c r="I135" i="4"/>
  <c r="S135" i="4" s="1"/>
  <c r="T135" i="4" s="1"/>
  <c r="I135" i="13" s="1"/>
  <c r="K134" i="4"/>
  <c r="L134" i="4" s="1"/>
  <c r="N134" i="13" s="1"/>
  <c r="I134" i="4"/>
  <c r="J134" i="4" s="1"/>
  <c r="G134" i="13" s="1"/>
  <c r="K133" i="4"/>
  <c r="I133" i="4"/>
  <c r="S133" i="4" s="1"/>
  <c r="T133" i="4" s="1"/>
  <c r="I133" i="13" s="1"/>
  <c r="K132" i="4"/>
  <c r="U132" i="4" s="1"/>
  <c r="I132" i="4"/>
  <c r="K131" i="4"/>
  <c r="U131" i="4" s="1"/>
  <c r="W131" i="4" s="1"/>
  <c r="I131" i="4"/>
  <c r="S131" i="4" s="1"/>
  <c r="T131" i="4" s="1"/>
  <c r="I131" i="13" s="1"/>
  <c r="K130" i="4"/>
  <c r="I130" i="4"/>
  <c r="S130" i="4" s="1"/>
  <c r="T130" i="4" s="1"/>
  <c r="I130" i="13" s="1"/>
  <c r="K129" i="4"/>
  <c r="P129" i="4" s="1"/>
  <c r="Q129" i="4" s="1"/>
  <c r="O129" i="13" s="1"/>
  <c r="I129" i="4"/>
  <c r="N129" i="4" s="1"/>
  <c r="O129" i="4" s="1"/>
  <c r="H129" i="13" s="1"/>
  <c r="K128" i="4"/>
  <c r="P128" i="4" s="1"/>
  <c r="Q128" i="4" s="1"/>
  <c r="O128" i="13" s="1"/>
  <c r="I128" i="4"/>
  <c r="J128" i="4" s="1"/>
  <c r="G128" i="13" s="1"/>
  <c r="K127" i="4"/>
  <c r="P127" i="4" s="1"/>
  <c r="Q127" i="4" s="1"/>
  <c r="O127" i="13" s="1"/>
  <c r="I127" i="4"/>
  <c r="S127" i="4" s="1"/>
  <c r="T127" i="4" s="1"/>
  <c r="I127" i="13" s="1"/>
  <c r="K126" i="4"/>
  <c r="L126" i="4" s="1"/>
  <c r="N126" i="13" s="1"/>
  <c r="I126" i="4"/>
  <c r="J126" i="4" s="1"/>
  <c r="G126" i="13" s="1"/>
  <c r="K125" i="4"/>
  <c r="P125" i="4" s="1"/>
  <c r="Q125" i="4" s="1"/>
  <c r="O125" i="13" s="1"/>
  <c r="I125" i="4"/>
  <c r="N125" i="4" s="1"/>
  <c r="O125" i="4" s="1"/>
  <c r="H125" i="13" s="1"/>
  <c r="K124" i="4"/>
  <c r="U124" i="4" s="1"/>
  <c r="V124" i="4" s="1"/>
  <c r="P124" i="13" s="1"/>
  <c r="I124" i="4"/>
  <c r="N124" i="4" s="1"/>
  <c r="O124" i="4" s="1"/>
  <c r="H124" i="13" s="1"/>
  <c r="K123" i="4"/>
  <c r="L123" i="4" s="1"/>
  <c r="N123" i="13" s="1"/>
  <c r="I123" i="4"/>
  <c r="J123" i="4" s="1"/>
  <c r="G123" i="13" s="1"/>
  <c r="K122" i="4"/>
  <c r="L122" i="4" s="1"/>
  <c r="N122" i="13" s="1"/>
  <c r="I122" i="4"/>
  <c r="S122" i="4" s="1"/>
  <c r="T122" i="4" s="1"/>
  <c r="I122" i="13" s="1"/>
  <c r="K121" i="4"/>
  <c r="U121" i="4" s="1"/>
  <c r="W121" i="4" s="1"/>
  <c r="I121" i="4"/>
  <c r="S121" i="4" s="1"/>
  <c r="T121" i="4" s="1"/>
  <c r="I121" i="13" s="1"/>
  <c r="K120" i="4"/>
  <c r="I120" i="4"/>
  <c r="J120" i="4" s="1"/>
  <c r="G120" i="13" s="1"/>
  <c r="K119" i="4"/>
  <c r="P119" i="4" s="1"/>
  <c r="Q119" i="4" s="1"/>
  <c r="O119" i="13" s="1"/>
  <c r="I119" i="4"/>
  <c r="K118" i="4"/>
  <c r="P118" i="4" s="1"/>
  <c r="Q118" i="4" s="1"/>
  <c r="O118" i="13" s="1"/>
  <c r="I118" i="4"/>
  <c r="J118" i="4" s="1"/>
  <c r="G118" i="13" s="1"/>
  <c r="K117" i="4"/>
  <c r="U117" i="4" s="1"/>
  <c r="I117" i="4"/>
  <c r="N117" i="4" s="1"/>
  <c r="O117" i="4" s="1"/>
  <c r="H117" i="13" s="1"/>
  <c r="K116" i="4"/>
  <c r="L116" i="4" s="1"/>
  <c r="N116" i="13" s="1"/>
  <c r="I116" i="4"/>
  <c r="N116" i="4" s="1"/>
  <c r="K115" i="4"/>
  <c r="I115" i="4"/>
  <c r="N115" i="4" s="1"/>
  <c r="O115" i="4" s="1"/>
  <c r="H115" i="13" s="1"/>
  <c r="K114" i="4"/>
  <c r="I114" i="4"/>
  <c r="J114" i="4" s="1"/>
  <c r="G114" i="13" s="1"/>
  <c r="K113" i="4"/>
  <c r="L113" i="4" s="1"/>
  <c r="N113" i="13" s="1"/>
  <c r="I113" i="4"/>
  <c r="J113" i="4" s="1"/>
  <c r="G113" i="13" s="1"/>
  <c r="K112" i="4"/>
  <c r="L112" i="4" s="1"/>
  <c r="N112" i="13" s="1"/>
  <c r="I112" i="4"/>
  <c r="S112" i="4" s="1"/>
  <c r="T112" i="4" s="1"/>
  <c r="I112" i="13" s="1"/>
  <c r="K111" i="4"/>
  <c r="I111" i="4"/>
  <c r="J111" i="4" s="1"/>
  <c r="G111" i="13" s="1"/>
  <c r="K110" i="4"/>
  <c r="U110" i="4" s="1"/>
  <c r="I110" i="4"/>
  <c r="K109" i="4"/>
  <c r="I109" i="4"/>
  <c r="K108" i="4"/>
  <c r="I108" i="4"/>
  <c r="J108" i="4" s="1"/>
  <c r="G108" i="13" s="1"/>
  <c r="K107" i="4"/>
  <c r="L107" i="4" s="1"/>
  <c r="N107" i="13" s="1"/>
  <c r="I107" i="4"/>
  <c r="J107" i="4" s="1"/>
  <c r="G107" i="13" s="1"/>
  <c r="K106" i="4"/>
  <c r="U106" i="4" s="1"/>
  <c r="V106" i="4" s="1"/>
  <c r="P106" i="13" s="1"/>
  <c r="I106" i="4"/>
  <c r="N106" i="4" s="1"/>
  <c r="O106" i="4" s="1"/>
  <c r="H106" i="13" s="1"/>
  <c r="K105" i="4"/>
  <c r="P105" i="4" s="1"/>
  <c r="Q105" i="4" s="1"/>
  <c r="O105" i="13" s="1"/>
  <c r="I105" i="4"/>
  <c r="K104" i="4"/>
  <c r="I104" i="4"/>
  <c r="K103" i="4"/>
  <c r="L103" i="4" s="1"/>
  <c r="N103" i="13" s="1"/>
  <c r="I103" i="4"/>
  <c r="K102" i="4"/>
  <c r="L102" i="4" s="1"/>
  <c r="N102" i="13" s="1"/>
  <c r="I102" i="4"/>
  <c r="S102" i="4" s="1"/>
  <c r="T102" i="4" s="1"/>
  <c r="I102" i="13" s="1"/>
  <c r="K101" i="4"/>
  <c r="P101" i="4" s="1"/>
  <c r="Q101" i="4" s="1"/>
  <c r="O101" i="13" s="1"/>
  <c r="I101" i="4"/>
  <c r="N101" i="4" s="1"/>
  <c r="O101" i="4" s="1"/>
  <c r="K100" i="4"/>
  <c r="I100" i="4"/>
  <c r="K99" i="4"/>
  <c r="L99" i="4" s="1"/>
  <c r="N99" i="13" s="1"/>
  <c r="I99" i="4"/>
  <c r="S99" i="4" s="1"/>
  <c r="T99" i="4" s="1"/>
  <c r="I99" i="13" s="1"/>
  <c r="K98" i="4"/>
  <c r="P98" i="4" s="1"/>
  <c r="Q98" i="4" s="1"/>
  <c r="O98" i="13" s="1"/>
  <c r="I98" i="4"/>
  <c r="J98" i="4" s="1"/>
  <c r="G98" i="13" s="1"/>
  <c r="K97" i="4"/>
  <c r="L97" i="4" s="1"/>
  <c r="N97" i="13" s="1"/>
  <c r="I97" i="4"/>
  <c r="K96" i="4"/>
  <c r="I96" i="4"/>
  <c r="J96" i="4" s="1"/>
  <c r="G96" i="13" s="1"/>
  <c r="K95" i="4"/>
  <c r="I95" i="4"/>
  <c r="J95" i="4" s="1"/>
  <c r="G95" i="13" s="1"/>
  <c r="K94" i="4"/>
  <c r="I94" i="4"/>
  <c r="J94" i="4" s="1"/>
  <c r="G94" i="13" s="1"/>
  <c r="K93" i="4"/>
  <c r="P93" i="4" s="1"/>
  <c r="Q93" i="4" s="1"/>
  <c r="O93" i="13" s="1"/>
  <c r="I93" i="4"/>
  <c r="K92" i="4"/>
  <c r="L92" i="4" s="1"/>
  <c r="N92" i="13" s="1"/>
  <c r="I92" i="4"/>
  <c r="S92" i="4" s="1"/>
  <c r="T92" i="4" s="1"/>
  <c r="I92" i="13" s="1"/>
  <c r="K91" i="4"/>
  <c r="U91" i="4" s="1"/>
  <c r="I91" i="4"/>
  <c r="J91" i="4" s="1"/>
  <c r="G91" i="13" s="1"/>
  <c r="K90" i="4"/>
  <c r="L90" i="4" s="1"/>
  <c r="N90" i="13" s="1"/>
  <c r="I90" i="4"/>
  <c r="S90" i="4" s="1"/>
  <c r="T90" i="4" s="1"/>
  <c r="I90" i="13" s="1"/>
  <c r="K89" i="4"/>
  <c r="I89" i="4"/>
  <c r="S89" i="4" s="1"/>
  <c r="T89" i="4" s="1"/>
  <c r="I89" i="13" s="1"/>
  <c r="K88" i="4"/>
  <c r="L88" i="4" s="1"/>
  <c r="N88" i="13" s="1"/>
  <c r="I88" i="4"/>
  <c r="J88" i="4" s="1"/>
  <c r="G88" i="13" s="1"/>
  <c r="K87" i="4"/>
  <c r="L87" i="4" s="1"/>
  <c r="N87" i="13" s="1"/>
  <c r="I87" i="4"/>
  <c r="S87" i="4" s="1"/>
  <c r="T87" i="4" s="1"/>
  <c r="I87" i="13" s="1"/>
  <c r="K86" i="4"/>
  <c r="P86" i="4" s="1"/>
  <c r="Q86" i="4" s="1"/>
  <c r="O86" i="13" s="1"/>
  <c r="I86" i="4"/>
  <c r="S86" i="4" s="1"/>
  <c r="T86" i="4" s="1"/>
  <c r="I86" i="13" s="1"/>
  <c r="K85" i="4"/>
  <c r="I85" i="4"/>
  <c r="S85" i="4" s="1"/>
  <c r="T85" i="4" s="1"/>
  <c r="I85" i="13" s="1"/>
  <c r="K84" i="4"/>
  <c r="P84" i="4" s="1"/>
  <c r="Q84" i="4" s="1"/>
  <c r="O84" i="13" s="1"/>
  <c r="I84" i="4"/>
  <c r="S84" i="4" s="1"/>
  <c r="T84" i="4" s="1"/>
  <c r="I84" i="13" s="1"/>
  <c r="K83" i="4"/>
  <c r="L83" i="4" s="1"/>
  <c r="N83" i="13" s="1"/>
  <c r="I83" i="4"/>
  <c r="N83" i="4" s="1"/>
  <c r="K82" i="4"/>
  <c r="L82" i="4" s="1"/>
  <c r="N82" i="13" s="1"/>
  <c r="I82" i="4"/>
  <c r="K81" i="4"/>
  <c r="P81" i="4" s="1"/>
  <c r="Q81" i="4" s="1"/>
  <c r="O81" i="13" s="1"/>
  <c r="I81" i="4"/>
  <c r="K80" i="4"/>
  <c r="U80" i="4" s="1"/>
  <c r="I80" i="4"/>
  <c r="K79" i="4"/>
  <c r="I79" i="4"/>
  <c r="N79" i="4" s="1"/>
  <c r="O79" i="4" s="1"/>
  <c r="H79" i="13" s="1"/>
  <c r="K78" i="4"/>
  <c r="L78" i="4" s="1"/>
  <c r="N78" i="13" s="1"/>
  <c r="I78" i="4"/>
  <c r="K77" i="4"/>
  <c r="P77" i="4" s="1"/>
  <c r="Q77" i="4" s="1"/>
  <c r="O77" i="13" s="1"/>
  <c r="I77" i="4"/>
  <c r="K76" i="4"/>
  <c r="I76" i="4"/>
  <c r="S76" i="4" s="1"/>
  <c r="T76" i="4" s="1"/>
  <c r="I76" i="13" s="1"/>
  <c r="K75" i="4"/>
  <c r="P75" i="4" s="1"/>
  <c r="Q75" i="4" s="1"/>
  <c r="O75" i="13" s="1"/>
  <c r="I75" i="4"/>
  <c r="S75" i="4" s="1"/>
  <c r="T75" i="4" s="1"/>
  <c r="I75" i="13" s="1"/>
  <c r="K74" i="4"/>
  <c r="I74" i="4"/>
  <c r="S74" i="4" s="1"/>
  <c r="T74" i="4" s="1"/>
  <c r="I74" i="13" s="1"/>
  <c r="K73" i="4"/>
  <c r="P73" i="4" s="1"/>
  <c r="Q73" i="4" s="1"/>
  <c r="O73" i="13" s="1"/>
  <c r="I73" i="4"/>
  <c r="N73" i="4" s="1"/>
  <c r="O73" i="4" s="1"/>
  <c r="H73" i="13" s="1"/>
  <c r="K72" i="4"/>
  <c r="I72" i="4"/>
  <c r="S72" i="4" s="1"/>
  <c r="T72" i="4" s="1"/>
  <c r="I72" i="13" s="1"/>
  <c r="K71" i="4"/>
  <c r="L71" i="4" s="1"/>
  <c r="N71" i="13" s="1"/>
  <c r="I71" i="4"/>
  <c r="N71" i="4" s="1"/>
  <c r="O71" i="4" s="1"/>
  <c r="H71" i="13" s="1"/>
  <c r="K70" i="4"/>
  <c r="L70" i="4" s="1"/>
  <c r="N70" i="13" s="1"/>
  <c r="I70" i="4"/>
  <c r="S70" i="4" s="1"/>
  <c r="T70" i="4" s="1"/>
  <c r="I70" i="13" s="1"/>
  <c r="K69" i="4"/>
  <c r="I69" i="4"/>
  <c r="S69" i="4" s="1"/>
  <c r="T69" i="4" s="1"/>
  <c r="I69" i="13" s="1"/>
  <c r="K68" i="4"/>
  <c r="L68" i="4" s="1"/>
  <c r="N68" i="13" s="1"/>
  <c r="I68" i="4"/>
  <c r="K67" i="4"/>
  <c r="I67" i="4"/>
  <c r="N67" i="4" s="1"/>
  <c r="O67" i="4" s="1"/>
  <c r="H67" i="13" s="1"/>
  <c r="K66" i="4"/>
  <c r="L66" i="4" s="1"/>
  <c r="N66" i="13" s="1"/>
  <c r="I66" i="4"/>
  <c r="S66" i="4" s="1"/>
  <c r="T66" i="4" s="1"/>
  <c r="I66" i="13" s="1"/>
  <c r="K65" i="4"/>
  <c r="I65" i="4"/>
  <c r="K64" i="4"/>
  <c r="P64" i="4" s="1"/>
  <c r="Q64" i="4" s="1"/>
  <c r="O64" i="13" s="1"/>
  <c r="I64" i="4"/>
  <c r="S64" i="4" s="1"/>
  <c r="T64" i="4" s="1"/>
  <c r="I64" i="13" s="1"/>
  <c r="K63" i="4"/>
  <c r="P63" i="4" s="1"/>
  <c r="Q63" i="4" s="1"/>
  <c r="O63" i="13" s="1"/>
  <c r="I63" i="4"/>
  <c r="K62" i="4"/>
  <c r="I62" i="4"/>
  <c r="N62" i="4" s="1"/>
  <c r="O62" i="4" s="1"/>
  <c r="H62" i="13" s="1"/>
  <c r="K61" i="4"/>
  <c r="P61" i="4" s="1"/>
  <c r="Q61" i="4" s="1"/>
  <c r="O61" i="13" s="1"/>
  <c r="I61" i="4"/>
  <c r="K60" i="4"/>
  <c r="L60" i="4" s="1"/>
  <c r="N60" i="13" s="1"/>
  <c r="I60" i="4"/>
  <c r="S60" i="4" s="1"/>
  <c r="T60" i="4" s="1"/>
  <c r="I60" i="13" s="1"/>
  <c r="K59" i="4"/>
  <c r="I59" i="4"/>
  <c r="K58" i="4"/>
  <c r="L58" i="4" s="1"/>
  <c r="N58" i="13" s="1"/>
  <c r="I58" i="4"/>
  <c r="K57" i="4"/>
  <c r="I57" i="4"/>
  <c r="S57" i="4" s="1"/>
  <c r="T57" i="4" s="1"/>
  <c r="I57" i="13" s="1"/>
  <c r="K56" i="4"/>
  <c r="L56" i="4" s="1"/>
  <c r="N56" i="13" s="1"/>
  <c r="I56" i="4"/>
  <c r="S56" i="4" s="1"/>
  <c r="T56" i="4" s="1"/>
  <c r="I56" i="13" s="1"/>
  <c r="K55" i="4"/>
  <c r="P55" i="4" s="1"/>
  <c r="Q55" i="4" s="1"/>
  <c r="O55" i="13" s="1"/>
  <c r="I55" i="4"/>
  <c r="S55" i="4" s="1"/>
  <c r="T55" i="4" s="1"/>
  <c r="I55" i="13" s="1"/>
  <c r="K54" i="4"/>
  <c r="L54" i="4" s="1"/>
  <c r="N54" i="13" s="1"/>
  <c r="I54" i="4"/>
  <c r="N54" i="4" s="1"/>
  <c r="O54" i="4" s="1"/>
  <c r="H54" i="13" s="1"/>
  <c r="K53" i="4"/>
  <c r="P53" i="4" s="1"/>
  <c r="Q53" i="4" s="1"/>
  <c r="O53" i="13" s="1"/>
  <c r="I53" i="4"/>
  <c r="S53" i="4" s="1"/>
  <c r="T53" i="4" s="1"/>
  <c r="I53" i="13" s="1"/>
  <c r="K52" i="4"/>
  <c r="L52" i="4" s="1"/>
  <c r="N52" i="13" s="1"/>
  <c r="I52" i="4"/>
  <c r="N52" i="4" s="1"/>
  <c r="O52" i="4" s="1"/>
  <c r="H52" i="13" s="1"/>
  <c r="K51" i="4"/>
  <c r="L51" i="4" s="1"/>
  <c r="N51" i="13" s="1"/>
  <c r="I51" i="4"/>
  <c r="N51" i="4" s="1"/>
  <c r="O51" i="4" s="1"/>
  <c r="H51" i="13" s="1"/>
  <c r="K50" i="4"/>
  <c r="P50" i="4" s="1"/>
  <c r="Q50" i="4" s="1"/>
  <c r="O50" i="13" s="1"/>
  <c r="I50" i="4"/>
  <c r="K49" i="4"/>
  <c r="U49" i="4" s="1"/>
  <c r="I49" i="4"/>
  <c r="N49" i="4" s="1"/>
  <c r="O49" i="4" s="1"/>
  <c r="H49" i="13" s="1"/>
  <c r="K48" i="4"/>
  <c r="L48" i="4" s="1"/>
  <c r="N48" i="13" s="1"/>
  <c r="I48" i="4"/>
  <c r="N48" i="4" s="1"/>
  <c r="O48" i="4" s="1"/>
  <c r="H48" i="13" s="1"/>
  <c r="K47" i="4"/>
  <c r="P47" i="4" s="1"/>
  <c r="Q47" i="4" s="1"/>
  <c r="O47" i="13" s="1"/>
  <c r="I47" i="4"/>
  <c r="K46" i="4"/>
  <c r="P46" i="4" s="1"/>
  <c r="Q46" i="4" s="1"/>
  <c r="O46" i="13" s="1"/>
  <c r="I46" i="4"/>
  <c r="S46" i="4" s="1"/>
  <c r="T46" i="4" s="1"/>
  <c r="I46" i="13" s="1"/>
  <c r="K45" i="4"/>
  <c r="L45" i="4" s="1"/>
  <c r="N45" i="13" s="1"/>
  <c r="I45" i="4"/>
  <c r="S45" i="4" s="1"/>
  <c r="T45" i="4" s="1"/>
  <c r="I45" i="13" s="1"/>
  <c r="K44" i="4"/>
  <c r="I44" i="4"/>
  <c r="S44" i="4" s="1"/>
  <c r="T44" i="4" s="1"/>
  <c r="I44" i="13" s="1"/>
  <c r="K43" i="4"/>
  <c r="I43" i="4"/>
  <c r="N43" i="4" s="1"/>
  <c r="K42" i="4"/>
  <c r="L42" i="4" s="1"/>
  <c r="N42" i="13" s="1"/>
  <c r="I42" i="4"/>
  <c r="K41" i="4"/>
  <c r="L41" i="4" s="1"/>
  <c r="N41" i="13" s="1"/>
  <c r="I41" i="4"/>
  <c r="N41" i="4" s="1"/>
  <c r="O41" i="4" s="1"/>
  <c r="H41" i="13" s="1"/>
  <c r="K40" i="4"/>
  <c r="U40" i="4" s="1"/>
  <c r="I40" i="4"/>
  <c r="J40" i="4" s="1"/>
  <c r="G40" i="13" s="1"/>
  <c r="K39" i="4"/>
  <c r="L39" i="4" s="1"/>
  <c r="N39" i="13" s="1"/>
  <c r="I39" i="4"/>
  <c r="K38" i="4"/>
  <c r="P38" i="4" s="1"/>
  <c r="Q38" i="4" s="1"/>
  <c r="O38" i="13" s="1"/>
  <c r="I38" i="4"/>
  <c r="N38" i="4" s="1"/>
  <c r="K37" i="4"/>
  <c r="I37" i="4"/>
  <c r="N37" i="4" s="1"/>
  <c r="O37" i="4" s="1"/>
  <c r="H37" i="13" s="1"/>
  <c r="K36" i="4"/>
  <c r="L36" i="4" s="1"/>
  <c r="N36" i="13" s="1"/>
  <c r="I36" i="4"/>
  <c r="K35" i="4"/>
  <c r="P35" i="4" s="1"/>
  <c r="Q35" i="4" s="1"/>
  <c r="O35" i="13" s="1"/>
  <c r="I35" i="4"/>
  <c r="J35" i="4" s="1"/>
  <c r="G35" i="13" s="1"/>
  <c r="K34" i="4"/>
  <c r="I34" i="4"/>
  <c r="J34" i="4" s="1"/>
  <c r="G34" i="13" s="1"/>
  <c r="K33" i="4"/>
  <c r="I33" i="4"/>
  <c r="K32" i="4"/>
  <c r="P32" i="4" s="1"/>
  <c r="Q32" i="4" s="1"/>
  <c r="O32" i="13" s="1"/>
  <c r="I32" i="4"/>
  <c r="K31" i="4"/>
  <c r="L31" i="4" s="1"/>
  <c r="N31" i="13" s="1"/>
  <c r="I31" i="4"/>
  <c r="N31" i="4" s="1"/>
  <c r="O31" i="4" s="1"/>
  <c r="H31" i="13" s="1"/>
  <c r="K30" i="4"/>
  <c r="P30" i="4" s="1"/>
  <c r="Q30" i="4" s="1"/>
  <c r="O30" i="13" s="1"/>
  <c r="I30" i="4"/>
  <c r="S30" i="4" s="1"/>
  <c r="T30" i="4" s="1"/>
  <c r="I30" i="13" s="1"/>
  <c r="K29" i="4"/>
  <c r="L29" i="4" s="1"/>
  <c r="N29" i="13" s="1"/>
  <c r="I29" i="4"/>
  <c r="N29" i="4" s="1"/>
  <c r="O29" i="4" s="1"/>
  <c r="H29" i="13" s="1"/>
  <c r="K28" i="4"/>
  <c r="L28" i="4" s="1"/>
  <c r="N28" i="13" s="1"/>
  <c r="I28" i="4"/>
  <c r="K27" i="4"/>
  <c r="L27" i="4" s="1"/>
  <c r="N27" i="13" s="1"/>
  <c r="I27" i="4"/>
  <c r="J27" i="4" s="1"/>
  <c r="G27" i="13" s="1"/>
  <c r="K26" i="4"/>
  <c r="P26" i="4" s="1"/>
  <c r="Q26" i="4" s="1"/>
  <c r="O26" i="13" s="1"/>
  <c r="I26" i="4"/>
  <c r="J26" i="4" s="1"/>
  <c r="G26" i="13" s="1"/>
  <c r="K25" i="4"/>
  <c r="I25" i="4"/>
  <c r="N25" i="4" s="1"/>
  <c r="O25" i="4" s="1"/>
  <c r="H25" i="13" s="1"/>
  <c r="K24" i="4"/>
  <c r="L24" i="4" s="1"/>
  <c r="N24" i="13" s="1"/>
  <c r="I24" i="4"/>
  <c r="N24" i="4" s="1"/>
  <c r="O24" i="4" s="1"/>
  <c r="H24" i="13" s="1"/>
  <c r="K23" i="4"/>
  <c r="L23" i="4" s="1"/>
  <c r="N23" i="13" s="1"/>
  <c r="I23" i="4"/>
  <c r="J23" i="4" s="1"/>
  <c r="G23" i="13" s="1"/>
  <c r="K22" i="4"/>
  <c r="P22" i="4" s="1"/>
  <c r="Q22" i="4" s="1"/>
  <c r="O22" i="13" s="1"/>
  <c r="I22" i="4"/>
  <c r="J22" i="4" s="1"/>
  <c r="G22" i="13" s="1"/>
  <c r="K21" i="4"/>
  <c r="L21" i="4" s="1"/>
  <c r="N21" i="13" s="1"/>
  <c r="I21" i="4"/>
  <c r="S21" i="4" s="1"/>
  <c r="T21" i="4" s="1"/>
  <c r="K20" i="4"/>
  <c r="L20" i="4" s="1"/>
  <c r="N20" i="13" s="1"/>
  <c r="I20" i="4"/>
  <c r="S20" i="4" s="1"/>
  <c r="T20" i="4" s="1"/>
  <c r="I20" i="13" s="1"/>
  <c r="K19" i="4"/>
  <c r="L19" i="4" s="1"/>
  <c r="N19" i="13" s="1"/>
  <c r="I19" i="4"/>
  <c r="S19" i="4" s="1"/>
  <c r="T19" i="4" s="1"/>
  <c r="I19" i="13" s="1"/>
  <c r="K18" i="4"/>
  <c r="L18" i="4" s="1"/>
  <c r="N18" i="13" s="1"/>
  <c r="I18" i="4"/>
  <c r="K17" i="4"/>
  <c r="P17" i="4" s="1"/>
  <c r="Q17" i="4" s="1"/>
  <c r="O17" i="13" s="1"/>
  <c r="I17" i="4"/>
  <c r="K16" i="4"/>
  <c r="I16" i="4"/>
  <c r="S16" i="4" s="1"/>
  <c r="T16" i="4" s="1"/>
  <c r="I16" i="13" s="1"/>
  <c r="K15" i="4"/>
  <c r="P15" i="4" s="1"/>
  <c r="Q15" i="4" s="1"/>
  <c r="O15" i="13" s="1"/>
  <c r="I15" i="4"/>
  <c r="S15" i="4" s="1"/>
  <c r="T15" i="4" s="1"/>
  <c r="I15" i="13" s="1"/>
  <c r="K14" i="4"/>
  <c r="L14" i="4" s="1"/>
  <c r="N14" i="13" s="1"/>
  <c r="I14" i="4"/>
  <c r="S14" i="4" s="1"/>
  <c r="T14" i="4" s="1"/>
  <c r="I14" i="13" s="1"/>
  <c r="K13" i="4"/>
  <c r="P13" i="4" s="1"/>
  <c r="Q13" i="4" s="1"/>
  <c r="O13" i="13" s="1"/>
  <c r="I13" i="4"/>
  <c r="J13" i="4" s="1"/>
  <c r="G13" i="13" s="1"/>
  <c r="K12" i="4"/>
  <c r="L12" i="4" s="1"/>
  <c r="N12" i="13" s="1"/>
  <c r="I12" i="4"/>
  <c r="S12" i="4" s="1"/>
  <c r="T12" i="4" s="1"/>
  <c r="I12" i="13" s="1"/>
  <c r="K11" i="4"/>
  <c r="I11" i="4"/>
  <c r="S11" i="4" s="1"/>
  <c r="T11" i="4" s="1"/>
  <c r="I11" i="13" s="1"/>
  <c r="K10" i="4"/>
  <c r="K9" i="4"/>
  <c r="U9" i="4" s="1"/>
  <c r="I9" i="4"/>
  <c r="N9" i="4" s="1"/>
  <c r="O9" i="4" s="1"/>
  <c r="H9" i="13" s="1"/>
  <c r="K8" i="4"/>
  <c r="P8" i="4" s="1"/>
  <c r="Q8" i="4" s="1"/>
  <c r="O8" i="13" s="1"/>
  <c r="I8" i="4"/>
  <c r="N8" i="4" s="1"/>
  <c r="O8" i="4" s="1"/>
  <c r="H8" i="13" s="1"/>
  <c r="K7" i="4"/>
  <c r="I7" i="4"/>
  <c r="K6" i="4"/>
  <c r="P6" i="4" s="1"/>
  <c r="Q6" i="4" s="1"/>
  <c r="O6" i="13" s="1"/>
  <c r="I6" i="4"/>
  <c r="S6" i="4" s="1"/>
  <c r="T6" i="4" s="1"/>
  <c r="I6" i="13" s="1"/>
  <c r="N270" i="4"/>
  <c r="O270" i="4" s="1"/>
  <c r="H270" i="13" s="1"/>
  <c r="N225" i="4"/>
  <c r="O225" i="4" s="1"/>
  <c r="H225" i="13" s="1"/>
  <c r="N213" i="4"/>
  <c r="O213" i="4" s="1"/>
  <c r="H213" i="13" s="1"/>
  <c r="N209" i="4"/>
  <c r="O209" i="4" s="1"/>
  <c r="H209" i="13" s="1"/>
  <c r="N173" i="4"/>
  <c r="O173" i="4" s="1"/>
  <c r="H173" i="13" s="1"/>
  <c r="N153" i="4"/>
  <c r="O153" i="4" s="1"/>
  <c r="H153" i="13" s="1"/>
  <c r="P139" i="4"/>
  <c r="Q139" i="4" s="1"/>
  <c r="O139" i="13" s="1"/>
  <c r="J385" i="4"/>
  <c r="G385" i="13" s="1"/>
  <c r="J341" i="4"/>
  <c r="G341" i="13" s="1"/>
  <c r="J297" i="4"/>
  <c r="G297" i="13" s="1"/>
  <c r="J237" i="4"/>
  <c r="G237" i="13" s="1"/>
  <c r="J221" i="4"/>
  <c r="G221" i="13" s="1"/>
  <c r="J201" i="4"/>
  <c r="G201" i="13" s="1"/>
  <c r="J141" i="4"/>
  <c r="G141" i="13" s="1"/>
  <c r="J57" i="4"/>
  <c r="G57" i="13" s="1"/>
  <c r="K5" i="4"/>
  <c r="I5" i="4"/>
  <c r="K6" i="2"/>
  <c r="L6" i="2" s="1"/>
  <c r="I6" i="2"/>
  <c r="S6" i="2" s="1"/>
  <c r="T6" i="2" s="1"/>
  <c r="K387" i="2"/>
  <c r="U387" i="2" s="1"/>
  <c r="I387" i="2"/>
  <c r="S387" i="2" s="1"/>
  <c r="T387" i="2" s="1"/>
  <c r="K386" i="2"/>
  <c r="I386" i="2"/>
  <c r="K385" i="2"/>
  <c r="P385" i="2" s="1"/>
  <c r="I385" i="2"/>
  <c r="S385" i="2" s="1"/>
  <c r="T385" i="2" s="1"/>
  <c r="K384" i="2"/>
  <c r="U384" i="2" s="1"/>
  <c r="I384" i="2"/>
  <c r="S384" i="2" s="1"/>
  <c r="T384" i="2" s="1"/>
  <c r="K383" i="2"/>
  <c r="L383" i="2" s="1"/>
  <c r="I383" i="2"/>
  <c r="S383" i="2" s="1"/>
  <c r="T383" i="2" s="1"/>
  <c r="K382" i="2"/>
  <c r="I382" i="2"/>
  <c r="K381" i="2"/>
  <c r="I381" i="2"/>
  <c r="S381" i="2" s="1"/>
  <c r="T381" i="2" s="1"/>
  <c r="K379" i="2"/>
  <c r="I379" i="2"/>
  <c r="J379" i="2" s="1"/>
  <c r="K380" i="2"/>
  <c r="I380" i="2"/>
  <c r="S380" i="2" s="1"/>
  <c r="T380" i="2" s="1"/>
  <c r="K378" i="2"/>
  <c r="P378" i="2" s="1"/>
  <c r="I378" i="2"/>
  <c r="K377" i="2"/>
  <c r="I377" i="2"/>
  <c r="S377" i="2" s="1"/>
  <c r="T377" i="2" s="1"/>
  <c r="K376" i="2"/>
  <c r="L376" i="2" s="1"/>
  <c r="I376" i="2"/>
  <c r="K375" i="2"/>
  <c r="I375" i="2"/>
  <c r="N375" i="2" s="1"/>
  <c r="O375" i="2" s="1"/>
  <c r="K374" i="2"/>
  <c r="I374" i="2"/>
  <c r="K373" i="2"/>
  <c r="U373" i="2" s="1"/>
  <c r="I373" i="2"/>
  <c r="K372" i="2"/>
  <c r="I372" i="2"/>
  <c r="J372" i="2" s="1"/>
  <c r="K371" i="2"/>
  <c r="U371" i="2" s="1"/>
  <c r="I371" i="2"/>
  <c r="S371" i="2" s="1"/>
  <c r="T371" i="2" s="1"/>
  <c r="K370" i="2"/>
  <c r="I370" i="2"/>
  <c r="J370" i="2" s="1"/>
  <c r="K369" i="2"/>
  <c r="I369" i="2"/>
  <c r="S369" i="2" s="1"/>
  <c r="T369" i="2" s="1"/>
  <c r="K368" i="2"/>
  <c r="L368" i="2" s="1"/>
  <c r="I368" i="2"/>
  <c r="J368" i="2" s="1"/>
  <c r="K367" i="2"/>
  <c r="L367" i="2" s="1"/>
  <c r="I367" i="2"/>
  <c r="S367" i="2" s="1"/>
  <c r="T367" i="2" s="1"/>
  <c r="K366" i="2"/>
  <c r="P366" i="2" s="1"/>
  <c r="I366" i="2"/>
  <c r="N366" i="2" s="1"/>
  <c r="O366" i="2" s="1"/>
  <c r="K365" i="2"/>
  <c r="L365" i="2" s="1"/>
  <c r="I365" i="2"/>
  <c r="S365" i="2" s="1"/>
  <c r="T365" i="2" s="1"/>
  <c r="K364" i="2"/>
  <c r="L364" i="2" s="1"/>
  <c r="I364" i="2"/>
  <c r="J364" i="2" s="1"/>
  <c r="K363" i="2"/>
  <c r="U363" i="2" s="1"/>
  <c r="I363" i="2"/>
  <c r="S363" i="2" s="1"/>
  <c r="T363" i="2" s="1"/>
  <c r="K362" i="2"/>
  <c r="I362" i="2"/>
  <c r="J362" i="2" s="1"/>
  <c r="D362" i="13" s="1"/>
  <c r="K361" i="2"/>
  <c r="L361" i="2" s="1"/>
  <c r="I361" i="2"/>
  <c r="S361" i="2" s="1"/>
  <c r="T361" i="2" s="1"/>
  <c r="K360" i="2"/>
  <c r="P360" i="2" s="1"/>
  <c r="I360" i="2"/>
  <c r="S360" i="2" s="1"/>
  <c r="T360" i="2" s="1"/>
  <c r="K359" i="2"/>
  <c r="U359" i="2" s="1"/>
  <c r="V359" i="2" s="1"/>
  <c r="I359" i="2"/>
  <c r="K358" i="2"/>
  <c r="P358" i="2" s="1"/>
  <c r="Q358" i="2" s="1"/>
  <c r="I358" i="2"/>
  <c r="S358" i="2" s="1"/>
  <c r="T358" i="2" s="1"/>
  <c r="K357" i="2"/>
  <c r="I357" i="2"/>
  <c r="S357" i="2" s="1"/>
  <c r="T357" i="2" s="1"/>
  <c r="K356" i="2"/>
  <c r="I356" i="2"/>
  <c r="K355" i="2"/>
  <c r="I355" i="2"/>
  <c r="K354" i="2"/>
  <c r="I354" i="2"/>
  <c r="S354" i="2" s="1"/>
  <c r="T354" i="2" s="1"/>
  <c r="K353" i="2"/>
  <c r="I353" i="2"/>
  <c r="J353" i="2" s="1"/>
  <c r="K352" i="2"/>
  <c r="L352" i="2" s="1"/>
  <c r="I352" i="2"/>
  <c r="J352" i="2" s="1"/>
  <c r="K351" i="2"/>
  <c r="L351" i="2" s="1"/>
  <c r="I351" i="2"/>
  <c r="S351" i="2" s="1"/>
  <c r="T351" i="2" s="1"/>
  <c r="K350" i="2"/>
  <c r="I350" i="2"/>
  <c r="S350" i="2" s="1"/>
  <c r="T350" i="2" s="1"/>
  <c r="K349" i="2"/>
  <c r="I349" i="2"/>
  <c r="S349" i="2" s="1"/>
  <c r="T349" i="2" s="1"/>
  <c r="K348" i="2"/>
  <c r="I348" i="2"/>
  <c r="K347" i="2"/>
  <c r="P347" i="2" s="1"/>
  <c r="I347" i="2"/>
  <c r="S347" i="2" s="1"/>
  <c r="T347" i="2" s="1"/>
  <c r="K346" i="2"/>
  <c r="L346" i="2" s="1"/>
  <c r="I346" i="2"/>
  <c r="J346" i="2" s="1"/>
  <c r="K345" i="2"/>
  <c r="I345" i="2"/>
  <c r="K344" i="2"/>
  <c r="P344" i="2" s="1"/>
  <c r="Q344" i="2" s="1"/>
  <c r="I344" i="2"/>
  <c r="J344" i="2" s="1"/>
  <c r="K343" i="2"/>
  <c r="L343" i="2" s="1"/>
  <c r="I343" i="2"/>
  <c r="S343" i="2" s="1"/>
  <c r="T343" i="2" s="1"/>
  <c r="K342" i="2"/>
  <c r="I342" i="2"/>
  <c r="S342" i="2" s="1"/>
  <c r="T342" i="2" s="1"/>
  <c r="K341" i="2"/>
  <c r="P341" i="2" s="1"/>
  <c r="Q341" i="2" s="1"/>
  <c r="I341" i="2"/>
  <c r="S341" i="2" s="1"/>
  <c r="T341" i="2" s="1"/>
  <c r="K340" i="2"/>
  <c r="I340" i="2"/>
  <c r="N340" i="2" s="1"/>
  <c r="O340" i="2" s="1"/>
  <c r="K339" i="2"/>
  <c r="L339" i="2" s="1"/>
  <c r="I339" i="2"/>
  <c r="K338" i="2"/>
  <c r="I338" i="2"/>
  <c r="S338" i="2" s="1"/>
  <c r="T338" i="2" s="1"/>
  <c r="K337" i="2"/>
  <c r="I337" i="2"/>
  <c r="J337" i="2" s="1"/>
  <c r="K336" i="2"/>
  <c r="P336" i="2" s="1"/>
  <c r="Q336" i="2" s="1"/>
  <c r="I336" i="2"/>
  <c r="S336" i="2" s="1"/>
  <c r="T336" i="2" s="1"/>
  <c r="K335" i="2"/>
  <c r="I335" i="2"/>
  <c r="S335" i="2" s="1"/>
  <c r="T335" i="2" s="1"/>
  <c r="K334" i="2"/>
  <c r="P334" i="2" s="1"/>
  <c r="Q334" i="2" s="1"/>
  <c r="I334" i="2"/>
  <c r="S334" i="2" s="1"/>
  <c r="T334" i="2" s="1"/>
  <c r="K333" i="2"/>
  <c r="I333" i="2"/>
  <c r="J333" i="2" s="1"/>
  <c r="K332" i="2"/>
  <c r="P332" i="2" s="1"/>
  <c r="I332" i="2"/>
  <c r="S332" i="2" s="1"/>
  <c r="T332" i="2" s="1"/>
  <c r="K331" i="2"/>
  <c r="I331" i="2"/>
  <c r="K330" i="2"/>
  <c r="L330" i="2" s="1"/>
  <c r="I330" i="2"/>
  <c r="K329" i="2"/>
  <c r="L329" i="2" s="1"/>
  <c r="I329" i="2"/>
  <c r="J329" i="2" s="1"/>
  <c r="K328" i="2"/>
  <c r="P328" i="2" s="1"/>
  <c r="I328" i="2"/>
  <c r="S328" i="2" s="1"/>
  <c r="T328" i="2" s="1"/>
  <c r="K327" i="2"/>
  <c r="L327" i="2" s="1"/>
  <c r="I327" i="2"/>
  <c r="S327" i="2" s="1"/>
  <c r="T327" i="2" s="1"/>
  <c r="K326" i="2"/>
  <c r="I326" i="2"/>
  <c r="K325" i="2"/>
  <c r="L325" i="2" s="1"/>
  <c r="I325" i="2"/>
  <c r="K324" i="2"/>
  <c r="P324" i="2" s="1"/>
  <c r="I324" i="2"/>
  <c r="S324" i="2" s="1"/>
  <c r="T324" i="2" s="1"/>
  <c r="K323" i="2"/>
  <c r="L323" i="2" s="1"/>
  <c r="I323" i="2"/>
  <c r="S323" i="2" s="1"/>
  <c r="T323" i="2" s="1"/>
  <c r="K322" i="2"/>
  <c r="P322" i="2" s="1"/>
  <c r="Q322" i="2" s="1"/>
  <c r="I322" i="2"/>
  <c r="K321" i="2"/>
  <c r="L321" i="2" s="1"/>
  <c r="I321" i="2"/>
  <c r="J321" i="2" s="1"/>
  <c r="K320" i="2"/>
  <c r="P320" i="2" s="1"/>
  <c r="Q320" i="2" s="1"/>
  <c r="I320" i="2"/>
  <c r="J320" i="2" s="1"/>
  <c r="K319" i="2"/>
  <c r="L319" i="2" s="1"/>
  <c r="I319" i="2"/>
  <c r="S319" i="2" s="1"/>
  <c r="T319" i="2" s="1"/>
  <c r="K318" i="2"/>
  <c r="L318" i="2" s="1"/>
  <c r="I318" i="2"/>
  <c r="K317" i="2"/>
  <c r="I317" i="2"/>
  <c r="N317" i="2" s="1"/>
  <c r="O317" i="2" s="1"/>
  <c r="K316" i="2"/>
  <c r="U316" i="2" s="1"/>
  <c r="I316" i="2"/>
  <c r="S316" i="2" s="1"/>
  <c r="T316" i="2" s="1"/>
  <c r="K315" i="2"/>
  <c r="I315" i="2"/>
  <c r="J315" i="2" s="1"/>
  <c r="K314" i="2"/>
  <c r="L314" i="2" s="1"/>
  <c r="I314" i="2"/>
  <c r="S314" i="2" s="1"/>
  <c r="T314" i="2" s="1"/>
  <c r="K313" i="2"/>
  <c r="I313" i="2"/>
  <c r="S313" i="2" s="1"/>
  <c r="T313" i="2" s="1"/>
  <c r="K312" i="2"/>
  <c r="P312" i="2" s="1"/>
  <c r="I312" i="2"/>
  <c r="S312" i="2" s="1"/>
  <c r="T312" i="2" s="1"/>
  <c r="K311" i="2"/>
  <c r="P311" i="2" s="1"/>
  <c r="I311" i="2"/>
  <c r="S311" i="2" s="1"/>
  <c r="T311" i="2" s="1"/>
  <c r="K310" i="2"/>
  <c r="L310" i="2" s="1"/>
  <c r="I310" i="2"/>
  <c r="S310" i="2" s="1"/>
  <c r="T310" i="2" s="1"/>
  <c r="K309" i="2"/>
  <c r="L309" i="2" s="1"/>
  <c r="I309" i="2"/>
  <c r="K308" i="2"/>
  <c r="P308" i="2" s="1"/>
  <c r="I308" i="2"/>
  <c r="S308" i="2" s="1"/>
  <c r="T308" i="2" s="1"/>
  <c r="K305" i="2"/>
  <c r="I305" i="2"/>
  <c r="K304" i="2"/>
  <c r="P304" i="2" s="1"/>
  <c r="I304" i="2"/>
  <c r="S304" i="2" s="1"/>
  <c r="T304" i="2" s="1"/>
  <c r="K306" i="2"/>
  <c r="I306" i="2"/>
  <c r="J306" i="2" s="1"/>
  <c r="K307" i="2"/>
  <c r="P307" i="2" s="1"/>
  <c r="Q307" i="2" s="1"/>
  <c r="I307" i="2"/>
  <c r="J307" i="2" s="1"/>
  <c r="K303" i="2"/>
  <c r="P303" i="2" s="1"/>
  <c r="Q303" i="2" s="1"/>
  <c r="I303" i="2"/>
  <c r="S303" i="2" s="1"/>
  <c r="T303" i="2" s="1"/>
  <c r="K302" i="2"/>
  <c r="L302" i="2" s="1"/>
  <c r="I302" i="2"/>
  <c r="J302" i="2" s="1"/>
  <c r="K301" i="2"/>
  <c r="I301" i="2"/>
  <c r="K300" i="2"/>
  <c r="P300" i="2" s="1"/>
  <c r="Q300" i="2" s="1"/>
  <c r="I300" i="2"/>
  <c r="J300" i="2" s="1"/>
  <c r="K299" i="2"/>
  <c r="I299" i="2"/>
  <c r="J299" i="2" s="1"/>
  <c r="K298" i="2"/>
  <c r="P298" i="2" s="1"/>
  <c r="I298" i="2"/>
  <c r="S298" i="2" s="1"/>
  <c r="T298" i="2" s="1"/>
  <c r="K297" i="2"/>
  <c r="I297" i="2"/>
  <c r="J297" i="2" s="1"/>
  <c r="K294" i="2"/>
  <c r="L294" i="2" s="1"/>
  <c r="I294" i="2"/>
  <c r="S294" i="2" s="1"/>
  <c r="T294" i="2" s="1"/>
  <c r="K293" i="2"/>
  <c r="I293" i="2"/>
  <c r="S293" i="2" s="1"/>
  <c r="T293" i="2" s="1"/>
  <c r="K292" i="2"/>
  <c r="P292" i="2" s="1"/>
  <c r="I292" i="2"/>
  <c r="S292" i="2" s="1"/>
  <c r="T292" i="2" s="1"/>
  <c r="F100" i="13" s="1"/>
  <c r="K291" i="2"/>
  <c r="I291" i="2"/>
  <c r="N291" i="2" s="1"/>
  <c r="K290" i="2"/>
  <c r="L290" i="2" s="1"/>
  <c r="I290" i="2"/>
  <c r="J290" i="2" s="1"/>
  <c r="K289" i="2"/>
  <c r="L289" i="2" s="1"/>
  <c r="I289" i="2"/>
  <c r="S289" i="2" s="1"/>
  <c r="T289" i="2" s="1"/>
  <c r="K288" i="2"/>
  <c r="I288" i="2"/>
  <c r="J288" i="2" s="1"/>
  <c r="K287" i="2"/>
  <c r="I287" i="2"/>
  <c r="J287" i="2" s="1"/>
  <c r="K296" i="2"/>
  <c r="I296" i="2"/>
  <c r="J296" i="2" s="1"/>
  <c r="K295" i="2"/>
  <c r="L295" i="2" s="1"/>
  <c r="I295" i="2"/>
  <c r="K286" i="2"/>
  <c r="I286" i="2"/>
  <c r="J286" i="2" s="1"/>
  <c r="K285" i="2"/>
  <c r="I285" i="2"/>
  <c r="S285" i="2" s="1"/>
  <c r="T285" i="2" s="1"/>
  <c r="K284" i="2"/>
  <c r="I284" i="2"/>
  <c r="J284" i="2" s="1"/>
  <c r="D284" i="13" s="1"/>
  <c r="K283" i="2"/>
  <c r="P283" i="2" s="1"/>
  <c r="I283" i="2"/>
  <c r="K282" i="2"/>
  <c r="L282" i="2" s="1"/>
  <c r="I282" i="2"/>
  <c r="K281" i="2"/>
  <c r="P281" i="2" s="1"/>
  <c r="Q281" i="2" s="1"/>
  <c r="I281" i="2"/>
  <c r="S281" i="2" s="1"/>
  <c r="T281" i="2" s="1"/>
  <c r="K280" i="2"/>
  <c r="I280" i="2"/>
  <c r="J280" i="2" s="1"/>
  <c r="K279" i="2"/>
  <c r="L279" i="2" s="1"/>
  <c r="I279" i="2"/>
  <c r="K278" i="2"/>
  <c r="I278" i="2"/>
  <c r="J278" i="2" s="1"/>
  <c r="K277" i="2"/>
  <c r="I277" i="2"/>
  <c r="N277" i="2" s="1"/>
  <c r="O277" i="2" s="1"/>
  <c r="K276" i="2"/>
  <c r="I276" i="2"/>
  <c r="K275" i="2"/>
  <c r="I275" i="2"/>
  <c r="S275" i="2" s="1"/>
  <c r="T275" i="2" s="1"/>
  <c r="K274" i="2"/>
  <c r="P274" i="2" s="1"/>
  <c r="Q274" i="2" s="1"/>
  <c r="I274" i="2"/>
  <c r="J274" i="2" s="1"/>
  <c r="K273" i="2"/>
  <c r="I273" i="2"/>
  <c r="S273" i="2" s="1"/>
  <c r="T273" i="2" s="1"/>
  <c r="K272" i="2"/>
  <c r="P272" i="2" s="1"/>
  <c r="Q272" i="2" s="1"/>
  <c r="I272" i="2"/>
  <c r="J272" i="2" s="1"/>
  <c r="K271" i="2"/>
  <c r="I271" i="2"/>
  <c r="K270" i="2"/>
  <c r="P270" i="2" s="1"/>
  <c r="Q270" i="2" s="1"/>
  <c r="I270" i="2"/>
  <c r="S270" i="2" s="1"/>
  <c r="T270" i="2" s="1"/>
  <c r="K269" i="2"/>
  <c r="I269" i="2"/>
  <c r="J269" i="2" s="1"/>
  <c r="K268" i="2"/>
  <c r="I268" i="2"/>
  <c r="N268" i="2" s="1"/>
  <c r="O268" i="2" s="1"/>
  <c r="K267" i="2"/>
  <c r="P267" i="2" s="1"/>
  <c r="Q267" i="2" s="1"/>
  <c r="I267" i="2"/>
  <c r="K266" i="2"/>
  <c r="P266" i="2" s="1"/>
  <c r="Q266" i="2" s="1"/>
  <c r="I266" i="2"/>
  <c r="K265" i="2"/>
  <c r="L265" i="2" s="1"/>
  <c r="I265" i="2"/>
  <c r="J265" i="2" s="1"/>
  <c r="K263" i="2"/>
  <c r="U263" i="2" s="1"/>
  <c r="W263" i="2" s="1"/>
  <c r="I263" i="2"/>
  <c r="J263" i="2" s="1"/>
  <c r="K262" i="2"/>
  <c r="P262" i="2" s="1"/>
  <c r="Q262" i="2" s="1"/>
  <c r="I262" i="2"/>
  <c r="K261" i="2"/>
  <c r="I261" i="2"/>
  <c r="K260" i="2"/>
  <c r="I260" i="2"/>
  <c r="N260" i="2" s="1"/>
  <c r="O260" i="2" s="1"/>
  <c r="K259" i="2"/>
  <c r="P259" i="2" s="1"/>
  <c r="I259" i="2"/>
  <c r="N259" i="2" s="1"/>
  <c r="O259" i="2" s="1"/>
  <c r="K258" i="2"/>
  <c r="L258" i="2" s="1"/>
  <c r="I258" i="2"/>
  <c r="K257" i="2"/>
  <c r="I257" i="2"/>
  <c r="J257" i="2" s="1"/>
  <c r="K256" i="2"/>
  <c r="L256" i="2" s="1"/>
  <c r="I256" i="2"/>
  <c r="S256" i="2" s="1"/>
  <c r="T256" i="2" s="1"/>
  <c r="K255" i="2"/>
  <c r="P255" i="2" s="1"/>
  <c r="Q255" i="2" s="1"/>
  <c r="I255" i="2"/>
  <c r="S255" i="2" s="1"/>
  <c r="T255" i="2" s="1"/>
  <c r="K264" i="2"/>
  <c r="L264" i="2" s="1"/>
  <c r="I264" i="2"/>
  <c r="K254" i="2"/>
  <c r="U254" i="2" s="1"/>
  <c r="W254" i="2" s="1"/>
  <c r="I254" i="2"/>
  <c r="J254" i="2" s="1"/>
  <c r="K253" i="2"/>
  <c r="L253" i="2" s="1"/>
  <c r="I253" i="2"/>
  <c r="S253" i="2" s="1"/>
  <c r="T253" i="2" s="1"/>
  <c r="K251" i="2"/>
  <c r="L251" i="2" s="1"/>
  <c r="I251" i="2"/>
  <c r="S251" i="2" s="1"/>
  <c r="T251" i="2" s="1"/>
  <c r="K252" i="2"/>
  <c r="P252" i="2" s="1"/>
  <c r="Q252" i="2" s="1"/>
  <c r="I252" i="2"/>
  <c r="K250" i="2"/>
  <c r="I250" i="2"/>
  <c r="K249" i="2"/>
  <c r="I249" i="2"/>
  <c r="K248" i="2"/>
  <c r="I248" i="2"/>
  <c r="S248" i="2" s="1"/>
  <c r="T248" i="2" s="1"/>
  <c r="K247" i="2"/>
  <c r="P247" i="2" s="1"/>
  <c r="Q247" i="2" s="1"/>
  <c r="I247" i="2"/>
  <c r="K246" i="2"/>
  <c r="I246" i="2"/>
  <c r="K245" i="2"/>
  <c r="L245" i="2" s="1"/>
  <c r="I245" i="2"/>
  <c r="S245" i="2" s="1"/>
  <c r="T245" i="2" s="1"/>
  <c r="K244" i="2"/>
  <c r="I244" i="2"/>
  <c r="S244" i="2" s="1"/>
  <c r="T244" i="2" s="1"/>
  <c r="K243" i="2"/>
  <c r="I243" i="2"/>
  <c r="K242" i="2"/>
  <c r="I242" i="2"/>
  <c r="S242" i="2" s="1"/>
  <c r="T242" i="2" s="1"/>
  <c r="K241" i="2"/>
  <c r="I241" i="2"/>
  <c r="J241" i="2" s="1"/>
  <c r="K240" i="2"/>
  <c r="I240" i="2"/>
  <c r="S240" i="2" s="1"/>
  <c r="T240" i="2" s="1"/>
  <c r="K239" i="2"/>
  <c r="L239" i="2" s="1"/>
  <c r="I239" i="2"/>
  <c r="J239" i="2" s="1"/>
  <c r="K238" i="2"/>
  <c r="I238" i="2"/>
  <c r="S238" i="2" s="1"/>
  <c r="T238" i="2" s="1"/>
  <c r="K237" i="2"/>
  <c r="I237" i="2"/>
  <c r="K236" i="2"/>
  <c r="P236" i="2" s="1"/>
  <c r="I236" i="2"/>
  <c r="S236" i="2" s="1"/>
  <c r="T236" i="2" s="1"/>
  <c r="K235" i="2"/>
  <c r="I235" i="2"/>
  <c r="J235" i="2" s="1"/>
  <c r="K233" i="2"/>
  <c r="L233" i="2" s="1"/>
  <c r="I233" i="2"/>
  <c r="S233" i="2" s="1"/>
  <c r="T233" i="2" s="1"/>
  <c r="K234" i="2"/>
  <c r="I234" i="2"/>
  <c r="J234" i="2" s="1"/>
  <c r="K232" i="2"/>
  <c r="I232" i="2"/>
  <c r="K231" i="2"/>
  <c r="L231" i="2" s="1"/>
  <c r="I231" i="2"/>
  <c r="K230" i="2"/>
  <c r="I230" i="2"/>
  <c r="S230" i="2" s="1"/>
  <c r="T230" i="2" s="1"/>
  <c r="K229" i="2"/>
  <c r="I229" i="2"/>
  <c r="J229" i="2" s="1"/>
  <c r="K228" i="2"/>
  <c r="I228" i="2"/>
  <c r="K227" i="2"/>
  <c r="P227" i="2" s="1"/>
  <c r="I227" i="2"/>
  <c r="K226" i="2"/>
  <c r="U226" i="2" s="1"/>
  <c r="V226" i="2" s="1"/>
  <c r="I226" i="2"/>
  <c r="K225" i="2"/>
  <c r="I225" i="2"/>
  <c r="K224" i="2"/>
  <c r="I224" i="2"/>
  <c r="S224" i="2" s="1"/>
  <c r="T224" i="2" s="1"/>
  <c r="K223" i="2"/>
  <c r="I223" i="2"/>
  <c r="J223" i="2" s="1"/>
  <c r="K222" i="2"/>
  <c r="L222" i="2" s="1"/>
  <c r="I222" i="2"/>
  <c r="K221" i="2"/>
  <c r="I221" i="2"/>
  <c r="K220" i="2"/>
  <c r="P220" i="2" s="1"/>
  <c r="Q220" i="2" s="1"/>
  <c r="I220" i="2"/>
  <c r="S220" i="2" s="1"/>
  <c r="T220" i="2" s="1"/>
  <c r="K219" i="2"/>
  <c r="P219" i="2" s="1"/>
  <c r="Q219" i="2" s="1"/>
  <c r="I219" i="2"/>
  <c r="J219" i="2" s="1"/>
  <c r="K218" i="2"/>
  <c r="P218" i="2" s="1"/>
  <c r="I218" i="2"/>
  <c r="S218" i="2" s="1"/>
  <c r="T218" i="2" s="1"/>
  <c r="K217" i="2"/>
  <c r="I217" i="2"/>
  <c r="S217" i="2" s="1"/>
  <c r="T217" i="2" s="1"/>
  <c r="K216" i="2"/>
  <c r="L216" i="2" s="1"/>
  <c r="I216" i="2"/>
  <c r="J216" i="2" s="1"/>
  <c r="K215" i="2"/>
  <c r="L215" i="2" s="1"/>
  <c r="I215" i="2"/>
  <c r="K214" i="2"/>
  <c r="P214" i="2" s="1"/>
  <c r="I214" i="2"/>
  <c r="K213" i="2"/>
  <c r="I213" i="2"/>
  <c r="J213" i="2" s="1"/>
  <c r="K212" i="2"/>
  <c r="I212" i="2"/>
  <c r="S212" i="2" s="1"/>
  <c r="T212" i="2" s="1"/>
  <c r="K211" i="2"/>
  <c r="I211" i="2"/>
  <c r="K210" i="2"/>
  <c r="P210" i="2" s="1"/>
  <c r="Q210" i="2" s="1"/>
  <c r="I210" i="2"/>
  <c r="K208" i="2"/>
  <c r="I208" i="2"/>
  <c r="K207" i="2"/>
  <c r="P207" i="2" s="1"/>
  <c r="Q207" i="2" s="1"/>
  <c r="I207" i="2"/>
  <c r="N207" i="2" s="1"/>
  <c r="O207" i="2" s="1"/>
  <c r="K209" i="2"/>
  <c r="I209" i="2"/>
  <c r="K206" i="2"/>
  <c r="L206" i="2" s="1"/>
  <c r="K206" i="13" s="1"/>
  <c r="I206" i="2"/>
  <c r="K203" i="2"/>
  <c r="I203" i="2"/>
  <c r="K205" i="2"/>
  <c r="L205" i="2" s="1"/>
  <c r="I205" i="2"/>
  <c r="S205" i="2" s="1"/>
  <c r="T205" i="2" s="1"/>
  <c r="K204" i="2"/>
  <c r="P204" i="2" s="1"/>
  <c r="I204" i="2"/>
  <c r="K202" i="2"/>
  <c r="U202" i="2" s="1"/>
  <c r="I202" i="2"/>
  <c r="K201" i="2"/>
  <c r="P201" i="2" s="1"/>
  <c r="I201" i="2"/>
  <c r="J201" i="2" s="1"/>
  <c r="K200" i="2"/>
  <c r="L200" i="2" s="1"/>
  <c r="I200" i="2"/>
  <c r="S200" i="2" s="1"/>
  <c r="T200" i="2" s="1"/>
  <c r="K199" i="2"/>
  <c r="P199" i="2" s="1"/>
  <c r="Q199" i="2" s="1"/>
  <c r="I199" i="2"/>
  <c r="K198" i="2"/>
  <c r="L198" i="2" s="1"/>
  <c r="I198" i="2"/>
  <c r="K197" i="2"/>
  <c r="P197" i="2" s="1"/>
  <c r="I197" i="2"/>
  <c r="J197" i="2" s="1"/>
  <c r="K196" i="2"/>
  <c r="P196" i="2" s="1"/>
  <c r="Q196" i="2" s="1"/>
  <c r="I196" i="2"/>
  <c r="S196" i="2" s="1"/>
  <c r="T196" i="2" s="1"/>
  <c r="K193" i="2"/>
  <c r="P193" i="2" s="1"/>
  <c r="Q193" i="2" s="1"/>
  <c r="I193" i="2"/>
  <c r="K194" i="2"/>
  <c r="P194" i="2" s="1"/>
  <c r="Q194" i="2" s="1"/>
  <c r="I194" i="2"/>
  <c r="K195" i="2"/>
  <c r="I195" i="2"/>
  <c r="J195" i="2" s="1"/>
  <c r="K192" i="2"/>
  <c r="L192" i="2" s="1"/>
  <c r="I192" i="2"/>
  <c r="S192" i="2" s="1"/>
  <c r="T192" i="2" s="1"/>
  <c r="K191" i="2"/>
  <c r="I191" i="2"/>
  <c r="S191" i="2" s="1"/>
  <c r="T191" i="2" s="1"/>
  <c r="K190" i="2"/>
  <c r="L190" i="2" s="1"/>
  <c r="I190" i="2"/>
  <c r="J190" i="2" s="1"/>
  <c r="K189" i="2"/>
  <c r="I189" i="2"/>
  <c r="J189" i="2" s="1"/>
  <c r="K188" i="2"/>
  <c r="P188" i="2" s="1"/>
  <c r="Q188" i="2" s="1"/>
  <c r="I188" i="2"/>
  <c r="S188" i="2" s="1"/>
  <c r="T188" i="2" s="1"/>
  <c r="K187" i="2"/>
  <c r="P187" i="2" s="1"/>
  <c r="Q187" i="2" s="1"/>
  <c r="I187" i="2"/>
  <c r="K186" i="2"/>
  <c r="L186" i="2" s="1"/>
  <c r="I186" i="2"/>
  <c r="K185" i="2"/>
  <c r="I185" i="2"/>
  <c r="S185" i="2" s="1"/>
  <c r="T185" i="2" s="1"/>
  <c r="K184" i="2"/>
  <c r="P184" i="2" s="1"/>
  <c r="I184" i="2"/>
  <c r="S184" i="2" s="1"/>
  <c r="T184" i="2" s="1"/>
  <c r="K183" i="2"/>
  <c r="P183" i="2" s="1"/>
  <c r="Q183" i="2" s="1"/>
  <c r="I183" i="2"/>
  <c r="K182" i="2"/>
  <c r="I182" i="2"/>
  <c r="J182" i="2" s="1"/>
  <c r="K181" i="2"/>
  <c r="L181" i="2" s="1"/>
  <c r="I181" i="2"/>
  <c r="S181" i="2" s="1"/>
  <c r="T181" i="2" s="1"/>
  <c r="K180" i="2"/>
  <c r="U180" i="2" s="1"/>
  <c r="V180" i="2" s="1"/>
  <c r="I180" i="2"/>
  <c r="J180" i="2" s="1"/>
  <c r="K179" i="2"/>
  <c r="I179" i="2"/>
  <c r="K178" i="2"/>
  <c r="I178" i="2"/>
  <c r="S178" i="2" s="1"/>
  <c r="T178" i="2" s="1"/>
  <c r="K177" i="2"/>
  <c r="I177" i="2"/>
  <c r="S177" i="2" s="1"/>
  <c r="T177" i="2" s="1"/>
  <c r="K176" i="2"/>
  <c r="P176" i="2" s="1"/>
  <c r="Q176" i="2" s="1"/>
  <c r="I176" i="2"/>
  <c r="J176" i="2" s="1"/>
  <c r="K175" i="2"/>
  <c r="I175" i="2"/>
  <c r="K174" i="2"/>
  <c r="I174" i="2"/>
  <c r="K173" i="2"/>
  <c r="I173" i="2"/>
  <c r="J173" i="2" s="1"/>
  <c r="K172" i="2"/>
  <c r="L172" i="2" s="1"/>
  <c r="I172" i="2"/>
  <c r="J172" i="2" s="1"/>
  <c r="K171" i="2"/>
  <c r="P171" i="2" s="1"/>
  <c r="I171" i="2"/>
  <c r="J171" i="2" s="1"/>
  <c r="K170" i="2"/>
  <c r="I170" i="2"/>
  <c r="S170" i="2" s="1"/>
  <c r="T170" i="2" s="1"/>
  <c r="K169" i="2"/>
  <c r="I169" i="2"/>
  <c r="J169" i="2" s="1"/>
  <c r="K168" i="2"/>
  <c r="U168" i="2" s="1"/>
  <c r="W168" i="2" s="1"/>
  <c r="I168" i="2"/>
  <c r="J168" i="2" s="1"/>
  <c r="K167" i="2"/>
  <c r="I167" i="2"/>
  <c r="J167" i="2" s="1"/>
  <c r="K166" i="2"/>
  <c r="U166" i="2" s="1"/>
  <c r="I166" i="2"/>
  <c r="S166" i="2" s="1"/>
  <c r="T166" i="2" s="1"/>
  <c r="K165" i="2"/>
  <c r="P165" i="2" s="1"/>
  <c r="Q165" i="2" s="1"/>
  <c r="I165" i="2"/>
  <c r="J165" i="2" s="1"/>
  <c r="K164" i="2"/>
  <c r="I164" i="2"/>
  <c r="S164" i="2" s="1"/>
  <c r="T164" i="2" s="1"/>
  <c r="K163" i="2"/>
  <c r="I163" i="2"/>
  <c r="K162" i="2"/>
  <c r="U162" i="2" s="1"/>
  <c r="I162" i="2"/>
  <c r="N162" i="2" s="1"/>
  <c r="K161" i="2"/>
  <c r="P161" i="2" s="1"/>
  <c r="Q161" i="2" s="1"/>
  <c r="I161" i="2"/>
  <c r="S161" i="2" s="1"/>
  <c r="T161" i="2" s="1"/>
  <c r="K160" i="2"/>
  <c r="P160" i="2" s="1"/>
  <c r="Q160" i="2" s="1"/>
  <c r="I160" i="2"/>
  <c r="J160" i="2" s="1"/>
  <c r="K159" i="2"/>
  <c r="L159" i="2" s="1"/>
  <c r="I159" i="2"/>
  <c r="K158" i="2"/>
  <c r="I158" i="2"/>
  <c r="J158" i="2" s="1"/>
  <c r="K157" i="2"/>
  <c r="I157" i="2"/>
  <c r="S157" i="2" s="1"/>
  <c r="T157" i="2" s="1"/>
  <c r="K156" i="2"/>
  <c r="I156" i="2"/>
  <c r="K155" i="2"/>
  <c r="I155" i="2"/>
  <c r="K154" i="2"/>
  <c r="L154" i="2" s="1"/>
  <c r="I154" i="2"/>
  <c r="N154" i="2" s="1"/>
  <c r="O154" i="2" s="1"/>
  <c r="K153" i="2"/>
  <c r="I153" i="2"/>
  <c r="S153" i="2" s="1"/>
  <c r="T153" i="2" s="1"/>
  <c r="K152" i="2"/>
  <c r="P152" i="2" s="1"/>
  <c r="I152" i="2"/>
  <c r="K151" i="2"/>
  <c r="I151" i="2"/>
  <c r="K150" i="2"/>
  <c r="I150" i="2"/>
  <c r="S150" i="2" s="1"/>
  <c r="T150" i="2" s="1"/>
  <c r="K149" i="2"/>
  <c r="I149" i="2"/>
  <c r="S149" i="2" s="1"/>
  <c r="T149" i="2" s="1"/>
  <c r="K148" i="2"/>
  <c r="I148" i="2"/>
  <c r="K147" i="2"/>
  <c r="L147" i="2" s="1"/>
  <c r="I147" i="2"/>
  <c r="J147" i="2" s="1"/>
  <c r="K146" i="2"/>
  <c r="I146" i="2"/>
  <c r="S146" i="2" s="1"/>
  <c r="T146" i="2" s="1"/>
  <c r="K145" i="2"/>
  <c r="P145" i="2" s="1"/>
  <c r="I145" i="2"/>
  <c r="S145" i="2" s="1"/>
  <c r="T145" i="2" s="1"/>
  <c r="K144" i="2"/>
  <c r="I144" i="2"/>
  <c r="K143" i="2"/>
  <c r="L143" i="2" s="1"/>
  <c r="I143" i="2"/>
  <c r="N143" i="2" s="1"/>
  <c r="O143" i="2" s="1"/>
  <c r="K142" i="2"/>
  <c r="L142" i="2" s="1"/>
  <c r="I142" i="2"/>
  <c r="N142" i="2" s="1"/>
  <c r="O142" i="2" s="1"/>
  <c r="K141" i="2"/>
  <c r="P141" i="2" s="1"/>
  <c r="Q141" i="2" s="1"/>
  <c r="I141" i="2"/>
  <c r="K140" i="2"/>
  <c r="I140" i="2"/>
  <c r="J140" i="2" s="1"/>
  <c r="K139" i="2"/>
  <c r="P139" i="2" s="1"/>
  <c r="Q139" i="2" s="1"/>
  <c r="I139" i="2"/>
  <c r="S139" i="2" s="1"/>
  <c r="T139" i="2" s="1"/>
  <c r="K138" i="2"/>
  <c r="L138" i="2" s="1"/>
  <c r="I138" i="2"/>
  <c r="S138" i="2" s="1"/>
  <c r="T138" i="2" s="1"/>
  <c r="K137" i="2"/>
  <c r="I137" i="2"/>
  <c r="K136" i="2"/>
  <c r="L136" i="2" s="1"/>
  <c r="I136" i="2"/>
  <c r="J136" i="2" s="1"/>
  <c r="K135" i="2"/>
  <c r="P135" i="2" s="1"/>
  <c r="I135" i="2"/>
  <c r="K134" i="2"/>
  <c r="P134" i="2" s="1"/>
  <c r="Q134" i="2" s="1"/>
  <c r="I134" i="2"/>
  <c r="S134" i="2" s="1"/>
  <c r="T134" i="2" s="1"/>
  <c r="K133" i="2"/>
  <c r="I133" i="2"/>
  <c r="K132" i="2"/>
  <c r="L132" i="2" s="1"/>
  <c r="I132" i="2"/>
  <c r="S132" i="2" s="1"/>
  <c r="T132" i="2" s="1"/>
  <c r="K131" i="2"/>
  <c r="I131" i="2"/>
  <c r="K130" i="2"/>
  <c r="U130" i="2" s="1"/>
  <c r="I130" i="2"/>
  <c r="K129" i="2"/>
  <c r="P129" i="2" s="1"/>
  <c r="I129" i="2"/>
  <c r="K128" i="2"/>
  <c r="P128" i="2" s="1"/>
  <c r="Q128" i="2" s="1"/>
  <c r="I128" i="2"/>
  <c r="S128" i="2" s="1"/>
  <c r="T128" i="2" s="1"/>
  <c r="K127" i="2"/>
  <c r="I127" i="2"/>
  <c r="K126" i="2"/>
  <c r="P126" i="2" s="1"/>
  <c r="Q126" i="2" s="1"/>
  <c r="I126" i="2"/>
  <c r="K125" i="2"/>
  <c r="I125" i="2"/>
  <c r="J125" i="2" s="1"/>
  <c r="K124" i="2"/>
  <c r="U124" i="2" s="1"/>
  <c r="I124" i="2"/>
  <c r="S124" i="2" s="1"/>
  <c r="T124" i="2" s="1"/>
  <c r="K123" i="2"/>
  <c r="L123" i="2" s="1"/>
  <c r="I123" i="2"/>
  <c r="K122" i="2"/>
  <c r="L122" i="2" s="1"/>
  <c r="I122" i="2"/>
  <c r="S122" i="2" s="1"/>
  <c r="T122" i="2" s="1"/>
  <c r="K121" i="2"/>
  <c r="I121" i="2"/>
  <c r="K120" i="2"/>
  <c r="L120" i="2" s="1"/>
  <c r="I120" i="2"/>
  <c r="S120" i="2" s="1"/>
  <c r="T120" i="2" s="1"/>
  <c r="K119" i="2"/>
  <c r="I119" i="2"/>
  <c r="K118" i="2"/>
  <c r="L118" i="2" s="1"/>
  <c r="I118" i="2"/>
  <c r="K117" i="2"/>
  <c r="I117" i="2"/>
  <c r="J117" i="2" s="1"/>
  <c r="K116" i="2"/>
  <c r="L116" i="2" s="1"/>
  <c r="I116" i="2"/>
  <c r="S116" i="2" s="1"/>
  <c r="T116" i="2" s="1"/>
  <c r="K115" i="2"/>
  <c r="I115" i="2"/>
  <c r="K114" i="2"/>
  <c r="L114" i="2" s="1"/>
  <c r="I114" i="2"/>
  <c r="S114" i="2" s="1"/>
  <c r="T114" i="2" s="1"/>
  <c r="K113" i="2"/>
  <c r="I113" i="2"/>
  <c r="J113" i="2" s="1"/>
  <c r="K112" i="2"/>
  <c r="L112" i="2" s="1"/>
  <c r="I112" i="2"/>
  <c r="S112" i="2" s="1"/>
  <c r="T112" i="2" s="1"/>
  <c r="K111" i="2"/>
  <c r="L111" i="2" s="1"/>
  <c r="I111" i="2"/>
  <c r="J111" i="2" s="1"/>
  <c r="K110" i="2"/>
  <c r="U110" i="2" s="1"/>
  <c r="V110" i="2" s="1"/>
  <c r="I110" i="2"/>
  <c r="K109" i="2"/>
  <c r="L109" i="2" s="1"/>
  <c r="I109" i="2"/>
  <c r="S109" i="2" s="1"/>
  <c r="T109" i="2" s="1"/>
  <c r="K108" i="2"/>
  <c r="L108" i="2" s="1"/>
  <c r="I108" i="2"/>
  <c r="J108" i="2" s="1"/>
  <c r="K107" i="2"/>
  <c r="I107" i="2"/>
  <c r="S107" i="2" s="1"/>
  <c r="T107" i="2" s="1"/>
  <c r="K106" i="2"/>
  <c r="U106" i="2" s="1"/>
  <c r="I106" i="2"/>
  <c r="K105" i="2"/>
  <c r="I105" i="2"/>
  <c r="N105" i="2" s="1"/>
  <c r="O105" i="2" s="1"/>
  <c r="K104" i="2"/>
  <c r="P104" i="2" s="1"/>
  <c r="Q104" i="2" s="1"/>
  <c r="I104" i="2"/>
  <c r="S104" i="2" s="1"/>
  <c r="T104" i="2" s="1"/>
  <c r="K103" i="2"/>
  <c r="P103" i="2" s="1"/>
  <c r="Q103" i="2" s="1"/>
  <c r="I103" i="2"/>
  <c r="K102" i="2"/>
  <c r="L102" i="2" s="1"/>
  <c r="I102" i="2"/>
  <c r="K101" i="2"/>
  <c r="L101" i="2" s="1"/>
  <c r="I101" i="2"/>
  <c r="K100" i="2"/>
  <c r="P100" i="2" s="1"/>
  <c r="Q100" i="2" s="1"/>
  <c r="I100" i="2"/>
  <c r="S100" i="2" s="1"/>
  <c r="T100" i="2" s="1"/>
  <c r="K99" i="2"/>
  <c r="I99" i="2"/>
  <c r="J99" i="2" s="1"/>
  <c r="K98" i="2"/>
  <c r="I98" i="2"/>
  <c r="J98" i="2" s="1"/>
  <c r="K97" i="2"/>
  <c r="L97" i="2" s="1"/>
  <c r="I97" i="2"/>
  <c r="J97" i="2" s="1"/>
  <c r="K96" i="2"/>
  <c r="L96" i="2" s="1"/>
  <c r="I96" i="2"/>
  <c r="K95" i="2"/>
  <c r="I95" i="2"/>
  <c r="K94" i="2"/>
  <c r="I94" i="2"/>
  <c r="N94" i="2" s="1"/>
  <c r="O94" i="2" s="1"/>
  <c r="K93" i="2"/>
  <c r="I93" i="2"/>
  <c r="K92" i="2"/>
  <c r="L92" i="2" s="1"/>
  <c r="I92" i="2"/>
  <c r="S92" i="2" s="1"/>
  <c r="T92" i="2" s="1"/>
  <c r="K91" i="2"/>
  <c r="L91" i="2" s="1"/>
  <c r="I91" i="2"/>
  <c r="K90" i="2"/>
  <c r="I90" i="2"/>
  <c r="N90" i="2" s="1"/>
  <c r="O90" i="2" s="1"/>
  <c r="K89" i="2"/>
  <c r="L89" i="2" s="1"/>
  <c r="I89" i="2"/>
  <c r="J89" i="2" s="1"/>
  <c r="K88" i="2"/>
  <c r="L88" i="2" s="1"/>
  <c r="I88" i="2"/>
  <c r="S88" i="2" s="1"/>
  <c r="T88" i="2" s="1"/>
  <c r="K87" i="2"/>
  <c r="P87" i="2" s="1"/>
  <c r="Q87" i="2" s="1"/>
  <c r="I87" i="2"/>
  <c r="K86" i="2"/>
  <c r="I86" i="2"/>
  <c r="S86" i="2" s="1"/>
  <c r="T86" i="2" s="1"/>
  <c r="K85" i="2"/>
  <c r="L85" i="2" s="1"/>
  <c r="I85" i="2"/>
  <c r="J85" i="2" s="1"/>
  <c r="K84" i="2"/>
  <c r="L84" i="2" s="1"/>
  <c r="I84" i="2"/>
  <c r="J84" i="2" s="1"/>
  <c r="K83" i="2"/>
  <c r="L83" i="2" s="1"/>
  <c r="I83" i="2"/>
  <c r="S83" i="2" s="1"/>
  <c r="T83" i="2" s="1"/>
  <c r="K82" i="2"/>
  <c r="I82" i="2"/>
  <c r="S82" i="2" s="1"/>
  <c r="T82" i="2" s="1"/>
  <c r="K81" i="2"/>
  <c r="L81" i="2" s="1"/>
  <c r="I81" i="2"/>
  <c r="S81" i="2" s="1"/>
  <c r="T81" i="2" s="1"/>
  <c r="K80" i="2"/>
  <c r="I80" i="2"/>
  <c r="J80" i="2" s="1"/>
  <c r="K79" i="2"/>
  <c r="P79" i="2" s="1"/>
  <c r="Q79" i="2" s="1"/>
  <c r="I79" i="2"/>
  <c r="K78" i="2"/>
  <c r="L78" i="2" s="1"/>
  <c r="I78" i="2"/>
  <c r="S78" i="2" s="1"/>
  <c r="T78" i="2" s="1"/>
  <c r="K77" i="2"/>
  <c r="I77" i="2"/>
  <c r="S77" i="2" s="1"/>
  <c r="T77" i="2" s="1"/>
  <c r="K76" i="2"/>
  <c r="L76" i="2" s="1"/>
  <c r="I76" i="2"/>
  <c r="J76" i="2" s="1"/>
  <c r="K75" i="2"/>
  <c r="L75" i="2" s="1"/>
  <c r="I75" i="2"/>
  <c r="K74" i="2"/>
  <c r="U74" i="2" s="1"/>
  <c r="V74" i="2" s="1"/>
  <c r="I74" i="2"/>
  <c r="S74" i="2" s="1"/>
  <c r="T74" i="2" s="1"/>
  <c r="K73" i="2"/>
  <c r="L73" i="2" s="1"/>
  <c r="I73" i="2"/>
  <c r="S73" i="2" s="1"/>
  <c r="T73" i="2" s="1"/>
  <c r="K72" i="2"/>
  <c r="P72" i="2" s="1"/>
  <c r="I72" i="2"/>
  <c r="J72" i="2" s="1"/>
  <c r="K71" i="2"/>
  <c r="P71" i="2" s="1"/>
  <c r="I71" i="2"/>
  <c r="N71" i="2" s="1"/>
  <c r="O71" i="2" s="1"/>
  <c r="K70" i="2"/>
  <c r="L70" i="2" s="1"/>
  <c r="I70" i="2"/>
  <c r="K69" i="2"/>
  <c r="I69" i="2"/>
  <c r="S69" i="2" s="1"/>
  <c r="T69" i="2" s="1"/>
  <c r="K68" i="2"/>
  <c r="P68" i="2" s="1"/>
  <c r="I68" i="2"/>
  <c r="J68" i="2" s="1"/>
  <c r="K67" i="2"/>
  <c r="P67" i="2" s="1"/>
  <c r="I67" i="2"/>
  <c r="J67" i="2" s="1"/>
  <c r="K65" i="2"/>
  <c r="U65" i="2" s="1"/>
  <c r="I65" i="2"/>
  <c r="K66" i="2"/>
  <c r="L66" i="2" s="1"/>
  <c r="I66" i="2"/>
  <c r="J66" i="2" s="1"/>
  <c r="K64" i="2"/>
  <c r="L64" i="2" s="1"/>
  <c r="I64" i="2"/>
  <c r="N64" i="2" s="1"/>
  <c r="O64" i="2" s="1"/>
  <c r="K63" i="2"/>
  <c r="P63" i="2" s="1"/>
  <c r="I63" i="2"/>
  <c r="K62" i="2"/>
  <c r="I62" i="2"/>
  <c r="S62" i="2" s="1"/>
  <c r="T62" i="2" s="1"/>
  <c r="K61" i="2"/>
  <c r="I61" i="2"/>
  <c r="S61" i="2" s="1"/>
  <c r="T61" i="2" s="1"/>
  <c r="K60" i="2"/>
  <c r="P60" i="2" s="1"/>
  <c r="Q60" i="2" s="1"/>
  <c r="I60" i="2"/>
  <c r="J60" i="2" s="1"/>
  <c r="K59" i="2"/>
  <c r="L59" i="2" s="1"/>
  <c r="I59" i="2"/>
  <c r="K58" i="2"/>
  <c r="I58" i="2"/>
  <c r="K57" i="2"/>
  <c r="I57" i="2"/>
  <c r="S57" i="2" s="1"/>
  <c r="T57" i="2" s="1"/>
  <c r="K56" i="2"/>
  <c r="K55" i="2"/>
  <c r="P55" i="2" s="1"/>
  <c r="Q55" i="2" s="1"/>
  <c r="I55" i="2"/>
  <c r="S55" i="2" s="1"/>
  <c r="T55" i="2" s="1"/>
  <c r="K54" i="2"/>
  <c r="P54" i="2" s="1"/>
  <c r="I54" i="2"/>
  <c r="K53" i="2"/>
  <c r="P53" i="2" s="1"/>
  <c r="Q53" i="2" s="1"/>
  <c r="I53" i="2"/>
  <c r="K52" i="2"/>
  <c r="L52" i="2" s="1"/>
  <c r="I52" i="2"/>
  <c r="S52" i="2" s="1"/>
  <c r="T52" i="2" s="1"/>
  <c r="K51" i="2"/>
  <c r="P51" i="2" s="1"/>
  <c r="I51" i="2"/>
  <c r="K50" i="2"/>
  <c r="I50" i="2"/>
  <c r="S50" i="2" s="1"/>
  <c r="T50" i="2" s="1"/>
  <c r="F50" i="13" s="1"/>
  <c r="K49" i="2"/>
  <c r="I49" i="2"/>
  <c r="K48" i="2"/>
  <c r="P48" i="2" s="1"/>
  <c r="Q48" i="2" s="1"/>
  <c r="I48" i="2"/>
  <c r="J48" i="2" s="1"/>
  <c r="K47" i="2"/>
  <c r="P47" i="2" s="1"/>
  <c r="I47" i="2"/>
  <c r="K46" i="2"/>
  <c r="I46" i="2"/>
  <c r="J46" i="2" s="1"/>
  <c r="K45" i="2"/>
  <c r="P45" i="2" s="1"/>
  <c r="Q45" i="2" s="1"/>
  <c r="I45" i="2"/>
  <c r="K44" i="2"/>
  <c r="P44" i="2" s="1"/>
  <c r="Q44" i="2" s="1"/>
  <c r="I44" i="2"/>
  <c r="S44" i="2" s="1"/>
  <c r="T44" i="2" s="1"/>
  <c r="K43" i="2"/>
  <c r="P43" i="2" s="1"/>
  <c r="I43" i="2"/>
  <c r="J43" i="2" s="1"/>
  <c r="K42" i="2"/>
  <c r="I42" i="2"/>
  <c r="J42" i="2" s="1"/>
  <c r="K41" i="2"/>
  <c r="I41" i="2"/>
  <c r="J41" i="2" s="1"/>
  <c r="K40" i="2"/>
  <c r="U40" i="2" s="1"/>
  <c r="V40" i="2" s="1"/>
  <c r="I40" i="2"/>
  <c r="S40" i="2" s="1"/>
  <c r="T40" i="2" s="1"/>
  <c r="K39" i="2"/>
  <c r="P39" i="2" s="1"/>
  <c r="Q39" i="2" s="1"/>
  <c r="I39" i="2"/>
  <c r="K38" i="2"/>
  <c r="I38" i="2"/>
  <c r="K37" i="2"/>
  <c r="L37" i="2" s="1"/>
  <c r="I37" i="2"/>
  <c r="K36" i="2"/>
  <c r="L36" i="2" s="1"/>
  <c r="I36" i="2"/>
  <c r="J36" i="2" s="1"/>
  <c r="K35" i="2"/>
  <c r="P35" i="2" s="1"/>
  <c r="Q35" i="2" s="1"/>
  <c r="I35" i="2"/>
  <c r="K34" i="2"/>
  <c r="I34" i="2"/>
  <c r="J34" i="2" s="1"/>
  <c r="K33" i="2"/>
  <c r="P33" i="2" s="1"/>
  <c r="Q33" i="2" s="1"/>
  <c r="I33" i="2"/>
  <c r="J33" i="2" s="1"/>
  <c r="K32" i="2"/>
  <c r="P32" i="2" s="1"/>
  <c r="Q32" i="2" s="1"/>
  <c r="I32" i="2"/>
  <c r="N32" i="2" s="1"/>
  <c r="O32" i="2" s="1"/>
  <c r="K31" i="2"/>
  <c r="L31" i="2" s="1"/>
  <c r="I31" i="2"/>
  <c r="K30" i="2"/>
  <c r="I30" i="2"/>
  <c r="J30" i="2" s="1"/>
  <c r="K29" i="2"/>
  <c r="P29" i="2" s="1"/>
  <c r="Q29" i="2" s="1"/>
  <c r="I29" i="2"/>
  <c r="S29" i="2" s="1"/>
  <c r="T29" i="2" s="1"/>
  <c r="K28" i="2"/>
  <c r="P28" i="2" s="1"/>
  <c r="I28" i="2"/>
  <c r="K27" i="2"/>
  <c r="P27" i="2" s="1"/>
  <c r="I27" i="2"/>
  <c r="K26" i="2"/>
  <c r="L26" i="2" s="1"/>
  <c r="I26" i="2"/>
  <c r="K25" i="2"/>
  <c r="P25" i="2" s="1"/>
  <c r="Q25" i="2" s="1"/>
  <c r="I25" i="2"/>
  <c r="K24" i="2"/>
  <c r="L24" i="2" s="1"/>
  <c r="I24" i="2"/>
  <c r="K23" i="2"/>
  <c r="P23" i="2" s="1"/>
  <c r="I23" i="2"/>
  <c r="K22" i="2"/>
  <c r="I22" i="2"/>
  <c r="K21" i="2"/>
  <c r="P21" i="2" s="1"/>
  <c r="Q21" i="2" s="1"/>
  <c r="I21" i="2"/>
  <c r="N21" i="2" s="1"/>
  <c r="O21" i="2" s="1"/>
  <c r="K20" i="2"/>
  <c r="U20" i="2" s="1"/>
  <c r="I20" i="2"/>
  <c r="S20" i="2" s="1"/>
  <c r="T20" i="2" s="1"/>
  <c r="K19" i="2"/>
  <c r="I19" i="2"/>
  <c r="K18" i="2"/>
  <c r="I18" i="2"/>
  <c r="S18" i="2" s="1"/>
  <c r="T18" i="2" s="1"/>
  <c r="K17" i="2"/>
  <c r="L17" i="2" s="1"/>
  <c r="I17" i="2"/>
  <c r="J17" i="2" s="1"/>
  <c r="K16" i="2"/>
  <c r="P16" i="2" s="1"/>
  <c r="I16" i="2"/>
  <c r="K15" i="2"/>
  <c r="I15" i="2"/>
  <c r="N15" i="2" s="1"/>
  <c r="O15" i="2" s="1"/>
  <c r="K14" i="2"/>
  <c r="L14" i="2" s="1"/>
  <c r="I14" i="2"/>
  <c r="K13" i="2"/>
  <c r="L13" i="2" s="1"/>
  <c r="I13" i="2"/>
  <c r="J13" i="2" s="1"/>
  <c r="K12" i="2"/>
  <c r="P12" i="2" s="1"/>
  <c r="Q12" i="2" s="1"/>
  <c r="I12" i="2"/>
  <c r="J12" i="2" s="1"/>
  <c r="K11" i="2"/>
  <c r="I11" i="2"/>
  <c r="S11" i="2" s="1"/>
  <c r="T11" i="2" s="1"/>
  <c r="I10" i="2"/>
  <c r="S10" i="2" s="1"/>
  <c r="T10" i="2" s="1"/>
  <c r="K9" i="2"/>
  <c r="L9" i="2" s="1"/>
  <c r="I9" i="2"/>
  <c r="S9" i="2" s="1"/>
  <c r="T9" i="2" s="1"/>
  <c r="K8" i="2"/>
  <c r="P8" i="2" s="1"/>
  <c r="I8" i="2"/>
  <c r="K7" i="2"/>
  <c r="L7" i="2" s="1"/>
  <c r="I7" i="2"/>
  <c r="N7" i="2" s="1"/>
  <c r="O7" i="2" s="1"/>
  <c r="K5" i="2"/>
  <c r="I5" i="2"/>
  <c r="P392" i="13"/>
  <c r="O392" i="13"/>
  <c r="N392" i="13"/>
  <c r="K392" i="13"/>
  <c r="P391" i="13"/>
  <c r="O391" i="13"/>
  <c r="N391" i="13"/>
  <c r="K391" i="13"/>
  <c r="P390" i="13"/>
  <c r="O390" i="13"/>
  <c r="N390" i="13"/>
  <c r="K390" i="13"/>
  <c r="G245" i="13"/>
  <c r="I221" i="13"/>
  <c r="I21" i="13"/>
  <c r="B392" i="13"/>
  <c r="B391" i="13"/>
  <c r="B390" i="13"/>
  <c r="B389" i="13"/>
  <c r="C387" i="13"/>
  <c r="B387" i="13"/>
  <c r="C386" i="13"/>
  <c r="B386" i="13"/>
  <c r="C385" i="13"/>
  <c r="B385" i="13"/>
  <c r="C384" i="13"/>
  <c r="B384" i="13"/>
  <c r="C383" i="13"/>
  <c r="B383" i="13"/>
  <c r="C382" i="13"/>
  <c r="B382" i="13"/>
  <c r="C381" i="13"/>
  <c r="B381" i="13"/>
  <c r="C380" i="13"/>
  <c r="B380" i="13"/>
  <c r="C379" i="13"/>
  <c r="B379" i="13"/>
  <c r="C378" i="13"/>
  <c r="B378" i="13"/>
  <c r="C377" i="13"/>
  <c r="B377" i="13"/>
  <c r="C376" i="13"/>
  <c r="B376" i="13"/>
  <c r="C375" i="13"/>
  <c r="B375" i="13"/>
  <c r="C374" i="13"/>
  <c r="B374" i="13"/>
  <c r="C373" i="13"/>
  <c r="B373" i="13"/>
  <c r="C372" i="13"/>
  <c r="B372" i="13"/>
  <c r="C371" i="13"/>
  <c r="B371" i="13"/>
  <c r="C370" i="13"/>
  <c r="B370" i="13"/>
  <c r="C369" i="13"/>
  <c r="B369" i="13"/>
  <c r="C368" i="13"/>
  <c r="B368" i="13"/>
  <c r="C367" i="13"/>
  <c r="B367" i="13"/>
  <c r="C366" i="13"/>
  <c r="B366" i="13"/>
  <c r="C365" i="13"/>
  <c r="B365" i="13"/>
  <c r="C364" i="13"/>
  <c r="B364" i="13"/>
  <c r="C363" i="13"/>
  <c r="B363" i="13"/>
  <c r="C362" i="13"/>
  <c r="B362" i="13"/>
  <c r="C361" i="13"/>
  <c r="B361" i="13"/>
  <c r="C360" i="13"/>
  <c r="B360" i="13"/>
  <c r="C359" i="13"/>
  <c r="B359" i="13"/>
  <c r="C358" i="13"/>
  <c r="B358" i="13"/>
  <c r="C357" i="13"/>
  <c r="B357" i="13"/>
  <c r="C356" i="13"/>
  <c r="B356" i="13"/>
  <c r="C355" i="13"/>
  <c r="B355" i="13"/>
  <c r="C354" i="13"/>
  <c r="B354" i="13"/>
  <c r="C353" i="13"/>
  <c r="B353" i="13"/>
  <c r="C352" i="13"/>
  <c r="B352" i="13"/>
  <c r="C351" i="13"/>
  <c r="B351" i="13"/>
  <c r="C350" i="13"/>
  <c r="B350" i="13"/>
  <c r="C349" i="13"/>
  <c r="B349" i="13"/>
  <c r="C348" i="13"/>
  <c r="B348" i="13"/>
  <c r="C347" i="13"/>
  <c r="B347" i="13"/>
  <c r="C346" i="13"/>
  <c r="B346" i="13"/>
  <c r="C345" i="13"/>
  <c r="B345" i="13"/>
  <c r="C344" i="13"/>
  <c r="B344" i="13"/>
  <c r="C343" i="13"/>
  <c r="B343" i="13"/>
  <c r="C342" i="13"/>
  <c r="B342" i="13"/>
  <c r="C341" i="13"/>
  <c r="B341" i="13"/>
  <c r="C340" i="13"/>
  <c r="B340" i="13"/>
  <c r="C339" i="13"/>
  <c r="B339" i="13"/>
  <c r="C338" i="13"/>
  <c r="B338" i="13"/>
  <c r="C337" i="13"/>
  <c r="B337" i="13"/>
  <c r="C336" i="13"/>
  <c r="B336" i="13"/>
  <c r="C335" i="13"/>
  <c r="B335" i="13"/>
  <c r="C334" i="13"/>
  <c r="B334" i="13"/>
  <c r="C333" i="13"/>
  <c r="B333" i="13"/>
  <c r="C332" i="13"/>
  <c r="B332" i="13"/>
  <c r="C331" i="13"/>
  <c r="B331" i="13"/>
  <c r="C330" i="13"/>
  <c r="B330" i="13"/>
  <c r="C329" i="13"/>
  <c r="B329" i="13"/>
  <c r="C328" i="13"/>
  <c r="B328" i="13"/>
  <c r="C327" i="13"/>
  <c r="B327" i="13"/>
  <c r="C326" i="13"/>
  <c r="B326" i="13"/>
  <c r="C325" i="13"/>
  <c r="B325" i="13"/>
  <c r="C324" i="13"/>
  <c r="B324" i="13"/>
  <c r="C323" i="13"/>
  <c r="B323" i="13"/>
  <c r="C322" i="13"/>
  <c r="B322" i="13"/>
  <c r="C321" i="13"/>
  <c r="B321" i="13"/>
  <c r="C320" i="13"/>
  <c r="B320" i="13"/>
  <c r="C319" i="13"/>
  <c r="B319" i="13"/>
  <c r="C318" i="13"/>
  <c r="B318" i="13"/>
  <c r="C317" i="13"/>
  <c r="B317" i="13"/>
  <c r="C316" i="13"/>
  <c r="B316" i="13"/>
  <c r="C315" i="13"/>
  <c r="B315" i="13"/>
  <c r="C314" i="13"/>
  <c r="B314" i="13"/>
  <c r="C313" i="13"/>
  <c r="B313" i="13"/>
  <c r="C312" i="13"/>
  <c r="B312" i="13"/>
  <c r="C311" i="13"/>
  <c r="B311" i="13"/>
  <c r="C310" i="13"/>
  <c r="B310" i="13"/>
  <c r="C309" i="13"/>
  <c r="B309" i="13"/>
  <c r="C308" i="13"/>
  <c r="B308" i="13"/>
  <c r="C307" i="13"/>
  <c r="B307" i="13"/>
  <c r="C306" i="13"/>
  <c r="B306" i="13"/>
  <c r="C305" i="13"/>
  <c r="B305" i="13"/>
  <c r="C304" i="13"/>
  <c r="B304" i="13"/>
  <c r="C303" i="13"/>
  <c r="B303" i="13"/>
  <c r="C302" i="13"/>
  <c r="B302" i="13"/>
  <c r="C301" i="13"/>
  <c r="B301" i="13"/>
  <c r="C300" i="13"/>
  <c r="B300" i="13"/>
  <c r="C299" i="13"/>
  <c r="B299" i="13"/>
  <c r="C298" i="13"/>
  <c r="B298" i="13"/>
  <c r="C297" i="13"/>
  <c r="B297" i="13"/>
  <c r="C296" i="13"/>
  <c r="B296" i="13"/>
  <c r="C295" i="13"/>
  <c r="B295" i="13"/>
  <c r="C294" i="13"/>
  <c r="B294" i="13"/>
  <c r="C293" i="13"/>
  <c r="B293" i="13"/>
  <c r="C292" i="13"/>
  <c r="B292" i="13"/>
  <c r="C291" i="13"/>
  <c r="B291" i="13"/>
  <c r="C290" i="13"/>
  <c r="B290" i="13"/>
  <c r="C289" i="13"/>
  <c r="B289" i="13"/>
  <c r="C288" i="13"/>
  <c r="B288" i="13"/>
  <c r="C287" i="13"/>
  <c r="B287" i="13"/>
  <c r="C286" i="13"/>
  <c r="B286" i="13"/>
  <c r="C285" i="13"/>
  <c r="B285" i="13"/>
  <c r="C284" i="13"/>
  <c r="B284" i="13"/>
  <c r="C283" i="13"/>
  <c r="B283" i="13"/>
  <c r="C282" i="13"/>
  <c r="B282" i="13"/>
  <c r="C281" i="13"/>
  <c r="B281" i="13"/>
  <c r="C280" i="13"/>
  <c r="B280" i="13"/>
  <c r="C279" i="13"/>
  <c r="B279" i="13"/>
  <c r="C278" i="13"/>
  <c r="B278" i="13"/>
  <c r="C277" i="13"/>
  <c r="B277" i="13"/>
  <c r="C276" i="13"/>
  <c r="B276" i="13"/>
  <c r="C275" i="13"/>
  <c r="B275" i="13"/>
  <c r="C274" i="13"/>
  <c r="B274" i="13"/>
  <c r="C273" i="13"/>
  <c r="B273" i="13"/>
  <c r="C272" i="13"/>
  <c r="B272" i="13"/>
  <c r="C271" i="13"/>
  <c r="B271" i="13"/>
  <c r="C270" i="13"/>
  <c r="B270" i="13"/>
  <c r="C269" i="13"/>
  <c r="B269" i="13"/>
  <c r="C268" i="13"/>
  <c r="B268" i="13"/>
  <c r="C267" i="13"/>
  <c r="B267" i="13"/>
  <c r="C266" i="13"/>
  <c r="B266" i="13"/>
  <c r="C265" i="13"/>
  <c r="B265" i="13"/>
  <c r="C264" i="13"/>
  <c r="B264" i="13"/>
  <c r="C263" i="13"/>
  <c r="B263" i="13"/>
  <c r="C262" i="13"/>
  <c r="B262" i="13"/>
  <c r="C261" i="13"/>
  <c r="B261" i="13"/>
  <c r="C260" i="13"/>
  <c r="B260" i="13"/>
  <c r="C259" i="13"/>
  <c r="B259" i="13"/>
  <c r="C258" i="13"/>
  <c r="B258" i="13"/>
  <c r="C257" i="13"/>
  <c r="B257" i="13"/>
  <c r="C256" i="13"/>
  <c r="B256" i="13"/>
  <c r="C255" i="13"/>
  <c r="B255" i="13"/>
  <c r="C254" i="13"/>
  <c r="B254" i="13"/>
  <c r="C253" i="13"/>
  <c r="B253" i="13"/>
  <c r="C252" i="13"/>
  <c r="B252" i="13"/>
  <c r="C251" i="13"/>
  <c r="B251" i="13"/>
  <c r="C250" i="13"/>
  <c r="B250" i="13"/>
  <c r="C249" i="13"/>
  <c r="B249" i="13"/>
  <c r="C248" i="13"/>
  <c r="B248" i="13"/>
  <c r="C247" i="13"/>
  <c r="B247" i="13"/>
  <c r="C246" i="13"/>
  <c r="B246" i="13"/>
  <c r="C245" i="13"/>
  <c r="B245" i="13"/>
  <c r="C244" i="13"/>
  <c r="B244" i="13"/>
  <c r="C243" i="13"/>
  <c r="B243" i="13"/>
  <c r="C242" i="13"/>
  <c r="B242" i="13"/>
  <c r="C241" i="13"/>
  <c r="B241" i="13"/>
  <c r="C240" i="13"/>
  <c r="B240" i="13"/>
  <c r="C239" i="13"/>
  <c r="B239" i="13"/>
  <c r="C238" i="13"/>
  <c r="B238" i="13"/>
  <c r="C237" i="13"/>
  <c r="B237" i="13"/>
  <c r="C236" i="13"/>
  <c r="B236" i="13"/>
  <c r="C235" i="13"/>
  <c r="B235" i="13"/>
  <c r="C234" i="13"/>
  <c r="B234" i="13"/>
  <c r="C233" i="13"/>
  <c r="B233" i="13"/>
  <c r="C232" i="13"/>
  <c r="B232" i="13"/>
  <c r="C231" i="13"/>
  <c r="B231" i="13"/>
  <c r="C230" i="13"/>
  <c r="B230" i="13"/>
  <c r="C229" i="13"/>
  <c r="B229" i="13"/>
  <c r="C228" i="13"/>
  <c r="B228" i="13"/>
  <c r="C227" i="13"/>
  <c r="B227" i="13"/>
  <c r="C226" i="13"/>
  <c r="B226" i="13"/>
  <c r="C225" i="13"/>
  <c r="B225" i="13"/>
  <c r="C224" i="13"/>
  <c r="B224" i="13"/>
  <c r="C223" i="13"/>
  <c r="B223" i="13"/>
  <c r="C222" i="13"/>
  <c r="B222" i="13"/>
  <c r="C221" i="13"/>
  <c r="B221" i="13"/>
  <c r="C220" i="13"/>
  <c r="B220" i="13"/>
  <c r="C219" i="13"/>
  <c r="B219" i="13"/>
  <c r="C218" i="13"/>
  <c r="B218" i="13"/>
  <c r="C217" i="13"/>
  <c r="B217" i="13"/>
  <c r="C216" i="13"/>
  <c r="B216" i="13"/>
  <c r="C215" i="13"/>
  <c r="B215" i="13"/>
  <c r="C214" i="13"/>
  <c r="B214" i="13"/>
  <c r="C213" i="13"/>
  <c r="B213" i="13"/>
  <c r="C212" i="13"/>
  <c r="B212" i="13"/>
  <c r="C211" i="13"/>
  <c r="B211" i="13"/>
  <c r="C210" i="13"/>
  <c r="B210" i="13"/>
  <c r="C209" i="13"/>
  <c r="B209" i="13"/>
  <c r="C208" i="13"/>
  <c r="B208" i="13"/>
  <c r="C207" i="13"/>
  <c r="B207" i="13"/>
  <c r="C206" i="13"/>
  <c r="B206" i="13"/>
  <c r="C205" i="13"/>
  <c r="B205" i="13"/>
  <c r="C204" i="13"/>
  <c r="B204" i="13"/>
  <c r="C203" i="13"/>
  <c r="B203" i="13"/>
  <c r="C202" i="13"/>
  <c r="B202" i="13"/>
  <c r="C201" i="13"/>
  <c r="B201" i="13"/>
  <c r="C200" i="13"/>
  <c r="B200" i="13"/>
  <c r="C199" i="13"/>
  <c r="B199" i="13"/>
  <c r="C198" i="13"/>
  <c r="B198" i="13"/>
  <c r="C197" i="13"/>
  <c r="B197" i="13"/>
  <c r="C196" i="13"/>
  <c r="B196" i="13"/>
  <c r="C195" i="13"/>
  <c r="B195" i="13"/>
  <c r="C194" i="13"/>
  <c r="B194" i="13"/>
  <c r="C193" i="13"/>
  <c r="B193" i="13"/>
  <c r="C192" i="13"/>
  <c r="B192" i="13"/>
  <c r="C191" i="13"/>
  <c r="B191" i="13"/>
  <c r="C190" i="13"/>
  <c r="B190" i="13"/>
  <c r="C189" i="13"/>
  <c r="B189" i="13"/>
  <c r="C188" i="13"/>
  <c r="B188" i="13"/>
  <c r="C187" i="13"/>
  <c r="B187" i="13"/>
  <c r="C186" i="13"/>
  <c r="B186" i="13"/>
  <c r="C185" i="13"/>
  <c r="B185" i="13"/>
  <c r="C184" i="13"/>
  <c r="B184" i="13"/>
  <c r="C183" i="13"/>
  <c r="B183" i="13"/>
  <c r="C182" i="13"/>
  <c r="B182" i="13"/>
  <c r="C181" i="13"/>
  <c r="B181" i="13"/>
  <c r="C180" i="13"/>
  <c r="B180" i="13"/>
  <c r="C179" i="13"/>
  <c r="B179" i="13"/>
  <c r="C178" i="13"/>
  <c r="B178" i="13"/>
  <c r="C177" i="13"/>
  <c r="B177" i="13"/>
  <c r="C176" i="13"/>
  <c r="B176" i="13"/>
  <c r="C175" i="13"/>
  <c r="B175" i="13"/>
  <c r="C174" i="13"/>
  <c r="B174" i="13"/>
  <c r="C173" i="13"/>
  <c r="B173" i="13"/>
  <c r="C172" i="13"/>
  <c r="B172" i="13"/>
  <c r="C171" i="13"/>
  <c r="B171" i="13"/>
  <c r="C170" i="13"/>
  <c r="B170" i="13"/>
  <c r="C169" i="13"/>
  <c r="B169" i="13"/>
  <c r="C168" i="13"/>
  <c r="B168" i="13"/>
  <c r="C167" i="13"/>
  <c r="B167" i="13"/>
  <c r="C166" i="13"/>
  <c r="B166" i="13"/>
  <c r="C165" i="13"/>
  <c r="B165" i="13"/>
  <c r="C164" i="13"/>
  <c r="B164" i="13"/>
  <c r="C163" i="13"/>
  <c r="B163" i="13"/>
  <c r="C162" i="13"/>
  <c r="B162" i="13"/>
  <c r="C161" i="13"/>
  <c r="B161" i="13"/>
  <c r="C160" i="13"/>
  <c r="B160" i="13"/>
  <c r="C159" i="13"/>
  <c r="B159" i="13"/>
  <c r="C158" i="13"/>
  <c r="B158" i="13"/>
  <c r="C157" i="13"/>
  <c r="B157" i="13"/>
  <c r="C156" i="13"/>
  <c r="B156" i="13"/>
  <c r="C155" i="13"/>
  <c r="B155" i="13"/>
  <c r="C154" i="13"/>
  <c r="B154" i="13"/>
  <c r="C153" i="13"/>
  <c r="B153" i="13"/>
  <c r="C152" i="13"/>
  <c r="B152" i="13"/>
  <c r="C151" i="13"/>
  <c r="B151" i="13"/>
  <c r="C150" i="13"/>
  <c r="B150" i="13"/>
  <c r="C149" i="13"/>
  <c r="B149" i="13"/>
  <c r="C148" i="13"/>
  <c r="B148" i="13"/>
  <c r="C147" i="13"/>
  <c r="B147" i="13"/>
  <c r="C146" i="13"/>
  <c r="B146" i="13"/>
  <c r="C145" i="13"/>
  <c r="B145" i="13"/>
  <c r="C144" i="13"/>
  <c r="B144" i="13"/>
  <c r="C143" i="13"/>
  <c r="B143" i="13"/>
  <c r="C142" i="13"/>
  <c r="B142" i="13"/>
  <c r="C141" i="13"/>
  <c r="B141" i="13"/>
  <c r="C140" i="13"/>
  <c r="B140" i="13"/>
  <c r="C139" i="13"/>
  <c r="B139" i="13"/>
  <c r="C138" i="13"/>
  <c r="B138" i="13"/>
  <c r="C137" i="13"/>
  <c r="B137" i="13"/>
  <c r="C136" i="13"/>
  <c r="B136" i="13"/>
  <c r="C135" i="13"/>
  <c r="B135" i="13"/>
  <c r="C134" i="13"/>
  <c r="B134" i="13"/>
  <c r="C133" i="13"/>
  <c r="B133" i="13"/>
  <c r="C132" i="13"/>
  <c r="B132" i="13"/>
  <c r="C131" i="13"/>
  <c r="B131" i="13"/>
  <c r="C130" i="13"/>
  <c r="B130" i="13"/>
  <c r="C129" i="13"/>
  <c r="B129" i="13"/>
  <c r="C128" i="13"/>
  <c r="B128" i="13"/>
  <c r="C127" i="13"/>
  <c r="B127" i="13"/>
  <c r="C126" i="13"/>
  <c r="B126" i="13"/>
  <c r="C125" i="13"/>
  <c r="B125" i="13"/>
  <c r="C124" i="13"/>
  <c r="B124" i="13"/>
  <c r="C123" i="13"/>
  <c r="B123" i="13"/>
  <c r="C122" i="13"/>
  <c r="B122" i="13"/>
  <c r="C121" i="13"/>
  <c r="B121" i="13"/>
  <c r="C120" i="13"/>
  <c r="B120" i="13"/>
  <c r="C119" i="13"/>
  <c r="B119" i="13"/>
  <c r="C118" i="13"/>
  <c r="B118" i="13"/>
  <c r="C117" i="13"/>
  <c r="B117" i="13"/>
  <c r="C116" i="13"/>
  <c r="B116" i="13"/>
  <c r="C115" i="13"/>
  <c r="B115" i="13"/>
  <c r="C114" i="13"/>
  <c r="B114" i="13"/>
  <c r="C113" i="13"/>
  <c r="B113" i="13"/>
  <c r="C112" i="13"/>
  <c r="B112" i="13"/>
  <c r="C111" i="13"/>
  <c r="B111" i="13"/>
  <c r="C110" i="13"/>
  <c r="B110" i="13"/>
  <c r="C109" i="13"/>
  <c r="B109" i="13"/>
  <c r="C108" i="13"/>
  <c r="B108" i="13"/>
  <c r="C107" i="13"/>
  <c r="B107" i="13"/>
  <c r="C106" i="13"/>
  <c r="B106" i="13"/>
  <c r="C105" i="13"/>
  <c r="B105" i="13"/>
  <c r="C104" i="13"/>
  <c r="B104" i="13"/>
  <c r="C103" i="13"/>
  <c r="B103" i="13"/>
  <c r="C102" i="13"/>
  <c r="B102" i="13"/>
  <c r="C101" i="13"/>
  <c r="B101" i="13"/>
  <c r="C100" i="13"/>
  <c r="B100" i="13"/>
  <c r="C99" i="13"/>
  <c r="B99" i="13"/>
  <c r="C98" i="13"/>
  <c r="B98" i="13"/>
  <c r="C97" i="13"/>
  <c r="B97" i="13"/>
  <c r="C96" i="13"/>
  <c r="B96" i="13"/>
  <c r="C95" i="13"/>
  <c r="B95" i="13"/>
  <c r="C94" i="13"/>
  <c r="B94" i="13"/>
  <c r="C93" i="13"/>
  <c r="B93" i="13"/>
  <c r="C92" i="13"/>
  <c r="B92" i="13"/>
  <c r="C91" i="13"/>
  <c r="B91" i="13"/>
  <c r="C90" i="13"/>
  <c r="B90" i="13"/>
  <c r="C89" i="13"/>
  <c r="B89" i="13"/>
  <c r="C88" i="13"/>
  <c r="B88" i="13"/>
  <c r="C87" i="13"/>
  <c r="B87" i="13"/>
  <c r="C86" i="13"/>
  <c r="B86" i="13"/>
  <c r="C85" i="13"/>
  <c r="B85" i="13"/>
  <c r="C84" i="13"/>
  <c r="B84" i="13"/>
  <c r="C83" i="13"/>
  <c r="B83" i="13"/>
  <c r="C82" i="13"/>
  <c r="B82" i="13"/>
  <c r="C81" i="13"/>
  <c r="B81" i="13"/>
  <c r="C80" i="13"/>
  <c r="B80" i="13"/>
  <c r="C79" i="13"/>
  <c r="B79" i="13"/>
  <c r="C78" i="13"/>
  <c r="B78" i="13"/>
  <c r="C77" i="13"/>
  <c r="B77" i="13"/>
  <c r="C76" i="13"/>
  <c r="B76" i="13"/>
  <c r="C75" i="13"/>
  <c r="B75" i="13"/>
  <c r="C74" i="13"/>
  <c r="B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C60" i="13"/>
  <c r="B60" i="13"/>
  <c r="C59" i="13"/>
  <c r="B59" i="13"/>
  <c r="C58" i="13"/>
  <c r="B58" i="13"/>
  <c r="C57" i="13"/>
  <c r="B57" i="13"/>
  <c r="C56" i="13"/>
  <c r="B56" i="13"/>
  <c r="C55" i="13"/>
  <c r="B55" i="13"/>
  <c r="C54" i="13"/>
  <c r="B54" i="13"/>
  <c r="C53" i="13"/>
  <c r="B53" i="13"/>
  <c r="C52" i="13"/>
  <c r="B52" i="13"/>
  <c r="C51" i="13"/>
  <c r="B51" i="13"/>
  <c r="C50" i="13"/>
  <c r="B50" i="13"/>
  <c r="C49" i="13"/>
  <c r="B49" i="13"/>
  <c r="C48" i="13"/>
  <c r="B48" i="13"/>
  <c r="C47" i="13"/>
  <c r="B47" i="13"/>
  <c r="C46" i="13"/>
  <c r="B46" i="13"/>
  <c r="C45" i="13"/>
  <c r="B45" i="13"/>
  <c r="C44" i="13"/>
  <c r="B44" i="13"/>
  <c r="C43" i="13"/>
  <c r="B43" i="13"/>
  <c r="C42" i="13"/>
  <c r="B42"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B5" i="13"/>
  <c r="I392" i="12"/>
  <c r="B392" i="12"/>
  <c r="G391" i="12"/>
  <c r="B391" i="12"/>
  <c r="E390" i="12"/>
  <c r="B390" i="12"/>
  <c r="E389" i="12"/>
  <c r="B389" i="12"/>
  <c r="I388" i="12"/>
  <c r="C387" i="12"/>
  <c r="F266" i="8"/>
  <c r="G266" i="8" s="1"/>
  <c r="J266" i="8" s="1"/>
  <c r="K266" i="8" s="1"/>
  <c r="B387" i="12"/>
  <c r="C386" i="12"/>
  <c r="B386" i="12"/>
  <c r="C385" i="12"/>
  <c r="G385" i="12" s="1"/>
  <c r="B385" i="12"/>
  <c r="C384" i="12"/>
  <c r="I384" i="12" s="1"/>
  <c r="B384" i="12"/>
  <c r="C383" i="12"/>
  <c r="B383" i="12"/>
  <c r="C382" i="12"/>
  <c r="B382" i="12"/>
  <c r="C381" i="12"/>
  <c r="B381" i="12"/>
  <c r="C380" i="12"/>
  <c r="D380" i="12" s="1"/>
  <c r="J380" i="12" s="1"/>
  <c r="B380" i="12"/>
  <c r="C379" i="12"/>
  <c r="F261" i="8"/>
  <c r="G261" i="8" s="1"/>
  <c r="J261" i="8" s="1"/>
  <c r="K261" i="8" s="1"/>
  <c r="B379" i="12"/>
  <c r="C378" i="12"/>
  <c r="B378" i="12"/>
  <c r="C377" i="12"/>
  <c r="B377" i="12"/>
  <c r="C376" i="12"/>
  <c r="D376" i="12" s="1"/>
  <c r="J376" i="12" s="1"/>
  <c r="B376" i="12"/>
  <c r="C375" i="12"/>
  <c r="D375" i="12" s="1"/>
  <c r="J375" i="12" s="1"/>
  <c r="B375" i="12"/>
  <c r="C374" i="12"/>
  <c r="B374" i="12"/>
  <c r="C373" i="12"/>
  <c r="F256" i="8"/>
  <c r="G256" i="8" s="1"/>
  <c r="J256" i="8" s="1"/>
  <c r="K256" i="8" s="1"/>
  <c r="B373" i="12"/>
  <c r="C372" i="12"/>
  <c r="H372" i="12" s="1"/>
  <c r="B372" i="12"/>
  <c r="C371" i="12"/>
  <c r="F255" i="8"/>
  <c r="G255" i="8" s="1"/>
  <c r="J255" i="8" s="1"/>
  <c r="K255" i="8" s="1"/>
  <c r="B371" i="12"/>
  <c r="C370" i="12"/>
  <c r="B370" i="12"/>
  <c r="C369" i="12"/>
  <c r="F254" i="8"/>
  <c r="G254" i="8" s="1"/>
  <c r="J254" i="8" s="1"/>
  <c r="K254" i="8" s="1"/>
  <c r="B369" i="12"/>
  <c r="C368" i="12"/>
  <c r="F253" i="8"/>
  <c r="G253" i="8" s="1"/>
  <c r="J253" i="8" s="1"/>
  <c r="K253" i="8" s="1"/>
  <c r="B368" i="12"/>
  <c r="C367" i="12"/>
  <c r="B367" i="12"/>
  <c r="C366" i="12"/>
  <c r="B366" i="12"/>
  <c r="C365" i="12"/>
  <c r="D365" i="12" s="1"/>
  <c r="J365" i="12" s="1"/>
  <c r="B365" i="12"/>
  <c r="C364" i="12"/>
  <c r="D364" i="12" s="1"/>
  <c r="J364" i="12" s="1"/>
  <c r="B364" i="12"/>
  <c r="C363" i="12"/>
  <c r="G363" i="12" s="1"/>
  <c r="B363" i="12"/>
  <c r="C362" i="12"/>
  <c r="F249" i="8"/>
  <c r="G249" i="8" s="1"/>
  <c r="J249" i="8" s="1"/>
  <c r="K249" i="8" s="1"/>
  <c r="B362" i="12"/>
  <c r="C361" i="12"/>
  <c r="B361" i="12"/>
  <c r="C360" i="12"/>
  <c r="B360" i="12"/>
  <c r="C359" i="12"/>
  <c r="B359" i="12"/>
  <c r="C358" i="12"/>
  <c r="H358" i="12" s="1"/>
  <c r="B358" i="12"/>
  <c r="C357" i="12"/>
  <c r="B357" i="12"/>
  <c r="C356" i="12"/>
  <c r="B356" i="12"/>
  <c r="C355" i="12"/>
  <c r="B355" i="12"/>
  <c r="C354" i="12"/>
  <c r="F247" i="8"/>
  <c r="G247" i="8" s="1"/>
  <c r="J247" i="8" s="1"/>
  <c r="K247" i="8" s="1"/>
  <c r="B354" i="12"/>
  <c r="C353" i="12"/>
  <c r="F246" i="8"/>
  <c r="G246" i="8" s="1"/>
  <c r="J246" i="8" s="1"/>
  <c r="K246" i="8" s="1"/>
  <c r="B353" i="12"/>
  <c r="C352" i="12"/>
  <c r="B352" i="12"/>
  <c r="C351" i="12"/>
  <c r="B351" i="12"/>
  <c r="C350" i="12"/>
  <c r="D350" i="12" s="1"/>
  <c r="J350" i="12" s="1"/>
  <c r="F243" i="8"/>
  <c r="G243" i="8" s="1"/>
  <c r="J243" i="8" s="1"/>
  <c r="K243" i="8" s="1"/>
  <c r="B350" i="12"/>
  <c r="C349" i="12"/>
  <c r="D349" i="12" s="1"/>
  <c r="J349" i="12" s="1"/>
  <c r="B349" i="12"/>
  <c r="C348" i="12"/>
  <c r="F241" i="8"/>
  <c r="G241" i="8" s="1"/>
  <c r="J241" i="8" s="1"/>
  <c r="K241" i="8" s="1"/>
  <c r="B348" i="12"/>
  <c r="C347" i="12"/>
  <c r="D347" i="12" s="1"/>
  <c r="J347" i="12" s="1"/>
  <c r="F176" i="8"/>
  <c r="G176" i="8" s="1"/>
  <c r="J176" i="8" s="1"/>
  <c r="K176" i="8" s="1"/>
  <c r="B347" i="12"/>
  <c r="C346" i="12"/>
  <c r="B346" i="12"/>
  <c r="C345" i="12"/>
  <c r="B345" i="12"/>
  <c r="C344" i="12"/>
  <c r="B344" i="12"/>
  <c r="C343" i="12"/>
  <c r="D343" i="12" s="1"/>
  <c r="J343" i="12" s="1"/>
  <c r="B343" i="12"/>
  <c r="C342" i="12"/>
  <c r="B342" i="12"/>
  <c r="C341" i="12"/>
  <c r="D341" i="12" s="1"/>
  <c r="J341" i="12" s="1"/>
  <c r="B341" i="12"/>
  <c r="C340" i="12"/>
  <c r="F163" i="8"/>
  <c r="G163" i="8" s="1"/>
  <c r="J163" i="8" s="1"/>
  <c r="K163" i="8" s="1"/>
  <c r="B340" i="12"/>
  <c r="C339" i="12"/>
  <c r="G339" i="12" s="1"/>
  <c r="B339" i="12"/>
  <c r="C338" i="12"/>
  <c r="B338" i="12"/>
  <c r="C337" i="12"/>
  <c r="B337" i="12"/>
  <c r="C336" i="12"/>
  <c r="G336" i="12" s="1"/>
  <c r="B336" i="12"/>
  <c r="C335" i="12"/>
  <c r="B335" i="12"/>
  <c r="C334" i="12"/>
  <c r="B334" i="12"/>
  <c r="C333" i="12"/>
  <c r="D333" i="12" s="1"/>
  <c r="J333" i="12" s="1"/>
  <c r="B333" i="12"/>
  <c r="C332" i="12"/>
  <c r="B332" i="12"/>
  <c r="C331" i="12"/>
  <c r="B331" i="12"/>
  <c r="C330" i="12"/>
  <c r="D330" i="12" s="1"/>
  <c r="J330" i="12" s="1"/>
  <c r="F231" i="8"/>
  <c r="G231" i="8" s="1"/>
  <c r="J231" i="8" s="1"/>
  <c r="K231" i="8" s="1"/>
  <c r="B330" i="12"/>
  <c r="F230" i="8"/>
  <c r="G230" i="8" s="1"/>
  <c r="J230" i="8" s="1"/>
  <c r="K230" i="8" s="1"/>
  <c r="C329" i="12"/>
  <c r="B329" i="12"/>
  <c r="C328" i="12"/>
  <c r="D328" i="12" s="1"/>
  <c r="J328" i="12" s="1"/>
  <c r="B328" i="12"/>
  <c r="C327" i="12"/>
  <c r="B327" i="12"/>
  <c r="C326" i="12"/>
  <c r="B326" i="12"/>
  <c r="C325" i="12"/>
  <c r="B325" i="12"/>
  <c r="C324" i="12"/>
  <c r="G324" i="12" s="1"/>
  <c r="B324" i="12"/>
  <c r="C323" i="12"/>
  <c r="B323" i="12"/>
  <c r="C322" i="12"/>
  <c r="B322" i="12"/>
  <c r="C321" i="12"/>
  <c r="D321" i="12" s="1"/>
  <c r="J321" i="12" s="1"/>
  <c r="F173" i="8"/>
  <c r="G173" i="8" s="1"/>
  <c r="J173" i="8" s="1"/>
  <c r="K173" i="8" s="1"/>
  <c r="B321" i="12"/>
  <c r="C320" i="12"/>
  <c r="D320" i="12" s="1"/>
  <c r="J320" i="12" s="1"/>
  <c r="B320" i="12"/>
  <c r="C319" i="12"/>
  <c r="B319" i="12"/>
  <c r="C318" i="12"/>
  <c r="B318" i="12"/>
  <c r="C317" i="12"/>
  <c r="B317" i="12"/>
  <c r="C316" i="12"/>
  <c r="F168" i="8"/>
  <c r="G168" i="8" s="1"/>
  <c r="J168" i="8" s="1"/>
  <c r="K168" i="8" s="1"/>
  <c r="B316" i="12"/>
  <c r="C315" i="12"/>
  <c r="B315" i="12"/>
  <c r="C314" i="12"/>
  <c r="F166" i="8"/>
  <c r="G166" i="8" s="1"/>
  <c r="J166" i="8" s="1"/>
  <c r="K166" i="8" s="1"/>
  <c r="B314" i="12"/>
  <c r="C313" i="12"/>
  <c r="B313" i="12"/>
  <c r="C312" i="12"/>
  <c r="B312" i="12"/>
  <c r="C311" i="12"/>
  <c r="B311" i="12"/>
  <c r="C310" i="12"/>
  <c r="D310" i="12" s="1"/>
  <c r="J310" i="12" s="1"/>
  <c r="F165" i="8"/>
  <c r="G165" i="8" s="1"/>
  <c r="J165" i="8" s="1"/>
  <c r="K165" i="8" s="1"/>
  <c r="B310" i="12"/>
  <c r="C309" i="12"/>
  <c r="F189" i="8"/>
  <c r="G189" i="8" s="1"/>
  <c r="J189" i="8" s="1"/>
  <c r="K189" i="8" s="1"/>
  <c r="B309" i="12"/>
  <c r="C308" i="12"/>
  <c r="F181" i="8"/>
  <c r="G181" i="8" s="1"/>
  <c r="J181" i="8" s="1"/>
  <c r="K181" i="8" s="1"/>
  <c r="B308" i="12"/>
  <c r="C307" i="12"/>
  <c r="B307" i="12"/>
  <c r="C306" i="12"/>
  <c r="F177" i="8"/>
  <c r="G177" i="8" s="1"/>
  <c r="J177" i="8" s="1"/>
  <c r="K177" i="8" s="1"/>
  <c r="B306" i="12"/>
  <c r="C305" i="12"/>
  <c r="B305" i="12"/>
  <c r="C304" i="12"/>
  <c r="B304" i="12"/>
  <c r="C303" i="12"/>
  <c r="B303" i="12"/>
  <c r="C302" i="12"/>
  <c r="B302" i="12"/>
  <c r="C301" i="12"/>
  <c r="B301" i="12"/>
  <c r="C300" i="12"/>
  <c r="F194" i="8"/>
  <c r="G194" i="8" s="1"/>
  <c r="J194" i="8" s="1"/>
  <c r="K194" i="8" s="1"/>
  <c r="B300" i="12"/>
  <c r="C299" i="12"/>
  <c r="B299" i="12"/>
  <c r="C298" i="12"/>
  <c r="F162" i="8"/>
  <c r="G162" i="8" s="1"/>
  <c r="J162" i="8" s="1"/>
  <c r="K162" i="8" s="1"/>
  <c r="B298" i="12"/>
  <c r="C297" i="12"/>
  <c r="B297" i="12"/>
  <c r="C296" i="12"/>
  <c r="D296" i="12" s="1"/>
  <c r="J296" i="12" s="1"/>
  <c r="B296" i="12"/>
  <c r="C295" i="12"/>
  <c r="B295" i="12"/>
  <c r="C294" i="12"/>
  <c r="F158" i="8"/>
  <c r="G158" i="8" s="1"/>
  <c r="J158" i="8" s="1"/>
  <c r="K158" i="8" s="1"/>
  <c r="B294" i="12"/>
  <c r="C293" i="12"/>
  <c r="B293" i="12"/>
  <c r="C292" i="12"/>
  <c r="D292" i="12" s="1"/>
  <c r="J292" i="12" s="1"/>
  <c r="B292" i="12"/>
  <c r="C291" i="12"/>
  <c r="B291" i="12"/>
  <c r="C290" i="12"/>
  <c r="B290" i="12"/>
  <c r="C289" i="12"/>
  <c r="F153" i="8"/>
  <c r="G153" i="8" s="1"/>
  <c r="J153" i="8" s="1"/>
  <c r="K153" i="8" s="1"/>
  <c r="B289" i="12"/>
  <c r="C288" i="12"/>
  <c r="B288" i="12"/>
  <c r="C287" i="12"/>
  <c r="B287" i="12"/>
  <c r="C286" i="12"/>
  <c r="B286" i="12"/>
  <c r="C285" i="12"/>
  <c r="B285" i="12"/>
  <c r="C284" i="12"/>
  <c r="I284" i="12" s="1"/>
  <c r="B284" i="12"/>
  <c r="C283" i="12"/>
  <c r="B283" i="12"/>
  <c r="C282" i="12"/>
  <c r="D282" i="12" s="1"/>
  <c r="J282" i="12" s="1"/>
  <c r="F151" i="8"/>
  <c r="G151" i="8" s="1"/>
  <c r="J151" i="8" s="1"/>
  <c r="K151" i="8" s="1"/>
  <c r="B282" i="12"/>
  <c r="C281" i="12"/>
  <c r="B281" i="12"/>
  <c r="C280" i="12"/>
  <c r="F280" i="12" s="1"/>
  <c r="B280" i="12"/>
  <c r="C279" i="12"/>
  <c r="B279" i="12"/>
  <c r="C278" i="12"/>
  <c r="D278" i="12" s="1"/>
  <c r="J278" i="12" s="1"/>
  <c r="B278" i="12"/>
  <c r="C277" i="12"/>
  <c r="B277" i="12"/>
  <c r="C276" i="12"/>
  <c r="B276" i="12"/>
  <c r="C275" i="12"/>
  <c r="H275" i="12" s="1"/>
  <c r="B275" i="12"/>
  <c r="C274" i="12"/>
  <c r="B274" i="12"/>
  <c r="C273" i="12"/>
  <c r="G273" i="12" s="1"/>
  <c r="B273" i="12"/>
  <c r="C272" i="12"/>
  <c r="H272" i="12" s="1"/>
  <c r="B272" i="12"/>
  <c r="C271" i="12"/>
  <c r="B271" i="12"/>
  <c r="C270" i="12"/>
  <c r="B270" i="12"/>
  <c r="C269" i="12"/>
  <c r="D269" i="12" s="1"/>
  <c r="J269" i="12" s="1"/>
  <c r="B269" i="12"/>
  <c r="C268" i="12"/>
  <c r="B268" i="12"/>
  <c r="C267" i="12"/>
  <c r="B267" i="12"/>
  <c r="C266" i="12"/>
  <c r="B266" i="12"/>
  <c r="C265" i="12"/>
  <c r="D265" i="12" s="1"/>
  <c r="J265" i="12" s="1"/>
  <c r="B265" i="12"/>
  <c r="C264" i="12"/>
  <c r="B264" i="12"/>
  <c r="C263" i="12"/>
  <c r="B263" i="12"/>
  <c r="C262" i="12"/>
  <c r="F140" i="8"/>
  <c r="G140" i="8" s="1"/>
  <c r="J140" i="8" s="1"/>
  <c r="K140" i="8" s="1"/>
  <c r="B262" i="12"/>
  <c r="C261" i="12"/>
  <c r="B261" i="12"/>
  <c r="C260" i="12"/>
  <c r="B260" i="12"/>
  <c r="C259" i="12"/>
  <c r="B259" i="12"/>
  <c r="C258" i="12"/>
  <c r="B258" i="12"/>
  <c r="C257" i="12"/>
  <c r="B257" i="12"/>
  <c r="C256" i="12"/>
  <c r="B256" i="12"/>
  <c r="C255" i="12"/>
  <c r="B255" i="12"/>
  <c r="C254" i="12"/>
  <c r="H254" i="12" s="1"/>
  <c r="B254" i="12"/>
  <c r="C253" i="12"/>
  <c r="F145" i="8"/>
  <c r="G145" i="8" s="1"/>
  <c r="J145" i="8" s="1"/>
  <c r="K145" i="8" s="1"/>
  <c r="B253" i="12"/>
  <c r="C252" i="12"/>
  <c r="B252" i="12"/>
  <c r="C251" i="12"/>
  <c r="B251" i="12"/>
  <c r="C250" i="12"/>
  <c r="D250" i="12" s="1"/>
  <c r="J250" i="12" s="1"/>
  <c r="F144" i="8"/>
  <c r="G144" i="8" s="1"/>
  <c r="J144" i="8" s="1"/>
  <c r="K144" i="8" s="1"/>
  <c r="B250" i="12"/>
  <c r="C249" i="12"/>
  <c r="B249" i="12"/>
  <c r="C248" i="12"/>
  <c r="B248" i="12"/>
  <c r="C247" i="12"/>
  <c r="H247" i="12" s="1"/>
  <c r="B247" i="12"/>
  <c r="C246" i="12"/>
  <c r="F36" i="8"/>
  <c r="G36" i="8" s="1"/>
  <c r="J36" i="8" s="1"/>
  <c r="K36" i="8" s="1"/>
  <c r="B246" i="12"/>
  <c r="C245" i="12"/>
  <c r="B245" i="12"/>
  <c r="C244" i="12"/>
  <c r="F107" i="8"/>
  <c r="G107" i="8" s="1"/>
  <c r="J107" i="8" s="1"/>
  <c r="K107" i="8" s="1"/>
  <c r="B244" i="12"/>
  <c r="C243" i="12"/>
  <c r="B243" i="12"/>
  <c r="C242" i="12"/>
  <c r="B242" i="12"/>
  <c r="C241" i="12"/>
  <c r="D241" i="12" s="1"/>
  <c r="J241" i="12" s="1"/>
  <c r="B241" i="12"/>
  <c r="C240" i="12"/>
  <c r="B240" i="12"/>
  <c r="C239" i="12"/>
  <c r="B239" i="12"/>
  <c r="C238" i="12"/>
  <c r="B238" i="12"/>
  <c r="C237" i="12"/>
  <c r="B237" i="12"/>
  <c r="C236" i="12"/>
  <c r="B236" i="12"/>
  <c r="C235" i="12"/>
  <c r="I235" i="12" s="1"/>
  <c r="B235" i="12"/>
  <c r="F134" i="8"/>
  <c r="G134" i="8" s="1"/>
  <c r="J134" i="8" s="1"/>
  <c r="K134" i="8" s="1"/>
  <c r="C234" i="12"/>
  <c r="B234" i="12"/>
  <c r="C233" i="12"/>
  <c r="D233" i="12" s="1"/>
  <c r="J233" i="12" s="1"/>
  <c r="B233" i="12"/>
  <c r="C232" i="12"/>
  <c r="B232" i="12"/>
  <c r="C231" i="12"/>
  <c r="B231" i="12"/>
  <c r="C230" i="12"/>
  <c r="D230" i="12" s="1"/>
  <c r="J230" i="12" s="1"/>
  <c r="B230" i="12"/>
  <c r="C229" i="12"/>
  <c r="F131" i="8"/>
  <c r="G131" i="8" s="1"/>
  <c r="J131" i="8" s="1"/>
  <c r="K131" i="8" s="1"/>
  <c r="B229" i="12"/>
  <c r="C228" i="12"/>
  <c r="D228" i="12" s="1"/>
  <c r="J228" i="12" s="1"/>
  <c r="B228" i="12"/>
  <c r="C227" i="12"/>
  <c r="B227" i="12"/>
  <c r="C226" i="12"/>
  <c r="F130" i="8"/>
  <c r="G130" i="8" s="1"/>
  <c r="J130" i="8" s="1"/>
  <c r="K130" i="8" s="1"/>
  <c r="B226" i="12"/>
  <c r="C225" i="12"/>
  <c r="D225" i="12" s="1"/>
  <c r="J225" i="12" s="1"/>
  <c r="B225" i="12"/>
  <c r="C224" i="12"/>
  <c r="B224" i="12"/>
  <c r="C223" i="12"/>
  <c r="F128" i="8"/>
  <c r="G128" i="8" s="1"/>
  <c r="J128" i="8" s="1"/>
  <c r="K128" i="8" s="1"/>
  <c r="B223" i="12"/>
  <c r="C222" i="12"/>
  <c r="G222" i="12" s="1"/>
  <c r="B222" i="12"/>
  <c r="C221" i="12"/>
  <c r="F127" i="8"/>
  <c r="G127" i="8" s="1"/>
  <c r="J127" i="8" s="1"/>
  <c r="K127" i="8" s="1"/>
  <c r="B221" i="12"/>
  <c r="C220" i="12"/>
  <c r="F201" i="8"/>
  <c r="G201" i="8" s="1"/>
  <c r="J201" i="8" s="1"/>
  <c r="K201" i="8" s="1"/>
  <c r="B220" i="12"/>
  <c r="C219" i="12"/>
  <c r="B219" i="12"/>
  <c r="C218" i="12"/>
  <c r="B218" i="12"/>
  <c r="C217" i="12"/>
  <c r="F192" i="8"/>
  <c r="G192" i="8" s="1"/>
  <c r="J192" i="8" s="1"/>
  <c r="K192" i="8" s="1"/>
  <c r="B217" i="12"/>
  <c r="C216" i="12"/>
  <c r="F191" i="8"/>
  <c r="G191" i="8" s="1"/>
  <c r="J191" i="8" s="1"/>
  <c r="K191" i="8" s="1"/>
  <c r="B216" i="12"/>
  <c r="C215" i="12"/>
  <c r="D215" i="12" s="1"/>
  <c r="J215" i="12" s="1"/>
  <c r="B215" i="12"/>
  <c r="C214" i="12"/>
  <c r="F193" i="8"/>
  <c r="G193" i="8" s="1"/>
  <c r="J193" i="8" s="1"/>
  <c r="K193" i="8" s="1"/>
  <c r="B214" i="12"/>
  <c r="C213" i="12"/>
  <c r="B213" i="12"/>
  <c r="C212" i="12"/>
  <c r="B212" i="12"/>
  <c r="C211" i="12"/>
  <c r="D211" i="12" s="1"/>
  <c r="J211" i="12" s="1"/>
  <c r="F126" i="8"/>
  <c r="G126" i="8" s="1"/>
  <c r="J126" i="8" s="1"/>
  <c r="K126" i="8" s="1"/>
  <c r="B211" i="12"/>
  <c r="C210" i="12"/>
  <c r="D210" i="12" s="1"/>
  <c r="J210" i="12" s="1"/>
  <c r="B210" i="12"/>
  <c r="C209" i="12"/>
  <c r="B209" i="12"/>
  <c r="C208" i="12"/>
  <c r="B208" i="12"/>
  <c r="C207" i="12"/>
  <c r="B207" i="12"/>
  <c r="C206" i="12"/>
  <c r="D206" i="12" s="1"/>
  <c r="J206" i="12" s="1"/>
  <c r="B206" i="12"/>
  <c r="C205" i="12"/>
  <c r="B205" i="12"/>
  <c r="C204" i="12"/>
  <c r="B204" i="12"/>
  <c r="C203" i="12"/>
  <c r="F190" i="8"/>
  <c r="G190" i="8" s="1"/>
  <c r="J190" i="8" s="1"/>
  <c r="K190" i="8" s="1"/>
  <c r="B203" i="12"/>
  <c r="C202" i="12"/>
  <c r="F123" i="8"/>
  <c r="G123" i="8" s="1"/>
  <c r="J123" i="8" s="1"/>
  <c r="K123" i="8" s="1"/>
  <c r="B202" i="12"/>
  <c r="C201" i="12"/>
  <c r="F119" i="8"/>
  <c r="G119" i="8" s="1"/>
  <c r="J119" i="8" s="1"/>
  <c r="K119" i="8" s="1"/>
  <c r="B201" i="12"/>
  <c r="C200" i="12"/>
  <c r="B200" i="12"/>
  <c r="C199" i="12"/>
  <c r="F121" i="8"/>
  <c r="G121" i="8" s="1"/>
  <c r="J121" i="8" s="1"/>
  <c r="K121" i="8" s="1"/>
  <c r="B199" i="12"/>
  <c r="C198" i="12"/>
  <c r="F120" i="8"/>
  <c r="G120" i="8" s="1"/>
  <c r="J120" i="8" s="1"/>
  <c r="K120" i="8" s="1"/>
  <c r="B198" i="12"/>
  <c r="C197" i="12"/>
  <c r="F118" i="8"/>
  <c r="G118" i="8" s="1"/>
  <c r="J118" i="8" s="1"/>
  <c r="K118" i="8" s="1"/>
  <c r="B197" i="12"/>
  <c r="C196" i="12"/>
  <c r="D196" i="12" s="1"/>
  <c r="J196" i="12" s="1"/>
  <c r="F185" i="8"/>
  <c r="G185" i="8" s="1"/>
  <c r="J185" i="8" s="1"/>
  <c r="K185" i="8" s="1"/>
  <c r="B196" i="12"/>
  <c r="C195" i="12"/>
  <c r="F182" i="8"/>
  <c r="G182" i="8" s="1"/>
  <c r="J182" i="8" s="1"/>
  <c r="K182" i="8" s="1"/>
  <c r="B195" i="12"/>
  <c r="C194" i="12"/>
  <c r="B194" i="12"/>
  <c r="C193" i="12"/>
  <c r="F184" i="8"/>
  <c r="G184" i="8" s="1"/>
  <c r="J184" i="8" s="1"/>
  <c r="K184" i="8" s="1"/>
  <c r="B193" i="12"/>
  <c r="C192" i="12"/>
  <c r="B192" i="12"/>
  <c r="C191" i="12"/>
  <c r="B191" i="12"/>
  <c r="C190" i="12"/>
  <c r="D190" i="12" s="1"/>
  <c r="J190" i="12" s="1"/>
  <c r="B190" i="12"/>
  <c r="C189" i="12"/>
  <c r="D189" i="12" s="1"/>
  <c r="J189" i="12" s="1"/>
  <c r="B189" i="12"/>
  <c r="C188" i="12"/>
  <c r="F186" i="8"/>
  <c r="G186" i="8" s="1"/>
  <c r="J186" i="8" s="1"/>
  <c r="K186" i="8" s="1"/>
  <c r="B188" i="12"/>
  <c r="C187" i="12"/>
  <c r="F116" i="8"/>
  <c r="G116" i="8" s="1"/>
  <c r="J116" i="8" s="1"/>
  <c r="K116" i="8" s="1"/>
  <c r="B187" i="12"/>
  <c r="C186" i="12"/>
  <c r="F115" i="8"/>
  <c r="G115" i="8" s="1"/>
  <c r="J115" i="8" s="1"/>
  <c r="K115" i="8" s="1"/>
  <c r="B186" i="12"/>
  <c r="C185" i="12"/>
  <c r="B185" i="12"/>
  <c r="C184" i="12"/>
  <c r="D184" i="12" s="1"/>
  <c r="J184" i="12" s="1"/>
  <c r="F114" i="8"/>
  <c r="G114" i="8" s="1"/>
  <c r="J114" i="8" s="1"/>
  <c r="K114" i="8" s="1"/>
  <c r="B184" i="12"/>
  <c r="C183" i="12"/>
  <c r="G183" i="12" s="1"/>
  <c r="B183" i="12"/>
  <c r="C182" i="12"/>
  <c r="I182" i="12" s="1"/>
  <c r="B182" i="12"/>
  <c r="C181" i="12"/>
  <c r="B181" i="12"/>
  <c r="C180" i="12"/>
  <c r="B180" i="12"/>
  <c r="C179" i="12"/>
  <c r="F113" i="8"/>
  <c r="G113" i="8" s="1"/>
  <c r="J113" i="8" s="1"/>
  <c r="K113" i="8" s="1"/>
  <c r="B179" i="12"/>
  <c r="C178" i="12"/>
  <c r="F112" i="8"/>
  <c r="G112" i="8" s="1"/>
  <c r="J112" i="8" s="1"/>
  <c r="K112" i="8" s="1"/>
  <c r="B178" i="12"/>
  <c r="C177" i="12"/>
  <c r="B177" i="12"/>
  <c r="C176" i="12"/>
  <c r="B176" i="12"/>
  <c r="C175" i="12"/>
  <c r="F110" i="8"/>
  <c r="G110" i="8" s="1"/>
  <c r="J110" i="8" s="1"/>
  <c r="K110" i="8" s="1"/>
  <c r="B175" i="12"/>
  <c r="C174" i="12"/>
  <c r="B174" i="12"/>
  <c r="C173" i="12"/>
  <c r="F104" i="8"/>
  <c r="G104" i="8" s="1"/>
  <c r="J104" i="8" s="1"/>
  <c r="K104" i="8" s="1"/>
  <c r="B173" i="12"/>
  <c r="C172" i="12"/>
  <c r="F103" i="8"/>
  <c r="G103" i="8" s="1"/>
  <c r="J103" i="8" s="1"/>
  <c r="K103" i="8" s="1"/>
  <c r="B172" i="12"/>
  <c r="C171" i="12"/>
  <c r="B171" i="12"/>
  <c r="C170" i="12"/>
  <c r="I170" i="12" s="1"/>
  <c r="B170" i="12"/>
  <c r="C169" i="12"/>
  <c r="B169" i="12"/>
  <c r="C168" i="12"/>
  <c r="F51" i="8"/>
  <c r="G51" i="8" s="1"/>
  <c r="J51" i="8" s="1"/>
  <c r="K51" i="8" s="1"/>
  <c r="B168" i="12"/>
  <c r="C167" i="12"/>
  <c r="F99" i="8"/>
  <c r="G99" i="8" s="1"/>
  <c r="J99" i="8" s="1"/>
  <c r="K99" i="8" s="1"/>
  <c r="B167" i="12"/>
  <c r="C166" i="12"/>
  <c r="B166" i="12"/>
  <c r="C165" i="12"/>
  <c r="F105" i="8"/>
  <c r="G105" i="8" s="1"/>
  <c r="J105" i="8" s="1"/>
  <c r="K105" i="8" s="1"/>
  <c r="B165" i="12"/>
  <c r="C164" i="12"/>
  <c r="F106" i="8"/>
  <c r="G106" i="8" s="1"/>
  <c r="J106" i="8" s="1"/>
  <c r="K106" i="8" s="1"/>
  <c r="B164" i="12"/>
  <c r="C163" i="12"/>
  <c r="F98" i="8"/>
  <c r="G98" i="8" s="1"/>
  <c r="J98" i="8" s="1"/>
  <c r="K98" i="8" s="1"/>
  <c r="B163" i="12"/>
  <c r="C162" i="12"/>
  <c r="F97" i="8"/>
  <c r="G97" i="8" s="1"/>
  <c r="J97" i="8" s="1"/>
  <c r="K97" i="8" s="1"/>
  <c r="B162" i="12"/>
  <c r="C161" i="12"/>
  <c r="B161" i="12"/>
  <c r="C160" i="12"/>
  <c r="F94" i="8"/>
  <c r="G94" i="8" s="1"/>
  <c r="J94" i="8" s="1"/>
  <c r="K94" i="8" s="1"/>
  <c r="B160" i="12"/>
  <c r="C159" i="12"/>
  <c r="F93" i="8"/>
  <c r="G93" i="8" s="1"/>
  <c r="J93" i="8" s="1"/>
  <c r="K93" i="8" s="1"/>
  <c r="B159" i="12"/>
  <c r="C158" i="12"/>
  <c r="B158" i="12"/>
  <c r="C157" i="12"/>
  <c r="B157" i="12"/>
  <c r="C156" i="12"/>
  <c r="F91" i="8"/>
  <c r="G91" i="8" s="1"/>
  <c r="J91" i="8" s="1"/>
  <c r="K91" i="8" s="1"/>
  <c r="B156" i="12"/>
  <c r="C155" i="12"/>
  <c r="F90" i="8"/>
  <c r="G90" i="8" s="1"/>
  <c r="J90" i="8" s="1"/>
  <c r="K90" i="8" s="1"/>
  <c r="B155" i="12"/>
  <c r="C154" i="12"/>
  <c r="B154" i="12"/>
  <c r="C153" i="12"/>
  <c r="B153" i="12"/>
  <c r="C152" i="12"/>
  <c r="B152" i="12"/>
  <c r="C151" i="12"/>
  <c r="F89" i="8"/>
  <c r="G89" i="8" s="1"/>
  <c r="J89" i="8" s="1"/>
  <c r="K89" i="8" s="1"/>
  <c r="B151" i="12"/>
  <c r="C150" i="12"/>
  <c r="B150" i="12"/>
  <c r="C149" i="12"/>
  <c r="B149" i="12"/>
  <c r="C148" i="12"/>
  <c r="B148" i="12"/>
  <c r="C147" i="12"/>
  <c r="B147" i="12"/>
  <c r="C146" i="12"/>
  <c r="B146" i="12"/>
  <c r="C145" i="12"/>
  <c r="I145" i="12" s="1"/>
  <c r="B145" i="12"/>
  <c r="C144" i="12"/>
  <c r="B144" i="12"/>
  <c r="C143" i="12"/>
  <c r="F86" i="8"/>
  <c r="G86" i="8"/>
  <c r="J86" i="8" s="1"/>
  <c r="K86" i="8" s="1"/>
  <c r="B143" i="12"/>
  <c r="C142" i="12"/>
  <c r="B142" i="12"/>
  <c r="C141" i="12"/>
  <c r="B141" i="12"/>
  <c r="C140" i="12"/>
  <c r="D140" i="12" s="1"/>
  <c r="J140" i="12" s="1"/>
  <c r="B140" i="12"/>
  <c r="C139" i="12"/>
  <c r="B139" i="12"/>
  <c r="C138" i="12"/>
  <c r="H138" i="12" s="1"/>
  <c r="B138" i="12"/>
  <c r="C137" i="12"/>
  <c r="F81" i="8"/>
  <c r="G81" i="8" s="1"/>
  <c r="J81" i="8" s="1"/>
  <c r="K81" i="8" s="1"/>
  <c r="B137" i="12"/>
  <c r="C136" i="12"/>
  <c r="D136" i="12" s="1"/>
  <c r="J136" i="12" s="1"/>
  <c r="B136" i="12"/>
  <c r="C135" i="12"/>
  <c r="F80" i="8"/>
  <c r="G80" i="8" s="1"/>
  <c r="J80" i="8" s="1"/>
  <c r="K80" i="8" s="1"/>
  <c r="B135" i="12"/>
  <c r="C134" i="12"/>
  <c r="F79" i="8"/>
  <c r="G79" i="8" s="1"/>
  <c r="J79" i="8" s="1"/>
  <c r="K79" i="8" s="1"/>
  <c r="B134" i="12"/>
  <c r="C133" i="12"/>
  <c r="B133" i="12"/>
  <c r="C132" i="12"/>
  <c r="B132" i="12"/>
  <c r="C131" i="12"/>
  <c r="G131" i="12" s="1"/>
  <c r="B131" i="12"/>
  <c r="C130" i="12"/>
  <c r="D130" i="12" s="1"/>
  <c r="J130" i="12" s="1"/>
  <c r="B130" i="12"/>
  <c r="C129" i="12"/>
  <c r="D129" i="12" s="1"/>
  <c r="J129" i="12" s="1"/>
  <c r="B129" i="12"/>
  <c r="C128" i="12"/>
  <c r="B128" i="12"/>
  <c r="C127" i="12"/>
  <c r="B127" i="12"/>
  <c r="C126" i="12"/>
  <c r="D126" i="12" s="1"/>
  <c r="J126" i="12" s="1"/>
  <c r="B126" i="12"/>
  <c r="C125" i="12"/>
  <c r="B125" i="12"/>
  <c r="C124" i="12"/>
  <c r="F124" i="12" s="1"/>
  <c r="B124" i="12"/>
  <c r="C123" i="12"/>
  <c r="B123" i="12"/>
  <c r="C122" i="12"/>
  <c r="B122" i="12"/>
  <c r="C121" i="12"/>
  <c r="B121" i="12"/>
  <c r="C120" i="12"/>
  <c r="B120" i="12"/>
  <c r="C119" i="12"/>
  <c r="F119" i="12" s="1"/>
  <c r="B119" i="12"/>
  <c r="C118" i="12"/>
  <c r="B118" i="12"/>
  <c r="C117" i="12"/>
  <c r="B117" i="12"/>
  <c r="C116" i="12"/>
  <c r="B116" i="12"/>
  <c r="C115" i="12"/>
  <c r="F72" i="8"/>
  <c r="G72" i="8" s="1"/>
  <c r="J72" i="8" s="1"/>
  <c r="K72" i="8" s="1"/>
  <c r="B115" i="12"/>
  <c r="C114" i="12"/>
  <c r="B114" i="12"/>
  <c r="C113" i="12"/>
  <c r="B113" i="12"/>
  <c r="C112" i="12"/>
  <c r="B112" i="12"/>
  <c r="C111" i="12"/>
  <c r="D111" i="12" s="1"/>
  <c r="J111" i="12" s="1"/>
  <c r="B111" i="12"/>
  <c r="C110" i="12"/>
  <c r="B110" i="12"/>
  <c r="C109" i="12"/>
  <c r="F67" i="8"/>
  <c r="G67" i="8" s="1"/>
  <c r="J67" i="8" s="1"/>
  <c r="K67" i="8" s="1"/>
  <c r="B109" i="12"/>
  <c r="C108" i="12"/>
  <c r="B108" i="12"/>
  <c r="C107" i="12"/>
  <c r="D107" i="12" s="1"/>
  <c r="J107" i="12" s="1"/>
  <c r="F65" i="8"/>
  <c r="G65" i="8" s="1"/>
  <c r="J65" i="8" s="1"/>
  <c r="K65" i="8" s="1"/>
  <c r="B107" i="12"/>
  <c r="C106" i="12"/>
  <c r="B106" i="12"/>
  <c r="C105" i="12"/>
  <c r="B105" i="12"/>
  <c r="C104" i="12"/>
  <c r="E104" i="12" s="1"/>
  <c r="B104" i="12"/>
  <c r="C103" i="12"/>
  <c r="B103" i="12"/>
  <c r="C102" i="12"/>
  <c r="B102" i="12"/>
  <c r="C101" i="12"/>
  <c r="D101" i="12" s="1"/>
  <c r="J101" i="12" s="1"/>
  <c r="B101" i="12"/>
  <c r="C100" i="12"/>
  <c r="B100" i="12"/>
  <c r="C99" i="12"/>
  <c r="F214" i="8"/>
  <c r="G214" i="8" s="1"/>
  <c r="J214" i="8" s="1"/>
  <c r="K214" i="8" s="1"/>
  <c r="B99" i="12"/>
  <c r="C98" i="12"/>
  <c r="B98" i="12"/>
  <c r="C97" i="12"/>
  <c r="G97" i="12" s="1"/>
  <c r="B97" i="12"/>
  <c r="C96" i="12"/>
  <c r="D96" i="12" s="1"/>
  <c r="J96" i="12" s="1"/>
  <c r="B96" i="12"/>
  <c r="C95" i="12"/>
  <c r="F55" i="8"/>
  <c r="G55" i="8" s="1"/>
  <c r="J55" i="8" s="1"/>
  <c r="K55" i="8" s="1"/>
  <c r="B95" i="12"/>
  <c r="C94" i="12"/>
  <c r="B94" i="12"/>
  <c r="C93" i="12"/>
  <c r="B93" i="12"/>
  <c r="C92" i="12"/>
  <c r="B92" i="12"/>
  <c r="C91" i="12"/>
  <c r="F53" i="8"/>
  <c r="G53" i="8" s="1"/>
  <c r="J53" i="8" s="1"/>
  <c r="K53" i="8" s="1"/>
  <c r="B91" i="12"/>
  <c r="C90" i="12"/>
  <c r="B90" i="12"/>
  <c r="C89" i="12"/>
  <c r="F50" i="8"/>
  <c r="G50" i="8" s="1"/>
  <c r="J50" i="8" s="1"/>
  <c r="K50" i="8" s="1"/>
  <c r="B89" i="12"/>
  <c r="C88" i="12"/>
  <c r="B88" i="12"/>
  <c r="C87" i="12"/>
  <c r="B87" i="12"/>
  <c r="C86" i="12"/>
  <c r="F48" i="8"/>
  <c r="G48" i="8" s="1"/>
  <c r="J48" i="8" s="1"/>
  <c r="K48" i="8" s="1"/>
  <c r="B86" i="12"/>
  <c r="C85" i="12"/>
  <c r="B85" i="12"/>
  <c r="C84" i="12"/>
  <c r="B84" i="12"/>
  <c r="C83" i="12"/>
  <c r="F56" i="8"/>
  <c r="G56" i="8" s="1"/>
  <c r="J56" i="8" s="1"/>
  <c r="K56" i="8" s="1"/>
  <c r="B83" i="12"/>
  <c r="C82" i="12"/>
  <c r="F49" i="8"/>
  <c r="G49" i="8" s="1"/>
  <c r="J49" i="8" s="1"/>
  <c r="K49" i="8" s="1"/>
  <c r="B82" i="12"/>
  <c r="C81" i="12"/>
  <c r="B81" i="12"/>
  <c r="C80" i="12"/>
  <c r="B80" i="12"/>
  <c r="C79" i="12"/>
  <c r="D79" i="12" s="1"/>
  <c r="J79" i="12" s="1"/>
  <c r="B79" i="12"/>
  <c r="C78" i="12"/>
  <c r="B78" i="12"/>
  <c r="C77" i="12"/>
  <c r="B77" i="12"/>
  <c r="C76" i="12"/>
  <c r="F42" i="8"/>
  <c r="G42" i="8" s="1"/>
  <c r="J42" i="8" s="1"/>
  <c r="K42" i="8" s="1"/>
  <c r="B76" i="12"/>
  <c r="C75" i="12"/>
  <c r="F41" i="8"/>
  <c r="G41" i="8" s="1"/>
  <c r="J41" i="8" s="1"/>
  <c r="K41" i="8" s="1"/>
  <c r="B75" i="12"/>
  <c r="C74" i="12"/>
  <c r="B74" i="12"/>
  <c r="C73" i="12"/>
  <c r="I73" i="12" s="1"/>
  <c r="B73" i="12"/>
  <c r="C72" i="12"/>
  <c r="B72" i="12"/>
  <c r="C71" i="12"/>
  <c r="D71" i="12" s="1"/>
  <c r="J71" i="12" s="1"/>
  <c r="F39" i="8"/>
  <c r="G39" i="8" s="1"/>
  <c r="J39" i="8" s="1"/>
  <c r="K39" i="8" s="1"/>
  <c r="B71" i="12"/>
  <c r="C70" i="12"/>
  <c r="G70" i="12" s="1"/>
  <c r="B70" i="12"/>
  <c r="C69" i="12"/>
  <c r="F38" i="8"/>
  <c r="G38" i="8" s="1"/>
  <c r="J38" i="8" s="1"/>
  <c r="K38" i="8" s="1"/>
  <c r="B69" i="12"/>
  <c r="C68" i="12"/>
  <c r="B68" i="12"/>
  <c r="C67" i="12"/>
  <c r="B67" i="12"/>
  <c r="C66" i="12"/>
  <c r="F37" i="8"/>
  <c r="G37" i="8" s="1"/>
  <c r="J37" i="8" s="1"/>
  <c r="K37" i="8" s="1"/>
  <c r="B66" i="12"/>
  <c r="C65" i="12"/>
  <c r="B65" i="12"/>
  <c r="C64" i="12"/>
  <c r="B64" i="12"/>
  <c r="C63" i="12"/>
  <c r="F34" i="8"/>
  <c r="G34" i="8" s="1"/>
  <c r="J34" i="8" s="1"/>
  <c r="K34" i="8" s="1"/>
  <c r="B63" i="12"/>
  <c r="C62" i="12"/>
  <c r="B62" i="12"/>
  <c r="C61" i="12"/>
  <c r="B61" i="12"/>
  <c r="C60" i="12"/>
  <c r="B60" i="12"/>
  <c r="C59" i="12"/>
  <c r="B59" i="12"/>
  <c r="C58" i="12"/>
  <c r="B58" i="12"/>
  <c r="C57" i="12"/>
  <c r="B57" i="12"/>
  <c r="C56" i="12"/>
  <c r="H56" i="12" s="1"/>
  <c r="B56" i="12"/>
  <c r="C55" i="12"/>
  <c r="E55" i="12" s="1"/>
  <c r="B55" i="12"/>
  <c r="C54" i="12"/>
  <c r="B54" i="12"/>
  <c r="C53" i="12"/>
  <c r="B53" i="12"/>
  <c r="C52" i="12"/>
  <c r="B52" i="12"/>
  <c r="C51" i="12"/>
  <c r="F31" i="8"/>
  <c r="G31" i="8" s="1"/>
  <c r="J31" i="8" s="1"/>
  <c r="K31" i="8" s="1"/>
  <c r="B51" i="12"/>
  <c r="C50" i="12"/>
  <c r="B50" i="12"/>
  <c r="C49" i="12"/>
  <c r="B49" i="12"/>
  <c r="C48" i="12"/>
  <c r="F28" i="8"/>
  <c r="G28" i="8" s="1"/>
  <c r="J28" i="8" s="1"/>
  <c r="K28" i="8" s="1"/>
  <c r="B48" i="12"/>
  <c r="C47" i="12"/>
  <c r="F27" i="8"/>
  <c r="G27" i="8" s="1"/>
  <c r="J27" i="8" s="1"/>
  <c r="K27" i="8" s="1"/>
  <c r="B47" i="12"/>
  <c r="C46" i="12"/>
  <c r="B46" i="12"/>
  <c r="C45" i="12"/>
  <c r="B45" i="12"/>
  <c r="C44" i="12"/>
  <c r="B44" i="12"/>
  <c r="C43" i="12"/>
  <c r="F209" i="8"/>
  <c r="G209" i="8" s="1"/>
  <c r="J209" i="8" s="1"/>
  <c r="K209" i="8" s="1"/>
  <c r="B43" i="12"/>
  <c r="C42" i="12"/>
  <c r="B42" i="12"/>
  <c r="C41" i="12"/>
  <c r="B41" i="12"/>
  <c r="C40" i="12"/>
  <c r="D40" i="12" s="1"/>
  <c r="J40" i="12" s="1"/>
  <c r="B40" i="12"/>
  <c r="C39" i="12"/>
  <c r="F25" i="8"/>
  <c r="G25" i="8" s="1"/>
  <c r="J25" i="8" s="1"/>
  <c r="K25" i="8" s="1"/>
  <c r="B39" i="12"/>
  <c r="C38" i="12"/>
  <c r="F207" i="8"/>
  <c r="G207" i="8" s="1"/>
  <c r="J207" i="8" s="1"/>
  <c r="K207" i="8" s="1"/>
  <c r="B38" i="12"/>
  <c r="C37" i="12"/>
  <c r="B37" i="12"/>
  <c r="C36" i="12"/>
  <c r="B36" i="12"/>
  <c r="C35" i="12"/>
  <c r="B35" i="12"/>
  <c r="C34" i="12"/>
  <c r="I34" i="12" s="1"/>
  <c r="B34" i="12"/>
  <c r="C33" i="12"/>
  <c r="D33" i="12" s="1"/>
  <c r="J33" i="12" s="1"/>
  <c r="B33" i="12"/>
  <c r="C32" i="12"/>
  <c r="F22" i="8"/>
  <c r="G22" i="8" s="1"/>
  <c r="J22" i="8" s="1"/>
  <c r="K22" i="8" s="1"/>
  <c r="B32" i="12"/>
  <c r="C31" i="12"/>
  <c r="F21" i="8"/>
  <c r="G21" i="8" s="1"/>
  <c r="J21" i="8" s="1"/>
  <c r="K21" i="8" s="1"/>
  <c r="B31" i="12"/>
  <c r="C30" i="12"/>
  <c r="B30" i="12"/>
  <c r="C29" i="12"/>
  <c r="B29" i="12"/>
  <c r="C28" i="12"/>
  <c r="H28" i="12" s="1"/>
  <c r="B28" i="12"/>
  <c r="C27" i="12"/>
  <c r="B27" i="12"/>
  <c r="C26" i="12"/>
  <c r="B26" i="12"/>
  <c r="C25" i="12"/>
  <c r="B25" i="12"/>
  <c r="C24" i="12"/>
  <c r="D24" i="12" s="1"/>
  <c r="J24" i="12" s="1"/>
  <c r="B24" i="12"/>
  <c r="C23" i="12"/>
  <c r="B23" i="12"/>
  <c r="C22" i="12"/>
  <c r="B22" i="12"/>
  <c r="C21" i="12"/>
  <c r="B21" i="12"/>
  <c r="C20" i="12"/>
  <c r="B20" i="12"/>
  <c r="B19" i="12"/>
  <c r="C18" i="12"/>
  <c r="B18" i="12"/>
  <c r="C17" i="12"/>
  <c r="B17" i="12"/>
  <c r="C16" i="12"/>
  <c r="F15" i="8"/>
  <c r="G15" i="8" s="1"/>
  <c r="J15" i="8" s="1"/>
  <c r="K15" i="8" s="1"/>
  <c r="B16" i="12"/>
  <c r="C15" i="12"/>
  <c r="B15" i="12"/>
  <c r="C14" i="12"/>
  <c r="B14" i="12"/>
  <c r="C13" i="12"/>
  <c r="B13" i="12"/>
  <c r="C12" i="12"/>
  <c r="F13" i="8"/>
  <c r="G13" i="8" s="1"/>
  <c r="J13" i="8" s="1"/>
  <c r="K13" i="8" s="1"/>
  <c r="B12" i="12"/>
  <c r="C11" i="12"/>
  <c r="B11" i="12"/>
  <c r="C10" i="12"/>
  <c r="F11" i="8"/>
  <c r="G11" i="8" s="1"/>
  <c r="J11" i="8" s="1"/>
  <c r="K11" i="8" s="1"/>
  <c r="B10" i="12"/>
  <c r="C9" i="12"/>
  <c r="B9" i="12"/>
  <c r="C8" i="12"/>
  <c r="B8" i="12"/>
  <c r="C7" i="12"/>
  <c r="F9" i="8"/>
  <c r="G9" i="8" s="1"/>
  <c r="J9" i="8" s="1"/>
  <c r="K9" i="8" s="1"/>
  <c r="B7" i="12"/>
  <c r="C6" i="12"/>
  <c r="B6" i="12"/>
  <c r="C5" i="12"/>
  <c r="B5" i="12"/>
  <c r="O239" i="8"/>
  <c r="O236" i="8"/>
  <c r="O233" i="8"/>
  <c r="O172" i="8"/>
  <c r="O170" i="8"/>
  <c r="O164" i="8"/>
  <c r="O150" i="8"/>
  <c r="O96" i="8"/>
  <c r="O71" i="8"/>
  <c r="O62" i="8"/>
  <c r="O8" i="8"/>
  <c r="L239" i="8"/>
  <c r="L236" i="8"/>
  <c r="L233" i="8"/>
  <c r="L172" i="8"/>
  <c r="L170" i="8"/>
  <c r="L164" i="8"/>
  <c r="L150" i="8"/>
  <c r="L96" i="8"/>
  <c r="L71" i="8"/>
  <c r="L62" i="8"/>
  <c r="L8" i="8"/>
  <c r="F117" i="8"/>
  <c r="G117" i="8" s="1"/>
  <c r="J117" i="8" s="1"/>
  <c r="K117" i="8" s="1"/>
  <c r="F138" i="8"/>
  <c r="G138" i="8" s="1"/>
  <c r="J138" i="8" s="1"/>
  <c r="K138" i="8" s="1"/>
  <c r="F263" i="8"/>
  <c r="G263" i="8" s="1"/>
  <c r="J263" i="8" s="1"/>
  <c r="K263" i="8" s="1"/>
  <c r="F129" i="8"/>
  <c r="G129" i="8" s="1"/>
  <c r="J129" i="8" s="1"/>
  <c r="K129" i="8" s="1"/>
  <c r="F92" i="8"/>
  <c r="G92" i="8" s="1"/>
  <c r="J92" i="8" s="1"/>
  <c r="K92" i="8" s="1"/>
  <c r="F196" i="8"/>
  <c r="G196" i="8" s="1"/>
  <c r="J196" i="8" s="1"/>
  <c r="K196" i="8" s="1"/>
  <c r="F108" i="8"/>
  <c r="G108" i="8" s="1"/>
  <c r="J108" i="8" s="1"/>
  <c r="K108" i="8" s="1"/>
  <c r="F234" i="8"/>
  <c r="G234" i="8" s="1"/>
  <c r="J234" i="8" s="1"/>
  <c r="K234" i="8" s="1"/>
  <c r="F52" i="8"/>
  <c r="G52" i="8" s="1"/>
  <c r="J52" i="8" s="1"/>
  <c r="K52" i="8" s="1"/>
  <c r="F10" i="8"/>
  <c r="G10" i="8" s="1"/>
  <c r="J10" i="8" s="1"/>
  <c r="K10" i="8" s="1"/>
  <c r="F12" i="8"/>
  <c r="G12" i="8" s="1"/>
  <c r="J12" i="8" s="1"/>
  <c r="K12" i="8" s="1"/>
  <c r="F14" i="8"/>
  <c r="G14" i="8" s="1"/>
  <c r="J14" i="8" s="1"/>
  <c r="K14" i="8" s="1"/>
  <c r="F24" i="8"/>
  <c r="G24" i="8" s="1"/>
  <c r="J24" i="8" s="1"/>
  <c r="K24" i="8" s="1"/>
  <c r="F26" i="8"/>
  <c r="G26" i="8" s="1"/>
  <c r="J26" i="8" s="1"/>
  <c r="K26" i="8" s="1"/>
  <c r="F74" i="8"/>
  <c r="G74" i="8" s="1"/>
  <c r="J74" i="8" s="1"/>
  <c r="K74" i="8" s="1"/>
  <c r="F68" i="8"/>
  <c r="G68" i="8" s="1"/>
  <c r="J68" i="8" s="1"/>
  <c r="K68" i="8" s="1"/>
  <c r="F46" i="8"/>
  <c r="G46" i="8" s="1"/>
  <c r="J46" i="8" s="1"/>
  <c r="K46" i="8" s="1"/>
  <c r="F133" i="8"/>
  <c r="G133" i="8" s="1"/>
  <c r="J133" i="8" s="1"/>
  <c r="K133" i="8" s="1"/>
  <c r="F83" i="8"/>
  <c r="G83" i="8" s="1"/>
  <c r="J83" i="8" s="1"/>
  <c r="K83" i="8" s="1"/>
  <c r="F29" i="8"/>
  <c r="G29" i="8" s="1"/>
  <c r="J29" i="8" s="1"/>
  <c r="K29" i="8" s="1"/>
  <c r="F208" i="8"/>
  <c r="G208" i="8" s="1"/>
  <c r="J208" i="8" s="1"/>
  <c r="K208" i="8" s="1"/>
  <c r="F217" i="8"/>
  <c r="G217" i="8" s="1"/>
  <c r="J217" i="8" s="1"/>
  <c r="K217" i="8" s="1"/>
  <c r="F17" i="8"/>
  <c r="G17" i="8" s="1"/>
  <c r="J17" i="8" s="1"/>
  <c r="K17" i="8" s="1"/>
  <c r="F73" i="8"/>
  <c r="G73" i="8" s="1"/>
  <c r="J73" i="8" s="1"/>
  <c r="K73" i="8" s="1"/>
  <c r="F78" i="8"/>
  <c r="G78" i="8" s="1"/>
  <c r="J78" i="8" s="1"/>
  <c r="K78" i="8" s="1"/>
  <c r="F33" i="8"/>
  <c r="G33" i="8" s="1"/>
  <c r="J33" i="8" s="1"/>
  <c r="K33" i="8" s="1"/>
  <c r="F265" i="8"/>
  <c r="G265" i="8" s="1"/>
  <c r="J265" i="8" s="1"/>
  <c r="K265" i="8" s="1"/>
  <c r="F85" i="8"/>
  <c r="G85" i="8" s="1"/>
  <c r="J85" i="8" s="1"/>
  <c r="K85" i="8" s="1"/>
  <c r="F200" i="8"/>
  <c r="G200" i="8" s="1"/>
  <c r="J200" i="8" s="1"/>
  <c r="K200" i="8" s="1"/>
  <c r="F135" i="8"/>
  <c r="G135" i="8" s="1"/>
  <c r="J135" i="8" s="1"/>
  <c r="K135" i="8" s="1"/>
  <c r="F238" i="8"/>
  <c r="G238" i="8" s="1"/>
  <c r="J238" i="8" s="1"/>
  <c r="K238" i="8" s="1"/>
  <c r="F257" i="8"/>
  <c r="G257" i="8" s="1"/>
  <c r="J257" i="8" s="1"/>
  <c r="K257" i="8" s="1"/>
  <c r="D389" i="12"/>
  <c r="J389" i="12" s="1"/>
  <c r="F141" i="8"/>
  <c r="G141" i="8" s="1"/>
  <c r="J141" i="8" s="1"/>
  <c r="K141" i="8" s="1"/>
  <c r="F152" i="8"/>
  <c r="G152" i="8" s="1"/>
  <c r="J152" i="8" s="1"/>
  <c r="K152" i="8" s="1"/>
  <c r="F66" i="8"/>
  <c r="G66" i="8" s="1"/>
  <c r="J66" i="8" s="1"/>
  <c r="K66" i="8" s="1"/>
  <c r="F136" i="8"/>
  <c r="G136" i="8" s="1"/>
  <c r="J136" i="8" s="1"/>
  <c r="K136" i="8" s="1"/>
  <c r="F204" i="8"/>
  <c r="G204" i="8" s="1"/>
  <c r="J204" i="8" s="1"/>
  <c r="K204" i="8" s="1"/>
  <c r="F390" i="12"/>
  <c r="F30" i="8"/>
  <c r="G30" i="8" s="1"/>
  <c r="J30" i="8" s="1"/>
  <c r="K30" i="8" s="1"/>
  <c r="F199" i="8"/>
  <c r="G199" i="8" s="1"/>
  <c r="J199" i="8" s="1"/>
  <c r="K199" i="8" s="1"/>
  <c r="F147" i="8"/>
  <c r="G147" i="8" s="1"/>
  <c r="J147" i="8" s="1"/>
  <c r="K147" i="8" s="1"/>
  <c r="F178" i="8"/>
  <c r="G178" i="8" s="1"/>
  <c r="J178" i="8" s="1"/>
  <c r="K178" i="8" s="1"/>
  <c r="F237" i="8"/>
  <c r="G237" i="8" s="1"/>
  <c r="J237" i="8" s="1"/>
  <c r="K237" i="8" s="1"/>
  <c r="F262" i="8"/>
  <c r="G262" i="8" s="1"/>
  <c r="J262" i="8" s="1"/>
  <c r="K262" i="8" s="1"/>
  <c r="F122" i="8"/>
  <c r="G122" i="8" s="1"/>
  <c r="J122" i="8" s="1"/>
  <c r="K122" i="8" s="1"/>
  <c r="F19" i="8"/>
  <c r="G19" i="8" s="1"/>
  <c r="J19" i="8" s="1"/>
  <c r="K19" i="8" s="1"/>
  <c r="F222" i="8"/>
  <c r="G222" i="8" s="1"/>
  <c r="J222" i="8" s="1"/>
  <c r="K222" i="8" s="1"/>
  <c r="F139" i="8"/>
  <c r="G139" i="8" s="1"/>
  <c r="J139" i="8" s="1"/>
  <c r="K139" i="8" s="1"/>
  <c r="F179" i="8"/>
  <c r="G179" i="8" s="1"/>
  <c r="J179" i="8" s="1"/>
  <c r="K179" i="8" s="1"/>
  <c r="O227" i="8"/>
  <c r="F227" i="8"/>
  <c r="G227" i="8" s="1"/>
  <c r="J227" i="8" s="1"/>
  <c r="K227" i="8" s="1"/>
  <c r="F213" i="8"/>
  <c r="G213" i="8" s="1"/>
  <c r="J213" i="8" s="1"/>
  <c r="K213" i="8" s="1"/>
  <c r="F32" i="8"/>
  <c r="G32" i="8" s="1"/>
  <c r="J32" i="8" s="1"/>
  <c r="K32" i="8" s="1"/>
  <c r="F20" i="8"/>
  <c r="G20" i="8" s="1"/>
  <c r="J20" i="8" s="1"/>
  <c r="K20" i="8" s="1"/>
  <c r="F248" i="8"/>
  <c r="G248" i="8" s="1"/>
  <c r="J248" i="8" s="1"/>
  <c r="K248" i="8" s="1"/>
  <c r="F250" i="8"/>
  <c r="G250" i="8" s="1"/>
  <c r="J250" i="8" s="1"/>
  <c r="K250" i="8" s="1"/>
  <c r="F202" i="8"/>
  <c r="G202" i="8" s="1"/>
  <c r="J202" i="8" s="1"/>
  <c r="K202" i="8" s="1"/>
  <c r="F149" i="8"/>
  <c r="G149" i="8" s="1"/>
  <c r="J149" i="8" s="1"/>
  <c r="K149" i="8" s="1"/>
  <c r="F258" i="8"/>
  <c r="G258" i="8" s="1"/>
  <c r="J258" i="8" s="1"/>
  <c r="K258" i="8" s="1"/>
  <c r="F40" i="8"/>
  <c r="G40" i="8" s="1"/>
  <c r="J40" i="8" s="1"/>
  <c r="K40" i="8" s="1"/>
  <c r="F43" i="8"/>
  <c r="G43" i="8" s="1"/>
  <c r="J43" i="8" s="1"/>
  <c r="K43" i="8" s="1"/>
  <c r="F58" i="8"/>
  <c r="G58" i="8" s="1"/>
  <c r="J58" i="8" s="1"/>
  <c r="K58" i="8" s="1"/>
  <c r="F125" i="8"/>
  <c r="G125" i="8" s="1"/>
  <c r="J125" i="8" s="1"/>
  <c r="K125" i="8" s="1"/>
  <c r="F161" i="8"/>
  <c r="G161" i="8" s="1"/>
  <c r="J161" i="8" s="1"/>
  <c r="K161" i="8" s="1"/>
  <c r="F198" i="8"/>
  <c r="G198" i="8" s="1"/>
  <c r="J198" i="8" s="1"/>
  <c r="K198" i="8" s="1"/>
  <c r="F169" i="8"/>
  <c r="G169" i="8" s="1"/>
  <c r="J169" i="8" s="1"/>
  <c r="K169" i="8" s="1"/>
  <c r="F264" i="8"/>
  <c r="G264" i="8" s="1"/>
  <c r="J264" i="8" s="1"/>
  <c r="K264" i="8" s="1"/>
  <c r="F88" i="8"/>
  <c r="G88" i="8" s="1"/>
  <c r="J88" i="8" s="1"/>
  <c r="K88" i="8" s="1"/>
  <c r="F77" i="8"/>
  <c r="G77" i="8" s="1"/>
  <c r="J77" i="8" s="1"/>
  <c r="K77" i="8" s="1"/>
  <c r="F132" i="8"/>
  <c r="G132" i="8" s="1"/>
  <c r="J132" i="8" s="1"/>
  <c r="K132" i="8" s="1"/>
  <c r="F95" i="8"/>
  <c r="G95" i="8" s="1"/>
  <c r="J95" i="8" s="1"/>
  <c r="K95" i="8" s="1"/>
  <c r="F137" i="8"/>
  <c r="G137" i="8" s="1"/>
  <c r="J137" i="8" s="1"/>
  <c r="K137" i="8" s="1"/>
  <c r="F167" i="8"/>
  <c r="G167" i="8"/>
  <c r="J167" i="8" s="1"/>
  <c r="K167" i="8" s="1"/>
  <c r="F171" i="8"/>
  <c r="G171" i="8" s="1"/>
  <c r="J171" i="8" s="1"/>
  <c r="K171" i="8" s="1"/>
  <c r="F175" i="8"/>
  <c r="G175" i="8" s="1"/>
  <c r="J175" i="8" s="1"/>
  <c r="K175" i="8" s="1"/>
  <c r="F242" i="8"/>
  <c r="G242" i="8" s="1"/>
  <c r="J242" i="8" s="1"/>
  <c r="K242" i="8" s="1"/>
  <c r="F389" i="12"/>
  <c r="H390" i="12"/>
  <c r="F251" i="8"/>
  <c r="G251" i="8" s="1"/>
  <c r="J251" i="8" s="1"/>
  <c r="K251" i="8" s="1"/>
  <c r="F259" i="8"/>
  <c r="G259" i="8" s="1"/>
  <c r="J259" i="8" s="1"/>
  <c r="K259" i="8" s="1"/>
  <c r="G389" i="12"/>
  <c r="I390" i="12"/>
  <c r="H389" i="12"/>
  <c r="I389" i="12"/>
  <c r="H391" i="12"/>
  <c r="D390" i="12"/>
  <c r="J390" i="12" s="1"/>
  <c r="F35" i="8"/>
  <c r="G35" i="8" s="1"/>
  <c r="J35" i="8" s="1"/>
  <c r="K35" i="8" s="1"/>
  <c r="F87" i="8"/>
  <c r="G87" i="8" s="1"/>
  <c r="J87" i="8" s="1"/>
  <c r="K87" i="8" s="1"/>
  <c r="F109" i="8"/>
  <c r="G109" i="8" s="1"/>
  <c r="J109" i="8" s="1"/>
  <c r="K109" i="8" s="1"/>
  <c r="F111" i="8"/>
  <c r="G111" i="8" s="1"/>
  <c r="J111" i="8" s="1"/>
  <c r="K111" i="8" s="1"/>
  <c r="F18" i="8"/>
  <c r="G18" i="8" s="1"/>
  <c r="J18" i="8" s="1"/>
  <c r="K18" i="8" s="1"/>
  <c r="F57" i="8"/>
  <c r="G57" i="8" s="1"/>
  <c r="J57" i="8" s="1"/>
  <c r="K57" i="8" s="1"/>
  <c r="F16" i="8"/>
  <c r="G16" i="8" s="1"/>
  <c r="J16" i="8" s="1"/>
  <c r="K16" i="8" s="1"/>
  <c r="F75" i="8"/>
  <c r="G75" i="8" s="1"/>
  <c r="J75" i="8" s="1"/>
  <c r="K75" i="8" s="1"/>
  <c r="F100" i="8"/>
  <c r="G100" i="8" s="1"/>
  <c r="J100" i="8" s="1"/>
  <c r="K100" i="8" s="1"/>
  <c r="F47" i="8"/>
  <c r="G47" i="8" s="1"/>
  <c r="J47" i="8"/>
  <c r="K47" i="8" s="1"/>
  <c r="F64" i="8"/>
  <c r="G64" i="8" s="1"/>
  <c r="J64" i="8" s="1"/>
  <c r="K64" i="8" s="1"/>
  <c r="F216" i="8"/>
  <c r="G216" i="8" s="1"/>
  <c r="J216" i="8" s="1"/>
  <c r="K216" i="8" s="1"/>
  <c r="F102" i="8"/>
  <c r="G102" i="8" s="1"/>
  <c r="J102" i="8" s="1"/>
  <c r="K102" i="8" s="1"/>
  <c r="F212" i="8"/>
  <c r="G212" i="8" s="1"/>
  <c r="J212" i="8" s="1"/>
  <c r="K212" i="8" s="1"/>
  <c r="F45" i="8"/>
  <c r="G45" i="8" s="1"/>
  <c r="J45" i="8" s="1"/>
  <c r="K45" i="8" s="1"/>
  <c r="F84" i="8"/>
  <c r="G84" i="8" s="1"/>
  <c r="J84" i="8" s="1"/>
  <c r="K84" i="8" s="1"/>
  <c r="J6" i="8"/>
  <c r="K6" i="8" s="1"/>
  <c r="F60" i="8"/>
  <c r="G60" i="8" s="1"/>
  <c r="J60" i="8" s="1"/>
  <c r="K60" i="8" s="1"/>
  <c r="F101" i="8"/>
  <c r="G101" i="8" s="1"/>
  <c r="J101" i="8" s="1"/>
  <c r="K101" i="8" s="1"/>
  <c r="F76" i="8"/>
  <c r="G76" i="8" s="1"/>
  <c r="J76" i="8" s="1"/>
  <c r="K76" i="8" s="1"/>
  <c r="F252" i="8"/>
  <c r="G252" i="8" s="1"/>
  <c r="J252" i="8" s="1"/>
  <c r="K252" i="8" s="1"/>
  <c r="F142" i="8"/>
  <c r="G142" i="8" s="1"/>
  <c r="J142" i="8" s="1"/>
  <c r="K142" i="8" s="1"/>
  <c r="F124" i="8"/>
  <c r="G124" i="8" s="1"/>
  <c r="J124" i="8" s="1"/>
  <c r="K124" i="8" s="1"/>
  <c r="F203" i="8"/>
  <c r="G203" i="8" s="1"/>
  <c r="J203" i="8" s="1"/>
  <c r="K203" i="8" s="1"/>
  <c r="F148" i="8"/>
  <c r="G148" i="8" s="1"/>
  <c r="J148" i="8" s="1"/>
  <c r="K148" i="8" s="1"/>
  <c r="F143" i="8"/>
  <c r="G143" i="8" s="1"/>
  <c r="J143" i="8" s="1"/>
  <c r="K143" i="8" s="1"/>
  <c r="F183" i="8"/>
  <c r="G183" i="8" s="1"/>
  <c r="J183" i="8" s="1"/>
  <c r="K183" i="8" s="1"/>
  <c r="F155" i="8"/>
  <c r="G155" i="8" s="1"/>
  <c r="J155" i="8" s="1"/>
  <c r="K155" i="8" s="1"/>
  <c r="F180" i="8"/>
  <c r="G180" i="8" s="1"/>
  <c r="J180" i="8" s="1"/>
  <c r="K180" i="8" s="1"/>
  <c r="F156" i="8"/>
  <c r="G156" i="8" s="1"/>
  <c r="J156" i="8" s="1"/>
  <c r="K156" i="8" s="1"/>
  <c r="F159" i="8"/>
  <c r="G159" i="8" s="1"/>
  <c r="J159" i="8" s="1"/>
  <c r="K159" i="8" s="1"/>
  <c r="F154" i="8"/>
  <c r="G154" i="8" s="1"/>
  <c r="J154" i="8" s="1"/>
  <c r="K154" i="8" s="1"/>
  <c r="F229" i="8"/>
  <c r="G229" i="8" s="1"/>
  <c r="J229" i="8" s="1"/>
  <c r="K229" i="8" s="1"/>
  <c r="F235" i="8"/>
  <c r="G235" i="8" s="1"/>
  <c r="J235" i="8" s="1"/>
  <c r="K235" i="8" s="1"/>
  <c r="F160" i="8"/>
  <c r="G160" i="8" s="1"/>
  <c r="J160" i="8" s="1"/>
  <c r="K160" i="8" s="1"/>
  <c r="F244" i="8"/>
  <c r="G244" i="8" s="1"/>
  <c r="J244" i="8" s="1"/>
  <c r="K244" i="8" s="1"/>
  <c r="F197" i="8"/>
  <c r="G197" i="8" s="1"/>
  <c r="J197" i="8" s="1"/>
  <c r="K197" i="8" s="1"/>
  <c r="F195" i="8"/>
  <c r="G195" i="8" s="1"/>
  <c r="J195" i="8" s="1"/>
  <c r="K195" i="8" s="1"/>
  <c r="F260" i="8"/>
  <c r="G260" i="8" s="1"/>
  <c r="J260" i="8" s="1"/>
  <c r="K260" i="8" s="1"/>
  <c r="F228" i="8"/>
  <c r="G228" i="8" s="1"/>
  <c r="J228" i="8" s="1"/>
  <c r="K228" i="8" s="1"/>
  <c r="F188" i="8"/>
  <c r="G188" i="8" s="1"/>
  <c r="J188" i="8" s="1"/>
  <c r="K188" i="8" s="1"/>
  <c r="G390" i="12"/>
  <c r="I391" i="12"/>
  <c r="D388" i="12"/>
  <c r="J388" i="12" s="1"/>
  <c r="D392" i="12"/>
  <c r="J392" i="12" s="1"/>
  <c r="E388" i="12"/>
  <c r="E392" i="12"/>
  <c r="F388" i="12"/>
  <c r="D391" i="12"/>
  <c r="J391" i="12" s="1"/>
  <c r="F392" i="12"/>
  <c r="G388" i="12"/>
  <c r="E391" i="12"/>
  <c r="G392" i="12"/>
  <c r="H388" i="12"/>
  <c r="F391" i="12"/>
  <c r="H392" i="12"/>
  <c r="U392" i="4"/>
  <c r="V392" i="4"/>
  <c r="U391" i="4"/>
  <c r="V391" i="4"/>
  <c r="U390" i="4"/>
  <c r="V390" i="4"/>
  <c r="P392" i="4"/>
  <c r="Q392" i="4"/>
  <c r="P391" i="4"/>
  <c r="Q391" i="4"/>
  <c r="P390" i="4"/>
  <c r="Q390" i="4"/>
  <c r="U392" i="2"/>
  <c r="V392" i="2" s="1"/>
  <c r="M392" i="13" s="1"/>
  <c r="U391" i="2"/>
  <c r="V391" i="2" s="1"/>
  <c r="M391" i="13" s="1"/>
  <c r="U390" i="2"/>
  <c r="V390" i="2" s="1"/>
  <c r="M390" i="13" s="1"/>
  <c r="P392" i="2"/>
  <c r="Q392" i="2" s="1"/>
  <c r="L392" i="13" s="1"/>
  <c r="P391" i="2"/>
  <c r="Q391" i="2" s="1"/>
  <c r="L391" i="13" s="1"/>
  <c r="P390" i="2"/>
  <c r="R6" i="8"/>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220" i="8"/>
  <c r="R221" i="8"/>
  <c r="R222" i="8"/>
  <c r="R223" i="8"/>
  <c r="R224" i="8"/>
  <c r="R225" i="8"/>
  <c r="R226" i="8"/>
  <c r="R227" i="8"/>
  <c r="R228" i="8"/>
  <c r="R229" i="8"/>
  <c r="R230" i="8"/>
  <c r="R231" i="8"/>
  <c r="R232" i="8"/>
  <c r="R233" i="8"/>
  <c r="R234" i="8"/>
  <c r="R235" i="8"/>
  <c r="R236" i="8"/>
  <c r="R237" i="8"/>
  <c r="R238" i="8"/>
  <c r="R239" i="8"/>
  <c r="R240" i="8"/>
  <c r="R241" i="8"/>
  <c r="R242" i="8"/>
  <c r="R243" i="8"/>
  <c r="R244" i="8"/>
  <c r="R245" i="8"/>
  <c r="R246" i="8"/>
  <c r="R247" i="8"/>
  <c r="R248" i="8"/>
  <c r="R249" i="8"/>
  <c r="R250" i="8"/>
  <c r="R251" i="8"/>
  <c r="R252" i="8"/>
  <c r="R253" i="8"/>
  <c r="R254" i="8"/>
  <c r="R255" i="8"/>
  <c r="R256" i="8"/>
  <c r="R257" i="8"/>
  <c r="R258" i="8"/>
  <c r="R259" i="8"/>
  <c r="R260" i="8"/>
  <c r="R261" i="8"/>
  <c r="R262" i="8"/>
  <c r="R263" i="8"/>
  <c r="R264" i="8"/>
  <c r="R265" i="8"/>
  <c r="R266" i="8"/>
  <c r="N100" i="10"/>
  <c r="P100" i="10"/>
  <c r="N101" i="10"/>
  <c r="P101" i="10"/>
  <c r="N102" i="10"/>
  <c r="P102" i="10"/>
  <c r="N103" i="10"/>
  <c r="P103" i="10"/>
  <c r="N104" i="10"/>
  <c r="P104" i="10"/>
  <c r="N105" i="10"/>
  <c r="P105" i="10"/>
  <c r="N106" i="10"/>
  <c r="P106" i="10"/>
  <c r="N107" i="10"/>
  <c r="P107" i="10"/>
  <c r="N108" i="10"/>
  <c r="P108" i="10"/>
  <c r="N109" i="10"/>
  <c r="P109" i="10"/>
  <c r="N110" i="10"/>
  <c r="P110" i="10"/>
  <c r="N111" i="10"/>
  <c r="P111" i="10"/>
  <c r="N112" i="10"/>
  <c r="P112" i="10"/>
  <c r="N113" i="10"/>
  <c r="P113" i="10"/>
  <c r="N114" i="10"/>
  <c r="P114" i="10"/>
  <c r="N115" i="10"/>
  <c r="P115" i="10"/>
  <c r="N116" i="10"/>
  <c r="P116" i="10"/>
  <c r="N117" i="10"/>
  <c r="P117" i="10"/>
  <c r="N118" i="10"/>
  <c r="P118" i="10"/>
  <c r="N119" i="10"/>
  <c r="P119" i="10"/>
  <c r="P120" i="10"/>
  <c r="N120" i="10"/>
  <c r="K100" i="10"/>
  <c r="M100" i="10"/>
  <c r="K101" i="10"/>
  <c r="M101" i="10"/>
  <c r="K102" i="10"/>
  <c r="M102" i="10"/>
  <c r="K103" i="10"/>
  <c r="M103" i="10"/>
  <c r="K104" i="10"/>
  <c r="M104" i="10"/>
  <c r="K105" i="10"/>
  <c r="M105" i="10"/>
  <c r="K106" i="10"/>
  <c r="M106" i="10"/>
  <c r="K107" i="10"/>
  <c r="M107" i="10"/>
  <c r="K108" i="10"/>
  <c r="M108" i="10"/>
  <c r="K109" i="10"/>
  <c r="M109" i="10"/>
  <c r="K110" i="10"/>
  <c r="M110" i="10"/>
  <c r="K111" i="10"/>
  <c r="M111" i="10"/>
  <c r="K112" i="10"/>
  <c r="M112" i="10"/>
  <c r="K113" i="10"/>
  <c r="M113" i="10"/>
  <c r="K114" i="10"/>
  <c r="M114" i="10"/>
  <c r="K115" i="10"/>
  <c r="M115" i="10"/>
  <c r="K116" i="10"/>
  <c r="M116" i="10"/>
  <c r="K117" i="10"/>
  <c r="M117" i="10"/>
  <c r="K118" i="10"/>
  <c r="M118" i="10"/>
  <c r="M120" i="10"/>
  <c r="K120" i="10"/>
  <c r="K119" i="10"/>
  <c r="M119" i="10"/>
  <c r="N68" i="10"/>
  <c r="P68" i="10"/>
  <c r="N69" i="10"/>
  <c r="P69" i="10"/>
  <c r="N70" i="10"/>
  <c r="P70" i="10"/>
  <c r="N71" i="10"/>
  <c r="P71" i="10"/>
  <c r="N72" i="10"/>
  <c r="P72" i="10"/>
  <c r="N73" i="10"/>
  <c r="P73" i="10"/>
  <c r="N74" i="10"/>
  <c r="P74" i="10"/>
  <c r="N75" i="10"/>
  <c r="P75" i="10"/>
  <c r="N76" i="10"/>
  <c r="P76" i="10"/>
  <c r="N77" i="10"/>
  <c r="P77" i="10"/>
  <c r="N78" i="10"/>
  <c r="P78" i="10"/>
  <c r="N79" i="10"/>
  <c r="P79" i="10"/>
  <c r="N80" i="10"/>
  <c r="P80" i="10"/>
  <c r="N81" i="10"/>
  <c r="P81" i="10"/>
  <c r="N82" i="10"/>
  <c r="P82" i="10"/>
  <c r="N83" i="10"/>
  <c r="P83" i="10"/>
  <c r="N84" i="10"/>
  <c r="P84" i="10"/>
  <c r="N85" i="10"/>
  <c r="P85" i="10"/>
  <c r="N86" i="10"/>
  <c r="P86" i="10"/>
  <c r="N87" i="10"/>
  <c r="P87" i="10"/>
  <c r="P88" i="10"/>
  <c r="N88" i="10"/>
  <c r="K68" i="10"/>
  <c r="M68" i="10"/>
  <c r="K69" i="10"/>
  <c r="M69" i="10"/>
  <c r="K70" i="10"/>
  <c r="M70" i="10"/>
  <c r="K71" i="10"/>
  <c r="M71" i="10"/>
  <c r="K72" i="10"/>
  <c r="M72" i="10"/>
  <c r="K73" i="10"/>
  <c r="M73" i="10"/>
  <c r="K74" i="10"/>
  <c r="M74" i="10"/>
  <c r="K75" i="10"/>
  <c r="M75" i="10"/>
  <c r="K76" i="10"/>
  <c r="M76" i="10"/>
  <c r="K77" i="10"/>
  <c r="M77" i="10"/>
  <c r="K78" i="10"/>
  <c r="M78" i="10"/>
  <c r="K79" i="10"/>
  <c r="M79" i="10"/>
  <c r="K80" i="10"/>
  <c r="M80" i="10"/>
  <c r="K81" i="10"/>
  <c r="M81" i="10"/>
  <c r="K82" i="10"/>
  <c r="M82" i="10"/>
  <c r="K83" i="10"/>
  <c r="M83" i="10"/>
  <c r="K84" i="10"/>
  <c r="M84" i="10"/>
  <c r="K85" i="10"/>
  <c r="M85" i="10"/>
  <c r="K86" i="10"/>
  <c r="M86" i="10"/>
  <c r="M88" i="10"/>
  <c r="K88" i="10"/>
  <c r="K87" i="10"/>
  <c r="M87" i="10"/>
  <c r="N36" i="10"/>
  <c r="P36" i="10"/>
  <c r="N37" i="10"/>
  <c r="P37" i="10"/>
  <c r="N38" i="10"/>
  <c r="P38" i="10"/>
  <c r="N39" i="10"/>
  <c r="P39" i="10"/>
  <c r="N40" i="10"/>
  <c r="P40" i="10"/>
  <c r="N41" i="10"/>
  <c r="P41" i="10"/>
  <c r="N42" i="10"/>
  <c r="P42" i="10"/>
  <c r="N43" i="10"/>
  <c r="P43" i="10"/>
  <c r="N44" i="10"/>
  <c r="P44" i="10"/>
  <c r="N45" i="10"/>
  <c r="P45" i="10"/>
  <c r="N46" i="10"/>
  <c r="P46" i="10"/>
  <c r="N47" i="10"/>
  <c r="P47" i="10"/>
  <c r="N48" i="10"/>
  <c r="P48" i="10"/>
  <c r="N49" i="10"/>
  <c r="P49" i="10"/>
  <c r="N50" i="10"/>
  <c r="P50" i="10"/>
  <c r="N51" i="10"/>
  <c r="P51" i="10"/>
  <c r="N52" i="10"/>
  <c r="P52" i="10"/>
  <c r="N53" i="10"/>
  <c r="P53" i="10"/>
  <c r="N54" i="10"/>
  <c r="P54" i="10"/>
  <c r="N55" i="10"/>
  <c r="P55" i="10"/>
  <c r="P56" i="10"/>
  <c r="N56" i="10"/>
  <c r="K36" i="10"/>
  <c r="M36" i="10"/>
  <c r="K37" i="10"/>
  <c r="M37" i="10"/>
  <c r="K38" i="10"/>
  <c r="M38" i="10"/>
  <c r="K39" i="10"/>
  <c r="M39" i="10"/>
  <c r="K40" i="10"/>
  <c r="M40" i="10"/>
  <c r="K41" i="10"/>
  <c r="M41" i="10"/>
  <c r="K42" i="10"/>
  <c r="M42" i="10"/>
  <c r="K43" i="10"/>
  <c r="M43" i="10"/>
  <c r="K44" i="10"/>
  <c r="M44" i="10"/>
  <c r="K45" i="10"/>
  <c r="M45" i="10"/>
  <c r="K46" i="10"/>
  <c r="M46" i="10"/>
  <c r="K47" i="10"/>
  <c r="M47" i="10"/>
  <c r="K48" i="10"/>
  <c r="M48" i="10"/>
  <c r="K49" i="10"/>
  <c r="M49" i="10"/>
  <c r="K50" i="10"/>
  <c r="M50" i="10"/>
  <c r="K51" i="10"/>
  <c r="M51" i="10"/>
  <c r="K52" i="10"/>
  <c r="M52" i="10"/>
  <c r="K53" i="10"/>
  <c r="M53" i="10"/>
  <c r="K54" i="10"/>
  <c r="M54" i="10"/>
  <c r="M56" i="10"/>
  <c r="K56" i="10"/>
  <c r="K55" i="10"/>
  <c r="M55" i="10"/>
  <c r="P122" i="10"/>
  <c r="P123" i="10"/>
  <c r="P124" i="10"/>
  <c r="M122" i="10"/>
  <c r="M123" i="10"/>
  <c r="M124" i="10"/>
  <c r="P90" i="10"/>
  <c r="P91" i="10"/>
  <c r="P92" i="10"/>
  <c r="M90" i="10"/>
  <c r="M91" i="10"/>
  <c r="M92" i="10"/>
  <c r="P58" i="10"/>
  <c r="P59" i="10"/>
  <c r="P60" i="10"/>
  <c r="M58" i="10"/>
  <c r="M59" i="10"/>
  <c r="M60" i="10"/>
  <c r="H266" i="8"/>
  <c r="I266" i="8" s="1"/>
  <c r="H264" i="8"/>
  <c r="I264" i="8" s="1"/>
  <c r="H263" i="8"/>
  <c r="I263" i="8" s="1"/>
  <c r="H262" i="8"/>
  <c r="I262" i="8" s="1"/>
  <c r="H260" i="8"/>
  <c r="I260" i="8" s="1"/>
  <c r="H261" i="8"/>
  <c r="I261" i="8" s="1"/>
  <c r="H259" i="8"/>
  <c r="I259" i="8" s="1"/>
  <c r="H258" i="8"/>
  <c r="I258" i="8" s="1"/>
  <c r="H257" i="8"/>
  <c r="I257" i="8" s="1"/>
  <c r="H256" i="8"/>
  <c r="I256" i="8" s="1"/>
  <c r="H255" i="8"/>
  <c r="I255" i="8" s="1"/>
  <c r="H254" i="8"/>
  <c r="I254" i="8" s="1"/>
  <c r="H253" i="8"/>
  <c r="I253" i="8" s="1"/>
  <c r="H252" i="8"/>
  <c r="I252" i="8" s="1"/>
  <c r="H251" i="8"/>
  <c r="I251" i="8" s="1"/>
  <c r="H250" i="8"/>
  <c r="I250" i="8" s="1"/>
  <c r="H249" i="8"/>
  <c r="I249" i="8" s="1"/>
  <c r="H248" i="8"/>
  <c r="I248" i="8" s="1"/>
  <c r="H247" i="8"/>
  <c r="I247" i="8" s="1"/>
  <c r="H246" i="8"/>
  <c r="I246" i="8" s="1"/>
  <c r="H244" i="8"/>
  <c r="I244" i="8" s="1"/>
  <c r="H243" i="8"/>
  <c r="I243" i="8" s="1"/>
  <c r="H242" i="8"/>
  <c r="I242" i="8" s="1"/>
  <c r="H241" i="8"/>
  <c r="I241" i="8" s="1"/>
  <c r="H176" i="8"/>
  <c r="I176" i="8" s="1"/>
  <c r="H175" i="8"/>
  <c r="I175" i="8" s="1"/>
  <c r="H195" i="8"/>
  <c r="I195" i="8" s="1"/>
  <c r="H188" i="8"/>
  <c r="I188" i="8" s="1"/>
  <c r="H20" i="8"/>
  <c r="I20" i="8" s="1"/>
  <c r="H238" i="8"/>
  <c r="I238" i="8" s="1"/>
  <c r="H163" i="8"/>
  <c r="I163" i="8" s="1"/>
  <c r="F239" i="8"/>
  <c r="G239" i="8" s="1"/>
  <c r="J239" i="8" s="1"/>
  <c r="K239" i="8" s="1"/>
  <c r="H239" i="8"/>
  <c r="I239" i="8" s="1"/>
  <c r="H237" i="8"/>
  <c r="I237" i="8" s="1"/>
  <c r="H235" i="8"/>
  <c r="I235" i="8" s="1"/>
  <c r="H234" i="8"/>
  <c r="I234" i="8" s="1"/>
  <c r="H231" i="8"/>
  <c r="I231" i="8" s="1"/>
  <c r="H230" i="8"/>
  <c r="I230" i="8" s="1"/>
  <c r="H229" i="8"/>
  <c r="I229" i="8" s="1"/>
  <c r="H228" i="8"/>
  <c r="I228" i="8" s="1"/>
  <c r="H227" i="8"/>
  <c r="I227" i="8" s="1"/>
  <c r="H173" i="8"/>
  <c r="I173" i="8" s="1"/>
  <c r="H171" i="8"/>
  <c r="I171" i="8" s="1"/>
  <c r="H169" i="8"/>
  <c r="I169" i="8" s="1"/>
  <c r="H168" i="8"/>
  <c r="I168" i="8" s="1"/>
  <c r="H167" i="8"/>
  <c r="I167" i="8" s="1"/>
  <c r="H166" i="8"/>
  <c r="I166" i="8" s="1"/>
  <c r="H165" i="8"/>
  <c r="I165" i="8" s="1"/>
  <c r="H189" i="8"/>
  <c r="I189" i="8" s="1"/>
  <c r="H181" i="8"/>
  <c r="I181" i="8" s="1"/>
  <c r="H178" i="8"/>
  <c r="I178" i="8" s="1"/>
  <c r="H177" i="8"/>
  <c r="I177" i="8" s="1"/>
  <c r="H179" i="8"/>
  <c r="I179" i="8" s="1"/>
  <c r="H180" i="8"/>
  <c r="I180" i="8" s="1"/>
  <c r="H197" i="8"/>
  <c r="I197" i="8" s="1"/>
  <c r="H196" i="8"/>
  <c r="I196" i="8" s="1"/>
  <c r="F164" i="8"/>
  <c r="G164" i="8" s="1"/>
  <c r="J164" i="8" s="1"/>
  <c r="K164" i="8" s="1"/>
  <c r="H164" i="8"/>
  <c r="I164" i="8" s="1"/>
  <c r="H204" i="8"/>
  <c r="I204" i="8" s="1"/>
  <c r="H194" i="8"/>
  <c r="I194" i="8" s="1"/>
  <c r="H162" i="8"/>
  <c r="I162" i="8" s="1"/>
  <c r="H161" i="8"/>
  <c r="I161" i="8" s="1"/>
  <c r="H160" i="8"/>
  <c r="I160" i="8" s="1"/>
  <c r="H159" i="8"/>
  <c r="I159" i="8" s="1"/>
  <c r="H156" i="8"/>
  <c r="I156" i="8" s="1"/>
  <c r="H155" i="8"/>
  <c r="I155" i="8" s="1"/>
  <c r="H154" i="8"/>
  <c r="I154" i="8" s="1"/>
  <c r="H158" i="8"/>
  <c r="I158" i="8" s="1"/>
  <c r="H153" i="8"/>
  <c r="I153" i="8" s="1"/>
  <c r="H152" i="8"/>
  <c r="I152" i="8" s="1"/>
  <c r="H151" i="8"/>
  <c r="I151" i="8" s="1"/>
  <c r="F150" i="8"/>
  <c r="G150" i="8" s="1"/>
  <c r="J150" i="8" s="1"/>
  <c r="K150" i="8" s="1"/>
  <c r="H150" i="8"/>
  <c r="I150" i="8" s="1"/>
  <c r="H149" i="8"/>
  <c r="I149" i="8" s="1"/>
  <c r="H148" i="8"/>
  <c r="I148" i="8" s="1"/>
  <c r="H147" i="8"/>
  <c r="I147" i="8" s="1"/>
  <c r="H141" i="8"/>
  <c r="I141" i="8" s="1"/>
  <c r="H140" i="8"/>
  <c r="I140" i="8" s="1"/>
  <c r="H139" i="8"/>
  <c r="I139" i="8" s="1"/>
  <c r="H77" i="8"/>
  <c r="I77" i="8" s="1"/>
  <c r="H145" i="8"/>
  <c r="I145" i="8" s="1"/>
  <c r="H144" i="8"/>
  <c r="I144" i="8" s="1"/>
  <c r="H143" i="8"/>
  <c r="I143" i="8" s="1"/>
  <c r="H142" i="8"/>
  <c r="I142" i="8" s="1"/>
  <c r="H36" i="8"/>
  <c r="I36" i="8" s="1"/>
  <c r="H107" i="8"/>
  <c r="I107" i="8" s="1"/>
  <c r="H108" i="8"/>
  <c r="I108" i="8" s="1"/>
  <c r="H138" i="8"/>
  <c r="I138" i="8" s="1"/>
  <c r="H137" i="8"/>
  <c r="I137" i="8" s="1"/>
  <c r="H136" i="8"/>
  <c r="I136" i="8" s="1"/>
  <c r="H135" i="8"/>
  <c r="I135" i="8" s="1"/>
  <c r="H134" i="8"/>
  <c r="I134" i="8" s="1"/>
  <c r="H132" i="8"/>
  <c r="I132" i="8" s="1"/>
  <c r="H131" i="8"/>
  <c r="I131" i="8" s="1"/>
  <c r="H222" i="8"/>
  <c r="I222" i="8" s="1"/>
  <c r="H130" i="8"/>
  <c r="I130" i="8" s="1"/>
  <c r="H129" i="8"/>
  <c r="I129" i="8" s="1"/>
  <c r="H66" i="8"/>
  <c r="I66" i="8" s="1"/>
  <c r="H128" i="8"/>
  <c r="I128" i="8" s="1"/>
  <c r="H127" i="8"/>
  <c r="I127" i="8" s="1"/>
  <c r="H201" i="8"/>
  <c r="I201" i="8" s="1"/>
  <c r="H200" i="8"/>
  <c r="I200" i="8" s="1"/>
  <c r="H199" i="8"/>
  <c r="I199" i="8" s="1"/>
  <c r="H192" i="8"/>
  <c r="I192" i="8" s="1"/>
  <c r="H191" i="8"/>
  <c r="I191" i="8" s="1"/>
  <c r="H203" i="8"/>
  <c r="I203" i="8" s="1"/>
  <c r="H193" i="8"/>
  <c r="I193" i="8" s="1"/>
  <c r="H126" i="8"/>
  <c r="I126" i="8" s="1"/>
  <c r="H125" i="8"/>
  <c r="I125" i="8" s="1"/>
  <c r="H124" i="8"/>
  <c r="I124" i="8" s="1"/>
  <c r="H198" i="8"/>
  <c r="I198" i="8" s="1"/>
  <c r="H190" i="8"/>
  <c r="I190" i="8" s="1"/>
  <c r="H123" i="8"/>
  <c r="I123" i="8" s="1"/>
  <c r="H119" i="8"/>
  <c r="I119" i="8" s="1"/>
  <c r="H122" i="8"/>
  <c r="I122" i="8" s="1"/>
  <c r="H121" i="8"/>
  <c r="I121" i="8" s="1"/>
  <c r="H120" i="8"/>
  <c r="I120" i="8" s="1"/>
  <c r="H118" i="8"/>
  <c r="I118" i="8" s="1"/>
  <c r="H185" i="8"/>
  <c r="I185" i="8" s="1"/>
  <c r="H182" i="8"/>
  <c r="I182" i="8" s="1"/>
  <c r="H183" i="8"/>
  <c r="I183" i="8" s="1"/>
  <c r="H184" i="8"/>
  <c r="I184" i="8" s="1"/>
  <c r="H117" i="8"/>
  <c r="I117" i="8" s="1"/>
  <c r="H202" i="8"/>
  <c r="I202" i="8" s="1"/>
  <c r="H186" i="8"/>
  <c r="I186" i="8" s="1"/>
  <c r="H116" i="8"/>
  <c r="I116" i="8" s="1"/>
  <c r="H115" i="8"/>
  <c r="I115" i="8" s="1"/>
  <c r="H114" i="8"/>
  <c r="I114" i="8" s="1"/>
  <c r="H113" i="8"/>
  <c r="I113" i="8" s="1"/>
  <c r="H112" i="8"/>
  <c r="I112" i="8" s="1"/>
  <c r="H111" i="8"/>
  <c r="I111" i="8" s="1"/>
  <c r="O221" i="8"/>
  <c r="F221" i="8"/>
  <c r="G221" i="8" s="1"/>
  <c r="J221" i="8" s="1"/>
  <c r="K221" i="8" s="1"/>
  <c r="L221" i="8"/>
  <c r="H221" i="8"/>
  <c r="I221" i="8" s="1"/>
  <c r="H110" i="8"/>
  <c r="I110" i="8" s="1"/>
  <c r="H109" i="8"/>
  <c r="I109" i="8" s="1"/>
  <c r="H104" i="8"/>
  <c r="I104" i="8" s="1"/>
  <c r="H103" i="8"/>
  <c r="I103" i="8" s="1"/>
  <c r="H100" i="8"/>
  <c r="I100" i="8" s="1"/>
  <c r="H51" i="8"/>
  <c r="I51" i="8" s="1"/>
  <c r="H99" i="8"/>
  <c r="I99" i="8" s="1"/>
  <c r="H105" i="8"/>
  <c r="I105" i="8" s="1"/>
  <c r="H106" i="8"/>
  <c r="I106" i="8" s="1"/>
  <c r="H98" i="8"/>
  <c r="I98" i="8" s="1"/>
  <c r="H97" i="8"/>
  <c r="I97" i="8" s="1"/>
  <c r="F96" i="8"/>
  <c r="G96" i="8" s="1"/>
  <c r="J96" i="8" s="1"/>
  <c r="K96" i="8" s="1"/>
  <c r="H96" i="8"/>
  <c r="I96" i="8" s="1"/>
  <c r="H95" i="8"/>
  <c r="I95" i="8" s="1"/>
  <c r="H94" i="8"/>
  <c r="I94" i="8" s="1"/>
  <c r="H93" i="8"/>
  <c r="I93" i="8" s="1"/>
  <c r="H92" i="8"/>
  <c r="I92" i="8" s="1"/>
  <c r="H91" i="8"/>
  <c r="I91" i="8" s="1"/>
  <c r="H90" i="8"/>
  <c r="I90" i="8" s="1"/>
  <c r="H89" i="8"/>
  <c r="I89" i="8" s="1"/>
  <c r="H88" i="8"/>
  <c r="I88" i="8" s="1"/>
  <c r="H87" i="8"/>
  <c r="I87" i="8" s="1"/>
  <c r="H86" i="8"/>
  <c r="I86" i="8" s="1"/>
  <c r="H85" i="8"/>
  <c r="I85" i="8" s="1"/>
  <c r="H84" i="8"/>
  <c r="I84" i="8" s="1"/>
  <c r="H83" i="8"/>
  <c r="I83" i="8" s="1"/>
  <c r="H81" i="8"/>
  <c r="I81" i="8" s="1"/>
  <c r="H80" i="8"/>
  <c r="I80" i="8" s="1"/>
  <c r="H79" i="8"/>
  <c r="I79" i="8" s="1"/>
  <c r="H78" i="8"/>
  <c r="I78" i="8" s="1"/>
  <c r="H76" i="8"/>
  <c r="I76" i="8" s="1"/>
  <c r="H265" i="8"/>
  <c r="I265" i="8" s="1"/>
  <c r="H102" i="8"/>
  <c r="I102" i="8" s="1"/>
  <c r="H75" i="8"/>
  <c r="I75" i="8" s="1"/>
  <c r="H74" i="8"/>
  <c r="I74" i="8" s="1"/>
  <c r="H73" i="8"/>
  <c r="I73" i="8" s="1"/>
  <c r="H68" i="8"/>
  <c r="I68" i="8" s="1"/>
  <c r="H101" i="8"/>
  <c r="I101" i="8" s="1"/>
  <c r="H72" i="8"/>
  <c r="I72" i="8" s="1"/>
  <c r="H217" i="8"/>
  <c r="I217" i="8" s="1"/>
  <c r="H216" i="8"/>
  <c r="I216" i="8" s="1"/>
  <c r="F71" i="8"/>
  <c r="G71" i="8" s="1"/>
  <c r="J71" i="8" s="1"/>
  <c r="K71" i="8" s="1"/>
  <c r="H71" i="8"/>
  <c r="I71" i="8" s="1"/>
  <c r="H67" i="8"/>
  <c r="I67" i="8" s="1"/>
  <c r="H65" i="8"/>
  <c r="I65" i="8" s="1"/>
  <c r="H133" i="8"/>
  <c r="I133" i="8" s="1"/>
  <c r="H64" i="8"/>
  <c r="I64" i="8" s="1"/>
  <c r="F62" i="8"/>
  <c r="G62" i="8" s="1"/>
  <c r="J62" i="8" s="1"/>
  <c r="K62" i="8" s="1"/>
  <c r="H62" i="8"/>
  <c r="I62" i="8" s="1"/>
  <c r="H60" i="8"/>
  <c r="I60" i="8" s="1"/>
  <c r="H214" i="8"/>
  <c r="I214" i="8" s="1"/>
  <c r="H58" i="8"/>
  <c r="I58" i="8" s="1"/>
  <c r="H55" i="8"/>
  <c r="I55" i="8" s="1"/>
  <c r="H53" i="8"/>
  <c r="I53" i="8" s="1"/>
  <c r="H52" i="8"/>
  <c r="I52" i="8" s="1"/>
  <c r="H50" i="8"/>
  <c r="I50" i="8" s="1"/>
  <c r="H48" i="8"/>
  <c r="I48" i="8" s="1"/>
  <c r="H47" i="8"/>
  <c r="I47" i="8" s="1"/>
  <c r="H57" i="8"/>
  <c r="I57" i="8" s="1"/>
  <c r="H56" i="8"/>
  <c r="I56" i="8" s="1"/>
  <c r="H49" i="8"/>
  <c r="I49" i="8" s="1"/>
  <c r="H46" i="8"/>
  <c r="I46" i="8" s="1"/>
  <c r="H45" i="8"/>
  <c r="I45" i="8" s="1"/>
  <c r="H43" i="8"/>
  <c r="I43" i="8" s="1"/>
  <c r="H42" i="8"/>
  <c r="I42" i="8" s="1"/>
  <c r="H41" i="8"/>
  <c r="I41" i="8" s="1"/>
  <c r="H40" i="8"/>
  <c r="I40" i="8" s="1"/>
  <c r="H39" i="8"/>
  <c r="I39" i="8" s="1"/>
  <c r="H38" i="8"/>
  <c r="I38" i="8" s="1"/>
  <c r="H37" i="8"/>
  <c r="I37" i="8" s="1"/>
  <c r="H35" i="8"/>
  <c r="I35" i="8" s="1"/>
  <c r="H34" i="8"/>
  <c r="I34" i="8" s="1"/>
  <c r="H33" i="8"/>
  <c r="I33" i="8" s="1"/>
  <c r="H32" i="8"/>
  <c r="I32" i="8" s="1"/>
  <c r="H30" i="8"/>
  <c r="I30" i="8" s="1"/>
  <c r="H31" i="8"/>
  <c r="I31" i="8" s="1"/>
  <c r="H29" i="8"/>
  <c r="I29" i="8" s="1"/>
  <c r="H28" i="8"/>
  <c r="I28" i="8" s="1"/>
  <c r="H27" i="8"/>
  <c r="I27" i="8" s="1"/>
  <c r="H213" i="8"/>
  <c r="I213" i="8" s="1"/>
  <c r="H209" i="8"/>
  <c r="I209" i="8" s="1"/>
  <c r="H208" i="8"/>
  <c r="I208" i="8" s="1"/>
  <c r="H212" i="8"/>
  <c r="I212" i="8" s="1"/>
  <c r="H26" i="8"/>
  <c r="I26" i="8" s="1"/>
  <c r="H25" i="8"/>
  <c r="I25" i="8" s="1"/>
  <c r="H207" i="8"/>
  <c r="I207" i="8" s="1"/>
  <c r="H24" i="8"/>
  <c r="I24" i="8" s="1"/>
  <c r="H22" i="8"/>
  <c r="I22" i="8" s="1"/>
  <c r="H21" i="8"/>
  <c r="I21" i="8" s="1"/>
  <c r="H19" i="8"/>
  <c r="I19" i="8" s="1"/>
  <c r="H18" i="8"/>
  <c r="I18" i="8" s="1"/>
  <c r="H17" i="8"/>
  <c r="I17" i="8" s="1"/>
  <c r="H16" i="8"/>
  <c r="I16" i="8" s="1"/>
  <c r="H15" i="8"/>
  <c r="I15" i="8" s="1"/>
  <c r="H14" i="8"/>
  <c r="I14" i="8" s="1"/>
  <c r="H13" i="8"/>
  <c r="I13" i="8" s="1"/>
  <c r="H12" i="8"/>
  <c r="I12" i="8" s="1"/>
  <c r="H11" i="8"/>
  <c r="I11" i="8" s="1"/>
  <c r="H10" i="8"/>
  <c r="I10" i="8" s="1"/>
  <c r="H9" i="8"/>
  <c r="I9" i="8" s="1"/>
  <c r="F8" i="8"/>
  <c r="G8" i="8" s="1"/>
  <c r="J8" i="8" s="1"/>
  <c r="K8" i="8" s="1"/>
  <c r="H8" i="8"/>
  <c r="I8" i="8" s="1"/>
  <c r="E144" i="10"/>
  <c r="E147" i="10"/>
  <c r="E148" i="10"/>
  <c r="E150" i="10"/>
  <c r="E146" i="10"/>
  <c r="E149" i="10"/>
  <c r="E132" i="10"/>
  <c r="E133" i="10"/>
  <c r="E134" i="10"/>
  <c r="E135" i="10"/>
  <c r="E136" i="10"/>
  <c r="E137" i="10"/>
  <c r="E138" i="10"/>
  <c r="E139" i="10"/>
  <c r="E140" i="10"/>
  <c r="E141" i="10"/>
  <c r="O245" i="8"/>
  <c r="F245" i="8"/>
  <c r="G245" i="8" s="1"/>
  <c r="J245" i="8" s="1"/>
  <c r="K245" i="8" s="1"/>
  <c r="L245" i="8"/>
  <c r="H245" i="8"/>
  <c r="I245" i="8" s="1"/>
  <c r="F240" i="8"/>
  <c r="G240" i="8" s="1"/>
  <c r="J240" i="8" s="1"/>
  <c r="K240" i="8" s="1"/>
  <c r="H240" i="8"/>
  <c r="I240" i="8" s="1"/>
  <c r="F236" i="8"/>
  <c r="G236" i="8" s="1"/>
  <c r="J236" i="8" s="1"/>
  <c r="K236" i="8" s="1"/>
  <c r="H236" i="8"/>
  <c r="I236" i="8" s="1"/>
  <c r="F233" i="8"/>
  <c r="G233" i="8" s="1"/>
  <c r="J233" i="8" s="1"/>
  <c r="K233" i="8" s="1"/>
  <c r="H233" i="8"/>
  <c r="I233" i="8" s="1"/>
  <c r="O232" i="8"/>
  <c r="F232" i="8"/>
  <c r="G232" i="8" s="1"/>
  <c r="J232" i="8" s="1"/>
  <c r="K232" i="8" s="1"/>
  <c r="L232" i="8"/>
  <c r="H232" i="8"/>
  <c r="I232" i="8" s="1"/>
  <c r="O226" i="8"/>
  <c r="F226" i="8"/>
  <c r="G226" i="8" s="1"/>
  <c r="J226" i="8" s="1"/>
  <c r="K226" i="8" s="1"/>
  <c r="L226" i="8"/>
  <c r="H226" i="8"/>
  <c r="I226" i="8" s="1"/>
  <c r="O225" i="8"/>
  <c r="F225" i="8"/>
  <c r="G225" i="8" s="1"/>
  <c r="J225" i="8" s="1"/>
  <c r="K225" i="8" s="1"/>
  <c r="L225" i="8"/>
  <c r="H225" i="8"/>
  <c r="I225" i="8" s="1"/>
  <c r="O224" i="8"/>
  <c r="F224" i="8"/>
  <c r="G224" i="8" s="1"/>
  <c r="J224" i="8" s="1"/>
  <c r="K224" i="8" s="1"/>
  <c r="L224" i="8"/>
  <c r="H224" i="8"/>
  <c r="I224" i="8" s="1"/>
  <c r="O223" i="8"/>
  <c r="F223" i="8"/>
  <c r="G223" i="8" s="1"/>
  <c r="J223" i="8" s="1"/>
  <c r="K223" i="8" s="1"/>
  <c r="L223" i="8"/>
  <c r="H223" i="8"/>
  <c r="I223" i="8" s="1"/>
  <c r="O220" i="8"/>
  <c r="F220" i="8"/>
  <c r="G220" i="8" s="1"/>
  <c r="J220" i="8" s="1"/>
  <c r="K220" i="8" s="1"/>
  <c r="L220" i="8"/>
  <c r="H220" i="8"/>
  <c r="I220" i="8" s="1"/>
  <c r="O219" i="8"/>
  <c r="F219" i="8"/>
  <c r="G219" i="8" s="1"/>
  <c r="J219" i="8" s="1"/>
  <c r="K219" i="8" s="1"/>
  <c r="L219" i="8"/>
  <c r="H219" i="8"/>
  <c r="I219" i="8" s="1"/>
  <c r="O218" i="8"/>
  <c r="F218" i="8"/>
  <c r="G218" i="8" s="1"/>
  <c r="J218" i="8" s="1"/>
  <c r="K218" i="8" s="1"/>
  <c r="L218" i="8"/>
  <c r="H218" i="8"/>
  <c r="I218" i="8" s="1"/>
  <c r="O215" i="8"/>
  <c r="F215" i="8"/>
  <c r="G215" i="8" s="1"/>
  <c r="J215" i="8" s="1"/>
  <c r="K215" i="8" s="1"/>
  <c r="L215" i="8"/>
  <c r="H215" i="8"/>
  <c r="I215" i="8" s="1"/>
  <c r="O211" i="8"/>
  <c r="F211" i="8"/>
  <c r="G211" i="8" s="1"/>
  <c r="J211" i="8" s="1"/>
  <c r="K211" i="8" s="1"/>
  <c r="L211" i="8"/>
  <c r="H211" i="8"/>
  <c r="I211" i="8" s="1"/>
  <c r="O210" i="8"/>
  <c r="F210" i="8"/>
  <c r="G210" i="8" s="1"/>
  <c r="J210" i="8" s="1"/>
  <c r="K210" i="8" s="1"/>
  <c r="L210" i="8"/>
  <c r="H210" i="8"/>
  <c r="I210" i="8" s="1"/>
  <c r="O206" i="8"/>
  <c r="F206" i="8"/>
  <c r="G206" i="8" s="1"/>
  <c r="J206" i="8" s="1"/>
  <c r="K206" i="8" s="1"/>
  <c r="L206" i="8"/>
  <c r="H206" i="8"/>
  <c r="I206" i="8" s="1"/>
  <c r="O205" i="8"/>
  <c r="F205" i="8"/>
  <c r="G205" i="8" s="1"/>
  <c r="J205" i="8" s="1"/>
  <c r="K205" i="8" s="1"/>
  <c r="L205" i="8"/>
  <c r="H205" i="8"/>
  <c r="I205" i="8" s="1"/>
  <c r="O187" i="8"/>
  <c r="F187" i="8"/>
  <c r="G187" i="8" s="1"/>
  <c r="J187" i="8" s="1"/>
  <c r="K187" i="8" s="1"/>
  <c r="L187" i="8"/>
  <c r="H187" i="8"/>
  <c r="I187" i="8" s="1"/>
  <c r="O174" i="8"/>
  <c r="F174" i="8"/>
  <c r="G174" i="8" s="1"/>
  <c r="J174" i="8" s="1"/>
  <c r="K174" i="8" s="1"/>
  <c r="L174" i="8"/>
  <c r="H174" i="8"/>
  <c r="I174" i="8" s="1"/>
  <c r="F172" i="8"/>
  <c r="G172" i="8" s="1"/>
  <c r="J172" i="8" s="1"/>
  <c r="K172" i="8" s="1"/>
  <c r="H172" i="8"/>
  <c r="I172" i="8" s="1"/>
  <c r="F170" i="8"/>
  <c r="G170" i="8" s="1"/>
  <c r="J170" i="8" s="1"/>
  <c r="K170" i="8" s="1"/>
  <c r="H170" i="8"/>
  <c r="I170" i="8" s="1"/>
  <c r="O157" i="8"/>
  <c r="F157" i="8"/>
  <c r="G157" i="8" s="1"/>
  <c r="J157" i="8" s="1"/>
  <c r="K157" i="8" s="1"/>
  <c r="L157" i="8"/>
  <c r="H157" i="8"/>
  <c r="I157" i="8" s="1"/>
  <c r="O146" i="8"/>
  <c r="F146" i="8"/>
  <c r="G146" i="8" s="1"/>
  <c r="J146" i="8" s="1"/>
  <c r="K146" i="8" s="1"/>
  <c r="L146" i="8"/>
  <c r="H146" i="8"/>
  <c r="I146" i="8" s="1"/>
  <c r="O82" i="8"/>
  <c r="F82" i="8"/>
  <c r="G82" i="8" s="1"/>
  <c r="J82" i="8" s="1"/>
  <c r="K82" i="8" s="1"/>
  <c r="L82" i="8"/>
  <c r="H82" i="8"/>
  <c r="I82" i="8" s="1"/>
  <c r="O70" i="8"/>
  <c r="F70" i="8"/>
  <c r="G70" i="8" s="1"/>
  <c r="J70" i="8" s="1"/>
  <c r="K70" i="8" s="1"/>
  <c r="L70" i="8"/>
  <c r="H70" i="8"/>
  <c r="I70" i="8" s="1"/>
  <c r="O69" i="8"/>
  <c r="F69" i="8"/>
  <c r="G69" i="8" s="1"/>
  <c r="J69" i="8" s="1"/>
  <c r="K69" i="8" s="1"/>
  <c r="L69" i="8"/>
  <c r="H69" i="8"/>
  <c r="I69" i="8" s="1"/>
  <c r="O63" i="8"/>
  <c r="F63" i="8"/>
  <c r="G63" i="8" s="1"/>
  <c r="J63" i="8" s="1"/>
  <c r="K63" i="8" s="1"/>
  <c r="L63" i="8"/>
  <c r="H63" i="8"/>
  <c r="I63" i="8" s="1"/>
  <c r="O61" i="8"/>
  <c r="F61" i="8"/>
  <c r="G61" i="8" s="1"/>
  <c r="J61" i="8" s="1"/>
  <c r="K61" i="8" s="1"/>
  <c r="L61" i="8"/>
  <c r="H61" i="8"/>
  <c r="I61" i="8" s="1"/>
  <c r="F59" i="8"/>
  <c r="G59" i="8" s="1"/>
  <c r="J59" i="8" s="1"/>
  <c r="K59" i="8" s="1"/>
  <c r="H59" i="8"/>
  <c r="I59" i="8" s="1"/>
  <c r="O54" i="8"/>
  <c r="F54" i="8"/>
  <c r="G54" i="8" s="1"/>
  <c r="J54" i="8" s="1"/>
  <c r="K54" i="8" s="1"/>
  <c r="L54" i="8"/>
  <c r="H54" i="8"/>
  <c r="I54" i="8" s="1"/>
  <c r="O44" i="8"/>
  <c r="F44" i="8"/>
  <c r="G44" i="8" s="1"/>
  <c r="J44" i="8" s="1"/>
  <c r="K44" i="8" s="1"/>
  <c r="L44" i="8"/>
  <c r="H44" i="8"/>
  <c r="I44" i="8" s="1"/>
  <c r="O23" i="8"/>
  <c r="F23" i="8"/>
  <c r="G23" i="8" s="1"/>
  <c r="J23" i="8" s="1"/>
  <c r="K23" i="8" s="1"/>
  <c r="L23" i="8"/>
  <c r="H23" i="8"/>
  <c r="I23" i="8" s="1"/>
  <c r="O7" i="8"/>
  <c r="F7" i="8"/>
  <c r="G7" i="8" s="1"/>
  <c r="J7" i="8" s="1"/>
  <c r="K7" i="8" s="1"/>
  <c r="L7" i="8"/>
  <c r="H7" i="8"/>
  <c r="I7" i="8" s="1"/>
  <c r="G360" i="12" l="1"/>
  <c r="G361" i="12"/>
  <c r="G37" i="12"/>
  <c r="G213" i="12"/>
  <c r="G67" i="12"/>
  <c r="F336" i="13"/>
  <c r="D219" i="13"/>
  <c r="F363" i="13"/>
  <c r="D380" i="13"/>
  <c r="J316" i="2"/>
  <c r="D316" i="13" s="1"/>
  <c r="L110" i="4"/>
  <c r="N110" i="13" s="1"/>
  <c r="H88" i="12"/>
  <c r="J145" i="4"/>
  <c r="G145" i="13" s="1"/>
  <c r="J205" i="4"/>
  <c r="G205" i="13" s="1"/>
  <c r="H49" i="12"/>
  <c r="H146" i="12"/>
  <c r="H357" i="12"/>
  <c r="N253" i="4"/>
  <c r="O253" i="4" s="1"/>
  <c r="H253" i="13" s="1"/>
  <c r="H54" i="12"/>
  <c r="J37" i="4"/>
  <c r="G37" i="13" s="1"/>
  <c r="L49" i="4"/>
  <c r="N49" i="13" s="1"/>
  <c r="N293" i="4"/>
  <c r="O293" i="4" s="1"/>
  <c r="H293" i="13" s="1"/>
  <c r="L50" i="4"/>
  <c r="N50" i="13" s="1"/>
  <c r="L139" i="8"/>
  <c r="M139" i="8" s="1"/>
  <c r="N139" i="8" s="1"/>
  <c r="F253" i="13"/>
  <c r="D76" i="13"/>
  <c r="E152" i="12"/>
  <c r="J308" i="2"/>
  <c r="D308" i="13" s="1"/>
  <c r="J104" i="2"/>
  <c r="E191" i="12"/>
  <c r="K296" i="13"/>
  <c r="L344" i="13"/>
  <c r="K368" i="13"/>
  <c r="F81" i="13"/>
  <c r="F381" i="13"/>
  <c r="D46" i="13"/>
  <c r="F383" i="13"/>
  <c r="K383" i="13"/>
  <c r="D72" i="13"/>
  <c r="D108" i="13"/>
  <c r="D288" i="13"/>
  <c r="K361" i="13"/>
  <c r="K78" i="13"/>
  <c r="F139" i="13"/>
  <c r="G168" i="12"/>
  <c r="G83" i="12"/>
  <c r="R268" i="8"/>
  <c r="J149" i="4"/>
  <c r="G149" i="13" s="1"/>
  <c r="J253" i="4"/>
  <c r="G253" i="13" s="1"/>
  <c r="N217" i="4"/>
  <c r="O217" i="4" s="1"/>
  <c r="H217" i="13" s="1"/>
  <c r="P271" i="4"/>
  <c r="Q271" i="4" s="1"/>
  <c r="O271" i="13" s="1"/>
  <c r="J157" i="4"/>
  <c r="G157" i="13" s="1"/>
  <c r="J213" i="4"/>
  <c r="G213" i="13" s="1"/>
  <c r="N221" i="4"/>
  <c r="O221" i="4" s="1"/>
  <c r="H221" i="13" s="1"/>
  <c r="N285" i="4"/>
  <c r="O285" i="4" s="1"/>
  <c r="H285" i="13" s="1"/>
  <c r="J177" i="4"/>
  <c r="G177" i="13" s="1"/>
  <c r="J225" i="4"/>
  <c r="G225" i="13" s="1"/>
  <c r="J285" i="4"/>
  <c r="G285" i="13" s="1"/>
  <c r="N229" i="4"/>
  <c r="O229" i="4" s="1"/>
  <c r="H229" i="13" s="1"/>
  <c r="P295" i="4"/>
  <c r="Q295" i="4" s="1"/>
  <c r="O295" i="13" s="1"/>
  <c r="J129" i="4"/>
  <c r="G129" i="13" s="1"/>
  <c r="L227" i="4"/>
  <c r="N227" i="13" s="1"/>
  <c r="N385" i="4"/>
  <c r="O385" i="4" s="1"/>
  <c r="H385" i="13" s="1"/>
  <c r="J133" i="4"/>
  <c r="G133" i="13" s="1"/>
  <c r="L191" i="4"/>
  <c r="N191" i="13" s="1"/>
  <c r="J229" i="4"/>
  <c r="G229" i="13" s="1"/>
  <c r="J293" i="4"/>
  <c r="G293" i="13" s="1"/>
  <c r="N133" i="4"/>
  <c r="O133" i="4" s="1"/>
  <c r="H133" i="13" s="1"/>
  <c r="N237" i="4"/>
  <c r="O237" i="4" s="1"/>
  <c r="H237" i="13" s="1"/>
  <c r="J100" i="2"/>
  <c r="D292" i="13" s="1"/>
  <c r="G134" i="12"/>
  <c r="G306" i="12"/>
  <c r="G45" i="12"/>
  <c r="G193" i="12"/>
  <c r="G135" i="12"/>
  <c r="G115" i="12"/>
  <c r="G123" i="12"/>
  <c r="G162" i="12"/>
  <c r="G95" i="12"/>
  <c r="G234" i="12"/>
  <c r="G291" i="12"/>
  <c r="G155" i="12"/>
  <c r="G38" i="12"/>
  <c r="G197" i="12"/>
  <c r="G329" i="12"/>
  <c r="P107" i="8"/>
  <c r="Q107" i="8" s="1"/>
  <c r="G10" i="12"/>
  <c r="G84" i="12"/>
  <c r="G188" i="12"/>
  <c r="G316" i="12"/>
  <c r="G342" i="12"/>
  <c r="G346" i="12"/>
  <c r="G31" i="12"/>
  <c r="G68" i="12"/>
  <c r="G116" i="12"/>
  <c r="G128" i="12"/>
  <c r="G200" i="12"/>
  <c r="G362" i="12"/>
  <c r="G16" i="12"/>
  <c r="G51" i="12"/>
  <c r="G74" i="12"/>
  <c r="G179" i="12"/>
  <c r="G226" i="12"/>
  <c r="G249" i="12"/>
  <c r="G43" i="12"/>
  <c r="G100" i="12"/>
  <c r="G133" i="12"/>
  <c r="G187" i="12"/>
  <c r="G214" i="12"/>
  <c r="G221" i="12"/>
  <c r="G302" i="12"/>
  <c r="N324" i="4"/>
  <c r="O324" i="4" s="1"/>
  <c r="H324" i="13" s="1"/>
  <c r="O133" i="8"/>
  <c r="P133" i="8" s="1"/>
  <c r="Q133" i="8" s="1"/>
  <c r="L240" i="4"/>
  <c r="N240" i="13" s="1"/>
  <c r="P332" i="4"/>
  <c r="Q332" i="4" s="1"/>
  <c r="O332" i="13" s="1"/>
  <c r="P385" i="4"/>
  <c r="Q385" i="4" s="1"/>
  <c r="O385" i="13" s="1"/>
  <c r="S162" i="4"/>
  <c r="T162" i="4" s="1"/>
  <c r="I162" i="13" s="1"/>
  <c r="N162" i="4"/>
  <c r="L385" i="4"/>
  <c r="N385" i="13" s="1"/>
  <c r="O139" i="8"/>
  <c r="P139" i="8" s="1"/>
  <c r="Q139" i="8" s="1"/>
  <c r="N248" i="4"/>
  <c r="O248" i="4" s="1"/>
  <c r="H248" i="13" s="1"/>
  <c r="P164" i="4"/>
  <c r="Q164" i="4" s="1"/>
  <c r="O164" i="13" s="1"/>
  <c r="N344" i="4"/>
  <c r="O344" i="4" s="1"/>
  <c r="H344" i="13" s="1"/>
  <c r="L304" i="4"/>
  <c r="N304" i="13" s="1"/>
  <c r="P112" i="4"/>
  <c r="Q112" i="4" s="1"/>
  <c r="O112" i="13" s="1"/>
  <c r="J324" i="4"/>
  <c r="G324" i="13" s="1"/>
  <c r="J130" i="4"/>
  <c r="G130" i="13" s="1"/>
  <c r="J330" i="4"/>
  <c r="G330" i="13" s="1"/>
  <c r="L281" i="4"/>
  <c r="N281" i="13" s="1"/>
  <c r="J101" i="2"/>
  <c r="N101" i="2"/>
  <c r="O101" i="2" s="1"/>
  <c r="G19" i="12"/>
  <c r="H19" i="12"/>
  <c r="N324" i="2"/>
  <c r="O324" i="2" s="1"/>
  <c r="J328" i="2"/>
  <c r="J64" i="2"/>
  <c r="J6" i="2"/>
  <c r="J120" i="2"/>
  <c r="D120" i="13" s="1"/>
  <c r="J332" i="2"/>
  <c r="D332" i="13" s="1"/>
  <c r="L27" i="2"/>
  <c r="K27" i="13" s="1"/>
  <c r="J132" i="2"/>
  <c r="J360" i="2"/>
  <c r="L47" i="2"/>
  <c r="J384" i="2"/>
  <c r="L51" i="2"/>
  <c r="J88" i="2"/>
  <c r="J124" i="2"/>
  <c r="L9" i="8"/>
  <c r="M9" i="8" s="1"/>
  <c r="N9" i="8" s="1"/>
  <c r="F7" i="12" s="1"/>
  <c r="L39" i="2"/>
  <c r="L55" i="2"/>
  <c r="J92" i="2"/>
  <c r="D92" i="13" s="1"/>
  <c r="J128" i="2"/>
  <c r="J324" i="2"/>
  <c r="D324" i="13" s="1"/>
  <c r="N312" i="2"/>
  <c r="O312" i="2" s="1"/>
  <c r="J294" i="2"/>
  <c r="J336" i="2"/>
  <c r="L35" i="2"/>
  <c r="J112" i="2"/>
  <c r="J340" i="2"/>
  <c r="L43" i="2"/>
  <c r="J116" i="2"/>
  <c r="J164" i="2"/>
  <c r="J312" i="2"/>
  <c r="D312" i="13" s="1"/>
  <c r="L121" i="4"/>
  <c r="N121" i="13" s="1"/>
  <c r="L199" i="4"/>
  <c r="N199" i="13" s="1"/>
  <c r="L253" i="4"/>
  <c r="N253" i="13" s="1"/>
  <c r="L283" i="4"/>
  <c r="N283" i="13" s="1"/>
  <c r="L371" i="4"/>
  <c r="N371" i="13" s="1"/>
  <c r="P165" i="4"/>
  <c r="Q165" i="4" s="1"/>
  <c r="O165" i="13" s="1"/>
  <c r="P239" i="4"/>
  <c r="Q239" i="4" s="1"/>
  <c r="O239" i="13" s="1"/>
  <c r="L125" i="4"/>
  <c r="N125" i="13" s="1"/>
  <c r="L235" i="4"/>
  <c r="N235" i="13" s="1"/>
  <c r="L255" i="4"/>
  <c r="N255" i="13" s="1"/>
  <c r="L373" i="4"/>
  <c r="N373" i="13" s="1"/>
  <c r="P243" i="4"/>
  <c r="Q243" i="4" s="1"/>
  <c r="O243" i="13" s="1"/>
  <c r="P347" i="4"/>
  <c r="Q347" i="4" s="1"/>
  <c r="O347" i="13" s="1"/>
  <c r="O162" i="2"/>
  <c r="S162" i="2"/>
  <c r="T162" i="2" s="1"/>
  <c r="F230" i="13" s="1"/>
  <c r="L379" i="4"/>
  <c r="N379" i="13" s="1"/>
  <c r="P137" i="4"/>
  <c r="Q137" i="4" s="1"/>
  <c r="O137" i="13" s="1"/>
  <c r="P355" i="4"/>
  <c r="Q355" i="4" s="1"/>
  <c r="O355" i="13" s="1"/>
  <c r="N355" i="2"/>
  <c r="O355" i="2" s="1"/>
  <c r="S355" i="2"/>
  <c r="T355" i="2" s="1"/>
  <c r="L131" i="4"/>
  <c r="N131" i="13" s="1"/>
  <c r="L169" i="4"/>
  <c r="N169" i="13" s="1"/>
  <c r="P141" i="4"/>
  <c r="Q141" i="4" s="1"/>
  <c r="O141" i="13" s="1"/>
  <c r="P317" i="4"/>
  <c r="Q317" i="4" s="1"/>
  <c r="O317" i="13" s="1"/>
  <c r="L243" i="4"/>
  <c r="N243" i="13" s="1"/>
  <c r="L267" i="4"/>
  <c r="N267" i="13" s="1"/>
  <c r="P49" i="4"/>
  <c r="Q49" i="4" s="1"/>
  <c r="O49" i="13" s="1"/>
  <c r="P233" i="4"/>
  <c r="Q233" i="4" s="1"/>
  <c r="O233" i="13" s="1"/>
  <c r="L101" i="4"/>
  <c r="N101" i="13" s="1"/>
  <c r="L247" i="4"/>
  <c r="N247" i="13" s="1"/>
  <c r="L303" i="4"/>
  <c r="N303" i="13" s="1"/>
  <c r="L355" i="4"/>
  <c r="N355" i="13" s="1"/>
  <c r="J38" i="2"/>
  <c r="N38" i="2"/>
  <c r="I332" i="12"/>
  <c r="H332" i="12"/>
  <c r="J38" i="4"/>
  <c r="G38" i="13" s="1"/>
  <c r="J122" i="4"/>
  <c r="G122" i="13" s="1"/>
  <c r="J154" i="4"/>
  <c r="G154" i="13" s="1"/>
  <c r="J274" i="4"/>
  <c r="G274" i="13" s="1"/>
  <c r="J318" i="4"/>
  <c r="G318" i="13" s="1"/>
  <c r="N122" i="4"/>
  <c r="O122" i="4" s="1"/>
  <c r="H122" i="13" s="1"/>
  <c r="N278" i="4"/>
  <c r="O278" i="4" s="1"/>
  <c r="H278" i="13" s="1"/>
  <c r="N322" i="4"/>
  <c r="O322" i="4" s="1"/>
  <c r="H322" i="13" s="1"/>
  <c r="J46" i="4"/>
  <c r="G46" i="13" s="1"/>
  <c r="L98" i="4"/>
  <c r="N98" i="13" s="1"/>
  <c r="J194" i="4"/>
  <c r="G194" i="13" s="1"/>
  <c r="J260" i="4"/>
  <c r="G260" i="13" s="1"/>
  <c r="J278" i="4"/>
  <c r="G278" i="13" s="1"/>
  <c r="J294" i="4"/>
  <c r="G294" i="13" s="1"/>
  <c r="J382" i="4"/>
  <c r="G382" i="13" s="1"/>
  <c r="N198" i="4"/>
  <c r="O198" i="4" s="1"/>
  <c r="H198" i="13" s="1"/>
  <c r="N230" i="4"/>
  <c r="O230" i="4" s="1"/>
  <c r="H230" i="13" s="1"/>
  <c r="N282" i="4"/>
  <c r="O282" i="4" s="1"/>
  <c r="H282" i="13" s="1"/>
  <c r="N378" i="4"/>
  <c r="O378" i="4" s="1"/>
  <c r="H378" i="13" s="1"/>
  <c r="L46" i="4"/>
  <c r="N46" i="13" s="1"/>
  <c r="J198" i="4"/>
  <c r="G198" i="13" s="1"/>
  <c r="N382" i="4"/>
  <c r="O382" i="4" s="1"/>
  <c r="H382" i="13" s="1"/>
  <c r="J106" i="4"/>
  <c r="G106" i="13" s="1"/>
  <c r="J282" i="4"/>
  <c r="G282" i="13" s="1"/>
  <c r="N130" i="4"/>
  <c r="O130" i="4" s="1"/>
  <c r="H130" i="13" s="1"/>
  <c r="N330" i="4"/>
  <c r="O330" i="4" s="1"/>
  <c r="H330" i="13" s="1"/>
  <c r="L20" i="2"/>
  <c r="J357" i="2"/>
  <c r="J54" i="4"/>
  <c r="G54" i="13" s="1"/>
  <c r="J146" i="4"/>
  <c r="G146" i="13" s="1"/>
  <c r="J230" i="4"/>
  <c r="G230" i="13" s="1"/>
  <c r="J334" i="4"/>
  <c r="G334" i="13" s="1"/>
  <c r="N70" i="4"/>
  <c r="O70" i="4" s="1"/>
  <c r="H70" i="13" s="1"/>
  <c r="N338" i="4"/>
  <c r="O338" i="4" s="1"/>
  <c r="H338" i="13" s="1"/>
  <c r="J16" i="4"/>
  <c r="G16" i="13" s="1"/>
  <c r="J232" i="4"/>
  <c r="G232" i="13" s="1"/>
  <c r="J270" i="4"/>
  <c r="G270" i="13" s="1"/>
  <c r="J338" i="4"/>
  <c r="G338" i="13" s="1"/>
  <c r="N102" i="4"/>
  <c r="O102" i="4" s="1"/>
  <c r="H102" i="13" s="1"/>
  <c r="N274" i="4"/>
  <c r="O274" i="4" s="1"/>
  <c r="H274" i="13" s="1"/>
  <c r="J152" i="4"/>
  <c r="G152" i="13" s="1"/>
  <c r="N194" i="4"/>
  <c r="O194" i="4" s="1"/>
  <c r="H194" i="13" s="1"/>
  <c r="N318" i="4"/>
  <c r="O318" i="4" s="1"/>
  <c r="H318" i="13" s="1"/>
  <c r="E113" i="12"/>
  <c r="L316" i="2"/>
  <c r="L255" i="2"/>
  <c r="N77" i="2"/>
  <c r="O77" i="2" s="1"/>
  <c r="L135" i="2"/>
  <c r="J109" i="2"/>
  <c r="L236" i="2"/>
  <c r="N361" i="2"/>
  <c r="O361" i="2" s="1"/>
  <c r="J245" i="2"/>
  <c r="D147" i="13" s="1"/>
  <c r="J273" i="2"/>
  <c r="N161" i="2"/>
  <c r="J185" i="2"/>
  <c r="J313" i="2"/>
  <c r="N285" i="2"/>
  <c r="O285" i="2" s="1"/>
  <c r="E64" i="12"/>
  <c r="J253" i="2"/>
  <c r="P24" i="2"/>
  <c r="Q24" i="2" s="1"/>
  <c r="L258" i="8"/>
  <c r="M258" i="8" s="1"/>
  <c r="N258" i="8" s="1"/>
  <c r="E19" i="12"/>
  <c r="D320" i="13"/>
  <c r="K83" i="13"/>
  <c r="U167" i="2"/>
  <c r="V167" i="2" s="1"/>
  <c r="U223" i="2"/>
  <c r="V223" i="2" s="1"/>
  <c r="U243" i="2"/>
  <c r="W243" i="2" s="1"/>
  <c r="K291" i="13"/>
  <c r="D84" i="13"/>
  <c r="E313" i="12"/>
  <c r="E334" i="12"/>
  <c r="E352" i="12"/>
  <c r="F323" i="13"/>
  <c r="F335" i="13"/>
  <c r="E181" i="12"/>
  <c r="E231" i="12"/>
  <c r="D48" i="13"/>
  <c r="K192" i="13"/>
  <c r="U352" i="2"/>
  <c r="W352" i="2" s="1"/>
  <c r="E92" i="12"/>
  <c r="E286" i="12"/>
  <c r="K24" i="13"/>
  <c r="F69" i="13"/>
  <c r="D173" i="13"/>
  <c r="F285" i="13"/>
  <c r="K186" i="13"/>
  <c r="D68" i="13"/>
  <c r="H161" i="12"/>
  <c r="E58" i="12"/>
  <c r="E264" i="12"/>
  <c r="K73" i="13"/>
  <c r="K97" i="13"/>
  <c r="K314" i="13"/>
  <c r="E185" i="12"/>
  <c r="F82" i="13"/>
  <c r="F310" i="13"/>
  <c r="F314" i="13"/>
  <c r="F342" i="13"/>
  <c r="U338" i="2"/>
  <c r="V338" i="2" s="1"/>
  <c r="L169" i="8"/>
  <c r="M169" i="8" s="1"/>
  <c r="N169" i="8" s="1"/>
  <c r="L40" i="2"/>
  <c r="J57" i="2"/>
  <c r="J73" i="2"/>
  <c r="J161" i="2"/>
  <c r="J277" i="2"/>
  <c r="J291" i="2"/>
  <c r="J369" i="2"/>
  <c r="P20" i="2"/>
  <c r="Q20" i="2" s="1"/>
  <c r="N73" i="2"/>
  <c r="O73" i="2" s="1"/>
  <c r="N157" i="2"/>
  <c r="O157" i="2" s="1"/>
  <c r="N281" i="2"/>
  <c r="O281" i="2" s="1"/>
  <c r="N357" i="2"/>
  <c r="O357" i="2" s="1"/>
  <c r="L73" i="4"/>
  <c r="N73" i="13" s="1"/>
  <c r="L168" i="4"/>
  <c r="N168" i="13" s="1"/>
  <c r="L188" i="4"/>
  <c r="N188" i="13" s="1"/>
  <c r="L204" i="4"/>
  <c r="N204" i="13" s="1"/>
  <c r="L280" i="4"/>
  <c r="N280" i="13" s="1"/>
  <c r="L292" i="4"/>
  <c r="N292" i="13" s="1"/>
  <c r="L324" i="4"/>
  <c r="N324" i="13" s="1"/>
  <c r="L341" i="4"/>
  <c r="N341" i="13" s="1"/>
  <c r="P193" i="4"/>
  <c r="Q193" i="4" s="1"/>
  <c r="O193" i="13" s="1"/>
  <c r="P244" i="4"/>
  <c r="Q244" i="4" s="1"/>
  <c r="O244" i="13" s="1"/>
  <c r="P373" i="4"/>
  <c r="Q373" i="4" s="1"/>
  <c r="O373" i="13" s="1"/>
  <c r="L28" i="2"/>
  <c r="K364" i="13" s="1"/>
  <c r="L44" i="2"/>
  <c r="J61" i="2"/>
  <c r="J77" i="2"/>
  <c r="D85" i="13" s="1"/>
  <c r="J281" i="2"/>
  <c r="D281" i="13" s="1"/>
  <c r="J317" i="2"/>
  <c r="J377" i="2"/>
  <c r="N81" i="2"/>
  <c r="O81" i="2" s="1"/>
  <c r="N177" i="2"/>
  <c r="O177" i="2" s="1"/>
  <c r="N365" i="2"/>
  <c r="O365" i="2" s="1"/>
  <c r="L145" i="4"/>
  <c r="N145" i="13" s="1"/>
  <c r="L328" i="4"/>
  <c r="N328" i="13" s="1"/>
  <c r="L352" i="4"/>
  <c r="N352" i="13" s="1"/>
  <c r="P121" i="4"/>
  <c r="Q121" i="4" s="1"/>
  <c r="O121" i="13" s="1"/>
  <c r="P221" i="4"/>
  <c r="Q221" i="4" s="1"/>
  <c r="O221" i="13" s="1"/>
  <c r="P248" i="4"/>
  <c r="Q248" i="4" s="1"/>
  <c r="O248" i="13" s="1"/>
  <c r="P336" i="4"/>
  <c r="Q336" i="4" s="1"/>
  <c r="O336" i="13" s="1"/>
  <c r="J81" i="2"/>
  <c r="J145" i="2"/>
  <c r="J256" i="2"/>
  <c r="J361" i="2"/>
  <c r="J381" i="2"/>
  <c r="H210" i="12"/>
  <c r="G206" i="12"/>
  <c r="P36" i="2"/>
  <c r="Q36" i="2" s="1"/>
  <c r="N109" i="2"/>
  <c r="O109" i="2" s="1"/>
  <c r="N181" i="2"/>
  <c r="O181" i="2" s="1"/>
  <c r="N369" i="2"/>
  <c r="O369" i="2" s="1"/>
  <c r="L296" i="4"/>
  <c r="N296" i="13" s="1"/>
  <c r="P236" i="4"/>
  <c r="Q236" i="4" s="1"/>
  <c r="O236" i="13" s="1"/>
  <c r="L32" i="2"/>
  <c r="L48" i="2"/>
  <c r="J149" i="2"/>
  <c r="J217" i="2"/>
  <c r="J260" i="2"/>
  <c r="J285" i="2"/>
  <c r="P40" i="2"/>
  <c r="Q40" i="2" s="1"/>
  <c r="N185" i="2"/>
  <c r="O185" i="2" s="1"/>
  <c r="N313" i="2"/>
  <c r="O313" i="2" s="1"/>
  <c r="N377" i="2"/>
  <c r="O377" i="2" s="1"/>
  <c r="E377" i="13" s="1"/>
  <c r="L160" i="4"/>
  <c r="N160" i="13" s="1"/>
  <c r="L180" i="4"/>
  <c r="N180" i="13" s="1"/>
  <c r="L244" i="4"/>
  <c r="N244" i="13" s="1"/>
  <c r="L376" i="4"/>
  <c r="N376" i="13" s="1"/>
  <c r="E164" i="12"/>
  <c r="J349" i="2"/>
  <c r="D43" i="13" s="1"/>
  <c r="J105" i="2"/>
  <c r="D105" i="13" s="1"/>
  <c r="J153" i="2"/>
  <c r="J177" i="2"/>
  <c r="J341" i="2"/>
  <c r="J385" i="2"/>
  <c r="N145" i="2"/>
  <c r="O145" i="2" s="1"/>
  <c r="N269" i="2"/>
  <c r="O269" i="2" s="1"/>
  <c r="N381" i="2"/>
  <c r="O381" i="2" s="1"/>
  <c r="L140" i="4"/>
  <c r="N140" i="13" s="1"/>
  <c r="L216" i="4"/>
  <c r="N216" i="13" s="1"/>
  <c r="L337" i="4"/>
  <c r="N337" i="13" s="1"/>
  <c r="P80" i="4"/>
  <c r="Q80" i="4" s="1"/>
  <c r="O80" i="13" s="1"/>
  <c r="P169" i="4"/>
  <c r="Q169" i="4" s="1"/>
  <c r="O169" i="13" s="1"/>
  <c r="P201" i="4"/>
  <c r="Q201" i="4" s="1"/>
  <c r="O201" i="13" s="1"/>
  <c r="P277" i="4"/>
  <c r="Q277" i="4" s="1"/>
  <c r="O277" i="13" s="1"/>
  <c r="L64" i="8"/>
  <c r="M64" i="8" s="1"/>
  <c r="N64" i="8" s="1"/>
  <c r="J69" i="2"/>
  <c r="J157" i="2"/>
  <c r="D235" i="13" s="1"/>
  <c r="J181" i="2"/>
  <c r="J365" i="2"/>
  <c r="N57" i="2"/>
  <c r="O57" i="2" s="1"/>
  <c r="N149" i="2"/>
  <c r="O149" i="2" s="1"/>
  <c r="N273" i="2"/>
  <c r="O273" i="2" s="1"/>
  <c r="N341" i="2"/>
  <c r="O341" i="2" s="1"/>
  <c r="N385" i="2"/>
  <c r="O385" i="2" s="1"/>
  <c r="E385" i="13" s="1"/>
  <c r="L129" i="4"/>
  <c r="N129" i="13" s="1"/>
  <c r="L161" i="4"/>
  <c r="N161" i="13" s="1"/>
  <c r="L220" i="4"/>
  <c r="N220" i="13" s="1"/>
  <c r="L248" i="4"/>
  <c r="N248" i="13" s="1"/>
  <c r="L260" i="4"/>
  <c r="N260" i="13" s="1"/>
  <c r="L300" i="4"/>
  <c r="N300" i="13" s="1"/>
  <c r="P153" i="4"/>
  <c r="Q153" i="4" s="1"/>
  <c r="O153" i="13" s="1"/>
  <c r="P240" i="4"/>
  <c r="Q240" i="4" s="1"/>
  <c r="O240" i="13" s="1"/>
  <c r="N61" i="2"/>
  <c r="O61" i="2" s="1"/>
  <c r="N153" i="2"/>
  <c r="O153" i="2" s="1"/>
  <c r="N349" i="2"/>
  <c r="O349" i="2" s="1"/>
  <c r="L61" i="4"/>
  <c r="N61" i="13" s="1"/>
  <c r="L117" i="4"/>
  <c r="N117" i="13" s="1"/>
  <c r="L165" i="4"/>
  <c r="N165" i="13" s="1"/>
  <c r="L252" i="4"/>
  <c r="N252" i="13" s="1"/>
  <c r="L301" i="4"/>
  <c r="N301" i="13" s="1"/>
  <c r="L369" i="4"/>
  <c r="N369" i="13" s="1"/>
  <c r="P369" i="4"/>
  <c r="Q369" i="4" s="1"/>
  <c r="O369" i="13" s="1"/>
  <c r="O131" i="8"/>
  <c r="P131" i="8" s="1"/>
  <c r="Q131" i="8" s="1"/>
  <c r="P110" i="4"/>
  <c r="Q110" i="4" s="1"/>
  <c r="O110" i="13" s="1"/>
  <c r="P233" i="8"/>
  <c r="Q233" i="8" s="1"/>
  <c r="J6" i="4"/>
  <c r="G6" i="13" s="1"/>
  <c r="L106" i="4"/>
  <c r="N106" i="13" s="1"/>
  <c r="N20" i="4"/>
  <c r="O20" i="4" s="1"/>
  <c r="H20" i="13" s="1"/>
  <c r="J79" i="4"/>
  <c r="G79" i="13" s="1"/>
  <c r="P54" i="4"/>
  <c r="Q54" i="4" s="1"/>
  <c r="O54" i="13" s="1"/>
  <c r="J99" i="4"/>
  <c r="G99" i="13" s="1"/>
  <c r="L75" i="4"/>
  <c r="N75" i="13" s="1"/>
  <c r="S355" i="4"/>
  <c r="T355" i="4" s="1"/>
  <c r="I355" i="13" s="1"/>
  <c r="N355" i="4"/>
  <c r="O355" i="4" s="1"/>
  <c r="H355" i="13" s="1"/>
  <c r="J8" i="4"/>
  <c r="G8" i="13" s="1"/>
  <c r="L80" i="4"/>
  <c r="N80" i="13" s="1"/>
  <c r="J115" i="4"/>
  <c r="G115" i="13" s="1"/>
  <c r="S8" i="4"/>
  <c r="T8" i="4" s="1"/>
  <c r="I8" i="13" s="1"/>
  <c r="S116" i="4"/>
  <c r="T116" i="4" s="1"/>
  <c r="I116" i="13" s="1"/>
  <c r="J83" i="4"/>
  <c r="G83" i="13" s="1"/>
  <c r="L294" i="4"/>
  <c r="N294" i="13" s="1"/>
  <c r="N159" i="4"/>
  <c r="O159" i="4" s="1"/>
  <c r="H159" i="13" s="1"/>
  <c r="S356" i="4"/>
  <c r="T356" i="4" s="1"/>
  <c r="I356" i="13" s="1"/>
  <c r="N356" i="4"/>
  <c r="O356" i="4" s="1"/>
  <c r="H356" i="13" s="1"/>
  <c r="J87" i="4"/>
  <c r="G87" i="13" s="1"/>
  <c r="J252" i="4"/>
  <c r="G252" i="13" s="1"/>
  <c r="H101" i="13"/>
  <c r="U232" i="4"/>
  <c r="W232" i="4" s="1"/>
  <c r="P232" i="4"/>
  <c r="Q232" i="4" s="1"/>
  <c r="O232" i="13" s="1"/>
  <c r="O119" i="8"/>
  <c r="P119" i="8" s="1"/>
  <c r="Q119" i="8" s="1"/>
  <c r="J19" i="4"/>
  <c r="G19" i="13" s="1"/>
  <c r="L118" i="4"/>
  <c r="N118" i="13" s="1"/>
  <c r="P83" i="4"/>
  <c r="Q83" i="4" s="1"/>
  <c r="O83" i="13" s="1"/>
  <c r="N232" i="4"/>
  <c r="O232" i="4" s="1"/>
  <c r="H232" i="13" s="1"/>
  <c r="N352" i="4"/>
  <c r="O352" i="4" s="1"/>
  <c r="H352" i="13" s="1"/>
  <c r="J264" i="4"/>
  <c r="G264" i="13" s="1"/>
  <c r="J288" i="4"/>
  <c r="G288" i="13" s="1"/>
  <c r="N99" i="4"/>
  <c r="O99" i="4" s="1"/>
  <c r="H99" i="13" s="1"/>
  <c r="H181" i="12"/>
  <c r="H186" i="12"/>
  <c r="G129" i="12"/>
  <c r="E332" i="12"/>
  <c r="H365" i="12"/>
  <c r="L86" i="8"/>
  <c r="M86" i="8" s="1"/>
  <c r="N86" i="8" s="1"/>
  <c r="E239" i="12"/>
  <c r="P216" i="2"/>
  <c r="Q216" i="2" s="1"/>
  <c r="L216" i="13" s="1"/>
  <c r="F284" i="12"/>
  <c r="E132" i="12"/>
  <c r="G258" i="12"/>
  <c r="E70" i="12"/>
  <c r="L47" i="4"/>
  <c r="N47" i="13" s="1"/>
  <c r="L346" i="4"/>
  <c r="N346" i="13" s="1"/>
  <c r="P190" i="4"/>
  <c r="Q190" i="4" s="1"/>
  <c r="O190" i="13" s="1"/>
  <c r="L35" i="4"/>
  <c r="N35" i="13" s="1"/>
  <c r="J48" i="4"/>
  <c r="G48" i="13" s="1"/>
  <c r="L210" i="4"/>
  <c r="N210" i="13" s="1"/>
  <c r="P31" i="4"/>
  <c r="Q31" i="4" s="1"/>
  <c r="O31" i="13" s="1"/>
  <c r="P99" i="4"/>
  <c r="Q99" i="4" s="1"/>
  <c r="O99" i="13" s="1"/>
  <c r="P164" i="8"/>
  <c r="Q164" i="8" s="1"/>
  <c r="J20" i="4"/>
  <c r="G20" i="13" s="1"/>
  <c r="P71" i="4"/>
  <c r="Q71" i="4" s="1"/>
  <c r="O71" i="13" s="1"/>
  <c r="P23" i="4"/>
  <c r="Q23" i="4" s="1"/>
  <c r="O23" i="13" s="1"/>
  <c r="L63" i="4"/>
  <c r="N63" i="13" s="1"/>
  <c r="P39" i="4"/>
  <c r="Q39" i="4" s="1"/>
  <c r="O39" i="13" s="1"/>
  <c r="V121" i="4"/>
  <c r="P121" i="13" s="1"/>
  <c r="P170" i="8"/>
  <c r="Q170" i="8" s="1"/>
  <c r="O202" i="8"/>
  <c r="P202" i="8" s="1"/>
  <c r="Q202" i="8" s="1"/>
  <c r="J323" i="4"/>
  <c r="G323" i="13" s="1"/>
  <c r="N12" i="4"/>
  <c r="O12" i="4" s="1"/>
  <c r="H12" i="13" s="1"/>
  <c r="P103" i="4"/>
  <c r="Q103" i="4" s="1"/>
  <c r="O103" i="13" s="1"/>
  <c r="L91" i="4"/>
  <c r="N91" i="13" s="1"/>
  <c r="N16" i="4"/>
  <c r="J180" i="4"/>
  <c r="G180" i="13" s="1"/>
  <c r="N156" i="4"/>
  <c r="O156" i="4" s="1"/>
  <c r="H156" i="13" s="1"/>
  <c r="L13" i="4"/>
  <c r="N13" i="13" s="1"/>
  <c r="J359" i="4"/>
  <c r="G359" i="13" s="1"/>
  <c r="N21" i="4"/>
  <c r="P182" i="4"/>
  <c r="Q182" i="4" s="1"/>
  <c r="O182" i="13" s="1"/>
  <c r="S49" i="4"/>
  <c r="T49" i="4" s="1"/>
  <c r="I49" i="13" s="1"/>
  <c r="N53" i="4"/>
  <c r="O53" i="4" s="1"/>
  <c r="H53" i="13" s="1"/>
  <c r="J44" i="4"/>
  <c r="G44" i="13" s="1"/>
  <c r="J69" i="4"/>
  <c r="G69" i="13" s="1"/>
  <c r="J85" i="4"/>
  <c r="G85" i="13" s="1"/>
  <c r="J379" i="4"/>
  <c r="G379" i="13" s="1"/>
  <c r="P87" i="4"/>
  <c r="Q87" i="4" s="1"/>
  <c r="O87" i="13" s="1"/>
  <c r="P107" i="4"/>
  <c r="Q107" i="4" s="1"/>
  <c r="O107" i="13" s="1"/>
  <c r="U15" i="4"/>
  <c r="W15" i="4" s="1"/>
  <c r="S23" i="4"/>
  <c r="T23" i="4" s="1"/>
  <c r="I23" i="13" s="1"/>
  <c r="L32" i="4"/>
  <c r="N32" i="13" s="1"/>
  <c r="J53" i="4"/>
  <c r="G53" i="13" s="1"/>
  <c r="N64" i="4"/>
  <c r="O64" i="4" s="1"/>
  <c r="H64" i="13" s="1"/>
  <c r="P91" i="4"/>
  <c r="Q91" i="4" s="1"/>
  <c r="O91" i="13" s="1"/>
  <c r="U253" i="4"/>
  <c r="V253" i="4" s="1"/>
  <c r="P253" i="13" s="1"/>
  <c r="J21" i="4"/>
  <c r="G21" i="13" s="1"/>
  <c r="J159" i="4"/>
  <c r="G159" i="13" s="1"/>
  <c r="N112" i="4"/>
  <c r="O112" i="4" s="1"/>
  <c r="H112" i="13" s="1"/>
  <c r="P218" i="4"/>
  <c r="Q218" i="4" s="1"/>
  <c r="O218" i="13" s="1"/>
  <c r="O236" i="4"/>
  <c r="H236" i="13" s="1"/>
  <c r="O135" i="8"/>
  <c r="P135" i="8" s="1"/>
  <c r="Q135" i="8" s="1"/>
  <c r="O296" i="4"/>
  <c r="H296" i="13" s="1"/>
  <c r="O160" i="8"/>
  <c r="P160" i="8" s="1"/>
  <c r="Q160" i="8" s="1"/>
  <c r="O304" i="4"/>
  <c r="H304" i="13" s="1"/>
  <c r="O180" i="8"/>
  <c r="P180" i="8" s="1"/>
  <c r="Q180" i="8" s="1"/>
  <c r="J60" i="4"/>
  <c r="G60" i="13" s="1"/>
  <c r="J72" i="4"/>
  <c r="G72" i="13" s="1"/>
  <c r="L350" i="4"/>
  <c r="N350" i="13" s="1"/>
  <c r="N171" i="4"/>
  <c r="O171" i="4" s="1"/>
  <c r="H171" i="13" s="1"/>
  <c r="P310" i="4"/>
  <c r="Q310" i="4" s="1"/>
  <c r="O310" i="13" s="1"/>
  <c r="P354" i="4"/>
  <c r="Q354" i="4" s="1"/>
  <c r="O354" i="13" s="1"/>
  <c r="U72" i="4"/>
  <c r="V72" i="4" s="1"/>
  <c r="P72" i="13" s="1"/>
  <c r="P236" i="8"/>
  <c r="Q236" i="8" s="1"/>
  <c r="O117" i="8"/>
  <c r="P117" i="8" s="1"/>
  <c r="Q117" i="8" s="1"/>
  <c r="L9" i="4"/>
  <c r="N9" i="13" s="1"/>
  <c r="J29" i="4"/>
  <c r="G29" i="13" s="1"/>
  <c r="L38" i="4"/>
  <c r="N38" i="13" s="1"/>
  <c r="L53" i="4"/>
  <c r="N53" i="13" s="1"/>
  <c r="L72" i="4"/>
  <c r="N72" i="13" s="1"/>
  <c r="J92" i="4"/>
  <c r="G92" i="13" s="1"/>
  <c r="L124" i="4"/>
  <c r="N124" i="13" s="1"/>
  <c r="J171" i="4"/>
  <c r="G171" i="13" s="1"/>
  <c r="L222" i="4"/>
  <c r="N222" i="13" s="1"/>
  <c r="L234" i="4"/>
  <c r="N234" i="13" s="1"/>
  <c r="J352" i="4"/>
  <c r="G352" i="13" s="1"/>
  <c r="L362" i="4"/>
  <c r="N362" i="13" s="1"/>
  <c r="P9" i="4"/>
  <c r="Q9" i="4" s="1"/>
  <c r="O9" i="13" s="1"/>
  <c r="P21" i="4"/>
  <c r="Q21" i="4" s="1"/>
  <c r="O21" i="13" s="1"/>
  <c r="N204" i="4"/>
  <c r="O204" i="4" s="1"/>
  <c r="H204" i="13" s="1"/>
  <c r="N240" i="4"/>
  <c r="O240" i="4" s="1"/>
  <c r="H240" i="13" s="1"/>
  <c r="P342" i="4"/>
  <c r="Q342" i="4" s="1"/>
  <c r="O342" i="13" s="1"/>
  <c r="N376" i="4"/>
  <c r="O376" i="4" s="1"/>
  <c r="H376" i="13" s="1"/>
  <c r="S184" i="4"/>
  <c r="T184" i="4" s="1"/>
  <c r="I184" i="13" s="1"/>
  <c r="L190" i="4"/>
  <c r="N190" i="13" s="1"/>
  <c r="L318" i="4"/>
  <c r="N318" i="13" s="1"/>
  <c r="N72" i="4"/>
  <c r="O72" i="4" s="1"/>
  <c r="H72" i="13" s="1"/>
  <c r="N84" i="4"/>
  <c r="O84" i="4" s="1"/>
  <c r="H84" i="13" s="1"/>
  <c r="N175" i="4"/>
  <c r="O175" i="4" s="1"/>
  <c r="H175" i="13" s="1"/>
  <c r="O195" i="8"/>
  <c r="O185" i="8"/>
  <c r="P185" i="8" s="1"/>
  <c r="Q185" i="8" s="1"/>
  <c r="J49" i="4"/>
  <c r="G49" i="13" s="1"/>
  <c r="L135" i="4"/>
  <c r="N135" i="13" s="1"/>
  <c r="J163" i="4"/>
  <c r="G163" i="13" s="1"/>
  <c r="J184" i="4"/>
  <c r="G184" i="13" s="1"/>
  <c r="J236" i="4"/>
  <c r="G236" i="13" s="1"/>
  <c r="J244" i="4"/>
  <c r="G244" i="13" s="1"/>
  <c r="J275" i="4"/>
  <c r="G275" i="13" s="1"/>
  <c r="J284" i="4"/>
  <c r="G284" i="13" s="1"/>
  <c r="J319" i="4"/>
  <c r="G319" i="13" s="1"/>
  <c r="L354" i="4"/>
  <c r="N354" i="13" s="1"/>
  <c r="N14" i="4"/>
  <c r="N46" i="4"/>
  <c r="O213" i="8" s="1"/>
  <c r="P213" i="8" s="1"/>
  <c r="Q213" i="8" s="1"/>
  <c r="N56" i="4"/>
  <c r="O56" i="4" s="1"/>
  <c r="H56" i="13" s="1"/>
  <c r="P72" i="4"/>
  <c r="Q72" i="4" s="1"/>
  <c r="O72" i="13" s="1"/>
  <c r="N179" i="4"/>
  <c r="O179" i="4" s="1"/>
  <c r="H179" i="13" s="1"/>
  <c r="P194" i="4"/>
  <c r="Q194" i="4" s="1"/>
  <c r="O194" i="13" s="1"/>
  <c r="P286" i="4"/>
  <c r="Q286" i="4" s="1"/>
  <c r="O286" i="13" s="1"/>
  <c r="P298" i="4"/>
  <c r="Q298" i="4" s="1"/>
  <c r="O298" i="13" s="1"/>
  <c r="P358" i="4"/>
  <c r="Q358" i="4" s="1"/>
  <c r="O358" i="13" s="1"/>
  <c r="J183" i="4"/>
  <c r="G183" i="13" s="1"/>
  <c r="O156" i="8"/>
  <c r="P156" i="8" s="1"/>
  <c r="Q156" i="8" s="1"/>
  <c r="O165" i="8"/>
  <c r="P165" i="8" s="1"/>
  <c r="Q165" i="8" s="1"/>
  <c r="J14" i="4"/>
  <c r="G14" i="13" s="1"/>
  <c r="J56" i="4"/>
  <c r="G56" i="13" s="1"/>
  <c r="J64" i="4"/>
  <c r="G64" i="13" s="1"/>
  <c r="J76" i="4"/>
  <c r="G76" i="13" s="1"/>
  <c r="L127" i="4"/>
  <c r="N127" i="13" s="1"/>
  <c r="L164" i="4"/>
  <c r="N164" i="13" s="1"/>
  <c r="L214" i="4"/>
  <c r="N214" i="13" s="1"/>
  <c r="J376" i="4"/>
  <c r="G376" i="13" s="1"/>
  <c r="P56" i="4"/>
  <c r="Q56" i="4" s="1"/>
  <c r="O56" i="13" s="1"/>
  <c r="N135" i="4"/>
  <c r="O135" i="4" s="1"/>
  <c r="H135" i="13" s="1"/>
  <c r="N195" i="4"/>
  <c r="O195" i="4" s="1"/>
  <c r="H195" i="13" s="1"/>
  <c r="N244" i="4"/>
  <c r="O244" i="4" s="1"/>
  <c r="H244" i="13" s="1"/>
  <c r="N287" i="4"/>
  <c r="O287" i="4" s="1"/>
  <c r="H287" i="13" s="1"/>
  <c r="N359" i="4"/>
  <c r="O359" i="4" s="1"/>
  <c r="H359" i="13" s="1"/>
  <c r="L77" i="4"/>
  <c r="N77" i="13" s="1"/>
  <c r="J320" i="4"/>
  <c r="G320" i="13" s="1"/>
  <c r="J344" i="4"/>
  <c r="G344" i="13" s="1"/>
  <c r="J356" i="4"/>
  <c r="G356" i="13" s="1"/>
  <c r="N6" i="4"/>
  <c r="O6" i="4" s="1"/>
  <c r="H6" i="13" s="1"/>
  <c r="N60" i="4"/>
  <c r="O60" i="4" s="1"/>
  <c r="H60" i="13" s="1"/>
  <c r="N92" i="4"/>
  <c r="O92" i="4" s="1"/>
  <c r="H92" i="13" s="1"/>
  <c r="P168" i="4"/>
  <c r="Q168" i="4" s="1"/>
  <c r="O168" i="13" s="1"/>
  <c r="P183" i="4"/>
  <c r="Q183" i="4" s="1"/>
  <c r="O183" i="13" s="1"/>
  <c r="N288" i="4"/>
  <c r="O288" i="4" s="1"/>
  <c r="H288" i="13" s="1"/>
  <c r="N331" i="4"/>
  <c r="O331" i="4" s="1"/>
  <c r="H331" i="13" s="1"/>
  <c r="N348" i="4"/>
  <c r="J84" i="4"/>
  <c r="G84" i="13" s="1"/>
  <c r="J291" i="4"/>
  <c r="G291" i="13" s="1"/>
  <c r="P131" i="4"/>
  <c r="Q131" i="4" s="1"/>
  <c r="O131" i="13" s="1"/>
  <c r="P314" i="4"/>
  <c r="Q314" i="4" s="1"/>
  <c r="O314" i="13" s="1"/>
  <c r="J121" i="4"/>
  <c r="G121" i="13" s="1"/>
  <c r="L148" i="4"/>
  <c r="N148" i="13" s="1"/>
  <c r="J167" i="4"/>
  <c r="G167" i="13" s="1"/>
  <c r="J179" i="4"/>
  <c r="G179" i="13" s="1"/>
  <c r="L186" i="4"/>
  <c r="N186" i="13" s="1"/>
  <c r="J196" i="4"/>
  <c r="G196" i="13" s="1"/>
  <c r="J208" i="4"/>
  <c r="G208" i="13" s="1"/>
  <c r="J240" i="4"/>
  <c r="G240" i="13" s="1"/>
  <c r="J248" i="4"/>
  <c r="G248" i="13" s="1"/>
  <c r="J287" i="4"/>
  <c r="G287" i="13" s="1"/>
  <c r="L322" i="4"/>
  <c r="N322" i="13" s="1"/>
  <c r="J331" i="4"/>
  <c r="G331" i="13" s="1"/>
  <c r="L358" i="4"/>
  <c r="N358" i="13" s="1"/>
  <c r="N19" i="4"/>
  <c r="O19" i="4" s="1"/>
  <c r="H19" i="13" s="1"/>
  <c r="N76" i="4"/>
  <c r="O76" i="4" s="1"/>
  <c r="H76" i="13" s="1"/>
  <c r="P92" i="4"/>
  <c r="Q92" i="4" s="1"/>
  <c r="O92" i="13" s="1"/>
  <c r="P246" i="4"/>
  <c r="Q246" i="4" s="1"/>
  <c r="O246" i="13" s="1"/>
  <c r="N264" i="4"/>
  <c r="O264" i="4" s="1"/>
  <c r="H264" i="13" s="1"/>
  <c r="N319" i="4"/>
  <c r="O319" i="4" s="1"/>
  <c r="H319" i="13" s="1"/>
  <c r="S52" i="4"/>
  <c r="T52" i="4" s="1"/>
  <c r="I52" i="13" s="1"/>
  <c r="L6" i="4"/>
  <c r="N6" i="13" s="1"/>
  <c r="S61" i="4"/>
  <c r="T61" i="4" s="1"/>
  <c r="I61" i="13" s="1"/>
  <c r="N61" i="4"/>
  <c r="O61" i="4" s="1"/>
  <c r="H61" i="13" s="1"/>
  <c r="J61" i="4"/>
  <c r="G61" i="13" s="1"/>
  <c r="S65" i="4"/>
  <c r="T65" i="4" s="1"/>
  <c r="I65" i="13" s="1"/>
  <c r="N65" i="4"/>
  <c r="O65" i="4" s="1"/>
  <c r="H65" i="13" s="1"/>
  <c r="J65" i="4"/>
  <c r="G65" i="13" s="1"/>
  <c r="S77" i="4"/>
  <c r="T77" i="4" s="1"/>
  <c r="I77" i="13" s="1"/>
  <c r="J77" i="4"/>
  <c r="G77" i="13" s="1"/>
  <c r="S81" i="4"/>
  <c r="T81" i="4" s="1"/>
  <c r="I81" i="13" s="1"/>
  <c r="J81" i="4"/>
  <c r="G81" i="13" s="1"/>
  <c r="N81" i="4"/>
  <c r="O81" i="4" s="1"/>
  <c r="H81" i="13" s="1"/>
  <c r="N105" i="4"/>
  <c r="J105" i="4"/>
  <c r="G105" i="13" s="1"/>
  <c r="S105" i="4"/>
  <c r="T105" i="4" s="1"/>
  <c r="I105" i="13" s="1"/>
  <c r="S132" i="4"/>
  <c r="T132" i="4" s="1"/>
  <c r="I132" i="13" s="1"/>
  <c r="N132" i="4"/>
  <c r="O132" i="4" s="1"/>
  <c r="H132" i="13" s="1"/>
  <c r="S136" i="4"/>
  <c r="T136" i="4" s="1"/>
  <c r="I136" i="13" s="1"/>
  <c r="J136" i="4"/>
  <c r="G136" i="13" s="1"/>
  <c r="N136" i="4"/>
  <c r="O136" i="4" s="1"/>
  <c r="H136" i="13" s="1"/>
  <c r="S148" i="4"/>
  <c r="T148" i="4" s="1"/>
  <c r="I148" i="13" s="1"/>
  <c r="N148" i="4"/>
  <c r="L307" i="4"/>
  <c r="N307" i="13" s="1"/>
  <c r="P307" i="4"/>
  <c r="Q307" i="4" s="1"/>
  <c r="O307" i="13" s="1"/>
  <c r="P323" i="4"/>
  <c r="Q323" i="4" s="1"/>
  <c r="O323" i="13" s="1"/>
  <c r="L323" i="4"/>
  <c r="N323" i="13" s="1"/>
  <c r="U327" i="4"/>
  <c r="V327" i="4" s="1"/>
  <c r="P327" i="13" s="1"/>
  <c r="L327" i="4"/>
  <c r="N327" i="13" s="1"/>
  <c r="L339" i="4"/>
  <c r="N339" i="13" s="1"/>
  <c r="P339" i="4"/>
  <c r="Q339" i="4" s="1"/>
  <c r="O339" i="13" s="1"/>
  <c r="L343" i="4"/>
  <c r="N343" i="13" s="1"/>
  <c r="P343" i="4"/>
  <c r="Q343" i="4" s="1"/>
  <c r="O343" i="13" s="1"/>
  <c r="U351" i="4"/>
  <c r="V351" i="4" s="1"/>
  <c r="P351" i="13" s="1"/>
  <c r="L351" i="4"/>
  <c r="N351" i="13" s="1"/>
  <c r="U359" i="4"/>
  <c r="V359" i="4" s="1"/>
  <c r="P359" i="13" s="1"/>
  <c r="P359" i="4"/>
  <c r="Q359" i="4" s="1"/>
  <c r="O359" i="13" s="1"/>
  <c r="L359" i="4"/>
  <c r="N359" i="13" s="1"/>
  <c r="U363" i="4"/>
  <c r="W363" i="4" s="1"/>
  <c r="L363" i="4"/>
  <c r="N363" i="13" s="1"/>
  <c r="J199" i="4"/>
  <c r="G199" i="13" s="1"/>
  <c r="J259" i="4"/>
  <c r="G259" i="13" s="1"/>
  <c r="U57" i="4"/>
  <c r="V57" i="4" s="1"/>
  <c r="P57" i="13" s="1"/>
  <c r="L57" i="4"/>
  <c r="N57" i="13" s="1"/>
  <c r="P57" i="4"/>
  <c r="Q57" i="4" s="1"/>
  <c r="O57" i="13" s="1"/>
  <c r="S296" i="4"/>
  <c r="T296" i="4" s="1"/>
  <c r="I296" i="13" s="1"/>
  <c r="J296" i="4"/>
  <c r="G296" i="13" s="1"/>
  <c r="S300" i="4"/>
  <c r="T300" i="4" s="1"/>
  <c r="I300" i="13" s="1"/>
  <c r="N300" i="4"/>
  <c r="J300" i="4"/>
  <c r="G300" i="13" s="1"/>
  <c r="S304" i="4"/>
  <c r="T304" i="4" s="1"/>
  <c r="I304" i="13" s="1"/>
  <c r="J304" i="4"/>
  <c r="G304" i="13" s="1"/>
  <c r="S380" i="4"/>
  <c r="T380" i="4" s="1"/>
  <c r="I380" i="13" s="1"/>
  <c r="J380" i="4"/>
  <c r="G380" i="13" s="1"/>
  <c r="S384" i="4"/>
  <c r="T384" i="4" s="1"/>
  <c r="I384" i="13" s="1"/>
  <c r="N384" i="4"/>
  <c r="O384" i="4" s="1"/>
  <c r="H384" i="13" s="1"/>
  <c r="J384" i="4"/>
  <c r="G384" i="13" s="1"/>
  <c r="S100" i="4"/>
  <c r="T100" i="4" s="1"/>
  <c r="I100" i="13" s="1"/>
  <c r="J100" i="4"/>
  <c r="G100" i="13" s="1"/>
  <c r="N100" i="4"/>
  <c r="L270" i="4"/>
  <c r="N270" i="13" s="1"/>
  <c r="P270" i="4"/>
  <c r="Q270" i="4" s="1"/>
  <c r="O270" i="13" s="1"/>
  <c r="P278" i="4"/>
  <c r="Q278" i="4" s="1"/>
  <c r="O278" i="13" s="1"/>
  <c r="L278" i="4"/>
  <c r="N278" i="13" s="1"/>
  <c r="P378" i="4"/>
  <c r="Q378" i="4" s="1"/>
  <c r="O378" i="13" s="1"/>
  <c r="L378" i="4"/>
  <c r="N378" i="13" s="1"/>
  <c r="P171" i="4"/>
  <c r="Q171" i="4" s="1"/>
  <c r="O171" i="13" s="1"/>
  <c r="L171" i="4"/>
  <c r="N171" i="13" s="1"/>
  <c r="P175" i="4"/>
  <c r="Q175" i="4" s="1"/>
  <c r="O175" i="13" s="1"/>
  <c r="L175" i="4"/>
  <c r="N175" i="13" s="1"/>
  <c r="U179" i="4"/>
  <c r="V179" i="4" s="1"/>
  <c r="P179" i="13" s="1"/>
  <c r="L179" i="4"/>
  <c r="N179" i="13" s="1"/>
  <c r="S187" i="4"/>
  <c r="T187" i="4" s="1"/>
  <c r="I187" i="13" s="1"/>
  <c r="J187" i="4"/>
  <c r="G187" i="13" s="1"/>
  <c r="N187" i="4"/>
  <c r="O187" i="4" s="1"/>
  <c r="H187" i="13" s="1"/>
  <c r="S191" i="4"/>
  <c r="T191" i="4" s="1"/>
  <c r="I191" i="13" s="1"/>
  <c r="J191" i="4"/>
  <c r="G191" i="13" s="1"/>
  <c r="S231" i="4"/>
  <c r="T231" i="4" s="1"/>
  <c r="I231" i="13" s="1"/>
  <c r="N231" i="4"/>
  <c r="O231" i="4" s="1"/>
  <c r="H231" i="13" s="1"/>
  <c r="S251" i="4"/>
  <c r="T251" i="4" s="1"/>
  <c r="I251" i="13" s="1"/>
  <c r="J251" i="4"/>
  <c r="G251" i="13" s="1"/>
  <c r="P29" i="4"/>
  <c r="Q29" i="4" s="1"/>
  <c r="O29" i="13" s="1"/>
  <c r="J39" i="4"/>
  <c r="G39" i="13" s="1"/>
  <c r="N39" i="4"/>
  <c r="O39" i="4" s="1"/>
  <c r="H39" i="13" s="1"/>
  <c r="O43" i="4"/>
  <c r="H43" i="13" s="1"/>
  <c r="O209" i="8"/>
  <c r="P209" i="8" s="1"/>
  <c r="Q209" i="8" s="1"/>
  <c r="S47" i="4"/>
  <c r="T47" i="4" s="1"/>
  <c r="I47" i="13" s="1"/>
  <c r="J47" i="4"/>
  <c r="G47" i="13" s="1"/>
  <c r="N82" i="4"/>
  <c r="O82" i="4" s="1"/>
  <c r="H82" i="13" s="1"/>
  <c r="J82" i="4"/>
  <c r="G82" i="13" s="1"/>
  <c r="S82" i="4"/>
  <c r="T82" i="4" s="1"/>
  <c r="I82" i="13" s="1"/>
  <c r="S98" i="4"/>
  <c r="T98" i="4" s="1"/>
  <c r="I98" i="13" s="1"/>
  <c r="N98" i="4"/>
  <c r="O98" i="4" s="1"/>
  <c r="H98" i="13" s="1"/>
  <c r="L288" i="4"/>
  <c r="N288" i="13" s="1"/>
  <c r="P288" i="4"/>
  <c r="Q288" i="4" s="1"/>
  <c r="O288" i="13" s="1"/>
  <c r="P364" i="4"/>
  <c r="Q364" i="4" s="1"/>
  <c r="O364" i="13" s="1"/>
  <c r="L364" i="4"/>
  <c r="N364" i="13" s="1"/>
  <c r="U364" i="4"/>
  <c r="W364" i="4" s="1"/>
  <c r="P368" i="4"/>
  <c r="Q368" i="4" s="1"/>
  <c r="O368" i="13" s="1"/>
  <c r="L368" i="4"/>
  <c r="N368" i="13" s="1"/>
  <c r="L163" i="4"/>
  <c r="N163" i="13" s="1"/>
  <c r="P88" i="4"/>
  <c r="Q88" i="4" s="1"/>
  <c r="O88" i="13" s="1"/>
  <c r="P351" i="4"/>
  <c r="Q351" i="4" s="1"/>
  <c r="O351" i="13" s="1"/>
  <c r="P363" i="4"/>
  <c r="Q363" i="4" s="1"/>
  <c r="O363" i="13" s="1"/>
  <c r="S305" i="4"/>
  <c r="T305" i="4" s="1"/>
  <c r="I305" i="13" s="1"/>
  <c r="J305" i="4"/>
  <c r="G305" i="13" s="1"/>
  <c r="S337" i="4"/>
  <c r="T337" i="4" s="1"/>
  <c r="I337" i="13" s="1"/>
  <c r="N337" i="4"/>
  <c r="O337" i="4" s="1"/>
  <c r="H337" i="13" s="1"/>
  <c r="J337" i="4"/>
  <c r="G337" i="13" s="1"/>
  <c r="S345" i="4"/>
  <c r="T345" i="4" s="1"/>
  <c r="I345" i="13" s="1"/>
  <c r="N345" i="4"/>
  <c r="O345" i="4" s="1"/>
  <c r="H345" i="13" s="1"/>
  <c r="S353" i="4"/>
  <c r="N353" i="4"/>
  <c r="O353" i="4" s="1"/>
  <c r="H353" i="13" s="1"/>
  <c r="J353" i="4"/>
  <c r="G353" i="13" s="1"/>
  <c r="J357" i="4"/>
  <c r="G357" i="13" s="1"/>
  <c r="N357" i="4"/>
  <c r="O357" i="4" s="1"/>
  <c r="H357" i="13" s="1"/>
  <c r="J124" i="4"/>
  <c r="G124" i="13" s="1"/>
  <c r="J148" i="4"/>
  <c r="G148" i="13" s="1"/>
  <c r="P266" i="4"/>
  <c r="Q266" i="4" s="1"/>
  <c r="O266" i="13" s="1"/>
  <c r="U8" i="4"/>
  <c r="V8" i="4" s="1"/>
  <c r="L8" i="4"/>
  <c r="N8" i="13" s="1"/>
  <c r="P16" i="4"/>
  <c r="Q16" i="4" s="1"/>
  <c r="O16" i="13" s="1"/>
  <c r="L16" i="4"/>
  <c r="N16" i="13" s="1"/>
  <c r="S24" i="4"/>
  <c r="T24" i="4" s="1"/>
  <c r="I24" i="13" s="1"/>
  <c r="J24" i="4"/>
  <c r="G24" i="13" s="1"/>
  <c r="S32" i="4"/>
  <c r="T32" i="4" s="1"/>
  <c r="I32" i="13" s="1"/>
  <c r="N32" i="4"/>
  <c r="O32" i="4" s="1"/>
  <c r="H32" i="13" s="1"/>
  <c r="J32" i="4"/>
  <c r="G32" i="13" s="1"/>
  <c r="S36" i="4"/>
  <c r="T36" i="4" s="1"/>
  <c r="I36" i="13" s="1"/>
  <c r="J36" i="4"/>
  <c r="G36" i="13" s="1"/>
  <c r="N36" i="4"/>
  <c r="O36" i="4" s="1"/>
  <c r="H36" i="13" s="1"/>
  <c r="S158" i="4"/>
  <c r="T158" i="4" s="1"/>
  <c r="I158" i="13" s="1"/>
  <c r="N158" i="4"/>
  <c r="O158" i="4" s="1"/>
  <c r="H158" i="13" s="1"/>
  <c r="J162" i="4"/>
  <c r="G162" i="13" s="1"/>
  <c r="O162" i="4"/>
  <c r="H162" i="13" s="1"/>
  <c r="S182" i="4"/>
  <c r="T182" i="4" s="1"/>
  <c r="I182" i="13" s="1"/>
  <c r="J182" i="4"/>
  <c r="G182" i="13" s="1"/>
  <c r="N182" i="4"/>
  <c r="O182" i="4" s="1"/>
  <c r="H182" i="13" s="1"/>
  <c r="P205" i="4"/>
  <c r="Q205" i="4" s="1"/>
  <c r="O205" i="13" s="1"/>
  <c r="L205" i="4"/>
  <c r="N205" i="13" s="1"/>
  <c r="P209" i="4"/>
  <c r="Q209" i="4" s="1"/>
  <c r="O209" i="13" s="1"/>
  <c r="L209" i="4"/>
  <c r="N209" i="13" s="1"/>
  <c r="U213" i="4"/>
  <c r="W213" i="4" s="1"/>
  <c r="P213" i="4"/>
  <c r="Q213" i="4" s="1"/>
  <c r="O213" i="13" s="1"/>
  <c r="L217" i="4"/>
  <c r="N217" i="13" s="1"/>
  <c r="P217" i="4"/>
  <c r="Q217" i="4" s="1"/>
  <c r="O217" i="13" s="1"/>
  <c r="U225" i="4"/>
  <c r="L225" i="4"/>
  <c r="N225" i="13" s="1"/>
  <c r="P229" i="4"/>
  <c r="Q229" i="4" s="1"/>
  <c r="O229" i="13" s="1"/>
  <c r="L229" i="4"/>
  <c r="N229" i="13" s="1"/>
  <c r="O83" i="4"/>
  <c r="H83" i="13" s="1"/>
  <c r="O56" i="8"/>
  <c r="P56" i="8" s="1"/>
  <c r="Q56" i="8" s="1"/>
  <c r="P33" i="4"/>
  <c r="Q33" i="4" s="1"/>
  <c r="O33" i="13" s="1"/>
  <c r="L33" i="4"/>
  <c r="N33" i="13" s="1"/>
  <c r="P37" i="4"/>
  <c r="Q37" i="4" s="1"/>
  <c r="O37" i="13" s="1"/>
  <c r="L37" i="4"/>
  <c r="N37" i="13" s="1"/>
  <c r="P96" i="4"/>
  <c r="Q96" i="4" s="1"/>
  <c r="O96" i="13" s="1"/>
  <c r="L96" i="4"/>
  <c r="N96" i="13" s="1"/>
  <c r="P159" i="4"/>
  <c r="Q159" i="4" s="1"/>
  <c r="O159" i="13" s="1"/>
  <c r="L159" i="4"/>
  <c r="N159" i="13" s="1"/>
  <c r="U167" i="4"/>
  <c r="W167" i="4" s="1"/>
  <c r="P167" i="4"/>
  <c r="Q167" i="4" s="1"/>
  <c r="O167" i="13" s="1"/>
  <c r="L167" i="4"/>
  <c r="N167" i="13" s="1"/>
  <c r="O199" i="4"/>
  <c r="H199" i="13" s="1"/>
  <c r="O121" i="8"/>
  <c r="P121" i="8" s="1"/>
  <c r="Q121" i="8" s="1"/>
  <c r="S203" i="4"/>
  <c r="T203" i="4" s="1"/>
  <c r="I203" i="13" s="1"/>
  <c r="N203" i="4"/>
  <c r="J203" i="4"/>
  <c r="G203" i="13" s="1"/>
  <c r="L84" i="4"/>
  <c r="N84" i="13" s="1"/>
  <c r="J132" i="4"/>
  <c r="G132" i="13" s="1"/>
  <c r="N69" i="4"/>
  <c r="O69" i="4" s="1"/>
  <c r="H69" i="13" s="1"/>
  <c r="N77" i="4"/>
  <c r="O77" i="4" s="1"/>
  <c r="H77" i="13" s="1"/>
  <c r="P179" i="4"/>
  <c r="Q179" i="4" s="1"/>
  <c r="O179" i="13" s="1"/>
  <c r="U111" i="4"/>
  <c r="V111" i="4" s="1"/>
  <c r="P111" i="13" s="1"/>
  <c r="L111" i="4"/>
  <c r="N111" i="13" s="1"/>
  <c r="P111" i="4"/>
  <c r="Q111" i="4" s="1"/>
  <c r="O111" i="13" s="1"/>
  <c r="P115" i="4"/>
  <c r="Q115" i="4" s="1"/>
  <c r="O115" i="13" s="1"/>
  <c r="L115" i="4"/>
  <c r="N115" i="13" s="1"/>
  <c r="S119" i="4"/>
  <c r="T119" i="4" s="1"/>
  <c r="I119" i="13" s="1"/>
  <c r="J119" i="4"/>
  <c r="G119" i="13" s="1"/>
  <c r="N119" i="4"/>
  <c r="O119" i="4" s="1"/>
  <c r="H119" i="13" s="1"/>
  <c r="U130" i="4"/>
  <c r="V130" i="4" s="1"/>
  <c r="P130" i="13" s="1"/>
  <c r="L130" i="4"/>
  <c r="N130" i="13" s="1"/>
  <c r="P150" i="4"/>
  <c r="Q150" i="4" s="1"/>
  <c r="O150" i="13" s="1"/>
  <c r="L150" i="4"/>
  <c r="N150" i="13" s="1"/>
  <c r="P154" i="4"/>
  <c r="Q154" i="4" s="1"/>
  <c r="O154" i="13" s="1"/>
  <c r="L154" i="4"/>
  <c r="N154" i="13" s="1"/>
  <c r="J102" i="4"/>
  <c r="G102" i="13" s="1"/>
  <c r="L132" i="4"/>
  <c r="N132" i="13" s="1"/>
  <c r="L152" i="4"/>
  <c r="N152" i="13" s="1"/>
  <c r="L345" i="4"/>
  <c r="N345" i="13" s="1"/>
  <c r="J373" i="4"/>
  <c r="G373" i="13" s="1"/>
  <c r="U61" i="4"/>
  <c r="V61" i="4" s="1"/>
  <c r="P61" i="13" s="1"/>
  <c r="O118" i="8"/>
  <c r="P118" i="8" s="1"/>
  <c r="Q118" i="8" s="1"/>
  <c r="J45" i="4"/>
  <c r="G45" i="13" s="1"/>
  <c r="L55" i="4"/>
  <c r="N55" i="13" s="1"/>
  <c r="J71" i="4"/>
  <c r="G71" i="13" s="1"/>
  <c r="L128" i="4"/>
  <c r="N128" i="13" s="1"/>
  <c r="L321" i="4"/>
  <c r="N321" i="13" s="1"/>
  <c r="N121" i="4"/>
  <c r="O121" i="4" s="1"/>
  <c r="H121" i="13" s="1"/>
  <c r="N275" i="4"/>
  <c r="O275" i="4" s="1"/>
  <c r="H275" i="13" s="1"/>
  <c r="N365" i="4"/>
  <c r="O365" i="4" s="1"/>
  <c r="H365" i="13" s="1"/>
  <c r="U55" i="4"/>
  <c r="W55" i="4" s="1"/>
  <c r="L86" i="4"/>
  <c r="N86" i="13" s="1"/>
  <c r="L105" i="4"/>
  <c r="N105" i="13" s="1"/>
  <c r="L384" i="4"/>
  <c r="N384" i="13" s="1"/>
  <c r="P113" i="4"/>
  <c r="Q113" i="4" s="1"/>
  <c r="O113" i="13" s="1"/>
  <c r="P124" i="4"/>
  <c r="Q124" i="4" s="1"/>
  <c r="O124" i="13" s="1"/>
  <c r="P132" i="4"/>
  <c r="Q132" i="4" s="1"/>
  <c r="O132" i="13" s="1"/>
  <c r="S38" i="4"/>
  <c r="T38" i="4" s="1"/>
  <c r="I38" i="13" s="1"/>
  <c r="S260" i="4"/>
  <c r="T260" i="4" s="1"/>
  <c r="I260" i="13" s="1"/>
  <c r="S291" i="4"/>
  <c r="T291" i="4" s="1"/>
  <c r="I291" i="13" s="1"/>
  <c r="L290" i="4"/>
  <c r="N290" i="13" s="1"/>
  <c r="L357" i="4"/>
  <c r="N357" i="13" s="1"/>
  <c r="N373" i="4"/>
  <c r="O373" i="4" s="1"/>
  <c r="H373" i="13" s="1"/>
  <c r="P384" i="4"/>
  <c r="Q384" i="4" s="1"/>
  <c r="O384" i="13" s="1"/>
  <c r="U56" i="4"/>
  <c r="V56" i="4" s="1"/>
  <c r="P56" i="13" s="1"/>
  <c r="S284" i="4"/>
  <c r="T284" i="4" s="1"/>
  <c r="I284" i="13" s="1"/>
  <c r="O192" i="8"/>
  <c r="P192" i="8" s="1"/>
  <c r="Q192" i="8" s="1"/>
  <c r="J365" i="4"/>
  <c r="G365" i="13" s="1"/>
  <c r="N45" i="4"/>
  <c r="P96" i="8"/>
  <c r="Q96" i="8" s="1"/>
  <c r="P239" i="8"/>
  <c r="Q239" i="8" s="1"/>
  <c r="O116" i="4"/>
  <c r="H116" i="13" s="1"/>
  <c r="O101" i="8"/>
  <c r="P101" i="8" s="1"/>
  <c r="Q101" i="8" s="1"/>
  <c r="S222" i="4"/>
  <c r="T222" i="4" s="1"/>
  <c r="I222" i="13" s="1"/>
  <c r="N222" i="4"/>
  <c r="O222" i="4" s="1"/>
  <c r="H222" i="13" s="1"/>
  <c r="J143" i="4"/>
  <c r="G143" i="13" s="1"/>
  <c r="L261" i="4"/>
  <c r="N261" i="13" s="1"/>
  <c r="P158" i="4"/>
  <c r="Q158" i="4" s="1"/>
  <c r="O158" i="13" s="1"/>
  <c r="U11" i="4"/>
  <c r="W11" i="4" s="1"/>
  <c r="O12" i="8" s="1"/>
  <c r="P12" i="8" s="1"/>
  <c r="Q12" i="8" s="1"/>
  <c r="P11" i="4"/>
  <c r="Q11" i="4" s="1"/>
  <c r="O11" i="13" s="1"/>
  <c r="U62" i="4"/>
  <c r="V62" i="4" s="1"/>
  <c r="P62" i="13" s="1"/>
  <c r="P62" i="4"/>
  <c r="Q62" i="4" s="1"/>
  <c r="O62" i="13" s="1"/>
  <c r="U70" i="4"/>
  <c r="V70" i="4" s="1"/>
  <c r="P70" i="13" s="1"/>
  <c r="P70" i="4"/>
  <c r="Q70" i="4" s="1"/>
  <c r="O70" i="13" s="1"/>
  <c r="U93" i="4"/>
  <c r="V93" i="4" s="1"/>
  <c r="P93" i="13" s="1"/>
  <c r="S120" i="4"/>
  <c r="T120" i="4" s="1"/>
  <c r="I120" i="13" s="1"/>
  <c r="N120" i="4"/>
  <c r="O120" i="4" s="1"/>
  <c r="H120" i="13" s="1"/>
  <c r="U230" i="4"/>
  <c r="V230" i="4" s="1"/>
  <c r="P230" i="13" s="1"/>
  <c r="P230" i="4"/>
  <c r="Q230" i="4" s="1"/>
  <c r="O230" i="13" s="1"/>
  <c r="P238" i="4"/>
  <c r="Q238" i="4" s="1"/>
  <c r="O238" i="13" s="1"/>
  <c r="L238" i="4"/>
  <c r="N238" i="13" s="1"/>
  <c r="U254" i="4"/>
  <c r="V254" i="4" s="1"/>
  <c r="P254" i="13" s="1"/>
  <c r="P254" i="4"/>
  <c r="Q254" i="4" s="1"/>
  <c r="O254" i="13" s="1"/>
  <c r="L254" i="4"/>
  <c r="N254" i="13" s="1"/>
  <c r="U258" i="4"/>
  <c r="W258" i="4" s="1"/>
  <c r="L258" i="4"/>
  <c r="N258" i="13" s="1"/>
  <c r="S262" i="4"/>
  <c r="T262" i="4" s="1"/>
  <c r="I262" i="13" s="1"/>
  <c r="N262" i="4"/>
  <c r="U316" i="4"/>
  <c r="V316" i="4" s="1"/>
  <c r="P316" i="13" s="1"/>
  <c r="P316" i="4"/>
  <c r="Q316" i="4" s="1"/>
  <c r="O316" i="13" s="1"/>
  <c r="L316" i="4"/>
  <c r="N316" i="13" s="1"/>
  <c r="S328" i="4"/>
  <c r="T328" i="4" s="1"/>
  <c r="I328" i="13" s="1"/>
  <c r="N328" i="4"/>
  <c r="O328" i="4" s="1"/>
  <c r="H328" i="13" s="1"/>
  <c r="N332" i="4"/>
  <c r="O332" i="4" s="1"/>
  <c r="H332" i="13" s="1"/>
  <c r="S332" i="4"/>
  <c r="T332" i="4" s="1"/>
  <c r="I332" i="13" s="1"/>
  <c r="S340" i="4"/>
  <c r="J340" i="4"/>
  <c r="G340" i="13" s="1"/>
  <c r="S364" i="4"/>
  <c r="T364" i="4" s="1"/>
  <c r="I364" i="13" s="1"/>
  <c r="J364" i="4"/>
  <c r="G364" i="13" s="1"/>
  <c r="O31" i="8"/>
  <c r="P31" i="8" s="1"/>
  <c r="Q31" i="8" s="1"/>
  <c r="J30" i="4"/>
  <c r="G30" i="13" s="1"/>
  <c r="J55" i="4"/>
  <c r="G55" i="13" s="1"/>
  <c r="J139" i="4"/>
  <c r="G139" i="13" s="1"/>
  <c r="L273" i="4"/>
  <c r="N273" i="13" s="1"/>
  <c r="P78" i="4"/>
  <c r="Q78" i="4" s="1"/>
  <c r="O78" i="13" s="1"/>
  <c r="N86" i="4"/>
  <c r="U19" i="4"/>
  <c r="W19" i="4" s="1"/>
  <c r="O17" i="8" s="1"/>
  <c r="P17" i="8" s="1"/>
  <c r="Q17" i="8" s="1"/>
  <c r="P19" i="4"/>
  <c r="Q19" i="4" s="1"/>
  <c r="O19" i="13" s="1"/>
  <c r="S35" i="4"/>
  <c r="T35" i="4" s="1"/>
  <c r="I35" i="13" s="1"/>
  <c r="N35" i="4"/>
  <c r="O35" i="4" s="1"/>
  <c r="H35" i="13" s="1"/>
  <c r="U41" i="4"/>
  <c r="V41" i="4" s="1"/>
  <c r="P41" i="13" s="1"/>
  <c r="P41" i="4"/>
  <c r="Q41" i="4" s="1"/>
  <c r="O41" i="13" s="1"/>
  <c r="L59" i="4"/>
  <c r="N59" i="13" s="1"/>
  <c r="P59" i="4"/>
  <c r="Q59" i="4" s="1"/>
  <c r="O59" i="13" s="1"/>
  <c r="S63" i="4"/>
  <c r="T63" i="4" s="1"/>
  <c r="I63" i="13" s="1"/>
  <c r="N63" i="4"/>
  <c r="O63" i="4" s="1"/>
  <c r="H63" i="13" s="1"/>
  <c r="S207" i="4"/>
  <c r="T207" i="4" s="1"/>
  <c r="I207" i="13" s="1"/>
  <c r="J207" i="4"/>
  <c r="G207" i="13" s="1"/>
  <c r="S219" i="4"/>
  <c r="T219" i="4" s="1"/>
  <c r="I219" i="13" s="1"/>
  <c r="J219" i="4"/>
  <c r="G219" i="13" s="1"/>
  <c r="S223" i="4"/>
  <c r="T223" i="4" s="1"/>
  <c r="I223" i="13" s="1"/>
  <c r="N223" i="4"/>
  <c r="O223" i="4" s="1"/>
  <c r="H223" i="13" s="1"/>
  <c r="S247" i="4"/>
  <c r="T247" i="4" s="1"/>
  <c r="I247" i="13" s="1"/>
  <c r="J247" i="4"/>
  <c r="G247" i="13" s="1"/>
  <c r="S255" i="4"/>
  <c r="T255" i="4" s="1"/>
  <c r="I255" i="13" s="1"/>
  <c r="N255" i="4"/>
  <c r="O255" i="4" s="1"/>
  <c r="H255" i="13" s="1"/>
  <c r="J255" i="4"/>
  <c r="G255" i="13" s="1"/>
  <c r="S286" i="4"/>
  <c r="T286" i="4" s="1"/>
  <c r="I286" i="13" s="1"/>
  <c r="N286" i="4"/>
  <c r="O286" i="4" s="1"/>
  <c r="H286" i="13" s="1"/>
  <c r="J286" i="4"/>
  <c r="G286" i="13" s="1"/>
  <c r="S290" i="4"/>
  <c r="T290" i="4" s="1"/>
  <c r="I290" i="13" s="1"/>
  <c r="N290" i="4"/>
  <c r="O290" i="4" s="1"/>
  <c r="H290" i="13" s="1"/>
  <c r="P293" i="4"/>
  <c r="Q293" i="4" s="1"/>
  <c r="O293" i="13" s="1"/>
  <c r="L293" i="4"/>
  <c r="N293" i="13" s="1"/>
  <c r="P344" i="4"/>
  <c r="Q344" i="4" s="1"/>
  <c r="O344" i="13" s="1"/>
  <c r="L344" i="4"/>
  <c r="N344" i="13" s="1"/>
  <c r="L348" i="4"/>
  <c r="N348" i="13" s="1"/>
  <c r="P348" i="4"/>
  <c r="Q348" i="4" s="1"/>
  <c r="O348" i="13" s="1"/>
  <c r="S108" i="4"/>
  <c r="T108" i="4" s="1"/>
  <c r="I108" i="13" s="1"/>
  <c r="N108" i="4"/>
  <c r="O108" i="4" s="1"/>
  <c r="H108" i="13" s="1"/>
  <c r="S250" i="4"/>
  <c r="T250" i="4" s="1"/>
  <c r="I250" i="13" s="1"/>
  <c r="J250" i="4"/>
  <c r="G250" i="13" s="1"/>
  <c r="J15" i="4"/>
  <c r="G15" i="13" s="1"/>
  <c r="L30" i="4"/>
  <c r="N30" i="13" s="1"/>
  <c r="J66" i="4"/>
  <c r="G66" i="13" s="1"/>
  <c r="J151" i="4"/>
  <c r="G151" i="13" s="1"/>
  <c r="L174" i="4"/>
  <c r="N174" i="13" s="1"/>
  <c r="L230" i="4"/>
  <c r="N230" i="13" s="1"/>
  <c r="J258" i="4"/>
  <c r="G258" i="13" s="1"/>
  <c r="L312" i="4"/>
  <c r="N312" i="13" s="1"/>
  <c r="J332" i="4"/>
  <c r="G332" i="13" s="1"/>
  <c r="J375" i="4"/>
  <c r="G375" i="13" s="1"/>
  <c r="L387" i="4"/>
  <c r="N387" i="13" s="1"/>
  <c r="N30" i="4"/>
  <c r="O30" i="4" s="1"/>
  <c r="H30" i="13" s="1"/>
  <c r="N55" i="4"/>
  <c r="O55" i="4" s="1"/>
  <c r="H55" i="13" s="1"/>
  <c r="N123" i="4"/>
  <c r="O74" i="8" s="1"/>
  <c r="P74" i="8" s="1"/>
  <c r="Q74" i="8" s="1"/>
  <c r="N131" i="4"/>
  <c r="O131" i="4" s="1"/>
  <c r="H131" i="13" s="1"/>
  <c r="N151" i="4"/>
  <c r="O151" i="4" s="1"/>
  <c r="H151" i="13" s="1"/>
  <c r="N215" i="4"/>
  <c r="N247" i="4"/>
  <c r="O247" i="4" s="1"/>
  <c r="H247" i="13" s="1"/>
  <c r="N258" i="4"/>
  <c r="O258" i="4" s="1"/>
  <c r="H258" i="13" s="1"/>
  <c r="P274" i="4"/>
  <c r="Q274" i="4" s="1"/>
  <c r="O274" i="13" s="1"/>
  <c r="S160" i="4"/>
  <c r="T160" i="4" s="1"/>
  <c r="I160" i="13" s="1"/>
  <c r="J160" i="4"/>
  <c r="G160" i="13" s="1"/>
  <c r="S168" i="4"/>
  <c r="T168" i="4" s="1"/>
  <c r="I168" i="13" s="1"/>
  <c r="N168" i="4"/>
  <c r="O168" i="4" s="1"/>
  <c r="H168" i="13" s="1"/>
  <c r="S172" i="4"/>
  <c r="T172" i="4" s="1"/>
  <c r="I172" i="13" s="1"/>
  <c r="N172" i="4"/>
  <c r="O172" i="4" s="1"/>
  <c r="H172" i="13" s="1"/>
  <c r="U207" i="4"/>
  <c r="V207" i="4" s="1"/>
  <c r="P207" i="13" s="1"/>
  <c r="L207" i="4"/>
  <c r="N207" i="13" s="1"/>
  <c r="U211" i="4"/>
  <c r="W211" i="4" s="1"/>
  <c r="P211" i="4"/>
  <c r="Q211" i="4" s="1"/>
  <c r="O211" i="13" s="1"/>
  <c r="P215" i="4"/>
  <c r="Q215" i="4" s="1"/>
  <c r="O215" i="13" s="1"/>
  <c r="L215" i="4"/>
  <c r="N215" i="13" s="1"/>
  <c r="S263" i="4"/>
  <c r="T263" i="4" s="1"/>
  <c r="I263" i="13" s="1"/>
  <c r="J263" i="4"/>
  <c r="G263" i="13" s="1"/>
  <c r="N267" i="4"/>
  <c r="O267" i="4" s="1"/>
  <c r="H267" i="13" s="1"/>
  <c r="J267" i="4"/>
  <c r="G267" i="13" s="1"/>
  <c r="S271" i="4"/>
  <c r="T271" i="4" s="1"/>
  <c r="I271" i="13" s="1"/>
  <c r="J271" i="4"/>
  <c r="G271" i="13" s="1"/>
  <c r="N298" i="4"/>
  <c r="O298" i="4" s="1"/>
  <c r="H298" i="13" s="1"/>
  <c r="S298" i="4"/>
  <c r="T298" i="4" s="1"/>
  <c r="I298" i="13" s="1"/>
  <c r="L305" i="4"/>
  <c r="N305" i="13" s="1"/>
  <c r="P305" i="4"/>
  <c r="Q305" i="4" s="1"/>
  <c r="O305" i="13" s="1"/>
  <c r="P309" i="4"/>
  <c r="Q309" i="4" s="1"/>
  <c r="O309" i="13" s="1"/>
  <c r="L309" i="4"/>
  <c r="N309" i="13" s="1"/>
  <c r="S325" i="4"/>
  <c r="T325" i="4" s="1"/>
  <c r="I325" i="13" s="1"/>
  <c r="J325" i="4"/>
  <c r="G325" i="13" s="1"/>
  <c r="S333" i="4"/>
  <c r="T333" i="4" s="1"/>
  <c r="I333" i="13" s="1"/>
  <c r="J333" i="4"/>
  <c r="G333" i="13" s="1"/>
  <c r="S349" i="4"/>
  <c r="T349" i="4" s="1"/>
  <c r="I349" i="13" s="1"/>
  <c r="N349" i="4"/>
  <c r="S361" i="4"/>
  <c r="T361" i="4" s="1"/>
  <c r="I361" i="13" s="1"/>
  <c r="J361" i="4"/>
  <c r="G361" i="13" s="1"/>
  <c r="U100" i="4"/>
  <c r="V100" i="4" s="1"/>
  <c r="P100" i="13" s="1"/>
  <c r="P100" i="4"/>
  <c r="Q100" i="4" s="1"/>
  <c r="O100" i="13" s="1"/>
  <c r="S147" i="4"/>
  <c r="T147" i="4" s="1"/>
  <c r="I147" i="13" s="1"/>
  <c r="N147" i="4"/>
  <c r="O147" i="4" s="1"/>
  <c r="H147" i="13" s="1"/>
  <c r="U166" i="4"/>
  <c r="P166" i="4"/>
  <c r="Q166" i="4" s="1"/>
  <c r="O166" i="13" s="1"/>
  <c r="U178" i="4"/>
  <c r="V178" i="4" s="1"/>
  <c r="P178" i="13" s="1"/>
  <c r="L178" i="4"/>
  <c r="N178" i="13" s="1"/>
  <c r="P178" i="4"/>
  <c r="Q178" i="4" s="1"/>
  <c r="O178" i="13" s="1"/>
  <c r="S367" i="4"/>
  <c r="T367" i="4" s="1"/>
  <c r="I367" i="13" s="1"/>
  <c r="N367" i="4"/>
  <c r="O367" i="4" s="1"/>
  <c r="H367" i="13" s="1"/>
  <c r="O26" i="8"/>
  <c r="P26" i="8" s="1"/>
  <c r="Q26" i="8" s="1"/>
  <c r="J11" i="4"/>
  <c r="G11" i="13" s="1"/>
  <c r="L15" i="4"/>
  <c r="N15" i="13" s="1"/>
  <c r="L26" i="4"/>
  <c r="N26" i="13" s="1"/>
  <c r="J31" i="4"/>
  <c r="G31" i="13" s="1"/>
  <c r="L40" i="4"/>
  <c r="N40" i="13" s="1"/>
  <c r="J52" i="4"/>
  <c r="G52" i="13" s="1"/>
  <c r="L93" i="4"/>
  <c r="N93" i="13" s="1"/>
  <c r="J116" i="4"/>
  <c r="G116" i="13" s="1"/>
  <c r="J135" i="4"/>
  <c r="G135" i="13" s="1"/>
  <c r="J226" i="4"/>
  <c r="G226" i="13" s="1"/>
  <c r="J231" i="4"/>
  <c r="G231" i="13" s="1"/>
  <c r="L246" i="4"/>
  <c r="N246" i="13" s="1"/>
  <c r="L269" i="4"/>
  <c r="N269" i="13" s="1"/>
  <c r="L340" i="4"/>
  <c r="N340" i="13" s="1"/>
  <c r="L360" i="4"/>
  <c r="N360" i="13" s="1"/>
  <c r="L375" i="4"/>
  <c r="N375" i="13" s="1"/>
  <c r="N15" i="4"/>
  <c r="O15" i="4" s="1"/>
  <c r="H15" i="13" s="1"/>
  <c r="P123" i="4"/>
  <c r="Q123" i="4" s="1"/>
  <c r="O123" i="13" s="1"/>
  <c r="N139" i="4"/>
  <c r="P258" i="4"/>
  <c r="Q258" i="4" s="1"/>
  <c r="O258" i="13" s="1"/>
  <c r="P352" i="4"/>
  <c r="Q352" i="4" s="1"/>
  <c r="O352" i="13" s="1"/>
  <c r="S95" i="4"/>
  <c r="T95" i="4" s="1"/>
  <c r="I95" i="13" s="1"/>
  <c r="N95" i="4"/>
  <c r="O95" i="4" s="1"/>
  <c r="H95" i="13" s="1"/>
  <c r="S114" i="4"/>
  <c r="T114" i="4" s="1"/>
  <c r="I114" i="13" s="1"/>
  <c r="N114" i="4"/>
  <c r="O114" i="4" s="1"/>
  <c r="H114" i="13" s="1"/>
  <c r="S192" i="4"/>
  <c r="T192" i="4" s="1"/>
  <c r="I192" i="13" s="1"/>
  <c r="J192" i="4"/>
  <c r="G192" i="13" s="1"/>
  <c r="S224" i="4"/>
  <c r="T224" i="4" s="1"/>
  <c r="I224" i="13" s="1"/>
  <c r="J224" i="4"/>
  <c r="G224" i="13" s="1"/>
  <c r="S228" i="4"/>
  <c r="T228" i="4" s="1"/>
  <c r="I228" i="13" s="1"/>
  <c r="J228" i="4"/>
  <c r="G228" i="13" s="1"/>
  <c r="N256" i="4"/>
  <c r="O256" i="4" s="1"/>
  <c r="H256" i="13" s="1"/>
  <c r="J256" i="4"/>
  <c r="G256" i="13" s="1"/>
  <c r="S256" i="4"/>
  <c r="T256" i="4" s="1"/>
  <c r="I256" i="13" s="1"/>
  <c r="U275" i="4"/>
  <c r="V275" i="4" s="1"/>
  <c r="P275" i="13" s="1"/>
  <c r="L275" i="4"/>
  <c r="N275" i="13" s="1"/>
  <c r="P279" i="4"/>
  <c r="Q279" i="4" s="1"/>
  <c r="O279" i="13" s="1"/>
  <c r="L279" i="4"/>
  <c r="N279" i="13" s="1"/>
  <c r="S310" i="4"/>
  <c r="T310" i="4" s="1"/>
  <c r="I310" i="13" s="1"/>
  <c r="J310" i="4"/>
  <c r="G310" i="13" s="1"/>
  <c r="S314" i="4"/>
  <c r="T314" i="4" s="1"/>
  <c r="I314" i="13" s="1"/>
  <c r="N314" i="4"/>
  <c r="O314" i="4" s="1"/>
  <c r="H314" i="13" s="1"/>
  <c r="S322" i="4"/>
  <c r="T322" i="4" s="1"/>
  <c r="I322" i="13" s="1"/>
  <c r="P333" i="4"/>
  <c r="Q333" i="4" s="1"/>
  <c r="O333" i="13" s="1"/>
  <c r="L333" i="4"/>
  <c r="N333" i="13" s="1"/>
  <c r="S218" i="4"/>
  <c r="T218" i="4" s="1"/>
  <c r="I218" i="13" s="1"/>
  <c r="N218" i="4"/>
  <c r="U382" i="4"/>
  <c r="V382" i="4" s="1"/>
  <c r="P382" i="13" s="1"/>
  <c r="L382" i="4"/>
  <c r="N382" i="13" s="1"/>
  <c r="O102" i="8"/>
  <c r="P102" i="8" s="1"/>
  <c r="Q102" i="8" s="1"/>
  <c r="L11" i="4"/>
  <c r="N11" i="13" s="1"/>
  <c r="J62" i="4"/>
  <c r="G62" i="13" s="1"/>
  <c r="J89" i="4"/>
  <c r="G89" i="13" s="1"/>
  <c r="J112" i="4"/>
  <c r="G112" i="13" s="1"/>
  <c r="J127" i="4"/>
  <c r="G127" i="13" s="1"/>
  <c r="J131" i="4"/>
  <c r="G131" i="13" s="1"/>
  <c r="J147" i="4"/>
  <c r="G147" i="13" s="1"/>
  <c r="J367" i="4"/>
  <c r="G367" i="13" s="1"/>
  <c r="N23" i="4"/>
  <c r="O23" i="4" s="1"/>
  <c r="H23" i="13" s="1"/>
  <c r="N74" i="4"/>
  <c r="O74" i="4" s="1"/>
  <c r="H74" i="13" s="1"/>
  <c r="N89" i="4"/>
  <c r="N226" i="4"/>
  <c r="O226" i="4" s="1"/>
  <c r="H226" i="13" s="1"/>
  <c r="P387" i="4"/>
  <c r="Q387" i="4" s="1"/>
  <c r="O387" i="13" s="1"/>
  <c r="S88" i="4"/>
  <c r="T88" i="4" s="1"/>
  <c r="I88" i="13" s="1"/>
  <c r="N88" i="4"/>
  <c r="O88" i="4" s="1"/>
  <c r="H88" i="13" s="1"/>
  <c r="U157" i="4"/>
  <c r="V157" i="4" s="1"/>
  <c r="P157" i="13" s="1"/>
  <c r="P157" i="4"/>
  <c r="Q157" i="4" s="1"/>
  <c r="O157" i="13" s="1"/>
  <c r="S161" i="4"/>
  <c r="T161" i="4" s="1"/>
  <c r="I161" i="13" s="1"/>
  <c r="N161" i="4"/>
  <c r="S165" i="4"/>
  <c r="T165" i="4" s="1"/>
  <c r="I165" i="13" s="1"/>
  <c r="J165" i="4"/>
  <c r="G165" i="13" s="1"/>
  <c r="S169" i="4"/>
  <c r="T169" i="4" s="1"/>
  <c r="I169" i="13" s="1"/>
  <c r="J169" i="4"/>
  <c r="G169" i="13" s="1"/>
  <c r="S173" i="4"/>
  <c r="T173" i="4" s="1"/>
  <c r="I173" i="13" s="1"/>
  <c r="J173" i="4"/>
  <c r="G173" i="13" s="1"/>
  <c r="P196" i="4"/>
  <c r="Q196" i="4" s="1"/>
  <c r="O196" i="13" s="1"/>
  <c r="L196" i="4"/>
  <c r="N196" i="13" s="1"/>
  <c r="U224" i="4"/>
  <c r="V224" i="4" s="1"/>
  <c r="P224" i="13" s="1"/>
  <c r="L224" i="4"/>
  <c r="N224" i="13" s="1"/>
  <c r="S268" i="4"/>
  <c r="T268" i="4" s="1"/>
  <c r="I268" i="13" s="1"/>
  <c r="N268" i="4"/>
  <c r="O268" i="4" s="1"/>
  <c r="H268" i="13" s="1"/>
  <c r="S272" i="4"/>
  <c r="T272" i="4" s="1"/>
  <c r="I272" i="13" s="1"/>
  <c r="N272" i="4"/>
  <c r="O272" i="4" s="1"/>
  <c r="H272" i="13" s="1"/>
  <c r="S280" i="4"/>
  <c r="T280" i="4" s="1"/>
  <c r="I280" i="13" s="1"/>
  <c r="J280" i="4"/>
  <c r="G280" i="13" s="1"/>
  <c r="S299" i="4"/>
  <c r="T299" i="4" s="1"/>
  <c r="I299" i="13" s="1"/>
  <c r="N299" i="4"/>
  <c r="O299" i="4" s="1"/>
  <c r="H299" i="13" s="1"/>
  <c r="J299" i="4"/>
  <c r="G299" i="13" s="1"/>
  <c r="N362" i="4"/>
  <c r="S362" i="4"/>
  <c r="T362" i="4" s="1"/>
  <c r="I362" i="13" s="1"/>
  <c r="U365" i="4"/>
  <c r="W365" i="4" s="1"/>
  <c r="O250" i="8" s="1"/>
  <c r="P250" i="8" s="1"/>
  <c r="Q250" i="8" s="1"/>
  <c r="I365" i="12" s="1"/>
  <c r="L365" i="4"/>
  <c r="N365" i="13" s="1"/>
  <c r="P365" i="4"/>
  <c r="Q365" i="4" s="1"/>
  <c r="O365" i="13" s="1"/>
  <c r="S381" i="4"/>
  <c r="T381" i="4" s="1"/>
  <c r="I381" i="13" s="1"/>
  <c r="N381" i="4"/>
  <c r="O381" i="4" s="1"/>
  <c r="H381" i="13" s="1"/>
  <c r="J381" i="4"/>
  <c r="G381" i="13" s="1"/>
  <c r="J12" i="4"/>
  <c r="G12" i="13" s="1"/>
  <c r="L22" i="4"/>
  <c r="N22" i="13" s="1"/>
  <c r="L62" i="4"/>
  <c r="N62" i="13" s="1"/>
  <c r="J74" i="4"/>
  <c r="G74" i="13" s="1"/>
  <c r="J90" i="4"/>
  <c r="G90" i="13" s="1"/>
  <c r="L100" i="4"/>
  <c r="N100" i="13" s="1"/>
  <c r="J227" i="4"/>
  <c r="G227" i="13" s="1"/>
  <c r="J254" i="4"/>
  <c r="G254" i="13" s="1"/>
  <c r="L265" i="4"/>
  <c r="N265" i="13" s="1"/>
  <c r="J328" i="4"/>
  <c r="G328" i="13" s="1"/>
  <c r="J368" i="4"/>
  <c r="G368" i="13" s="1"/>
  <c r="J372" i="4"/>
  <c r="G372" i="13" s="1"/>
  <c r="L383" i="4"/>
  <c r="N383" i="13" s="1"/>
  <c r="P48" i="4"/>
  <c r="Q48" i="4" s="1"/>
  <c r="O48" i="13" s="1"/>
  <c r="N66" i="4"/>
  <c r="N75" i="4"/>
  <c r="O75" i="4" s="1"/>
  <c r="H75" i="13" s="1"/>
  <c r="N227" i="4"/>
  <c r="N250" i="4"/>
  <c r="N340" i="4"/>
  <c r="O340" i="4" s="1"/>
  <c r="H340" i="13" s="1"/>
  <c r="N372" i="4"/>
  <c r="O372" i="4" s="1"/>
  <c r="H372" i="13" s="1"/>
  <c r="S96" i="4"/>
  <c r="T96" i="4" s="1"/>
  <c r="I96" i="13" s="1"/>
  <c r="N96" i="4"/>
  <c r="O96" i="4" s="1"/>
  <c r="H96" i="13" s="1"/>
  <c r="S111" i="4"/>
  <c r="T111" i="4" s="1"/>
  <c r="I111" i="13" s="1"/>
  <c r="N111" i="4"/>
  <c r="O111" i="4" s="1"/>
  <c r="H111" i="13" s="1"/>
  <c r="S138" i="4"/>
  <c r="T138" i="4" s="1"/>
  <c r="I138" i="13" s="1"/>
  <c r="N138" i="4"/>
  <c r="O138" i="4" s="1"/>
  <c r="H138" i="13" s="1"/>
  <c r="U181" i="4"/>
  <c r="W181" i="4" s="1"/>
  <c r="P181" i="4"/>
  <c r="Q181" i="4" s="1"/>
  <c r="O181" i="13" s="1"/>
  <c r="S185" i="4"/>
  <c r="T185" i="4" s="1"/>
  <c r="I185" i="13" s="1"/>
  <c r="N185" i="4"/>
  <c r="O185" i="4" s="1"/>
  <c r="H185" i="13" s="1"/>
  <c r="S189" i="4"/>
  <c r="T189" i="4" s="1"/>
  <c r="I189" i="13" s="1"/>
  <c r="J189" i="4"/>
  <c r="G189" i="13" s="1"/>
  <c r="S193" i="4"/>
  <c r="T193" i="4" s="1"/>
  <c r="I193" i="13" s="1"/>
  <c r="J193" i="4"/>
  <c r="G193" i="13" s="1"/>
  <c r="S197" i="4"/>
  <c r="T197" i="4" s="1"/>
  <c r="I197" i="13" s="1"/>
  <c r="J197" i="4"/>
  <c r="G197" i="13" s="1"/>
  <c r="S233" i="4"/>
  <c r="T233" i="4" s="1"/>
  <c r="I233" i="13" s="1"/>
  <c r="J233" i="4"/>
  <c r="G233" i="13" s="1"/>
  <c r="S241" i="4"/>
  <c r="T241" i="4" s="1"/>
  <c r="I241" i="13" s="1"/>
  <c r="N241" i="4"/>
  <c r="O241" i="4" s="1"/>
  <c r="H241" i="13" s="1"/>
  <c r="S257" i="4"/>
  <c r="T257" i="4" s="1"/>
  <c r="I257" i="13" s="1"/>
  <c r="N257" i="4"/>
  <c r="O257" i="4" s="1"/>
  <c r="H257" i="13" s="1"/>
  <c r="U264" i="4"/>
  <c r="V264" i="4" s="1"/>
  <c r="P264" i="13" s="1"/>
  <c r="L264" i="4"/>
  <c r="N264" i="13" s="1"/>
  <c r="U272" i="4"/>
  <c r="V272" i="4" s="1"/>
  <c r="P272" i="13" s="1"/>
  <c r="L272" i="4"/>
  <c r="N272" i="13" s="1"/>
  <c r="P272" i="4"/>
  <c r="Q272" i="4" s="1"/>
  <c r="O272" i="13" s="1"/>
  <c r="P276" i="4"/>
  <c r="Q276" i="4" s="1"/>
  <c r="O276" i="13" s="1"/>
  <c r="L276" i="4"/>
  <c r="N276" i="13" s="1"/>
  <c r="S307" i="4"/>
  <c r="T307" i="4" s="1"/>
  <c r="I307" i="13" s="1"/>
  <c r="N307" i="4"/>
  <c r="S311" i="4"/>
  <c r="T311" i="4" s="1"/>
  <c r="I311" i="13" s="1"/>
  <c r="J311" i="4"/>
  <c r="G311" i="13" s="1"/>
  <c r="P330" i="4"/>
  <c r="Q330" i="4" s="1"/>
  <c r="O330" i="13" s="1"/>
  <c r="L330" i="4"/>
  <c r="N330" i="13" s="1"/>
  <c r="O49" i="8"/>
  <c r="P49" i="8" s="1"/>
  <c r="Q49" i="8" s="1"/>
  <c r="J63" i="4"/>
  <c r="G63" i="13" s="1"/>
  <c r="J70" i="4"/>
  <c r="G70" i="13" s="1"/>
  <c r="J75" i="4"/>
  <c r="G75" i="13" s="1"/>
  <c r="J86" i="4"/>
  <c r="G86" i="13" s="1"/>
  <c r="J195" i="4"/>
  <c r="G195" i="13" s="1"/>
  <c r="J222" i="4"/>
  <c r="G222" i="13" s="1"/>
  <c r="J290" i="4"/>
  <c r="G290" i="13" s="1"/>
  <c r="P40" i="4"/>
  <c r="Q40" i="4" s="1"/>
  <c r="O40" i="13" s="1"/>
  <c r="N143" i="4"/>
  <c r="N219" i="4"/>
  <c r="N251" i="4"/>
  <c r="O251" i="4" s="1"/>
  <c r="H251" i="13" s="1"/>
  <c r="U96" i="4"/>
  <c r="V96" i="4" s="1"/>
  <c r="P96" i="13" s="1"/>
  <c r="U138" i="4"/>
  <c r="V138" i="4" s="1"/>
  <c r="P138" i="13" s="1"/>
  <c r="P138" i="4"/>
  <c r="Q138" i="4" s="1"/>
  <c r="O138" i="13" s="1"/>
  <c r="S166" i="4"/>
  <c r="T166" i="4" s="1"/>
  <c r="I166" i="13" s="1"/>
  <c r="J166" i="4"/>
  <c r="G166" i="13" s="1"/>
  <c r="N166" i="4"/>
  <c r="O166" i="4" s="1"/>
  <c r="H166" i="13" s="1"/>
  <c r="S170" i="4"/>
  <c r="T170" i="4" s="1"/>
  <c r="I170" i="13" s="1"/>
  <c r="J170" i="4"/>
  <c r="G170" i="13" s="1"/>
  <c r="S178" i="4"/>
  <c r="T178" i="4" s="1"/>
  <c r="I178" i="13" s="1"/>
  <c r="J178" i="4"/>
  <c r="G178" i="13" s="1"/>
  <c r="U185" i="4"/>
  <c r="V185" i="4" s="1"/>
  <c r="P185" i="13" s="1"/>
  <c r="P185" i="4"/>
  <c r="Q185" i="4" s="1"/>
  <c r="O185" i="13" s="1"/>
  <c r="U197" i="4"/>
  <c r="V197" i="4" s="1"/>
  <c r="P197" i="13" s="1"/>
  <c r="U249" i="4"/>
  <c r="V249" i="4" s="1"/>
  <c r="P249" i="13" s="1"/>
  <c r="P249" i="4"/>
  <c r="Q249" i="4" s="1"/>
  <c r="O249" i="13" s="1"/>
  <c r="S261" i="4"/>
  <c r="T261" i="4" s="1"/>
  <c r="I261" i="13" s="1"/>
  <c r="N261" i="4"/>
  <c r="O261" i="4" s="1"/>
  <c r="H261" i="13" s="1"/>
  <c r="S281" i="4"/>
  <c r="T281" i="4" s="1"/>
  <c r="I281" i="13" s="1"/>
  <c r="J281" i="4"/>
  <c r="G281" i="13" s="1"/>
  <c r="P284" i="4"/>
  <c r="Q284" i="4" s="1"/>
  <c r="O284" i="13" s="1"/>
  <c r="L284" i="4"/>
  <c r="N284" i="13" s="1"/>
  <c r="S292" i="4"/>
  <c r="T292" i="4" s="1"/>
  <c r="I292" i="13" s="1"/>
  <c r="N292" i="4"/>
  <c r="N339" i="4"/>
  <c r="O339" i="4" s="1"/>
  <c r="H339" i="13" s="1"/>
  <c r="J339" i="4"/>
  <c r="G339" i="13" s="1"/>
  <c r="S343" i="4"/>
  <c r="T343" i="4" s="1"/>
  <c r="I343" i="13" s="1"/>
  <c r="N343" i="4"/>
  <c r="J343" i="4"/>
  <c r="G343" i="13" s="1"/>
  <c r="J348" i="4"/>
  <c r="G348" i="13" s="1"/>
  <c r="N360" i="4"/>
  <c r="O360" i="4" s="1"/>
  <c r="H360" i="13" s="1"/>
  <c r="U38" i="4"/>
  <c r="V38" i="4" s="1"/>
  <c r="P38" i="13" s="1"/>
  <c r="S124" i="4"/>
  <c r="T124" i="4" s="1"/>
  <c r="I124" i="13" s="1"/>
  <c r="U307" i="4"/>
  <c r="W307" i="4" s="1"/>
  <c r="J360" i="4"/>
  <c r="G360" i="13" s="1"/>
  <c r="J386" i="4"/>
  <c r="G386" i="13" s="1"/>
  <c r="N374" i="4"/>
  <c r="N386" i="4"/>
  <c r="O386" i="4" s="1"/>
  <c r="H386" i="13" s="1"/>
  <c r="U50" i="4"/>
  <c r="J374" i="4"/>
  <c r="G374" i="13" s="1"/>
  <c r="J378" i="4"/>
  <c r="G378" i="13" s="1"/>
  <c r="U21" i="4"/>
  <c r="V21" i="4" s="1"/>
  <c r="P21" i="13" s="1"/>
  <c r="U172" i="4"/>
  <c r="V172" i="4" s="1"/>
  <c r="P172" i="13" s="1"/>
  <c r="U176" i="4"/>
  <c r="V176" i="4" s="1"/>
  <c r="P176" i="13" s="1"/>
  <c r="U218" i="4"/>
  <c r="V218" i="4" s="1"/>
  <c r="P218" i="13" s="1"/>
  <c r="U233" i="4"/>
  <c r="V233" i="4" s="1"/>
  <c r="P233" i="13" s="1"/>
  <c r="U343" i="4"/>
  <c r="U362" i="4"/>
  <c r="V362" i="4" s="1"/>
  <c r="P362" i="13" s="1"/>
  <c r="O154" i="8"/>
  <c r="P154" i="8" s="1"/>
  <c r="Q154" i="8" s="1"/>
  <c r="I103" i="12" s="1"/>
  <c r="P23" i="8"/>
  <c r="Q23" i="8" s="1"/>
  <c r="P70" i="8"/>
  <c r="Q70" i="8" s="1"/>
  <c r="O38" i="4"/>
  <c r="H38" i="13" s="1"/>
  <c r="O207" i="8"/>
  <c r="P207" i="8" s="1"/>
  <c r="Q207" i="8" s="1"/>
  <c r="U87" i="4"/>
  <c r="V87" i="4" s="1"/>
  <c r="P87" i="13" s="1"/>
  <c r="U287" i="4"/>
  <c r="V287" i="4" s="1"/>
  <c r="P287" i="13" s="1"/>
  <c r="N57" i="4"/>
  <c r="O57" i="4" s="1"/>
  <c r="H57" i="13" s="1"/>
  <c r="N85" i="4"/>
  <c r="N149" i="4"/>
  <c r="O149" i="4" s="1"/>
  <c r="H149" i="13" s="1"/>
  <c r="N167" i="4"/>
  <c r="P287" i="4"/>
  <c r="Q287" i="4" s="1"/>
  <c r="O287" i="13" s="1"/>
  <c r="W124" i="4"/>
  <c r="V131" i="4"/>
  <c r="P131" i="13" s="1"/>
  <c r="U160" i="4"/>
  <c r="V160" i="4" s="1"/>
  <c r="P160" i="13" s="1"/>
  <c r="N90" i="4"/>
  <c r="O90" i="4" s="1"/>
  <c r="H90" i="13" s="1"/>
  <c r="N163" i="4"/>
  <c r="N170" i="4"/>
  <c r="O170" i="4" s="1"/>
  <c r="H170" i="13" s="1"/>
  <c r="N191" i="4"/>
  <c r="O191" i="4" s="1"/>
  <c r="H191" i="13" s="1"/>
  <c r="N224" i="4"/>
  <c r="O224" i="4" s="1"/>
  <c r="H224" i="13" s="1"/>
  <c r="N280" i="4"/>
  <c r="O280" i="4" s="1"/>
  <c r="H280" i="13" s="1"/>
  <c r="N305" i="4"/>
  <c r="N368" i="4"/>
  <c r="U98" i="4"/>
  <c r="V98" i="4" s="1"/>
  <c r="P98" i="13" s="1"/>
  <c r="U154" i="4"/>
  <c r="V154" i="4" s="1"/>
  <c r="P154" i="13" s="1"/>
  <c r="U171" i="4"/>
  <c r="V171" i="4" s="1"/>
  <c r="P171" i="13" s="1"/>
  <c r="U284" i="4"/>
  <c r="W284" i="4" s="1"/>
  <c r="N44" i="4"/>
  <c r="O44" i="4" s="1"/>
  <c r="H44" i="13" s="1"/>
  <c r="N160" i="4"/>
  <c r="P163" i="4"/>
  <c r="Q163" i="4" s="1"/>
  <c r="O163" i="13" s="1"/>
  <c r="N180" i="4"/>
  <c r="O180" i="4" s="1"/>
  <c r="H180" i="13" s="1"/>
  <c r="P191" i="4"/>
  <c r="Q191" i="4" s="1"/>
  <c r="O191" i="13" s="1"/>
  <c r="N208" i="4"/>
  <c r="O208" i="4" s="1"/>
  <c r="H208" i="13" s="1"/>
  <c r="N294" i="4"/>
  <c r="N334" i="4"/>
  <c r="O334" i="4" s="1"/>
  <c r="H334" i="13" s="1"/>
  <c r="P382" i="4"/>
  <c r="Q382" i="4" s="1"/>
  <c r="O382" i="13" s="1"/>
  <c r="N11" i="4"/>
  <c r="O11" i="4" s="1"/>
  <c r="H11" i="13" s="1"/>
  <c r="N87" i="4"/>
  <c r="O87" i="4" s="1"/>
  <c r="H87" i="13" s="1"/>
  <c r="P106" i="4"/>
  <c r="Q106" i="4" s="1"/>
  <c r="O106" i="13" s="1"/>
  <c r="N157" i="4"/>
  <c r="O157" i="4" s="1"/>
  <c r="H157" i="13" s="1"/>
  <c r="P176" i="4"/>
  <c r="Q176" i="4" s="1"/>
  <c r="O176" i="13" s="1"/>
  <c r="P180" i="4"/>
  <c r="Q180" i="4" s="1"/>
  <c r="O180" i="13" s="1"/>
  <c r="P197" i="4"/>
  <c r="Q197" i="4" s="1"/>
  <c r="O197" i="13" s="1"/>
  <c r="N375" i="4"/>
  <c r="N379" i="4"/>
  <c r="O379" i="4" s="1"/>
  <c r="H379" i="13" s="1"/>
  <c r="U86" i="4"/>
  <c r="V86" i="4" s="1"/>
  <c r="P86" i="13" s="1"/>
  <c r="U101" i="4"/>
  <c r="V248" i="4"/>
  <c r="P248" i="13" s="1"/>
  <c r="U278" i="4"/>
  <c r="V278" i="4" s="1"/>
  <c r="P278" i="13" s="1"/>
  <c r="U300" i="4"/>
  <c r="V300" i="4" s="1"/>
  <c r="P300" i="13" s="1"/>
  <c r="N205" i="4"/>
  <c r="P375" i="4"/>
  <c r="Q375" i="4" s="1"/>
  <c r="O375" i="13" s="1"/>
  <c r="U29" i="4"/>
  <c r="V29" i="4" s="1"/>
  <c r="P29" i="13" s="1"/>
  <c r="U77" i="4"/>
  <c r="V77" i="4" s="1"/>
  <c r="P117" i="4"/>
  <c r="Q117" i="4" s="1"/>
  <c r="O117" i="13" s="1"/>
  <c r="N127" i="4"/>
  <c r="P130" i="4"/>
  <c r="Q130" i="4" s="1"/>
  <c r="O130" i="13" s="1"/>
  <c r="N141" i="4"/>
  <c r="P172" i="4"/>
  <c r="Q172" i="4" s="1"/>
  <c r="O172" i="13" s="1"/>
  <c r="N259" i="4"/>
  <c r="O259" i="4" s="1"/>
  <c r="H259" i="13" s="1"/>
  <c r="N320" i="4"/>
  <c r="P371" i="4"/>
  <c r="Q371" i="4" s="1"/>
  <c r="O371" i="13" s="1"/>
  <c r="S106" i="4"/>
  <c r="T106" i="4" s="1"/>
  <c r="I106" i="13" s="1"/>
  <c r="S323" i="4"/>
  <c r="T323" i="4" s="1"/>
  <c r="I323" i="13" s="1"/>
  <c r="P172" i="8"/>
  <c r="Q172" i="8" s="1"/>
  <c r="P146" i="8"/>
  <c r="Q146" i="8" s="1"/>
  <c r="P69" i="8"/>
  <c r="Q69" i="8" s="1"/>
  <c r="P206" i="8"/>
  <c r="Q206" i="8" s="1"/>
  <c r="P218" i="8"/>
  <c r="Q218" i="8" s="1"/>
  <c r="P224" i="8"/>
  <c r="Q224" i="8" s="1"/>
  <c r="H340" i="12"/>
  <c r="P157" i="8"/>
  <c r="Q157" i="8" s="1"/>
  <c r="P226" i="8"/>
  <c r="Q226" i="8" s="1"/>
  <c r="H199" i="12"/>
  <c r="H160" i="12"/>
  <c r="P150" i="8"/>
  <c r="Q150" i="8" s="1"/>
  <c r="P71" i="8"/>
  <c r="Q71" i="8" s="1"/>
  <c r="P82" i="8"/>
  <c r="Q82" i="8" s="1"/>
  <c r="H262" i="12"/>
  <c r="S28" i="4"/>
  <c r="T28" i="4" s="1"/>
  <c r="I28" i="13" s="1"/>
  <c r="J28" i="4"/>
  <c r="G28" i="13" s="1"/>
  <c r="U45" i="4"/>
  <c r="V45" i="4" s="1"/>
  <c r="P45" i="13" s="1"/>
  <c r="P45" i="4"/>
  <c r="Q45" i="4" s="1"/>
  <c r="O45" i="13" s="1"/>
  <c r="L95" i="4"/>
  <c r="N95" i="13" s="1"/>
  <c r="U95" i="4"/>
  <c r="S150" i="4"/>
  <c r="T150" i="4" s="1"/>
  <c r="I150" i="13" s="1"/>
  <c r="J150" i="4"/>
  <c r="G150" i="13" s="1"/>
  <c r="N150" i="4"/>
  <c r="S174" i="4"/>
  <c r="T174" i="4" s="1"/>
  <c r="I174" i="13" s="1"/>
  <c r="N174" i="4"/>
  <c r="O174" i="4" s="1"/>
  <c r="H174" i="13" s="1"/>
  <c r="U195" i="4"/>
  <c r="V195" i="4" s="1"/>
  <c r="P195" i="13" s="1"/>
  <c r="P195" i="4"/>
  <c r="Q195" i="4" s="1"/>
  <c r="O195" i="13" s="1"/>
  <c r="S216" i="4"/>
  <c r="T216" i="4" s="1"/>
  <c r="I216" i="13" s="1"/>
  <c r="N216" i="4"/>
  <c r="J216" i="4"/>
  <c r="G216" i="13" s="1"/>
  <c r="U259" i="4"/>
  <c r="W259" i="4" s="1"/>
  <c r="O77" i="8" s="1"/>
  <c r="P77" i="8" s="1"/>
  <c r="Q77" i="8" s="1"/>
  <c r="P259" i="4"/>
  <c r="Q259" i="4" s="1"/>
  <c r="O259" i="13" s="1"/>
  <c r="U349" i="4"/>
  <c r="V349" i="4" s="1"/>
  <c r="P349" i="4"/>
  <c r="Q349" i="4" s="1"/>
  <c r="O349" i="13" s="1"/>
  <c r="L349" i="4"/>
  <c r="N349" i="13" s="1"/>
  <c r="U353" i="4"/>
  <c r="P353" i="4"/>
  <c r="Q353" i="4" s="1"/>
  <c r="O353" i="13" s="1"/>
  <c r="L353" i="4"/>
  <c r="N353" i="13" s="1"/>
  <c r="U361" i="4"/>
  <c r="V361" i="4" s="1"/>
  <c r="P361" i="13" s="1"/>
  <c r="P361" i="4"/>
  <c r="Q361" i="4" s="1"/>
  <c r="O361" i="13" s="1"/>
  <c r="L361" i="4"/>
  <c r="N361" i="13" s="1"/>
  <c r="U386" i="4"/>
  <c r="W386" i="4" s="1"/>
  <c r="L386" i="4"/>
  <c r="N386" i="13" s="1"/>
  <c r="V9" i="4"/>
  <c r="P9" i="13" s="1"/>
  <c r="W9" i="4"/>
  <c r="O10" i="8" s="1"/>
  <c r="P10" i="8" s="1"/>
  <c r="Q10" i="8" s="1"/>
  <c r="U65" i="4"/>
  <c r="V65" i="4" s="1"/>
  <c r="P65" i="13" s="1"/>
  <c r="L65" i="4"/>
  <c r="N65" i="13" s="1"/>
  <c r="U69" i="4"/>
  <c r="V69" i="4" s="1"/>
  <c r="W69" i="4" s="1"/>
  <c r="L69" i="4"/>
  <c r="N69" i="13" s="1"/>
  <c r="U146" i="4"/>
  <c r="V146" i="4" s="1"/>
  <c r="P146" i="13" s="1"/>
  <c r="L146" i="4"/>
  <c r="N146" i="13" s="1"/>
  <c r="P146" i="4"/>
  <c r="Q146" i="4" s="1"/>
  <c r="O146" i="13" s="1"/>
  <c r="P231" i="4"/>
  <c r="Q231" i="4" s="1"/>
  <c r="O231" i="13" s="1"/>
  <c r="U231" i="4"/>
  <c r="L231" i="4"/>
  <c r="N231" i="13" s="1"/>
  <c r="S235" i="4"/>
  <c r="T235" i="4" s="1"/>
  <c r="I235" i="13" s="1"/>
  <c r="N235" i="4"/>
  <c r="O235" i="4" s="1"/>
  <c r="H235" i="13" s="1"/>
  <c r="S239" i="4"/>
  <c r="T239" i="4" s="1"/>
  <c r="I239" i="13" s="1"/>
  <c r="N239" i="4"/>
  <c r="O239" i="4" s="1"/>
  <c r="H239" i="13" s="1"/>
  <c r="S243" i="4"/>
  <c r="T243" i="4" s="1"/>
  <c r="I243" i="13" s="1"/>
  <c r="N243" i="4"/>
  <c r="U308" i="4"/>
  <c r="W308" i="4" s="1"/>
  <c r="P308" i="4"/>
  <c r="Q308" i="4" s="1"/>
  <c r="O308" i="13" s="1"/>
  <c r="L308" i="4"/>
  <c r="N308" i="13" s="1"/>
  <c r="S327" i="4"/>
  <c r="T327" i="4" s="1"/>
  <c r="I327" i="13" s="1"/>
  <c r="N327" i="4"/>
  <c r="N342" i="4"/>
  <c r="J342" i="4"/>
  <c r="G342" i="13" s="1"/>
  <c r="S346" i="4"/>
  <c r="T346" i="4" s="1"/>
  <c r="I346" i="13" s="1"/>
  <c r="J346" i="4"/>
  <c r="G346" i="13" s="1"/>
  <c r="S350" i="4"/>
  <c r="T350" i="4" s="1"/>
  <c r="I350" i="13" s="1"/>
  <c r="N350" i="4"/>
  <c r="O350" i="4" s="1"/>
  <c r="H350" i="13" s="1"/>
  <c r="J350" i="4"/>
  <c r="G350" i="13" s="1"/>
  <c r="S354" i="4"/>
  <c r="T354" i="4" s="1"/>
  <c r="I354" i="13" s="1"/>
  <c r="N354" i="4"/>
  <c r="O354" i="4" s="1"/>
  <c r="H354" i="13" s="1"/>
  <c r="J354" i="4"/>
  <c r="G354" i="13" s="1"/>
  <c r="S358" i="4"/>
  <c r="T358" i="4" s="1"/>
  <c r="I358" i="13" s="1"/>
  <c r="N358" i="4"/>
  <c r="O358" i="4" s="1"/>
  <c r="H358" i="13" s="1"/>
  <c r="J358" i="4"/>
  <c r="G358" i="13" s="1"/>
  <c r="S383" i="4"/>
  <c r="T383" i="4" s="1"/>
  <c r="I383" i="13" s="1"/>
  <c r="N383" i="4"/>
  <c r="O383" i="4" s="1"/>
  <c r="H383" i="13" s="1"/>
  <c r="J383" i="4"/>
  <c r="G383" i="13" s="1"/>
  <c r="S387" i="4"/>
  <c r="T387" i="4" s="1"/>
  <c r="I387" i="13" s="1"/>
  <c r="J387" i="4"/>
  <c r="G387" i="13" s="1"/>
  <c r="N387" i="4"/>
  <c r="O387" i="4" s="1"/>
  <c r="H387" i="13" s="1"/>
  <c r="P7" i="8"/>
  <c r="Q7" i="8" s="1"/>
  <c r="J239" i="4"/>
  <c r="G239" i="13" s="1"/>
  <c r="P65" i="4"/>
  <c r="Q65" i="4" s="1"/>
  <c r="O65" i="13" s="1"/>
  <c r="S113" i="4"/>
  <c r="T113" i="4" s="1"/>
  <c r="I113" i="13" s="1"/>
  <c r="N113" i="4"/>
  <c r="U116" i="4"/>
  <c r="V116" i="4" s="1"/>
  <c r="P116" i="13" s="1"/>
  <c r="P116" i="4"/>
  <c r="Q116" i="4" s="1"/>
  <c r="O116" i="13" s="1"/>
  <c r="P120" i="4"/>
  <c r="Q120" i="4" s="1"/>
  <c r="O120" i="13" s="1"/>
  <c r="L120" i="4"/>
  <c r="N120" i="13" s="1"/>
  <c r="P189" i="4"/>
  <c r="Q189" i="4" s="1"/>
  <c r="O189" i="13" s="1"/>
  <c r="L189" i="4"/>
  <c r="N189" i="13" s="1"/>
  <c r="U203" i="4"/>
  <c r="V203" i="4" s="1"/>
  <c r="P203" i="13" s="1"/>
  <c r="P203" i="4"/>
  <c r="Q203" i="4" s="1"/>
  <c r="O203" i="13" s="1"/>
  <c r="L203" i="4"/>
  <c r="N203" i="13" s="1"/>
  <c r="U228" i="4"/>
  <c r="V228" i="4" s="1"/>
  <c r="P228" i="13" s="1"/>
  <c r="P228" i="4"/>
  <c r="Q228" i="4" s="1"/>
  <c r="O228" i="13" s="1"/>
  <c r="L228" i="4"/>
  <c r="N228" i="13" s="1"/>
  <c r="P291" i="4"/>
  <c r="Q291" i="4" s="1"/>
  <c r="O291" i="13" s="1"/>
  <c r="U291" i="4"/>
  <c r="V291" i="4" s="1"/>
  <c r="P291" i="13" s="1"/>
  <c r="L291" i="4"/>
  <c r="N291" i="13" s="1"/>
  <c r="S295" i="4"/>
  <c r="T295" i="4" s="1"/>
  <c r="I295" i="13" s="1"/>
  <c r="N295" i="4"/>
  <c r="J295" i="4"/>
  <c r="G295" i="13" s="1"/>
  <c r="S309" i="4"/>
  <c r="T309" i="4" s="1"/>
  <c r="I309" i="13" s="1"/>
  <c r="N309" i="4"/>
  <c r="J309" i="4"/>
  <c r="G309" i="13" s="1"/>
  <c r="S313" i="4"/>
  <c r="T313" i="4" s="1"/>
  <c r="I313" i="13" s="1"/>
  <c r="J313" i="4"/>
  <c r="G313" i="13" s="1"/>
  <c r="S317" i="4"/>
  <c r="T317" i="4" s="1"/>
  <c r="I317" i="13" s="1"/>
  <c r="N317" i="4"/>
  <c r="J317" i="4"/>
  <c r="G317" i="13" s="1"/>
  <c r="S321" i="4"/>
  <c r="T321" i="4" s="1"/>
  <c r="I321" i="13" s="1"/>
  <c r="N321" i="4"/>
  <c r="O321" i="4" s="1"/>
  <c r="H321" i="13" s="1"/>
  <c r="J321" i="4"/>
  <c r="G321" i="13" s="1"/>
  <c r="P334" i="4"/>
  <c r="Q334" i="4" s="1"/>
  <c r="O334" i="13" s="1"/>
  <c r="L334" i="4"/>
  <c r="N334" i="13" s="1"/>
  <c r="U338" i="4"/>
  <c r="W338" i="4" s="1"/>
  <c r="O237" i="8" s="1"/>
  <c r="P237" i="8" s="1"/>
  <c r="Q237" i="8" s="1"/>
  <c r="I54" i="12" s="1"/>
  <c r="P338" i="4"/>
  <c r="Q338" i="4" s="1"/>
  <c r="O338" i="13" s="1"/>
  <c r="L338" i="4"/>
  <c r="N338" i="13" s="1"/>
  <c r="J209" i="4"/>
  <c r="G209" i="13" s="1"/>
  <c r="L367" i="4"/>
  <c r="N367" i="13" s="1"/>
  <c r="S7" i="4"/>
  <c r="T7" i="4" s="1"/>
  <c r="I7" i="13" s="1"/>
  <c r="N7" i="4"/>
  <c r="J7" i="4"/>
  <c r="G7" i="13" s="1"/>
  <c r="P25" i="4"/>
  <c r="Q25" i="4" s="1"/>
  <c r="O25" i="13" s="1"/>
  <c r="L25" i="4"/>
  <c r="N25" i="13" s="1"/>
  <c r="U109" i="4"/>
  <c r="V109" i="4" s="1"/>
  <c r="P109" i="13" s="1"/>
  <c r="L109" i="4"/>
  <c r="N109" i="13" s="1"/>
  <c r="U147" i="4"/>
  <c r="W147" i="4" s="1"/>
  <c r="L147" i="4"/>
  <c r="N147" i="13" s="1"/>
  <c r="P147" i="4"/>
  <c r="Q147" i="4" s="1"/>
  <c r="O147" i="13" s="1"/>
  <c r="U151" i="4"/>
  <c r="W151" i="4" s="1"/>
  <c r="O89" i="8" s="1"/>
  <c r="P89" i="8" s="1"/>
  <c r="Q89" i="8" s="1"/>
  <c r="P151" i="4"/>
  <c r="Q151" i="4" s="1"/>
  <c r="O151" i="13" s="1"/>
  <c r="L151" i="4"/>
  <c r="N151" i="13" s="1"/>
  <c r="P155" i="4"/>
  <c r="Q155" i="4" s="1"/>
  <c r="O155" i="13" s="1"/>
  <c r="L155" i="4"/>
  <c r="N155" i="13" s="1"/>
  <c r="S347" i="4"/>
  <c r="T347" i="4" s="1"/>
  <c r="I347" i="13" s="1"/>
  <c r="N347" i="4"/>
  <c r="J347" i="4"/>
  <c r="G347" i="13" s="1"/>
  <c r="S351" i="4"/>
  <c r="T351" i="4" s="1"/>
  <c r="I351" i="13" s="1"/>
  <c r="J351" i="4"/>
  <c r="G351" i="13" s="1"/>
  <c r="J355" i="4"/>
  <c r="G355" i="13" s="1"/>
  <c r="U380" i="4"/>
  <c r="V380" i="4" s="1"/>
  <c r="P380" i="4"/>
  <c r="Q380" i="4" s="1"/>
  <c r="O380" i="13" s="1"/>
  <c r="L380" i="4"/>
  <c r="N380" i="13" s="1"/>
  <c r="N10" i="4"/>
  <c r="S10" i="4"/>
  <c r="T10" i="4" s="1"/>
  <c r="I10" i="13" s="1"/>
  <c r="P109" i="4"/>
  <c r="Q109" i="4" s="1"/>
  <c r="O109" i="13" s="1"/>
  <c r="S103" i="4"/>
  <c r="T103" i="4" s="1"/>
  <c r="I103" i="13" s="1"/>
  <c r="J103" i="4"/>
  <c r="G103" i="13" s="1"/>
  <c r="N103" i="4"/>
  <c r="O103" i="4" s="1"/>
  <c r="H103" i="13" s="1"/>
  <c r="U133" i="4"/>
  <c r="L133" i="4"/>
  <c r="N133" i="13" s="1"/>
  <c r="P133" i="4"/>
  <c r="Q133" i="4" s="1"/>
  <c r="O133" i="13" s="1"/>
  <c r="N137" i="4"/>
  <c r="J137" i="4"/>
  <c r="G137" i="13" s="1"/>
  <c r="U299" i="4"/>
  <c r="P299" i="4"/>
  <c r="Q299" i="4" s="1"/>
  <c r="O299" i="13" s="1"/>
  <c r="L299" i="4"/>
  <c r="N299" i="13" s="1"/>
  <c r="S303" i="4"/>
  <c r="T303" i="4" s="1"/>
  <c r="I303" i="13" s="1"/>
  <c r="N303" i="4"/>
  <c r="U306" i="4"/>
  <c r="W306" i="4" s="1"/>
  <c r="P306" i="4"/>
  <c r="Q306" i="4" s="1"/>
  <c r="O306" i="13" s="1"/>
  <c r="L306" i="4"/>
  <c r="N306" i="13" s="1"/>
  <c r="P95" i="4"/>
  <c r="Q95" i="4" s="1"/>
  <c r="O95" i="13" s="1"/>
  <c r="S279" i="4"/>
  <c r="T279" i="4" s="1"/>
  <c r="I279" i="13" s="1"/>
  <c r="J279" i="4"/>
  <c r="G279" i="13" s="1"/>
  <c r="U282" i="4"/>
  <c r="W282" i="4" s="1"/>
  <c r="L282" i="4"/>
  <c r="N282" i="13" s="1"/>
  <c r="P61" i="8"/>
  <c r="Q61" i="8" s="1"/>
  <c r="P174" i="8"/>
  <c r="Q174" i="8" s="1"/>
  <c r="P210" i="8"/>
  <c r="Q210" i="8" s="1"/>
  <c r="P219" i="8"/>
  <c r="Q219" i="8" s="1"/>
  <c r="P225" i="8"/>
  <c r="Q225" i="8" s="1"/>
  <c r="H89" i="12"/>
  <c r="H322" i="12"/>
  <c r="J206" i="4"/>
  <c r="G206" i="13" s="1"/>
  <c r="N28" i="4"/>
  <c r="O28" i="4" s="1"/>
  <c r="H28" i="13" s="1"/>
  <c r="P212" i="4"/>
  <c r="Q212" i="4" s="1"/>
  <c r="O212" i="13" s="1"/>
  <c r="N346" i="4"/>
  <c r="N351" i="4"/>
  <c r="P386" i="4"/>
  <c r="Q386" i="4" s="1"/>
  <c r="O386" i="13" s="1"/>
  <c r="U64" i="4"/>
  <c r="W64" i="4" s="1"/>
  <c r="O35" i="8" s="1"/>
  <c r="P35" i="8" s="1"/>
  <c r="Q35" i="8" s="1"/>
  <c r="L64" i="4"/>
  <c r="N64" i="13" s="1"/>
  <c r="S68" i="4"/>
  <c r="T68" i="4" s="1"/>
  <c r="I68" i="13" s="1"/>
  <c r="N68" i="4"/>
  <c r="O68" i="4" s="1"/>
  <c r="H68" i="13" s="1"/>
  <c r="J68" i="4"/>
  <c r="G68" i="13" s="1"/>
  <c r="S91" i="4"/>
  <c r="T91" i="4" s="1"/>
  <c r="I91" i="13" s="1"/>
  <c r="N91" i="4"/>
  <c r="O91" i="4" s="1"/>
  <c r="H91" i="13" s="1"/>
  <c r="U237" i="4"/>
  <c r="P237" i="4"/>
  <c r="Q237" i="4" s="1"/>
  <c r="O237" i="13" s="1"/>
  <c r="L237" i="4"/>
  <c r="N237" i="13" s="1"/>
  <c r="U241" i="4"/>
  <c r="V241" i="4" s="1"/>
  <c r="P241" i="13" s="1"/>
  <c r="P241" i="4"/>
  <c r="Q241" i="4" s="1"/>
  <c r="O241" i="13" s="1"/>
  <c r="L241" i="4"/>
  <c r="N241" i="13" s="1"/>
  <c r="U245" i="4"/>
  <c r="W245" i="4" s="1"/>
  <c r="P245" i="4"/>
  <c r="Q245" i="4" s="1"/>
  <c r="O245" i="13" s="1"/>
  <c r="L245" i="4"/>
  <c r="N245" i="13" s="1"/>
  <c r="N283" i="4"/>
  <c r="O283" i="4" s="1"/>
  <c r="H283" i="13" s="1"/>
  <c r="J283" i="4"/>
  <c r="G283" i="13" s="1"/>
  <c r="S283" i="4"/>
  <c r="T283" i="4" s="1"/>
  <c r="I283" i="13" s="1"/>
  <c r="P69" i="4"/>
  <c r="Q69" i="4" s="1"/>
  <c r="O69" i="13" s="1"/>
  <c r="S58" i="4"/>
  <c r="T58" i="4" s="1"/>
  <c r="I58" i="13" s="1"/>
  <c r="N58" i="4"/>
  <c r="O58" i="4" s="1"/>
  <c r="H58" i="13" s="1"/>
  <c r="J58" i="4"/>
  <c r="G58" i="13" s="1"/>
  <c r="P79" i="4"/>
  <c r="Q79" i="4" s="1"/>
  <c r="O79" i="13" s="1"/>
  <c r="L79" i="4"/>
  <c r="N79" i="13" s="1"/>
  <c r="U173" i="4"/>
  <c r="V173" i="4" s="1"/>
  <c r="P173" i="13" s="1"/>
  <c r="P173" i="4"/>
  <c r="Q173" i="4" s="1"/>
  <c r="O173" i="13" s="1"/>
  <c r="L173" i="4"/>
  <c r="N173" i="13" s="1"/>
  <c r="L177" i="4"/>
  <c r="N177" i="13" s="1"/>
  <c r="P177" i="4"/>
  <c r="Q177" i="4" s="1"/>
  <c r="O177" i="13" s="1"/>
  <c r="S181" i="4"/>
  <c r="T181" i="4" s="1"/>
  <c r="I181" i="13" s="1"/>
  <c r="N181" i="4"/>
  <c r="O181" i="4" s="1"/>
  <c r="H181" i="13" s="1"/>
  <c r="J181" i="4"/>
  <c r="G181" i="13" s="1"/>
  <c r="S202" i="4"/>
  <c r="T202" i="4" s="1"/>
  <c r="I202" i="13" s="1"/>
  <c r="N202" i="4"/>
  <c r="O202" i="4" s="1"/>
  <c r="H202" i="13" s="1"/>
  <c r="S206" i="4"/>
  <c r="T206" i="4" s="1"/>
  <c r="I206" i="13" s="1"/>
  <c r="U212" i="4"/>
  <c r="V212" i="4" s="1"/>
  <c r="P212" i="13" s="1"/>
  <c r="U219" i="4"/>
  <c r="V219" i="4" s="1"/>
  <c r="P219" i="13" s="1"/>
  <c r="P219" i="4"/>
  <c r="Q219" i="4" s="1"/>
  <c r="O219" i="13" s="1"/>
  <c r="U223" i="4"/>
  <c r="P223" i="4"/>
  <c r="Q223" i="4" s="1"/>
  <c r="O223" i="13" s="1"/>
  <c r="L223" i="4"/>
  <c r="N223" i="13" s="1"/>
  <c r="S234" i="4"/>
  <c r="T234" i="4" s="1"/>
  <c r="I234" i="13" s="1"/>
  <c r="J234" i="4"/>
  <c r="G234" i="13" s="1"/>
  <c r="N234" i="4"/>
  <c r="O234" i="4" s="1"/>
  <c r="H234" i="13" s="1"/>
  <c r="S238" i="4"/>
  <c r="T238" i="4" s="1"/>
  <c r="I238" i="13" s="1"/>
  <c r="N238" i="4"/>
  <c r="O238" i="4" s="1"/>
  <c r="H238" i="13" s="1"/>
  <c r="J238" i="4"/>
  <c r="G238" i="13" s="1"/>
  <c r="S242" i="4"/>
  <c r="T242" i="4" s="1"/>
  <c r="I242" i="13" s="1"/>
  <c r="J242" i="4"/>
  <c r="G242" i="13" s="1"/>
  <c r="S246" i="4"/>
  <c r="T246" i="4" s="1"/>
  <c r="I246" i="13" s="1"/>
  <c r="N246" i="4"/>
  <c r="O246" i="4" s="1"/>
  <c r="H246" i="13" s="1"/>
  <c r="J246" i="4"/>
  <c r="G246" i="13" s="1"/>
  <c r="S249" i="4"/>
  <c r="T249" i="4" s="1"/>
  <c r="I249" i="13" s="1"/>
  <c r="N249" i="4"/>
  <c r="J249" i="4"/>
  <c r="G249" i="13" s="1"/>
  <c r="N265" i="4"/>
  <c r="O265" i="4" s="1"/>
  <c r="H265" i="13" s="1"/>
  <c r="S265" i="4"/>
  <c r="T265" i="4" s="1"/>
  <c r="I265" i="13" s="1"/>
  <c r="S269" i="4"/>
  <c r="T269" i="4" s="1"/>
  <c r="I269" i="13" s="1"/>
  <c r="N269" i="4"/>
  <c r="O269" i="4" s="1"/>
  <c r="H269" i="13" s="1"/>
  <c r="S273" i="4"/>
  <c r="T273" i="4" s="1"/>
  <c r="I273" i="13" s="1"/>
  <c r="N273" i="4"/>
  <c r="O273" i="4" s="1"/>
  <c r="H273" i="13" s="1"/>
  <c r="U25" i="4"/>
  <c r="V25" i="4" s="1"/>
  <c r="P25" i="13" s="1"/>
  <c r="S155" i="4"/>
  <c r="T155" i="4" s="1"/>
  <c r="I155" i="13" s="1"/>
  <c r="N155" i="4"/>
  <c r="U262" i="4"/>
  <c r="V262" i="4" s="1"/>
  <c r="P262" i="13" s="1"/>
  <c r="P262" i="4"/>
  <c r="Q262" i="4" s="1"/>
  <c r="O262" i="13" s="1"/>
  <c r="U268" i="4"/>
  <c r="W268" i="4" s="1"/>
  <c r="P268" i="4"/>
  <c r="Q268" i="4" s="1"/>
  <c r="O268" i="13" s="1"/>
  <c r="S276" i="4"/>
  <c r="T276" i="4" s="1"/>
  <c r="I276" i="13" s="1"/>
  <c r="N276" i="4"/>
  <c r="O276" i="4" s="1"/>
  <c r="H276" i="13" s="1"/>
  <c r="U285" i="4"/>
  <c r="P285" i="4"/>
  <c r="Q285" i="4" s="1"/>
  <c r="O285" i="13" s="1"/>
  <c r="S289" i="4"/>
  <c r="T289" i="4" s="1"/>
  <c r="I289" i="13" s="1"/>
  <c r="N289" i="4"/>
  <c r="S306" i="4"/>
  <c r="T306" i="4" s="1"/>
  <c r="I306" i="13" s="1"/>
  <c r="N306" i="4"/>
  <c r="U309" i="4"/>
  <c r="V309" i="4" s="1"/>
  <c r="P309" i="13" s="1"/>
  <c r="U331" i="4"/>
  <c r="V331" i="4" s="1"/>
  <c r="P331" i="13" s="1"/>
  <c r="P331" i="4"/>
  <c r="Q331" i="4" s="1"/>
  <c r="O331" i="13" s="1"/>
  <c r="S335" i="4"/>
  <c r="T335" i="4" s="1"/>
  <c r="I335" i="13" s="1"/>
  <c r="N335" i="4"/>
  <c r="U346" i="4"/>
  <c r="V346" i="4" s="1"/>
  <c r="P346" i="13" s="1"/>
  <c r="U383" i="4"/>
  <c r="V383" i="4" s="1"/>
  <c r="P383" i="13" s="1"/>
  <c r="S140" i="4"/>
  <c r="T140" i="4" s="1"/>
  <c r="I140" i="13" s="1"/>
  <c r="N140" i="4"/>
  <c r="S190" i="4"/>
  <c r="T190" i="4" s="1"/>
  <c r="I190" i="13" s="1"/>
  <c r="N190" i="4"/>
  <c r="O190" i="4" s="1"/>
  <c r="H190" i="13" s="1"/>
  <c r="N193" i="4"/>
  <c r="U193" i="4"/>
  <c r="V193" i="4" s="1"/>
  <c r="P193" i="13" s="1"/>
  <c r="S200" i="4"/>
  <c r="T200" i="4" s="1"/>
  <c r="I200" i="13" s="1"/>
  <c r="N200" i="4"/>
  <c r="U256" i="4"/>
  <c r="V256" i="4" s="1"/>
  <c r="P256" i="13" s="1"/>
  <c r="P256" i="4"/>
  <c r="Q256" i="4" s="1"/>
  <c r="O256" i="13" s="1"/>
  <c r="S277" i="4"/>
  <c r="T277" i="4" s="1"/>
  <c r="I277" i="13" s="1"/>
  <c r="N277" i="4"/>
  <c r="O277" i="4" s="1"/>
  <c r="H277" i="13" s="1"/>
  <c r="U283" i="4"/>
  <c r="V283" i="4" s="1"/>
  <c r="P283" i="13" s="1"/>
  <c r="S329" i="4"/>
  <c r="T329" i="4" s="1"/>
  <c r="I329" i="13" s="1"/>
  <c r="N329" i="4"/>
  <c r="S336" i="4"/>
  <c r="T336" i="4" s="1"/>
  <c r="I336" i="13" s="1"/>
  <c r="N336" i="4"/>
  <c r="O336" i="4" s="1"/>
  <c r="H336" i="13" s="1"/>
  <c r="S377" i="4"/>
  <c r="T377" i="4" s="1"/>
  <c r="I377" i="13" s="1"/>
  <c r="N377" i="4"/>
  <c r="O377" i="4" s="1"/>
  <c r="H377" i="13" s="1"/>
  <c r="U30" i="4"/>
  <c r="V30" i="4" s="1"/>
  <c r="P30" i="13" s="1"/>
  <c r="U54" i="4"/>
  <c r="W54" i="4" s="1"/>
  <c r="P66" i="4"/>
  <c r="Q66" i="4" s="1"/>
  <c r="O66" i="13" s="1"/>
  <c r="U66" i="4"/>
  <c r="S128" i="4"/>
  <c r="T128" i="4" s="1"/>
  <c r="I128" i="13" s="1"/>
  <c r="N128" i="4"/>
  <c r="U140" i="4"/>
  <c r="V140" i="4" s="1"/>
  <c r="P140" i="13" s="1"/>
  <c r="S176" i="4"/>
  <c r="T176" i="4" s="1"/>
  <c r="I176" i="13" s="1"/>
  <c r="N176" i="4"/>
  <c r="O176" i="4" s="1"/>
  <c r="H176" i="13" s="1"/>
  <c r="U250" i="4"/>
  <c r="W250" i="4" s="1"/>
  <c r="P250" i="4"/>
  <c r="Q250" i="4" s="1"/>
  <c r="O250" i="13" s="1"/>
  <c r="S254" i="4"/>
  <c r="T254" i="4" s="1"/>
  <c r="I254" i="13" s="1"/>
  <c r="S266" i="4"/>
  <c r="T266" i="4" s="1"/>
  <c r="I266" i="13" s="1"/>
  <c r="N266" i="4"/>
  <c r="O266" i="4" s="1"/>
  <c r="H266" i="13" s="1"/>
  <c r="S297" i="4"/>
  <c r="T297" i="4" s="1"/>
  <c r="I297" i="13" s="1"/>
  <c r="N297" i="4"/>
  <c r="U325" i="4"/>
  <c r="W325" i="4" s="1"/>
  <c r="P325" i="4"/>
  <c r="Q325" i="4" s="1"/>
  <c r="O325" i="13" s="1"/>
  <c r="U329" i="4"/>
  <c r="W329" i="4" s="1"/>
  <c r="P329" i="4"/>
  <c r="Q329" i="4" s="1"/>
  <c r="O329" i="13" s="1"/>
  <c r="S363" i="4"/>
  <c r="T363" i="4" s="1"/>
  <c r="I363" i="13" s="1"/>
  <c r="N363" i="4"/>
  <c r="O363" i="4" s="1"/>
  <c r="H363" i="13" s="1"/>
  <c r="S366" i="4"/>
  <c r="T366" i="4" s="1"/>
  <c r="I366" i="13" s="1"/>
  <c r="N366" i="4"/>
  <c r="S370" i="4"/>
  <c r="T370" i="4" s="1"/>
  <c r="I370" i="13" s="1"/>
  <c r="N370" i="4"/>
  <c r="O370" i="4" s="1"/>
  <c r="H370" i="13" s="1"/>
  <c r="U381" i="4"/>
  <c r="W381" i="4" s="1"/>
  <c r="O262" i="8" s="1"/>
  <c r="P262" i="8" s="1"/>
  <c r="Q262" i="8" s="1"/>
  <c r="P381" i="4"/>
  <c r="Q381" i="4" s="1"/>
  <c r="O381" i="13" s="1"/>
  <c r="U187" i="4"/>
  <c r="V187" i="4" s="1"/>
  <c r="P187" i="13" s="1"/>
  <c r="P187" i="4"/>
  <c r="Q187" i="4" s="1"/>
  <c r="O187" i="13" s="1"/>
  <c r="U311" i="4"/>
  <c r="V311" i="4" s="1"/>
  <c r="P311" i="13" s="1"/>
  <c r="P311" i="4"/>
  <c r="Q311" i="4" s="1"/>
  <c r="O311" i="13" s="1"/>
  <c r="U315" i="4"/>
  <c r="W315" i="4" s="1"/>
  <c r="O167" i="8" s="1"/>
  <c r="P167" i="8" s="1"/>
  <c r="Q167" i="8" s="1"/>
  <c r="I315" i="12" s="1"/>
  <c r="P315" i="4"/>
  <c r="Q315" i="4" s="1"/>
  <c r="O315" i="13" s="1"/>
  <c r="S326" i="4"/>
  <c r="T326" i="4" s="1"/>
  <c r="I326" i="13" s="1"/>
  <c r="N326" i="4"/>
  <c r="O326" i="4" s="1"/>
  <c r="H326" i="13" s="1"/>
  <c r="U356" i="4"/>
  <c r="P356" i="4"/>
  <c r="Q356" i="4" s="1"/>
  <c r="O356" i="13" s="1"/>
  <c r="U366" i="4"/>
  <c r="V366" i="4" s="1"/>
  <c r="P366" i="13" s="1"/>
  <c r="P366" i="4"/>
  <c r="Q366" i="4" s="1"/>
  <c r="O366" i="13" s="1"/>
  <c r="U149" i="4"/>
  <c r="V149" i="4" s="1"/>
  <c r="P149" i="13" s="1"/>
  <c r="P149" i="4"/>
  <c r="Q149" i="4" s="1"/>
  <c r="O149" i="13" s="1"/>
  <c r="S245" i="4"/>
  <c r="T245" i="4" s="1"/>
  <c r="I245" i="13" s="1"/>
  <c r="N245" i="4"/>
  <c r="O245" i="4" s="1"/>
  <c r="H245" i="13" s="1"/>
  <c r="U257" i="4"/>
  <c r="V257" i="4" s="1"/>
  <c r="P257" i="13" s="1"/>
  <c r="P257" i="4"/>
  <c r="Q257" i="4" s="1"/>
  <c r="O257" i="13" s="1"/>
  <c r="S308" i="4"/>
  <c r="T308" i="4" s="1"/>
  <c r="I308" i="13" s="1"/>
  <c r="N308" i="4"/>
  <c r="S312" i="4"/>
  <c r="T312" i="4" s="1"/>
  <c r="I312" i="13" s="1"/>
  <c r="N312" i="4"/>
  <c r="O312" i="4" s="1"/>
  <c r="H312" i="13" s="1"/>
  <c r="S316" i="4"/>
  <c r="T316" i="4" s="1"/>
  <c r="I316" i="13" s="1"/>
  <c r="N316" i="4"/>
  <c r="N371" i="4"/>
  <c r="O371" i="4" s="1"/>
  <c r="H371" i="13" s="1"/>
  <c r="S371" i="4"/>
  <c r="T371" i="4" s="1"/>
  <c r="I371" i="13" s="1"/>
  <c r="U374" i="4"/>
  <c r="V374" i="4" s="1"/>
  <c r="P374" i="13" s="1"/>
  <c r="P374" i="4"/>
  <c r="Q374" i="4" s="1"/>
  <c r="O374" i="13" s="1"/>
  <c r="U26" i="4"/>
  <c r="V26" i="4" s="1"/>
  <c r="P26" i="13" s="1"/>
  <c r="U112" i="4"/>
  <c r="U128" i="4"/>
  <c r="U158" i="4"/>
  <c r="V158" i="4" s="1"/>
  <c r="P158" i="13" s="1"/>
  <c r="U209" i="4"/>
  <c r="V209" i="4" s="1"/>
  <c r="P209" i="13" s="1"/>
  <c r="U216" i="4"/>
  <c r="V216" i="4" s="1"/>
  <c r="P216" i="13" s="1"/>
  <c r="U238" i="4"/>
  <c r="V238" i="4" s="1"/>
  <c r="P238" i="13" s="1"/>
  <c r="U265" i="4"/>
  <c r="W265" i="4" s="1"/>
  <c r="U269" i="4"/>
  <c r="W269" i="4" s="1"/>
  <c r="O147" i="8" s="1"/>
  <c r="P147" i="8" s="1"/>
  <c r="Q147" i="8" s="1"/>
  <c r="U273" i="4"/>
  <c r="V273" i="4" s="1"/>
  <c r="P273" i="13" s="1"/>
  <c r="U294" i="4"/>
  <c r="V294" i="4" s="1"/>
  <c r="P294" i="13" s="1"/>
  <c r="U323" i="4"/>
  <c r="V323" i="4" s="1"/>
  <c r="U350" i="4"/>
  <c r="V350" i="4" s="1"/>
  <c r="P350" i="13" s="1"/>
  <c r="U16" i="4"/>
  <c r="V16" i="4" s="1"/>
  <c r="P16" i="13" s="1"/>
  <c r="U46" i="4"/>
  <c r="V46" i="4" s="1"/>
  <c r="P46" i="13" s="1"/>
  <c r="U174" i="4"/>
  <c r="W174" i="4" s="1"/>
  <c r="O109" i="8" s="1"/>
  <c r="P109" i="8" s="1"/>
  <c r="Q109" i="8" s="1"/>
  <c r="U235" i="4"/>
  <c r="V235" i="4" s="1"/>
  <c r="P235" i="13" s="1"/>
  <c r="U252" i="4"/>
  <c r="U255" i="4"/>
  <c r="V255" i="4" s="1"/>
  <c r="U260" i="4"/>
  <c r="V260" i="4" s="1"/>
  <c r="P260" i="13" s="1"/>
  <c r="U266" i="4"/>
  <c r="V266" i="4" s="1"/>
  <c r="P266" i="13" s="1"/>
  <c r="U277" i="4"/>
  <c r="V277" i="4" s="1"/>
  <c r="P277" i="13" s="1"/>
  <c r="U321" i="4"/>
  <c r="V321" i="4" s="1"/>
  <c r="P321" i="13" s="1"/>
  <c r="U330" i="4"/>
  <c r="V330" i="4" s="1"/>
  <c r="P330" i="13" s="1"/>
  <c r="U332" i="4"/>
  <c r="V332" i="4" s="1"/>
  <c r="P332" i="13" s="1"/>
  <c r="U347" i="4"/>
  <c r="U23" i="4"/>
  <c r="V23" i="4" s="1"/>
  <c r="W23" i="4" s="1"/>
  <c r="S154" i="4"/>
  <c r="T154" i="4" s="1"/>
  <c r="I154" i="13" s="1"/>
  <c r="U274" i="4"/>
  <c r="V274" i="4" s="1"/>
  <c r="P274" i="13" s="1"/>
  <c r="U286" i="4"/>
  <c r="V286" i="4" s="1"/>
  <c r="P286" i="13" s="1"/>
  <c r="U298" i="4"/>
  <c r="V298" i="4" s="1"/>
  <c r="P298" i="13" s="1"/>
  <c r="U340" i="4"/>
  <c r="U344" i="4"/>
  <c r="U379" i="4"/>
  <c r="V379" i="4" s="1"/>
  <c r="P379" i="13" s="1"/>
  <c r="U53" i="4"/>
  <c r="V53" i="4" s="1"/>
  <c r="P53" i="13" s="1"/>
  <c r="S62" i="4"/>
  <c r="T62" i="4" s="1"/>
  <c r="I62" i="13" s="1"/>
  <c r="U63" i="4"/>
  <c r="W63" i="4" s="1"/>
  <c r="O34" i="8" s="1"/>
  <c r="P34" i="8" s="1"/>
  <c r="Q34" i="8" s="1"/>
  <c r="U84" i="4"/>
  <c r="U92" i="4"/>
  <c r="V92" i="4" s="1"/>
  <c r="U271" i="4"/>
  <c r="V271" i="4" s="1"/>
  <c r="P271" i="13" s="1"/>
  <c r="U281" i="4"/>
  <c r="V281" i="4" s="1"/>
  <c r="P281" i="13" s="1"/>
  <c r="U290" i="4"/>
  <c r="V290" i="4" s="1"/>
  <c r="P290" i="13" s="1"/>
  <c r="U292" i="4"/>
  <c r="V292" i="4" s="1"/>
  <c r="P292" i="13" s="1"/>
  <c r="U305" i="4"/>
  <c r="W305" i="4" s="1"/>
  <c r="U310" i="4"/>
  <c r="V310" i="4" s="1"/>
  <c r="P310" i="13" s="1"/>
  <c r="U314" i="4"/>
  <c r="V314" i="4" s="1"/>
  <c r="P314" i="13" s="1"/>
  <c r="U333" i="4"/>
  <c r="V333" i="4" s="1"/>
  <c r="P333" i="13" s="1"/>
  <c r="U337" i="4"/>
  <c r="U37" i="4"/>
  <c r="U118" i="4"/>
  <c r="V118" i="4" s="1"/>
  <c r="P118" i="13" s="1"/>
  <c r="U182" i="4"/>
  <c r="V182" i="4" s="1"/>
  <c r="P182" i="13" s="1"/>
  <c r="U322" i="4"/>
  <c r="V322" i="4" s="1"/>
  <c r="P322" i="13" s="1"/>
  <c r="P63" i="8"/>
  <c r="Q63" i="8" s="1"/>
  <c r="P62" i="8"/>
  <c r="Q62" i="8" s="1"/>
  <c r="H285" i="12"/>
  <c r="P245" i="8"/>
  <c r="Q245" i="8" s="1"/>
  <c r="P227" i="8"/>
  <c r="Q227" i="8" s="1"/>
  <c r="P54" i="8"/>
  <c r="Q54" i="8" s="1"/>
  <c r="H106" i="12"/>
  <c r="P44" i="8"/>
  <c r="Q44" i="8" s="1"/>
  <c r="P187" i="8"/>
  <c r="Q187" i="8" s="1"/>
  <c r="P211" i="8"/>
  <c r="Q211" i="8" s="1"/>
  <c r="P220" i="8"/>
  <c r="Q220" i="8" s="1"/>
  <c r="P8" i="8"/>
  <c r="Q8" i="8" s="1"/>
  <c r="H308" i="12"/>
  <c r="H346" i="12"/>
  <c r="S59" i="4"/>
  <c r="T59" i="4" s="1"/>
  <c r="I59" i="13" s="1"/>
  <c r="J59" i="4"/>
  <c r="G59" i="13" s="1"/>
  <c r="S78" i="4"/>
  <c r="T78" i="4" s="1"/>
  <c r="I78" i="13" s="1"/>
  <c r="U78" i="4"/>
  <c r="J78" i="4"/>
  <c r="G78" i="13" s="1"/>
  <c r="N78" i="4"/>
  <c r="O78" i="4" s="1"/>
  <c r="H78" i="13" s="1"/>
  <c r="U81" i="4"/>
  <c r="L81" i="4"/>
  <c r="N81" i="13" s="1"/>
  <c r="S211" i="4"/>
  <c r="T211" i="4" s="1"/>
  <c r="I211" i="13" s="1"/>
  <c r="J211" i="4"/>
  <c r="G211" i="13" s="1"/>
  <c r="U214" i="4"/>
  <c r="W214" i="4" s="1"/>
  <c r="S214" i="4"/>
  <c r="T214" i="4" s="1"/>
  <c r="I214" i="13" s="1"/>
  <c r="J214" i="4"/>
  <c r="G214" i="13" s="1"/>
  <c r="U289" i="4"/>
  <c r="P289" i="4"/>
  <c r="Q289" i="4" s="1"/>
  <c r="O289" i="13" s="1"/>
  <c r="L289" i="4"/>
  <c r="N289" i="13" s="1"/>
  <c r="S301" i="4"/>
  <c r="T301" i="4" s="1"/>
  <c r="I301" i="13" s="1"/>
  <c r="U301" i="4"/>
  <c r="J301" i="4"/>
  <c r="G301" i="13" s="1"/>
  <c r="N301" i="4"/>
  <c r="U313" i="4"/>
  <c r="L313" i="4"/>
  <c r="N313" i="13" s="1"/>
  <c r="H289" i="12"/>
  <c r="S5" i="4"/>
  <c r="T5" i="4" s="1"/>
  <c r="I5" i="13" s="1"/>
  <c r="N5" i="4"/>
  <c r="O5" i="4" s="1"/>
  <c r="H5" i="13" s="1"/>
  <c r="J5" i="4"/>
  <c r="G5" i="13" s="1"/>
  <c r="U14" i="4"/>
  <c r="P14" i="4"/>
  <c r="Q14" i="4" s="1"/>
  <c r="O14" i="13" s="1"/>
  <c r="U24" i="4"/>
  <c r="P24" i="4"/>
  <c r="Q24" i="4" s="1"/>
  <c r="O24" i="13" s="1"/>
  <c r="N59" i="4"/>
  <c r="O59" i="4" s="1"/>
  <c r="H59" i="13" s="1"/>
  <c r="N214" i="4"/>
  <c r="S22" i="4"/>
  <c r="T22" i="4" s="1"/>
  <c r="I22" i="13" s="1"/>
  <c r="N22" i="4"/>
  <c r="O22" i="4" s="1"/>
  <c r="H22" i="13" s="1"/>
  <c r="U85" i="4"/>
  <c r="P85" i="4"/>
  <c r="Q85" i="4" s="1"/>
  <c r="O85" i="13" s="1"/>
  <c r="L85" i="4"/>
  <c r="N85" i="13" s="1"/>
  <c r="U198" i="4"/>
  <c r="L198" i="4"/>
  <c r="N198" i="13" s="1"/>
  <c r="P198" i="4"/>
  <c r="Q198" i="4" s="1"/>
  <c r="O198" i="13" s="1"/>
  <c r="U208" i="4"/>
  <c r="V208" i="4" s="1"/>
  <c r="P208" i="13" s="1"/>
  <c r="L208" i="4"/>
  <c r="N208" i="13" s="1"/>
  <c r="U7" i="4"/>
  <c r="P7" i="4"/>
  <c r="Q7" i="4" s="1"/>
  <c r="O7" i="13" s="1"/>
  <c r="L7" i="4"/>
  <c r="N7" i="13" s="1"/>
  <c r="U152" i="4"/>
  <c r="V152" i="4" s="1"/>
  <c r="P152" i="13" s="1"/>
  <c r="S152" i="4"/>
  <c r="T152" i="4" s="1"/>
  <c r="I152" i="13" s="1"/>
  <c r="N211" i="4"/>
  <c r="S13" i="4"/>
  <c r="T13" i="4" s="1"/>
  <c r="I13" i="13" s="1"/>
  <c r="U13" i="4"/>
  <c r="N13" i="4"/>
  <c r="O13" i="4" s="1"/>
  <c r="H13" i="13" s="1"/>
  <c r="W80" i="4"/>
  <c r="O45" i="8" s="1"/>
  <c r="P45" i="8" s="1"/>
  <c r="Q45" i="8" s="1"/>
  <c r="I80" i="12" s="1"/>
  <c r="V80" i="4"/>
  <c r="P80" i="13" s="1"/>
  <c r="U143" i="4"/>
  <c r="L143" i="4"/>
  <c r="N143" i="13" s="1"/>
  <c r="P205" i="8"/>
  <c r="Q205" i="8" s="1"/>
  <c r="P215" i="8"/>
  <c r="Q215" i="8" s="1"/>
  <c r="P223" i="8"/>
  <c r="Q223" i="8" s="1"/>
  <c r="P232" i="8"/>
  <c r="Q232" i="8" s="1"/>
  <c r="P221" i="8"/>
  <c r="Q221" i="8" s="1"/>
  <c r="H52" i="12"/>
  <c r="H300" i="12"/>
  <c r="L17" i="4"/>
  <c r="N17" i="13" s="1"/>
  <c r="J50" i="4"/>
  <c r="G50" i="13" s="1"/>
  <c r="N47" i="4"/>
  <c r="O47" i="4" s="1"/>
  <c r="H47" i="13" s="1"/>
  <c r="P55" i="13"/>
  <c r="P18" i="4"/>
  <c r="Q18" i="4" s="1"/>
  <c r="O18" i="13" s="1"/>
  <c r="U18" i="4"/>
  <c r="V18" i="4" s="1"/>
  <c r="P18" i="13" s="1"/>
  <c r="S369" i="4"/>
  <c r="T369" i="4" s="1"/>
  <c r="I369" i="13" s="1"/>
  <c r="N369" i="4"/>
  <c r="O369" i="4" s="1"/>
  <c r="H369" i="13" s="1"/>
  <c r="U372" i="4"/>
  <c r="P372" i="4"/>
  <c r="Q372" i="4" s="1"/>
  <c r="O372" i="13" s="1"/>
  <c r="U22" i="4"/>
  <c r="S39" i="4"/>
  <c r="T39" i="4" s="1"/>
  <c r="I39" i="13" s="1"/>
  <c r="U39" i="4"/>
  <c r="U47" i="4"/>
  <c r="U319" i="4"/>
  <c r="V319" i="4" s="1"/>
  <c r="P319" i="13" s="1"/>
  <c r="P319" i="4"/>
  <c r="Q319" i="4" s="1"/>
  <c r="O319" i="13" s="1"/>
  <c r="P42" i="4"/>
  <c r="Q42" i="4" s="1"/>
  <c r="O42" i="13" s="1"/>
  <c r="U42" i="4"/>
  <c r="V42" i="4" s="1"/>
  <c r="P42" i="13" s="1"/>
  <c r="S48" i="4"/>
  <c r="T48" i="4" s="1"/>
  <c r="I48" i="13" s="1"/>
  <c r="U48" i="4"/>
  <c r="V48" i="4" s="1"/>
  <c r="P48" i="13" s="1"/>
  <c r="U79" i="4"/>
  <c r="V79" i="4" s="1"/>
  <c r="P79" i="13" s="1"/>
  <c r="S79" i="4"/>
  <c r="T79" i="4" s="1"/>
  <c r="I79" i="13" s="1"/>
  <c r="J117" i="4"/>
  <c r="G117" i="13" s="1"/>
  <c r="S117" i="4"/>
  <c r="T117" i="4" s="1"/>
  <c r="I117" i="13" s="1"/>
  <c r="W163" i="4"/>
  <c r="V163" i="4"/>
  <c r="P163" i="13" s="1"/>
  <c r="U177" i="4"/>
  <c r="S177" i="4"/>
  <c r="T177" i="4" s="1"/>
  <c r="I177" i="13" s="1"/>
  <c r="V180" i="4"/>
  <c r="P180" i="13" s="1"/>
  <c r="W180" i="4"/>
  <c r="U370" i="4"/>
  <c r="W370" i="4" s="1"/>
  <c r="P370" i="4"/>
  <c r="Q370" i="4" s="1"/>
  <c r="O370" i="13" s="1"/>
  <c r="U377" i="4"/>
  <c r="P377" i="4"/>
  <c r="Q377" i="4" s="1"/>
  <c r="O377" i="13" s="1"/>
  <c r="U145" i="4"/>
  <c r="V145" i="4" s="1"/>
  <c r="P145" i="13" s="1"/>
  <c r="S145" i="4"/>
  <c r="T145" i="4" s="1"/>
  <c r="I145" i="13" s="1"/>
  <c r="S31" i="4"/>
  <c r="T31" i="4" s="1"/>
  <c r="I31" i="13" s="1"/>
  <c r="U31" i="4"/>
  <c r="W40" i="4"/>
  <c r="V40" i="4"/>
  <c r="P40" i="13" s="1"/>
  <c r="V164" i="4"/>
  <c r="P164" i="13" s="1"/>
  <c r="W164" i="4"/>
  <c r="O106" i="8" s="1"/>
  <c r="P106" i="8" s="1"/>
  <c r="Q106" i="8" s="1"/>
  <c r="W132" i="4"/>
  <c r="O76" i="8" s="1"/>
  <c r="P76" i="8" s="1"/>
  <c r="Q76" i="8" s="1"/>
  <c r="I132" i="12" s="1"/>
  <c r="V132" i="4"/>
  <c r="P132" i="13" s="1"/>
  <c r="U159" i="4"/>
  <c r="V159" i="4" s="1"/>
  <c r="P159" i="13" s="1"/>
  <c r="U276" i="4"/>
  <c r="V276" i="4" s="1"/>
  <c r="P276" i="13" s="1"/>
  <c r="U339" i="4"/>
  <c r="S339" i="4"/>
  <c r="T339" i="4" s="1"/>
  <c r="I339" i="13" s="1"/>
  <c r="U6" i="4"/>
  <c r="S29" i="4"/>
  <c r="T29" i="4" s="1"/>
  <c r="I29" i="13" s="1"/>
  <c r="S37" i="4"/>
  <c r="T37" i="4" s="1"/>
  <c r="I37" i="13" s="1"/>
  <c r="S54" i="4"/>
  <c r="T54" i="4" s="1"/>
  <c r="I54" i="13" s="1"/>
  <c r="U73" i="4"/>
  <c r="V73" i="4" s="1"/>
  <c r="P73" i="13" s="1"/>
  <c r="U83" i="4"/>
  <c r="S83" i="4"/>
  <c r="T83" i="4" s="1"/>
  <c r="I83" i="13" s="1"/>
  <c r="U127" i="4"/>
  <c r="V127" i="4" s="1"/>
  <c r="P127" i="13" s="1"/>
  <c r="S357" i="4"/>
  <c r="T357" i="4" s="1"/>
  <c r="I357" i="13" s="1"/>
  <c r="U357" i="4"/>
  <c r="V357" i="4" s="1"/>
  <c r="W373" i="4"/>
  <c r="V373" i="4"/>
  <c r="P373" i="13" s="1"/>
  <c r="U59" i="4"/>
  <c r="W59" i="4" s="1"/>
  <c r="U71" i="4"/>
  <c r="V71" i="4" s="1"/>
  <c r="P71" i="13" s="1"/>
  <c r="S71" i="4"/>
  <c r="T71" i="4" s="1"/>
  <c r="I71" i="13" s="1"/>
  <c r="U115" i="4"/>
  <c r="S115" i="4"/>
  <c r="T115" i="4" s="1"/>
  <c r="I115" i="13" s="1"/>
  <c r="W117" i="4"/>
  <c r="V117" i="4"/>
  <c r="P117" i="13" s="1"/>
  <c r="U141" i="4"/>
  <c r="V141" i="4" s="1"/>
  <c r="P141" i="13" s="1"/>
  <c r="U148" i="4"/>
  <c r="U267" i="4"/>
  <c r="V267" i="4" s="1"/>
  <c r="P267" i="13" s="1"/>
  <c r="S267" i="4"/>
  <c r="T267" i="4" s="1"/>
  <c r="I267" i="13" s="1"/>
  <c r="U32" i="4"/>
  <c r="V32" i="4" s="1"/>
  <c r="P32" i="13" s="1"/>
  <c r="U88" i="4"/>
  <c r="W110" i="4"/>
  <c r="V110" i="4"/>
  <c r="P110" i="13" s="1"/>
  <c r="S146" i="4"/>
  <c r="T146" i="4" s="1"/>
  <c r="I146" i="13" s="1"/>
  <c r="V284" i="4"/>
  <c r="P284" i="13" s="1"/>
  <c r="U324" i="4"/>
  <c r="V358" i="4"/>
  <c r="P358" i="13" s="1"/>
  <c r="U217" i="4"/>
  <c r="V217" i="4" s="1"/>
  <c r="P217" i="13" s="1"/>
  <c r="S217" i="4"/>
  <c r="T217" i="4" s="1"/>
  <c r="I217" i="13" s="1"/>
  <c r="S341" i="4"/>
  <c r="T341" i="4" s="1"/>
  <c r="I341" i="13" s="1"/>
  <c r="U341" i="4"/>
  <c r="V341" i="4" s="1"/>
  <c r="W91" i="4"/>
  <c r="O53" i="8" s="1"/>
  <c r="P53" i="8" s="1"/>
  <c r="Q53" i="8" s="1"/>
  <c r="V91" i="4"/>
  <c r="P91" i="13" s="1"/>
  <c r="U113" i="4"/>
  <c r="V113" i="4" s="1"/>
  <c r="P113" i="13" s="1"/>
  <c r="U129" i="4"/>
  <c r="S129" i="4"/>
  <c r="T129" i="4" s="1"/>
  <c r="I129" i="13" s="1"/>
  <c r="S156" i="4"/>
  <c r="T156" i="4" s="1"/>
  <c r="I156" i="13" s="1"/>
  <c r="U156" i="4"/>
  <c r="W156" i="4" s="1"/>
  <c r="O91" i="8" s="1"/>
  <c r="P91" i="8" s="1"/>
  <c r="Q91" i="8" s="1"/>
  <c r="S204" i="4"/>
  <c r="T204" i="4" s="1"/>
  <c r="I204" i="13" s="1"/>
  <c r="U204" i="4"/>
  <c r="V204" i="4" s="1"/>
  <c r="P204" i="13" s="1"/>
  <c r="U348" i="4"/>
  <c r="V375" i="4"/>
  <c r="P375" i="13" s="1"/>
  <c r="W375" i="4"/>
  <c r="U123" i="4"/>
  <c r="U150" i="4"/>
  <c r="V150" i="4" s="1"/>
  <c r="P150" i="13" s="1"/>
  <c r="U155" i="4"/>
  <c r="U161" i="4"/>
  <c r="V161" i="4" s="1"/>
  <c r="P161" i="13" s="1"/>
  <c r="U120" i="4"/>
  <c r="V120" i="4" s="1"/>
  <c r="P120" i="13" s="1"/>
  <c r="U312" i="4"/>
  <c r="V312" i="4" s="1"/>
  <c r="P312" i="13" s="1"/>
  <c r="U336" i="4"/>
  <c r="V336" i="4" s="1"/>
  <c r="P336" i="13" s="1"/>
  <c r="U345" i="4"/>
  <c r="U378" i="4"/>
  <c r="V378" i="4" s="1"/>
  <c r="P378" i="13" s="1"/>
  <c r="U103" i="4"/>
  <c r="V103" i="4" s="1"/>
  <c r="P103" i="13" s="1"/>
  <c r="U137" i="4"/>
  <c r="V137" i="4" s="1"/>
  <c r="P137" i="13" s="1"/>
  <c r="W168" i="4"/>
  <c r="O51" i="8" s="1"/>
  <c r="P51" i="8" s="1"/>
  <c r="Q51" i="8" s="1"/>
  <c r="U222" i="4"/>
  <c r="U227" i="4"/>
  <c r="V227" i="4" s="1"/>
  <c r="P227" i="13" s="1"/>
  <c r="U229" i="4"/>
  <c r="V229" i="4" s="1"/>
  <c r="P229" i="13" s="1"/>
  <c r="U261" i="4"/>
  <c r="V261" i="4" s="1"/>
  <c r="P261" i="13" s="1"/>
  <c r="U270" i="4"/>
  <c r="V270" i="4" s="1"/>
  <c r="P270" i="13" s="1"/>
  <c r="U295" i="4"/>
  <c r="V295" i="4" s="1"/>
  <c r="P295" i="13" s="1"/>
  <c r="U303" i="4"/>
  <c r="S54" i="2"/>
  <c r="T54" i="2" s="1"/>
  <c r="F54" i="13" s="1"/>
  <c r="J355" i="2"/>
  <c r="D12" i="12"/>
  <c r="J12" i="12" s="1"/>
  <c r="L355" i="2"/>
  <c r="K355" i="13" s="1"/>
  <c r="U355" i="2"/>
  <c r="J232" i="2"/>
  <c r="D160" i="13" s="1"/>
  <c r="S232" i="2"/>
  <c r="T232" i="2" s="1"/>
  <c r="N356" i="2"/>
  <c r="O356" i="2" s="1"/>
  <c r="E356" i="13" s="1"/>
  <c r="S356" i="2"/>
  <c r="T356" i="2" s="1"/>
  <c r="U356" i="2"/>
  <c r="V356" i="2" s="1"/>
  <c r="U232" i="2"/>
  <c r="V232" i="2" s="1"/>
  <c r="P232" i="2"/>
  <c r="O291" i="2"/>
  <c r="L156" i="8"/>
  <c r="M156" i="8" s="1"/>
  <c r="N156" i="8" s="1"/>
  <c r="F101" i="12" s="1"/>
  <c r="L18" i="8"/>
  <c r="M18" i="8" s="1"/>
  <c r="N18" i="8" s="1"/>
  <c r="E302" i="12"/>
  <c r="L5" i="2"/>
  <c r="U5" i="2"/>
  <c r="D329" i="12"/>
  <c r="J329" i="12" s="1"/>
  <c r="P250" i="2"/>
  <c r="Q250" i="2" s="1"/>
  <c r="L130" i="2"/>
  <c r="J26" i="2"/>
  <c r="L134" i="2"/>
  <c r="K134" i="13" s="1"/>
  <c r="L304" i="2"/>
  <c r="P346" i="2"/>
  <c r="Q346" i="2" s="1"/>
  <c r="P78" i="2"/>
  <c r="Q78" i="2" s="1"/>
  <c r="N50" i="2"/>
  <c r="O50" i="2" s="1"/>
  <c r="P130" i="2"/>
  <c r="Q130" i="2" s="1"/>
  <c r="L292" i="2"/>
  <c r="P202" i="2"/>
  <c r="Q202" i="2" s="1"/>
  <c r="J50" i="2"/>
  <c r="P268" i="2"/>
  <c r="Q268" i="2" s="1"/>
  <c r="E156" i="12"/>
  <c r="E353" i="12"/>
  <c r="G320" i="12"/>
  <c r="I319" i="12"/>
  <c r="D235" i="12"/>
  <c r="J235" i="12" s="1"/>
  <c r="I210" i="12"/>
  <c r="I136" i="12"/>
  <c r="N233" i="2"/>
  <c r="O233" i="2" s="1"/>
  <c r="E349" i="12"/>
  <c r="G239" i="12"/>
  <c r="N83" i="2"/>
  <c r="O83" i="2" s="1"/>
  <c r="E151" i="12"/>
  <c r="E206" i="12"/>
  <c r="I239" i="12"/>
  <c r="D188" i="12"/>
  <c r="J188" i="12" s="1"/>
  <c r="E165" i="12"/>
  <c r="H239" i="12"/>
  <c r="H188" i="12"/>
  <c r="H320" i="12"/>
  <c r="P14" i="2"/>
  <c r="Q14" i="2" s="1"/>
  <c r="E174" i="12"/>
  <c r="E175" i="12"/>
  <c r="F384" i="12"/>
  <c r="G380" i="12"/>
  <c r="G235" i="12"/>
  <c r="H251" i="12"/>
  <c r="D239" i="12"/>
  <c r="J239" i="12" s="1"/>
  <c r="E235" i="12"/>
  <c r="E22" i="12"/>
  <c r="E214" i="12"/>
  <c r="H384" i="12"/>
  <c r="F210" i="12"/>
  <c r="E210" i="12"/>
  <c r="G215" i="12"/>
  <c r="E35" i="12"/>
  <c r="E215" i="12"/>
  <c r="E383" i="12"/>
  <c r="G347" i="12"/>
  <c r="H235" i="12"/>
  <c r="G210" i="12"/>
  <c r="E251" i="12"/>
  <c r="Q218" i="2"/>
  <c r="L146" i="2"/>
  <c r="L162" i="2"/>
  <c r="L210" i="2"/>
  <c r="L257" i="2"/>
  <c r="N10" i="2"/>
  <c r="P118" i="2"/>
  <c r="Q118" i="2" s="1"/>
  <c r="L274" i="13" s="1"/>
  <c r="P154" i="2"/>
  <c r="Q154" i="2" s="1"/>
  <c r="P198" i="2"/>
  <c r="Q198" i="2" s="1"/>
  <c r="L194" i="13" s="1"/>
  <c r="P310" i="2"/>
  <c r="Q310" i="2" s="1"/>
  <c r="L110" i="2"/>
  <c r="L74" i="2"/>
  <c r="K74" i="13" s="1"/>
  <c r="L106" i="2"/>
  <c r="L150" i="2"/>
  <c r="L214" i="2"/>
  <c r="L334" i="2"/>
  <c r="N18" i="2"/>
  <c r="O18" i="2" s="1"/>
  <c r="N54" i="2"/>
  <c r="O54" i="2" s="1"/>
  <c r="P206" i="2"/>
  <c r="P254" i="2"/>
  <c r="Q254" i="2" s="1"/>
  <c r="L166" i="2"/>
  <c r="L194" i="2"/>
  <c r="K198" i="13" s="1"/>
  <c r="L266" i="2"/>
  <c r="L322" i="2"/>
  <c r="K322" i="13" s="1"/>
  <c r="L370" i="2"/>
  <c r="P166" i="2"/>
  <c r="Q166" i="2" s="1"/>
  <c r="P314" i="2"/>
  <c r="Q314" i="2" s="1"/>
  <c r="L226" i="2"/>
  <c r="L86" i="2"/>
  <c r="J18" i="2"/>
  <c r="J54" i="2"/>
  <c r="L65" i="2"/>
  <c r="K327" i="13" s="1"/>
  <c r="L218" i="2"/>
  <c r="L246" i="2"/>
  <c r="L374" i="2"/>
  <c r="P102" i="2"/>
  <c r="Q102" i="2" s="1"/>
  <c r="P142" i="2"/>
  <c r="Q142" i="2" s="1"/>
  <c r="L62" i="2"/>
  <c r="K62" i="13" s="1"/>
  <c r="L202" i="2"/>
  <c r="L254" i="2"/>
  <c r="L270" i="2"/>
  <c r="K270" i="13" s="1"/>
  <c r="L298" i="2"/>
  <c r="L338" i="2"/>
  <c r="P65" i="2"/>
  <c r="P106" i="2"/>
  <c r="Q106" i="2" s="1"/>
  <c r="P330" i="2"/>
  <c r="L126" i="2"/>
  <c r="P302" i="2"/>
  <c r="Q302" i="2" s="1"/>
  <c r="J10" i="2"/>
  <c r="L58" i="2"/>
  <c r="L274" i="2"/>
  <c r="K118" i="13" s="1"/>
  <c r="L378" i="2"/>
  <c r="K378" i="13" s="1"/>
  <c r="P74" i="2"/>
  <c r="Q74" i="2" s="1"/>
  <c r="P110" i="2"/>
  <c r="Q110" i="2" s="1"/>
  <c r="P226" i="2"/>
  <c r="Q226" i="2" s="1"/>
  <c r="P338" i="2"/>
  <c r="Q338" i="2" s="1"/>
  <c r="P355" i="2"/>
  <c r="N186" i="2"/>
  <c r="O186" i="2" s="1"/>
  <c r="Q184" i="2"/>
  <c r="Q324" i="2"/>
  <c r="L12" i="2"/>
  <c r="L184" i="2"/>
  <c r="L324" i="2"/>
  <c r="L344" i="2"/>
  <c r="P6" i="2"/>
  <c r="Q6" i="2" s="1"/>
  <c r="P172" i="2"/>
  <c r="Q172" i="2" s="1"/>
  <c r="L172" i="13" s="1"/>
  <c r="P192" i="2"/>
  <c r="L196" i="2"/>
  <c r="K196" i="13" s="1"/>
  <c r="J56" i="2"/>
  <c r="D56" i="13" s="1"/>
  <c r="L220" i="2"/>
  <c r="K220" i="13" s="1"/>
  <c r="L308" i="2"/>
  <c r="K308" i="13" s="1"/>
  <c r="L328" i="2"/>
  <c r="L336" i="2"/>
  <c r="P180" i="2"/>
  <c r="Q180" i="2" s="1"/>
  <c r="L168" i="2"/>
  <c r="L207" i="2"/>
  <c r="L244" i="2"/>
  <c r="L272" i="2"/>
  <c r="L356" i="2"/>
  <c r="K36" i="13" s="1"/>
  <c r="L176" i="2"/>
  <c r="L228" i="2"/>
  <c r="L259" i="2"/>
  <c r="N20" i="2"/>
  <c r="O20" i="2" s="1"/>
  <c r="P200" i="2"/>
  <c r="P316" i="2"/>
  <c r="Q316" i="2" s="1"/>
  <c r="J20" i="2"/>
  <c r="D30" i="13" s="1"/>
  <c r="J40" i="2"/>
  <c r="D40" i="13" s="1"/>
  <c r="L300" i="2"/>
  <c r="K300" i="13" s="1"/>
  <c r="L312" i="2"/>
  <c r="L320" i="2"/>
  <c r="N56" i="2"/>
  <c r="O56" i="2" s="1"/>
  <c r="L188" i="2"/>
  <c r="K204" i="13" s="1"/>
  <c r="L180" i="2"/>
  <c r="L232" i="2"/>
  <c r="L248" i="2"/>
  <c r="L332" i="2"/>
  <c r="L360" i="2"/>
  <c r="L384" i="2"/>
  <c r="L212" i="2"/>
  <c r="L263" i="2"/>
  <c r="L307" i="2"/>
  <c r="K85" i="13" s="1"/>
  <c r="L372" i="2"/>
  <c r="P168" i="2"/>
  <c r="Q168" i="2" s="1"/>
  <c r="E162" i="12"/>
  <c r="J215" i="2"/>
  <c r="H278" i="12"/>
  <c r="E131" i="12"/>
  <c r="H149" i="12"/>
  <c r="E127" i="12"/>
  <c r="G138" i="12"/>
  <c r="M226" i="8"/>
  <c r="N226" i="8" s="1"/>
  <c r="M62" i="8"/>
  <c r="N62" i="8" s="1"/>
  <c r="E16" i="12"/>
  <c r="E71" i="12"/>
  <c r="E80" i="12"/>
  <c r="E133" i="12"/>
  <c r="E308" i="12"/>
  <c r="J354" i="2"/>
  <c r="D273" i="12"/>
  <c r="J273" i="12" s="1"/>
  <c r="H265" i="12"/>
  <c r="N354" i="2"/>
  <c r="O354" i="2" s="1"/>
  <c r="E61" i="12"/>
  <c r="E225" i="12"/>
  <c r="D332" i="12"/>
  <c r="J332" i="12" s="1"/>
  <c r="G328" i="12"/>
  <c r="N78" i="2"/>
  <c r="O78" i="2" s="1"/>
  <c r="N178" i="2"/>
  <c r="O178" i="2" s="1"/>
  <c r="E100" i="12"/>
  <c r="E365" i="12"/>
  <c r="J122" i="2"/>
  <c r="L25" i="2"/>
  <c r="K367" i="13" s="1"/>
  <c r="J186" i="2"/>
  <c r="H324" i="12"/>
  <c r="H328" i="12"/>
  <c r="E45" i="12"/>
  <c r="E42" i="12"/>
  <c r="E129" i="12"/>
  <c r="E324" i="12"/>
  <c r="G231" i="12"/>
  <c r="G104" i="12"/>
  <c r="G269" i="12"/>
  <c r="E50" i="12"/>
  <c r="E76" i="12"/>
  <c r="E114" i="12"/>
  <c r="E140" i="12"/>
  <c r="E269" i="12"/>
  <c r="E375" i="12"/>
  <c r="L49" i="2"/>
  <c r="K49" i="13" s="1"/>
  <c r="J238" i="2"/>
  <c r="H104" i="12"/>
  <c r="N82" i="2"/>
  <c r="N270" i="2"/>
  <c r="O270" i="2" s="1"/>
  <c r="N314" i="2"/>
  <c r="O314" i="2" s="1"/>
  <c r="J270" i="2"/>
  <c r="H64" i="12"/>
  <c r="I273" i="12"/>
  <c r="E172" i="12"/>
  <c r="E207" i="12"/>
  <c r="E380" i="12"/>
  <c r="J350" i="2"/>
  <c r="J126" i="2"/>
  <c r="L21" i="2"/>
  <c r="J74" i="2"/>
  <c r="J142" i="2"/>
  <c r="J162" i="2"/>
  <c r="J194" i="2"/>
  <c r="J233" i="2"/>
  <c r="J292" i="2"/>
  <c r="J310" i="2"/>
  <c r="J342" i="2"/>
  <c r="G350" i="12"/>
  <c r="G376" i="12"/>
  <c r="D316" i="12"/>
  <c r="J316" i="12" s="1"/>
  <c r="D258" i="12"/>
  <c r="J258" i="12" s="1"/>
  <c r="G333" i="12"/>
  <c r="N86" i="2"/>
  <c r="N146" i="2"/>
  <c r="O146" i="2" s="1"/>
  <c r="N218" i="2"/>
  <c r="O218" i="2" s="1"/>
  <c r="N238" i="2"/>
  <c r="O238" i="2" s="1"/>
  <c r="N292" i="2"/>
  <c r="M236" i="8"/>
  <c r="N236" i="8" s="1"/>
  <c r="E84" i="12"/>
  <c r="J134" i="2"/>
  <c r="D258" i="13" s="1"/>
  <c r="J358" i="2"/>
  <c r="D358" i="13" s="1"/>
  <c r="E384" i="12"/>
  <c r="D291" i="12"/>
  <c r="J291" i="12" s="1"/>
  <c r="E278" i="12"/>
  <c r="D249" i="12"/>
  <c r="J249" i="12" s="1"/>
  <c r="N134" i="2"/>
  <c r="O134" i="2" s="1"/>
  <c r="N242" i="2"/>
  <c r="O242" i="2" s="1"/>
  <c r="E12" i="12"/>
  <c r="E187" i="12"/>
  <c r="E291" i="12"/>
  <c r="J14" i="2"/>
  <c r="L29" i="2"/>
  <c r="J86" i="2"/>
  <c r="D86" i="13" s="1"/>
  <c r="J110" i="2"/>
  <c r="J154" i="2"/>
  <c r="J174" i="2"/>
  <c r="J214" i="2"/>
  <c r="J250" i="2"/>
  <c r="G384" i="12"/>
  <c r="H316" i="12"/>
  <c r="E254" i="12"/>
  <c r="D254" i="12"/>
  <c r="J254" i="12" s="1"/>
  <c r="G251" i="12"/>
  <c r="D302" i="12"/>
  <c r="J302" i="12" s="1"/>
  <c r="N150" i="2"/>
  <c r="N170" i="2"/>
  <c r="O170" i="2" s="1"/>
  <c r="N298" i="2"/>
  <c r="N334" i="2"/>
  <c r="O334" i="2" s="1"/>
  <c r="N350" i="2"/>
  <c r="O350" i="2" s="1"/>
  <c r="E203" i="12"/>
  <c r="E347" i="12"/>
  <c r="J78" i="2"/>
  <c r="J282" i="2"/>
  <c r="D282" i="13" s="1"/>
  <c r="J146" i="2"/>
  <c r="J166" i="2"/>
  <c r="J338" i="2"/>
  <c r="D384" i="12"/>
  <c r="J384" i="12" s="1"/>
  <c r="I254" i="12"/>
  <c r="H103" i="12"/>
  <c r="N138" i="2"/>
  <c r="O138" i="2" s="1"/>
  <c r="N174" i="2"/>
  <c r="O174" i="2" s="1"/>
  <c r="N230" i="2"/>
  <c r="O230" i="2" s="1"/>
  <c r="N278" i="2"/>
  <c r="O278" i="2" s="1"/>
  <c r="N338" i="2"/>
  <c r="O338" i="2" s="1"/>
  <c r="E167" i="12"/>
  <c r="E285" i="12"/>
  <c r="E387" i="12"/>
  <c r="J170" i="2"/>
  <c r="L33" i="2"/>
  <c r="L79" i="2"/>
  <c r="J90" i="2"/>
  <c r="D302" i="13" s="1"/>
  <c r="J114" i="2"/>
  <c r="D278" i="13" s="1"/>
  <c r="J138" i="2"/>
  <c r="J178" i="2"/>
  <c r="L191" i="2"/>
  <c r="J230" i="2"/>
  <c r="J242" i="2"/>
  <c r="J298" i="2"/>
  <c r="J304" i="2"/>
  <c r="J314" i="2"/>
  <c r="H240" i="12"/>
  <c r="D68" i="12"/>
  <c r="J68" i="12" s="1"/>
  <c r="E258" i="12"/>
  <c r="G349" i="12"/>
  <c r="G211" i="12"/>
  <c r="I337" i="12"/>
  <c r="N112" i="2"/>
  <c r="O112" i="2" s="1"/>
  <c r="N214" i="2"/>
  <c r="O214" i="2" s="1"/>
  <c r="N304" i="2"/>
  <c r="O304" i="2" s="1"/>
  <c r="N358" i="2"/>
  <c r="O358" i="2" s="1"/>
  <c r="E249" i="12"/>
  <c r="E316" i="12"/>
  <c r="L11" i="2"/>
  <c r="L45" i="2"/>
  <c r="L53" i="2"/>
  <c r="K53" i="13" s="1"/>
  <c r="J62" i="2"/>
  <c r="J82" i="2"/>
  <c r="J94" i="2"/>
  <c r="J130" i="2"/>
  <c r="J150" i="2"/>
  <c r="L171" i="2"/>
  <c r="J218" i="2"/>
  <c r="J334" i="2"/>
  <c r="D251" i="12"/>
  <c r="J251" i="12" s="1"/>
  <c r="H215" i="12"/>
  <c r="H258" i="12"/>
  <c r="N126" i="2"/>
  <c r="O126" i="2" s="1"/>
  <c r="N310" i="2"/>
  <c r="N342" i="2"/>
  <c r="E350" i="12"/>
  <c r="E362" i="12"/>
  <c r="H376" i="12"/>
  <c r="G343" i="12"/>
  <c r="D366" i="12"/>
  <c r="J366" i="12" s="1"/>
  <c r="E17" i="12"/>
  <c r="G296" i="12"/>
  <c r="G278" i="12"/>
  <c r="H211" i="12"/>
  <c r="H313" i="12"/>
  <c r="H302" i="12"/>
  <c r="E211" i="12"/>
  <c r="E343" i="12"/>
  <c r="G366" i="12"/>
  <c r="I372" i="12"/>
  <c r="H296" i="12"/>
  <c r="D362" i="12"/>
  <c r="J362" i="12" s="1"/>
  <c r="H366" i="12"/>
  <c r="E105" i="12"/>
  <c r="E201" i="12"/>
  <c r="L23" i="2"/>
  <c r="D337" i="12"/>
  <c r="J337" i="12" s="1"/>
  <c r="H333" i="12"/>
  <c r="G321" i="12"/>
  <c r="U10" i="2"/>
  <c r="V10" i="2" s="1"/>
  <c r="E376" i="12"/>
  <c r="G313" i="12"/>
  <c r="N91" i="2"/>
  <c r="O91" i="2" s="1"/>
  <c r="E325" i="12"/>
  <c r="E333" i="12"/>
  <c r="J9" i="2"/>
  <c r="D55" i="12"/>
  <c r="J55" i="12" s="1"/>
  <c r="I112" i="12"/>
  <c r="H329" i="12"/>
  <c r="I313" i="12"/>
  <c r="D313" i="12"/>
  <c r="J313" i="12" s="1"/>
  <c r="M150" i="8"/>
  <c r="N150" i="8" s="1"/>
  <c r="Q63" i="2"/>
  <c r="Q67" i="2"/>
  <c r="Q71" i="2"/>
  <c r="Q204" i="2"/>
  <c r="E11" i="12"/>
  <c r="E202" i="12"/>
  <c r="E246" i="12"/>
  <c r="J19" i="2"/>
  <c r="L63" i="2"/>
  <c r="K63" i="13" s="1"/>
  <c r="L71" i="2"/>
  <c r="K71" i="13" s="1"/>
  <c r="L199" i="2"/>
  <c r="L219" i="2"/>
  <c r="G372" i="12"/>
  <c r="E273" i="12"/>
  <c r="H375" i="12"/>
  <c r="G365" i="12"/>
  <c r="D342" i="12"/>
  <c r="J342" i="12" s="1"/>
  <c r="G225" i="12"/>
  <c r="N6" i="2"/>
  <c r="O6" i="2" s="1"/>
  <c r="N55" i="2"/>
  <c r="O55" i="2" s="1"/>
  <c r="P167" i="2"/>
  <c r="N294" i="2"/>
  <c r="N336" i="2"/>
  <c r="O336" i="2" s="1"/>
  <c r="L103" i="2"/>
  <c r="H385" i="12"/>
  <c r="F372" i="12"/>
  <c r="F385" i="12"/>
  <c r="P75" i="2"/>
  <c r="Q75" i="2" s="1"/>
  <c r="P367" i="2"/>
  <c r="Q367" i="2" s="1"/>
  <c r="L367" i="13" s="1"/>
  <c r="E369" i="12"/>
  <c r="L183" i="2"/>
  <c r="L204" i="2"/>
  <c r="L223" i="2"/>
  <c r="D324" i="12"/>
  <c r="J324" i="12" s="1"/>
  <c r="H273" i="12"/>
  <c r="D16" i="12"/>
  <c r="J16" i="12" s="1"/>
  <c r="E97" i="12"/>
  <c r="D346" i="12"/>
  <c r="J346" i="12" s="1"/>
  <c r="G375" i="12"/>
  <c r="H342" i="12"/>
  <c r="I55" i="12"/>
  <c r="H182" i="12"/>
  <c r="E385" i="12"/>
  <c r="P10" i="2"/>
  <c r="Q10" i="2" s="1"/>
  <c r="N88" i="2"/>
  <c r="O88" i="2" s="1"/>
  <c r="N328" i="2"/>
  <c r="O328" i="2" s="1"/>
  <c r="E328" i="13" s="1"/>
  <c r="L67" i="2"/>
  <c r="K325" i="13" s="1"/>
  <c r="E182" i="12"/>
  <c r="F182" i="12"/>
  <c r="D97" i="12"/>
  <c r="J97" i="12" s="1"/>
  <c r="G332" i="12"/>
  <c r="D385" i="12"/>
  <c r="J385" i="12" s="1"/>
  <c r="P239" i="2"/>
  <c r="P295" i="2"/>
  <c r="Q295" i="2" s="1"/>
  <c r="N307" i="2"/>
  <c r="P359" i="2"/>
  <c r="Q359" i="2" s="1"/>
  <c r="L359" i="13" s="1"/>
  <c r="L139" i="2"/>
  <c r="K139" i="13" s="1"/>
  <c r="H231" i="12"/>
  <c r="H225" i="12"/>
  <c r="D100" i="12"/>
  <c r="J100" i="12" s="1"/>
  <c r="H97" i="12"/>
  <c r="G40" i="12"/>
  <c r="N100" i="2"/>
  <c r="P159" i="2"/>
  <c r="N224" i="2"/>
  <c r="O224" i="2" s="1"/>
  <c r="N332" i="2"/>
  <c r="O332" i="2" s="1"/>
  <c r="N360" i="2"/>
  <c r="O360" i="2" s="1"/>
  <c r="E360" i="13" s="1"/>
  <c r="E381" i="12"/>
  <c r="L193" i="2"/>
  <c r="I97" i="12"/>
  <c r="D182" i="12"/>
  <c r="J182" i="12" s="1"/>
  <c r="N132" i="2"/>
  <c r="O132" i="2" s="1"/>
  <c r="N316" i="2"/>
  <c r="N384" i="2"/>
  <c r="O384" i="2" s="1"/>
  <c r="L387" i="2"/>
  <c r="J55" i="2"/>
  <c r="D337" i="13" s="1"/>
  <c r="L87" i="2"/>
  <c r="L167" i="2"/>
  <c r="L187" i="2"/>
  <c r="K187" i="13" s="1"/>
  <c r="L243" i="2"/>
  <c r="H100" i="12"/>
  <c r="G182" i="12"/>
  <c r="H369" i="12"/>
  <c r="N251" i="2"/>
  <c r="O251" i="2" s="1"/>
  <c r="N308" i="2"/>
  <c r="O308" i="2" s="1"/>
  <c r="Q27" i="2"/>
  <c r="Q43" i="2"/>
  <c r="Q47" i="2"/>
  <c r="Q51" i="2"/>
  <c r="M7" i="8"/>
  <c r="N7" i="8" s="1"/>
  <c r="M82" i="8"/>
  <c r="N82" i="8" s="1"/>
  <c r="M206" i="8"/>
  <c r="N206" i="8" s="1"/>
  <c r="M233" i="8"/>
  <c r="N233" i="8" s="1"/>
  <c r="E106" i="12"/>
  <c r="E199" i="12"/>
  <c r="E298" i="12"/>
  <c r="J5" i="2"/>
  <c r="H145" i="12"/>
  <c r="D43" i="12"/>
  <c r="J43" i="12" s="1"/>
  <c r="F145" i="12"/>
  <c r="H40" i="12"/>
  <c r="I40" i="12"/>
  <c r="N120" i="2"/>
  <c r="O120" i="2" s="1"/>
  <c r="E223" i="12"/>
  <c r="E263" i="12"/>
  <c r="E338" i="12"/>
  <c r="E373" i="12"/>
  <c r="D226" i="12"/>
  <c r="J226" i="12" s="1"/>
  <c r="H180" i="12"/>
  <c r="G145" i="12"/>
  <c r="D145" i="12"/>
  <c r="J145" i="12" s="1"/>
  <c r="N104" i="2"/>
  <c r="O104" i="2" s="1"/>
  <c r="N124" i="2"/>
  <c r="O124" i="2" s="1"/>
  <c r="P265" i="2"/>
  <c r="Q265" i="2" s="1"/>
  <c r="P309" i="2"/>
  <c r="Q309" i="2" s="1"/>
  <c r="E123" i="12"/>
  <c r="H131" i="12"/>
  <c r="G149" i="12"/>
  <c r="D134" i="12"/>
  <c r="J134" i="12" s="1"/>
  <c r="M221" i="8"/>
  <c r="N221" i="8" s="1"/>
  <c r="E344" i="12"/>
  <c r="E367" i="12"/>
  <c r="L281" i="2"/>
  <c r="D131" i="12"/>
  <c r="J131" i="12" s="1"/>
  <c r="I180" i="12"/>
  <c r="G18" i="12"/>
  <c r="N128" i="2"/>
  <c r="O128" i="2" s="1"/>
  <c r="E226" i="12"/>
  <c r="I363" i="12"/>
  <c r="D115" i="12"/>
  <c r="J115" i="12" s="1"/>
  <c r="E149" i="12"/>
  <c r="H18" i="12"/>
  <c r="H334" i="12"/>
  <c r="F138" i="12"/>
  <c r="D221" i="12"/>
  <c r="J221" i="12" s="1"/>
  <c r="D149" i="12"/>
  <c r="J149" i="12" s="1"/>
  <c r="E51" i="12"/>
  <c r="E145" i="12"/>
  <c r="E40" i="12"/>
  <c r="G180" i="12"/>
  <c r="D180" i="12"/>
  <c r="J180" i="12" s="1"/>
  <c r="H43" i="12"/>
  <c r="I138" i="12"/>
  <c r="M8" i="8"/>
  <c r="N8" i="8" s="1"/>
  <c r="E340" i="12"/>
  <c r="D95" i="12"/>
  <c r="J95" i="12" s="1"/>
  <c r="F40" i="12"/>
  <c r="E180" i="12"/>
  <c r="N92" i="2"/>
  <c r="O92" i="2" s="1"/>
  <c r="N116" i="2"/>
  <c r="O116" i="2" s="1"/>
  <c r="N164" i="2"/>
  <c r="O164" i="2" s="1"/>
  <c r="G14" i="12"/>
  <c r="D14" i="12"/>
  <c r="J14" i="12" s="1"/>
  <c r="D25" i="12"/>
  <c r="J25" i="12" s="1"/>
  <c r="H135" i="12"/>
  <c r="D135" i="12"/>
  <c r="J135" i="12" s="1"/>
  <c r="E154" i="12"/>
  <c r="D155" i="12"/>
  <c r="J155" i="12" s="1"/>
  <c r="H155" i="12"/>
  <c r="D194" i="12"/>
  <c r="J194" i="12" s="1"/>
  <c r="G194" i="12"/>
  <c r="Q135" i="2"/>
  <c r="Q360" i="2"/>
  <c r="L360" i="13" s="1"/>
  <c r="J25" i="2"/>
  <c r="U57" i="2"/>
  <c r="L57" i="2"/>
  <c r="P77" i="2"/>
  <c r="L77" i="2"/>
  <c r="P93" i="2"/>
  <c r="L93" i="2"/>
  <c r="P105" i="2"/>
  <c r="L105" i="2"/>
  <c r="U109" i="2"/>
  <c r="W109" i="2" s="1"/>
  <c r="P109" i="2"/>
  <c r="Q109" i="2" s="1"/>
  <c r="Q129" i="2"/>
  <c r="L133" i="2"/>
  <c r="P133" i="2"/>
  <c r="Q133" i="2" s="1"/>
  <c r="L137" i="2"/>
  <c r="K137" i="13" s="1"/>
  <c r="P137" i="2"/>
  <c r="Q145" i="2"/>
  <c r="L149" i="2"/>
  <c r="P149" i="2"/>
  <c r="P153" i="2"/>
  <c r="L153" i="2"/>
  <c r="K153" i="13" s="1"/>
  <c r="U157" i="2"/>
  <c r="L157" i="2"/>
  <c r="U169" i="2"/>
  <c r="L169" i="2"/>
  <c r="P173" i="2"/>
  <c r="Q173" i="2" s="1"/>
  <c r="L173" i="2"/>
  <c r="P177" i="2"/>
  <c r="L177" i="2"/>
  <c r="K177" i="13" s="1"/>
  <c r="U185" i="2"/>
  <c r="L185" i="2"/>
  <c r="P189" i="2"/>
  <c r="Q189" i="2" s="1"/>
  <c r="L189" i="2"/>
  <c r="P203" i="2"/>
  <c r="L203" i="2"/>
  <c r="P208" i="2"/>
  <c r="L208" i="2"/>
  <c r="U213" i="2"/>
  <c r="W213" i="2" s="1"/>
  <c r="L213" i="2"/>
  <c r="U225" i="2"/>
  <c r="P225" i="2"/>
  <c r="L229" i="2"/>
  <c r="P229" i="2"/>
  <c r="P234" i="2"/>
  <c r="Q234" i="2" s="1"/>
  <c r="L234" i="2"/>
  <c r="K233" i="13" s="1"/>
  <c r="U241" i="2"/>
  <c r="L241" i="2"/>
  <c r="U249" i="2"/>
  <c r="P249" i="2"/>
  <c r="L249" i="2"/>
  <c r="K249" i="13" s="1"/>
  <c r="P285" i="2"/>
  <c r="L285" i="2"/>
  <c r="P291" i="2"/>
  <c r="L291" i="2"/>
  <c r="P301" i="2"/>
  <c r="Q301" i="2" s="1"/>
  <c r="L301" i="2"/>
  <c r="K91" i="13" s="1"/>
  <c r="P306" i="2"/>
  <c r="L306" i="2"/>
  <c r="P313" i="2"/>
  <c r="L313" i="2"/>
  <c r="K313" i="13" s="1"/>
  <c r="L317" i="2"/>
  <c r="P317" i="2"/>
  <c r="P345" i="2"/>
  <c r="L345" i="2"/>
  <c r="L349" i="2"/>
  <c r="P349" i="2"/>
  <c r="P353" i="2"/>
  <c r="Q353" i="2" s="1"/>
  <c r="L39" i="13" s="1"/>
  <c r="L353" i="2"/>
  <c r="K353" i="13" s="1"/>
  <c r="P357" i="2"/>
  <c r="L357" i="2"/>
  <c r="U361" i="2"/>
  <c r="V361" i="2" s="1"/>
  <c r="P361" i="2"/>
  <c r="U369" i="2"/>
  <c r="V369" i="2" s="1"/>
  <c r="P369" i="2"/>
  <c r="P377" i="2"/>
  <c r="L377" i="2"/>
  <c r="U381" i="2"/>
  <c r="W381" i="2" s="1"/>
  <c r="P381" i="2"/>
  <c r="Q381" i="2" s="1"/>
  <c r="L381" i="2"/>
  <c r="K381" i="13" s="1"/>
  <c r="L197" i="2"/>
  <c r="L225" i="2"/>
  <c r="J380" i="2"/>
  <c r="D379" i="13" s="1"/>
  <c r="D272" i="12"/>
  <c r="J272" i="12" s="1"/>
  <c r="E103" i="12"/>
  <c r="N191" i="2"/>
  <c r="O191" i="2" s="1"/>
  <c r="N335" i="2"/>
  <c r="O335" i="2" s="1"/>
  <c r="D318" i="12"/>
  <c r="J318" i="12" s="1"/>
  <c r="G318" i="12"/>
  <c r="J7" i="2"/>
  <c r="J21" i="2"/>
  <c r="J71" i="2"/>
  <c r="L141" i="2"/>
  <c r="J191" i="2"/>
  <c r="D191" i="13" s="1"/>
  <c r="L369" i="2"/>
  <c r="D168" i="12"/>
  <c r="J168" i="12" s="1"/>
  <c r="N107" i="2"/>
  <c r="N139" i="2"/>
  <c r="P241" i="2"/>
  <c r="Q298" i="2"/>
  <c r="P22" i="2"/>
  <c r="L22" i="2"/>
  <c r="P30" i="2"/>
  <c r="L30" i="2"/>
  <c r="P34" i="2"/>
  <c r="L34" i="2"/>
  <c r="P38" i="2"/>
  <c r="Q38" i="2" s="1"/>
  <c r="L38" i="2"/>
  <c r="P42" i="2"/>
  <c r="L42" i="2"/>
  <c r="P46" i="2"/>
  <c r="L46" i="2"/>
  <c r="K46" i="13" s="1"/>
  <c r="P50" i="2"/>
  <c r="L50" i="2"/>
  <c r="S63" i="2"/>
  <c r="T63" i="2" s="1"/>
  <c r="N63" i="2"/>
  <c r="O63" i="2" s="1"/>
  <c r="J63" i="2"/>
  <c r="S75" i="2"/>
  <c r="T75" i="2" s="1"/>
  <c r="N75" i="2"/>
  <c r="O75" i="2" s="1"/>
  <c r="J75" i="2"/>
  <c r="J79" i="2"/>
  <c r="N79" i="2"/>
  <c r="O79" i="2" s="1"/>
  <c r="S91" i="2"/>
  <c r="T91" i="2" s="1"/>
  <c r="J91" i="2"/>
  <c r="S95" i="2"/>
  <c r="T95" i="2" s="1"/>
  <c r="N95" i="2"/>
  <c r="O95" i="2" s="1"/>
  <c r="J95" i="2"/>
  <c r="S103" i="2"/>
  <c r="T103" i="2" s="1"/>
  <c r="J103" i="2"/>
  <c r="S119" i="2"/>
  <c r="T119" i="2" s="1"/>
  <c r="F119" i="13" s="1"/>
  <c r="J119" i="2"/>
  <c r="N119" i="2"/>
  <c r="O119" i="2" s="1"/>
  <c r="S123" i="2"/>
  <c r="T123" i="2" s="1"/>
  <c r="J123" i="2"/>
  <c r="D123" i="13" s="1"/>
  <c r="N123" i="2"/>
  <c r="S127" i="2"/>
  <c r="T127" i="2" s="1"/>
  <c r="N127" i="2"/>
  <c r="J127" i="2"/>
  <c r="D127" i="13" s="1"/>
  <c r="S131" i="2"/>
  <c r="T131" i="2" s="1"/>
  <c r="J131" i="2"/>
  <c r="N131" i="2"/>
  <c r="O131" i="2" s="1"/>
  <c r="N155" i="2"/>
  <c r="J155" i="2"/>
  <c r="N187" i="2"/>
  <c r="O187" i="2" s="1"/>
  <c r="J187" i="2"/>
  <c r="S193" i="2"/>
  <c r="T193" i="2" s="1"/>
  <c r="J193" i="2"/>
  <c r="D195" i="13" s="1"/>
  <c r="N199" i="2"/>
  <c r="J199" i="2"/>
  <c r="S204" i="2"/>
  <c r="T204" i="2" s="1"/>
  <c r="J204" i="2"/>
  <c r="N204" i="2"/>
  <c r="S209" i="2"/>
  <c r="T209" i="2" s="1"/>
  <c r="J209" i="2"/>
  <c r="N209" i="2"/>
  <c r="O209" i="2" s="1"/>
  <c r="S211" i="2"/>
  <c r="T211" i="2" s="1"/>
  <c r="N211" i="2"/>
  <c r="O211" i="2" s="1"/>
  <c r="S227" i="2"/>
  <c r="T227" i="2" s="1"/>
  <c r="J227" i="2"/>
  <c r="D165" i="13" s="1"/>
  <c r="N227" i="2"/>
  <c r="S231" i="2"/>
  <c r="T231" i="2" s="1"/>
  <c r="F231" i="13" s="1"/>
  <c r="N231" i="2"/>
  <c r="O231" i="2" s="1"/>
  <c r="J231" i="2"/>
  <c r="S243" i="2"/>
  <c r="T243" i="2" s="1"/>
  <c r="N243" i="2"/>
  <c r="J243" i="2"/>
  <c r="D243" i="13" s="1"/>
  <c r="S247" i="2"/>
  <c r="T247" i="2" s="1"/>
  <c r="F247" i="13" s="1"/>
  <c r="N247" i="2"/>
  <c r="O247" i="2" s="1"/>
  <c r="J247" i="2"/>
  <c r="D247" i="13" s="1"/>
  <c r="S252" i="2"/>
  <c r="T252" i="2" s="1"/>
  <c r="J252" i="2"/>
  <c r="N252" i="2"/>
  <c r="O252" i="2" s="1"/>
  <c r="S264" i="2"/>
  <c r="T264" i="2" s="1"/>
  <c r="N264" i="2"/>
  <c r="O264" i="2" s="1"/>
  <c r="J264" i="2"/>
  <c r="S258" i="2"/>
  <c r="T258" i="2" s="1"/>
  <c r="N258" i="2"/>
  <c r="O258" i="2" s="1"/>
  <c r="J258" i="2"/>
  <c r="S262" i="2"/>
  <c r="T262" i="2" s="1"/>
  <c r="N262" i="2"/>
  <c r="O262" i="2" s="1"/>
  <c r="J262" i="2"/>
  <c r="S267" i="2"/>
  <c r="T267" i="2" s="1"/>
  <c r="J267" i="2"/>
  <c r="D125" i="13" s="1"/>
  <c r="N267" i="2"/>
  <c r="O267" i="2" s="1"/>
  <c r="N271" i="2"/>
  <c r="O271" i="2" s="1"/>
  <c r="J271" i="2"/>
  <c r="S295" i="2"/>
  <c r="T295" i="2" s="1"/>
  <c r="J295" i="2"/>
  <c r="D97" i="13" s="1"/>
  <c r="S305" i="2"/>
  <c r="T305" i="2" s="1"/>
  <c r="N305" i="2"/>
  <c r="O305" i="2" s="1"/>
  <c r="J305" i="2"/>
  <c r="S331" i="2"/>
  <c r="T331" i="2" s="1"/>
  <c r="F331" i="13" s="1"/>
  <c r="N331" i="2"/>
  <c r="O331" i="2" s="1"/>
  <c r="L165" i="2"/>
  <c r="J211" i="2"/>
  <c r="L341" i="2"/>
  <c r="G230" i="12"/>
  <c r="D74" i="12"/>
  <c r="J74" i="12" s="1"/>
  <c r="P169" i="2"/>
  <c r="Q169" i="2" s="1"/>
  <c r="N193" i="2"/>
  <c r="O193" i="2" s="1"/>
  <c r="E14" i="12"/>
  <c r="J107" i="2"/>
  <c r="L201" i="2"/>
  <c r="D52" i="12"/>
  <c r="J52" i="12" s="1"/>
  <c r="G52" i="12"/>
  <c r="G79" i="12"/>
  <c r="H79" i="12"/>
  <c r="I79" i="12"/>
  <c r="E79" i="12"/>
  <c r="E87" i="12"/>
  <c r="D90" i="12"/>
  <c r="J90" i="12" s="1"/>
  <c r="G90" i="12"/>
  <c r="D93" i="12"/>
  <c r="J93" i="12" s="1"/>
  <c r="E93" i="12"/>
  <c r="I93" i="12"/>
  <c r="H93" i="12"/>
  <c r="G99" i="12"/>
  <c r="D99" i="12"/>
  <c r="J99" i="12" s="1"/>
  <c r="G103" i="12"/>
  <c r="D103" i="12"/>
  <c r="J103" i="12" s="1"/>
  <c r="G109" i="12"/>
  <c r="D109" i="12"/>
  <c r="J109" i="12" s="1"/>
  <c r="D113" i="12"/>
  <c r="J113" i="12" s="1"/>
  <c r="G113" i="12"/>
  <c r="D116" i="12"/>
  <c r="J116" i="12" s="1"/>
  <c r="H116" i="12"/>
  <c r="E120" i="12"/>
  <c r="I120" i="12"/>
  <c r="H120" i="12"/>
  <c r="G120" i="12"/>
  <c r="D120" i="12"/>
  <c r="J120" i="12" s="1"/>
  <c r="E124" i="12"/>
  <c r="I124" i="12"/>
  <c r="H124" i="12"/>
  <c r="G124" i="12"/>
  <c r="D124" i="12"/>
  <c r="J124" i="12" s="1"/>
  <c r="H128" i="12"/>
  <c r="D128" i="12"/>
  <c r="J128" i="12" s="1"/>
  <c r="D161" i="12"/>
  <c r="J161" i="12" s="1"/>
  <c r="G161" i="12"/>
  <c r="G164" i="12"/>
  <c r="D164" i="12"/>
  <c r="J164" i="12" s="1"/>
  <c r="H178" i="12"/>
  <c r="D178" i="12"/>
  <c r="J178" i="12" s="1"/>
  <c r="G178" i="12"/>
  <c r="G181" i="12"/>
  <c r="D181" i="12"/>
  <c r="J181" i="12" s="1"/>
  <c r="G227" i="12"/>
  <c r="D227" i="12"/>
  <c r="J227" i="12" s="1"/>
  <c r="Q23" i="2"/>
  <c r="P157" i="2"/>
  <c r="Q157" i="2" s="1"/>
  <c r="L373" i="2"/>
  <c r="L129" i="2"/>
  <c r="P253" i="2"/>
  <c r="Q304" i="2"/>
  <c r="P373" i="2"/>
  <c r="S59" i="2"/>
  <c r="T59" i="2" s="1"/>
  <c r="N59" i="2"/>
  <c r="O59" i="2" s="1"/>
  <c r="J59" i="2"/>
  <c r="D333" i="13" s="1"/>
  <c r="S135" i="2"/>
  <c r="T135" i="2" s="1"/>
  <c r="N135" i="2"/>
  <c r="O135" i="2" s="1"/>
  <c r="J135" i="2"/>
  <c r="D135" i="13" s="1"/>
  <c r="J179" i="2"/>
  <c r="D179" i="13" s="1"/>
  <c r="J11" i="2"/>
  <c r="D11" i="13" s="1"/>
  <c r="J83" i="2"/>
  <c r="J139" i="2"/>
  <c r="D139" i="13" s="1"/>
  <c r="L145" i="2"/>
  <c r="L161" i="2"/>
  <c r="K161" i="13" s="1"/>
  <c r="Q390" i="2"/>
  <c r="L390" i="13" s="1"/>
  <c r="P57" i="2"/>
  <c r="Q57" i="2" s="1"/>
  <c r="N103" i="2"/>
  <c r="O103" i="2" s="1"/>
  <c r="Q236" i="2"/>
  <c r="Q292" i="2"/>
  <c r="E41" i="12"/>
  <c r="E168" i="12"/>
  <c r="H168" i="12"/>
  <c r="E38" i="12"/>
  <c r="E158" i="12"/>
  <c r="H41" i="12"/>
  <c r="E63" i="12"/>
  <c r="E90" i="12"/>
  <c r="M71" i="8"/>
  <c r="N71" i="8" s="1"/>
  <c r="E186" i="12"/>
  <c r="H173" i="12"/>
  <c r="H99" i="12"/>
  <c r="E52" i="12"/>
  <c r="E99" i="12"/>
  <c r="E116" i="12"/>
  <c r="E150" i="12"/>
  <c r="E173" i="12"/>
  <c r="M164" i="8"/>
  <c r="N164" i="8" s="1"/>
  <c r="H14" i="12"/>
  <c r="E74" i="12"/>
  <c r="E21" i="12"/>
  <c r="E47" i="12"/>
  <c r="E66" i="12"/>
  <c r="E109" i="12"/>
  <c r="E128" i="12"/>
  <c r="E135" i="12"/>
  <c r="E178" i="12"/>
  <c r="E200" i="12"/>
  <c r="E238" i="12"/>
  <c r="M239" i="8"/>
  <c r="N239" i="8" s="1"/>
  <c r="Q283" i="2"/>
  <c r="Q347" i="2"/>
  <c r="L347" i="13" s="1"/>
  <c r="Q8" i="2"/>
  <c r="Q16" i="2"/>
  <c r="Q68" i="2"/>
  <c r="J28" i="2"/>
  <c r="D364" i="13" s="1"/>
  <c r="L68" i="2"/>
  <c r="J224" i="2"/>
  <c r="D224" i="13" s="1"/>
  <c r="J240" i="2"/>
  <c r="J251" i="2"/>
  <c r="E222" i="12"/>
  <c r="H190" i="12"/>
  <c r="E24" i="12"/>
  <c r="G184" i="12"/>
  <c r="H24" i="12"/>
  <c r="N36" i="2"/>
  <c r="O36" i="2" s="1"/>
  <c r="P64" i="2"/>
  <c r="P289" i="2"/>
  <c r="Q289" i="2" s="1"/>
  <c r="P339" i="2"/>
  <c r="U236" i="2"/>
  <c r="V236" i="2" s="1"/>
  <c r="L8" i="2"/>
  <c r="J24" i="2"/>
  <c r="D368" i="13" s="1"/>
  <c r="J52" i="2"/>
  <c r="D52" i="13" s="1"/>
  <c r="E213" i="12"/>
  <c r="E33" i="12"/>
  <c r="D276" i="12"/>
  <c r="J276" i="12" s="1"/>
  <c r="D197" i="12"/>
  <c r="J197" i="12" s="1"/>
  <c r="N196" i="2"/>
  <c r="O196" i="2" s="1"/>
  <c r="N216" i="2"/>
  <c r="N236" i="2"/>
  <c r="N244" i="2"/>
  <c r="O244" i="2" s="1"/>
  <c r="S269" i="2"/>
  <c r="T269" i="2" s="1"/>
  <c r="E197" i="12"/>
  <c r="E234" i="12"/>
  <c r="L283" i="2"/>
  <c r="K109" i="13" s="1"/>
  <c r="L347" i="2"/>
  <c r="K347" i="13" s="1"/>
  <c r="I276" i="12"/>
  <c r="E276" i="12"/>
  <c r="H264" i="12"/>
  <c r="D31" i="12"/>
  <c r="J31" i="12" s="1"/>
  <c r="H33" i="12"/>
  <c r="G24" i="12"/>
  <c r="E28" i="12"/>
  <c r="D38" i="12"/>
  <c r="J38" i="12" s="1"/>
  <c r="D193" i="12"/>
  <c r="J193" i="12" s="1"/>
  <c r="H197" i="12"/>
  <c r="P112" i="2"/>
  <c r="Q112" i="2" s="1"/>
  <c r="P371" i="2"/>
  <c r="E82" i="12"/>
  <c r="L363" i="2"/>
  <c r="K363" i="13" s="1"/>
  <c r="L16" i="2"/>
  <c r="K376" i="13" s="1"/>
  <c r="J220" i="2"/>
  <c r="D220" i="13" s="1"/>
  <c r="J259" i="2"/>
  <c r="E272" i="12"/>
  <c r="H230" i="12"/>
  <c r="G276" i="12"/>
  <c r="E190" i="12"/>
  <c r="I33" i="12"/>
  <c r="F28" i="12"/>
  <c r="G33" i="12"/>
  <c r="N40" i="2"/>
  <c r="O40" i="2" s="1"/>
  <c r="N188" i="2"/>
  <c r="N248" i="2"/>
  <c r="N255" i="2"/>
  <c r="O255" i="2" s="1"/>
  <c r="P279" i="2"/>
  <c r="Q279" i="2" s="1"/>
  <c r="P387" i="2"/>
  <c r="E193" i="12"/>
  <c r="E224" i="12"/>
  <c r="L371" i="2"/>
  <c r="J188" i="2"/>
  <c r="J248" i="2"/>
  <c r="G190" i="12"/>
  <c r="G28" i="12"/>
  <c r="H193" i="12"/>
  <c r="N28" i="2"/>
  <c r="O28" i="2" s="1"/>
  <c r="N52" i="2"/>
  <c r="O52" i="2" s="1"/>
  <c r="P88" i="2"/>
  <c r="P116" i="2"/>
  <c r="P363" i="2"/>
  <c r="E9" i="12"/>
  <c r="M96" i="8"/>
  <c r="N96" i="8" s="1"/>
  <c r="E230" i="12"/>
  <c r="J32" i="2"/>
  <c r="J44" i="2"/>
  <c r="L104" i="2"/>
  <c r="L128" i="2"/>
  <c r="J236" i="2"/>
  <c r="J255" i="2"/>
  <c r="L303" i="2"/>
  <c r="K89" i="13" s="1"/>
  <c r="E37" i="12"/>
  <c r="I28" i="12"/>
  <c r="D28" i="12"/>
  <c r="J28" i="12" s="1"/>
  <c r="D37" i="12"/>
  <c r="J37" i="12" s="1"/>
  <c r="H16" i="12"/>
  <c r="N200" i="2"/>
  <c r="N220" i="2"/>
  <c r="N240" i="2"/>
  <c r="O240" i="2" s="1"/>
  <c r="L359" i="2"/>
  <c r="K359" i="13" s="1"/>
  <c r="J244" i="2"/>
  <c r="H37" i="12"/>
  <c r="E13" i="12"/>
  <c r="H276" i="12"/>
  <c r="N44" i="2"/>
  <c r="O44" i="2" s="1"/>
  <c r="Q72" i="2"/>
  <c r="E122" i="12"/>
  <c r="E216" i="12"/>
  <c r="E130" i="12"/>
  <c r="Q308" i="2"/>
  <c r="Q312" i="2"/>
  <c r="D17" i="12"/>
  <c r="J17" i="12" s="1"/>
  <c r="G17" i="12"/>
  <c r="D58" i="12"/>
  <c r="J58" i="12" s="1"/>
  <c r="I58" i="12"/>
  <c r="G58" i="12"/>
  <c r="H58" i="12"/>
  <c r="D62" i="12"/>
  <c r="J62" i="12" s="1"/>
  <c r="G62" i="12"/>
  <c r="D65" i="12"/>
  <c r="J65" i="12" s="1"/>
  <c r="E65" i="12"/>
  <c r="H65" i="12"/>
  <c r="E72" i="12"/>
  <c r="D72" i="12"/>
  <c r="J72" i="12" s="1"/>
  <c r="H72" i="12"/>
  <c r="I77" i="12"/>
  <c r="H77" i="12"/>
  <c r="D81" i="12"/>
  <c r="J81" i="12" s="1"/>
  <c r="G81" i="12"/>
  <c r="D122" i="12"/>
  <c r="J122" i="12" s="1"/>
  <c r="G122" i="12"/>
  <c r="I126" i="12"/>
  <c r="E126" i="12"/>
  <c r="G126" i="12"/>
  <c r="H126" i="12"/>
  <c r="D137" i="12"/>
  <c r="J137" i="12" s="1"/>
  <c r="G137" i="12"/>
  <c r="H137" i="12"/>
  <c r="D141" i="12"/>
  <c r="J141" i="12" s="1"/>
  <c r="G141" i="12"/>
  <c r="H141" i="12"/>
  <c r="D148" i="12"/>
  <c r="J148" i="12" s="1"/>
  <c r="G148" i="12"/>
  <c r="G205" i="12"/>
  <c r="D205" i="12"/>
  <c r="J205" i="12" s="1"/>
  <c r="G209" i="12"/>
  <c r="E209" i="12"/>
  <c r="D209" i="12"/>
  <c r="J209" i="12" s="1"/>
  <c r="D242" i="12"/>
  <c r="J242" i="12" s="1"/>
  <c r="G242" i="12"/>
  <c r="D307" i="12"/>
  <c r="J307" i="12" s="1"/>
  <c r="G307" i="12"/>
  <c r="D315" i="12"/>
  <c r="J315" i="12" s="1"/>
  <c r="G315" i="12"/>
  <c r="I359" i="12"/>
  <c r="E359" i="12"/>
  <c r="F359" i="12"/>
  <c r="H382" i="12"/>
  <c r="G382" i="12"/>
  <c r="D382" i="12"/>
  <c r="J382" i="12" s="1"/>
  <c r="H386" i="12"/>
  <c r="D386" i="12"/>
  <c r="J386" i="12" s="1"/>
  <c r="I386" i="12"/>
  <c r="Q311" i="2"/>
  <c r="Q197" i="2"/>
  <c r="Q201" i="2"/>
  <c r="E75" i="12"/>
  <c r="G72" i="12"/>
  <c r="E318" i="12"/>
  <c r="F126" i="12"/>
  <c r="E205" i="12"/>
  <c r="E315" i="12"/>
  <c r="G130" i="12"/>
  <c r="H209" i="12"/>
  <c r="G108" i="12"/>
  <c r="E137" i="12"/>
  <c r="E219" i="12"/>
  <c r="E244" i="12"/>
  <c r="E260" i="12"/>
  <c r="E355" i="12"/>
  <c r="E148" i="12"/>
  <c r="G189" i="12"/>
  <c r="E62" i="12"/>
  <c r="E307" i="12"/>
  <c r="H315" i="12"/>
  <c r="G36" i="12"/>
  <c r="H36" i="12"/>
  <c r="D84" i="12"/>
  <c r="J84" i="12" s="1"/>
  <c r="H84" i="12"/>
  <c r="H152" i="12"/>
  <c r="D152" i="12"/>
  <c r="J152" i="12" s="1"/>
  <c r="G152" i="12"/>
  <c r="H187" i="12"/>
  <c r="D187" i="12"/>
  <c r="J187" i="12" s="1"/>
  <c r="E212" i="12"/>
  <c r="D297" i="12"/>
  <c r="J297" i="12" s="1"/>
  <c r="G297" i="12"/>
  <c r="D303" i="12"/>
  <c r="J303" i="12" s="1"/>
  <c r="G303" i="12"/>
  <c r="G310" i="12"/>
  <c r="H310" i="12"/>
  <c r="G322" i="12"/>
  <c r="D322" i="12"/>
  <c r="J322" i="12" s="1"/>
  <c r="E326" i="12"/>
  <c r="H326" i="12"/>
  <c r="D326" i="12"/>
  <c r="J326" i="12" s="1"/>
  <c r="G326" i="12"/>
  <c r="I326" i="12"/>
  <c r="D334" i="12"/>
  <c r="J334" i="12" s="1"/>
  <c r="I334" i="12"/>
  <c r="G334" i="12"/>
  <c r="G338" i="12"/>
  <c r="D338" i="12"/>
  <c r="J338" i="12" s="1"/>
  <c r="G340" i="12"/>
  <c r="D340" i="12"/>
  <c r="J340" i="12" s="1"/>
  <c r="D344" i="12"/>
  <c r="J344" i="12" s="1"/>
  <c r="G344" i="12"/>
  <c r="D351" i="12"/>
  <c r="J351" i="12" s="1"/>
  <c r="G351" i="12"/>
  <c r="G367" i="12"/>
  <c r="D367" i="12"/>
  <c r="J367" i="12" s="1"/>
  <c r="G373" i="12"/>
  <c r="D373" i="12"/>
  <c r="J373" i="12" s="1"/>
  <c r="E242" i="12"/>
  <c r="L60" i="2"/>
  <c r="L100" i="2"/>
  <c r="L124" i="2"/>
  <c r="L160" i="2"/>
  <c r="J205" i="2"/>
  <c r="L227" i="2"/>
  <c r="L252" i="2"/>
  <c r="L267" i="2"/>
  <c r="J293" i="2"/>
  <c r="D99" i="13" s="1"/>
  <c r="J371" i="2"/>
  <c r="D371" i="13" s="1"/>
  <c r="N62" i="2"/>
  <c r="O62" i="2" s="1"/>
  <c r="P96" i="2"/>
  <c r="N217" i="2"/>
  <c r="N256" i="2"/>
  <c r="O256" i="2" s="1"/>
  <c r="N303" i="2"/>
  <c r="N323" i="2"/>
  <c r="O323" i="2" s="1"/>
  <c r="N347" i="2"/>
  <c r="O347" i="2" s="1"/>
  <c r="N380" i="2"/>
  <c r="O380" i="2" s="1"/>
  <c r="N387" i="2"/>
  <c r="O387" i="2" s="1"/>
  <c r="E351" i="12"/>
  <c r="J275" i="2"/>
  <c r="J289" i="2"/>
  <c r="J311" i="2"/>
  <c r="H62" i="12"/>
  <c r="P84" i="2"/>
  <c r="P243" i="2"/>
  <c r="N295" i="2"/>
  <c r="O295" i="2" s="1"/>
  <c r="N293" i="2"/>
  <c r="O293" i="2" s="1"/>
  <c r="P356" i="2"/>
  <c r="E382" i="12"/>
  <c r="J29" i="2"/>
  <c r="L72" i="2"/>
  <c r="K72" i="13" s="1"/>
  <c r="J200" i="2"/>
  <c r="J212" i="2"/>
  <c r="L262" i="2"/>
  <c r="J367" i="2"/>
  <c r="D367" i="13" s="1"/>
  <c r="J383" i="2"/>
  <c r="D383" i="13" s="1"/>
  <c r="N184" i="2"/>
  <c r="O184" i="2" s="1"/>
  <c r="N205" i="2"/>
  <c r="O205" i="2" s="1"/>
  <c r="N212" i="2"/>
  <c r="O212" i="2" s="1"/>
  <c r="P258" i="2"/>
  <c r="N275" i="2"/>
  <c r="O275" i="2" s="1"/>
  <c r="N363" i="2"/>
  <c r="O363" i="2" s="1"/>
  <c r="N371" i="2"/>
  <c r="O371" i="2" s="1"/>
  <c r="E371" i="13" s="1"/>
  <c r="J184" i="2"/>
  <c r="L247" i="2"/>
  <c r="J323" i="2"/>
  <c r="D323" i="13" s="1"/>
  <c r="J335" i="2"/>
  <c r="J347" i="2"/>
  <c r="H260" i="12"/>
  <c r="N29" i="2"/>
  <c r="O29" i="2" s="1"/>
  <c r="N122" i="2"/>
  <c r="O122" i="2" s="1"/>
  <c r="N166" i="2"/>
  <c r="O166" i="2" s="1"/>
  <c r="N192" i="2"/>
  <c r="O192" i="2" s="1"/>
  <c r="P213" i="2"/>
  <c r="N245" i="2"/>
  <c r="O245" i="2" s="1"/>
  <c r="N253" i="2"/>
  <c r="O253" i="2" s="1"/>
  <c r="N289" i="2"/>
  <c r="N311" i="2"/>
  <c r="O311" i="2" s="1"/>
  <c r="E311" i="13" s="1"/>
  <c r="N327" i="2"/>
  <c r="N383" i="2"/>
  <c r="O383" i="2" s="1"/>
  <c r="S214" i="2"/>
  <c r="T214" i="2" s="1"/>
  <c r="E303" i="12"/>
  <c r="E330" i="12"/>
  <c r="L152" i="2"/>
  <c r="J196" i="2"/>
  <c r="D196" i="13" s="1"/>
  <c r="J207" i="2"/>
  <c r="J303" i="2"/>
  <c r="D303" i="13" s="1"/>
  <c r="J331" i="2"/>
  <c r="J363" i="2"/>
  <c r="D363" i="13" s="1"/>
  <c r="H355" i="12"/>
  <c r="N74" i="2"/>
  <c r="O74" i="2" s="1"/>
  <c r="N114" i="2"/>
  <c r="P185" i="2"/>
  <c r="P223" i="2"/>
  <c r="P290" i="2"/>
  <c r="N343" i="2"/>
  <c r="O343" i="2" s="1"/>
  <c r="N351" i="2"/>
  <c r="P384" i="2"/>
  <c r="U75" i="2"/>
  <c r="V75" i="2" s="1"/>
  <c r="J192" i="2"/>
  <c r="D192" i="13" s="1"/>
  <c r="J319" i="2"/>
  <c r="J327" i="2"/>
  <c r="J343" i="2"/>
  <c r="J351" i="2"/>
  <c r="D351" i="13" s="1"/>
  <c r="J387" i="2"/>
  <c r="N11" i="2"/>
  <c r="O11" i="2" s="1"/>
  <c r="P124" i="2"/>
  <c r="N319" i="2"/>
  <c r="O319" i="2" s="1"/>
  <c r="P352" i="2"/>
  <c r="N367" i="2"/>
  <c r="O367" i="2" s="1"/>
  <c r="L251" i="8"/>
  <c r="M251" i="8" s="1"/>
  <c r="N251" i="8" s="1"/>
  <c r="E134" i="12"/>
  <c r="H294" i="12"/>
  <c r="G294" i="12"/>
  <c r="D294" i="12"/>
  <c r="J294" i="12" s="1"/>
  <c r="E299" i="12"/>
  <c r="I299" i="12"/>
  <c r="Q171" i="2"/>
  <c r="E339" i="12"/>
  <c r="H140" i="12"/>
  <c r="G140" i="12"/>
  <c r="G143" i="12"/>
  <c r="D143" i="12"/>
  <c r="J143" i="12" s="1"/>
  <c r="E147" i="12"/>
  <c r="D202" i="12"/>
  <c r="J202" i="12" s="1"/>
  <c r="G202" i="12"/>
  <c r="H218" i="12"/>
  <c r="G218" i="12"/>
  <c r="D218" i="12"/>
  <c r="J218" i="12" s="1"/>
  <c r="H237" i="12"/>
  <c r="D237" i="12"/>
  <c r="J237" i="12" s="1"/>
  <c r="G237" i="12"/>
  <c r="I241" i="12"/>
  <c r="G241" i="12"/>
  <c r="H241" i="12"/>
  <c r="G246" i="12"/>
  <c r="D246" i="12"/>
  <c r="J246" i="12" s="1"/>
  <c r="D252" i="12"/>
  <c r="J252" i="12" s="1"/>
  <c r="H252" i="12"/>
  <c r="E252" i="12"/>
  <c r="D255" i="12"/>
  <c r="J255" i="12" s="1"/>
  <c r="H255" i="12"/>
  <c r="D259" i="12"/>
  <c r="J259" i="12" s="1"/>
  <c r="H259" i="12"/>
  <c r="G259" i="12"/>
  <c r="Q28" i="2"/>
  <c r="I153" i="12"/>
  <c r="F153" i="12"/>
  <c r="H153" i="12"/>
  <c r="D153" i="12"/>
  <c r="J153" i="12" s="1"/>
  <c r="E153" i="12"/>
  <c r="I157" i="12"/>
  <c r="D157" i="12"/>
  <c r="J157" i="12" s="1"/>
  <c r="G157" i="12"/>
  <c r="E157" i="12"/>
  <c r="H157" i="12"/>
  <c r="G171" i="12"/>
  <c r="D171" i="12"/>
  <c r="J171" i="12" s="1"/>
  <c r="D304" i="12"/>
  <c r="J304" i="12" s="1"/>
  <c r="G304" i="12"/>
  <c r="G309" i="12"/>
  <c r="D309" i="12"/>
  <c r="J309" i="12" s="1"/>
  <c r="D311" i="12"/>
  <c r="J311" i="12" s="1"/>
  <c r="G311" i="12"/>
  <c r="E311" i="12"/>
  <c r="H311" i="12"/>
  <c r="E323" i="12"/>
  <c r="H323" i="12"/>
  <c r="D327" i="12"/>
  <c r="J327" i="12" s="1"/>
  <c r="G327" i="12"/>
  <c r="D335" i="12"/>
  <c r="J335" i="12" s="1"/>
  <c r="G335" i="12"/>
  <c r="E345" i="12"/>
  <c r="D345" i="12"/>
  <c r="J345" i="12" s="1"/>
  <c r="D378" i="12"/>
  <c r="J378" i="12" s="1"/>
  <c r="G378" i="12"/>
  <c r="E78" i="12"/>
  <c r="E177" i="12"/>
  <c r="G331" i="12"/>
  <c r="D133" i="12"/>
  <c r="J133" i="12" s="1"/>
  <c r="G153" i="12"/>
  <c r="S143" i="2"/>
  <c r="T143" i="2" s="1"/>
  <c r="J143" i="2"/>
  <c r="S151" i="2"/>
  <c r="T151" i="2" s="1"/>
  <c r="N151" i="2"/>
  <c r="O151" i="2" s="1"/>
  <c r="J151" i="2"/>
  <c r="D151" i="13" s="1"/>
  <c r="N159" i="2"/>
  <c r="J159" i="2"/>
  <c r="S163" i="2"/>
  <c r="T163" i="2" s="1"/>
  <c r="N163" i="2"/>
  <c r="J163" i="2"/>
  <c r="D229" i="13" s="1"/>
  <c r="P170" i="2"/>
  <c r="L170" i="2"/>
  <c r="K222" i="13" s="1"/>
  <c r="P174" i="2"/>
  <c r="Q174" i="2" s="1"/>
  <c r="L174" i="2"/>
  <c r="L178" i="2"/>
  <c r="K178" i="13" s="1"/>
  <c r="P178" i="2"/>
  <c r="S246" i="2"/>
  <c r="T246" i="2" s="1"/>
  <c r="F146" i="13" s="1"/>
  <c r="N246" i="2"/>
  <c r="O246" i="2" s="1"/>
  <c r="E246" i="13" s="1"/>
  <c r="J246" i="2"/>
  <c r="D246" i="13" s="1"/>
  <c r="S250" i="2"/>
  <c r="T250" i="2" s="1"/>
  <c r="N250" i="2"/>
  <c r="O250" i="2" s="1"/>
  <c r="E250" i="13" s="1"/>
  <c r="L269" i="2"/>
  <c r="K123" i="13" s="1"/>
  <c r="P269" i="2"/>
  <c r="P277" i="2"/>
  <c r="L277" i="2"/>
  <c r="P287" i="2"/>
  <c r="L287" i="2"/>
  <c r="G282" i="12"/>
  <c r="G252" i="12"/>
  <c r="Q366" i="2"/>
  <c r="U91" i="2"/>
  <c r="V91" i="2" s="1"/>
  <c r="P91" i="2"/>
  <c r="U95" i="2"/>
  <c r="P95" i="2"/>
  <c r="L95" i="2"/>
  <c r="P99" i="2"/>
  <c r="L99" i="2"/>
  <c r="P115" i="2"/>
  <c r="L115" i="2"/>
  <c r="P119" i="2"/>
  <c r="L119" i="2"/>
  <c r="P127" i="2"/>
  <c r="L127" i="2"/>
  <c r="K127" i="13" s="1"/>
  <c r="U131" i="2"/>
  <c r="V131" i="2" s="1"/>
  <c r="P131" i="2"/>
  <c r="L131" i="2"/>
  <c r="U230" i="2"/>
  <c r="P230" i="2"/>
  <c r="L230" i="2"/>
  <c r="E227" i="12"/>
  <c r="E335" i="12"/>
  <c r="E341" i="12"/>
  <c r="H143" i="12"/>
  <c r="H282" i="12"/>
  <c r="U56" i="2"/>
  <c r="V56" i="2" s="1"/>
  <c r="P56" i="2"/>
  <c r="L56" i="2"/>
  <c r="P148" i="2"/>
  <c r="L148" i="2"/>
  <c r="K148" i="13" s="1"/>
  <c r="Q152" i="2"/>
  <c r="P156" i="2"/>
  <c r="L156" i="2"/>
  <c r="K156" i="13" s="1"/>
  <c r="U164" i="2"/>
  <c r="V164" i="2" s="1"/>
  <c r="L164" i="2"/>
  <c r="P164" i="2"/>
  <c r="E218" i="12"/>
  <c r="E300" i="12"/>
  <c r="E309" i="12"/>
  <c r="H129" i="12"/>
  <c r="D66" i="12"/>
  <c r="J66" i="12" s="1"/>
  <c r="G66" i="12"/>
  <c r="H66" i="12"/>
  <c r="S60" i="2"/>
  <c r="T60" i="2" s="1"/>
  <c r="N60" i="2"/>
  <c r="O60" i="2" s="1"/>
  <c r="E60" i="13" s="1"/>
  <c r="S64" i="2"/>
  <c r="T64" i="2" s="1"/>
  <c r="F64" i="13" s="1"/>
  <c r="S76" i="2"/>
  <c r="T76" i="2" s="1"/>
  <c r="F76" i="13" s="1"/>
  <c r="N76" i="2"/>
  <c r="O76" i="2" s="1"/>
  <c r="U191" i="2"/>
  <c r="V191" i="2" s="1"/>
  <c r="P191" i="2"/>
  <c r="S223" i="2"/>
  <c r="T223" i="2" s="1"/>
  <c r="N223" i="2"/>
  <c r="O223" i="2" s="1"/>
  <c r="U370" i="2"/>
  <c r="W370" i="2" s="1"/>
  <c r="P370" i="2"/>
  <c r="U374" i="2"/>
  <c r="W374" i="2" s="1"/>
  <c r="P374" i="2"/>
  <c r="L382" i="2"/>
  <c r="K382" i="13" s="1"/>
  <c r="P382" i="2"/>
  <c r="E179" i="12"/>
  <c r="E195" i="12"/>
  <c r="E282" i="12"/>
  <c r="E294" i="12"/>
  <c r="H136" i="12"/>
  <c r="G136" i="12"/>
  <c r="H151" i="12"/>
  <c r="D151" i="12"/>
  <c r="J151" i="12" s="1"/>
  <c r="G151" i="12"/>
  <c r="U14" i="2"/>
  <c r="V14" i="2" s="1"/>
  <c r="N14" i="2"/>
  <c r="O14" i="2" s="1"/>
  <c r="S85" i="2"/>
  <c r="T85" i="2" s="1"/>
  <c r="N85" i="2"/>
  <c r="S89" i="2"/>
  <c r="T89" i="2" s="1"/>
  <c r="F89" i="13" s="1"/>
  <c r="N89" i="2"/>
  <c r="S101" i="2"/>
  <c r="S117" i="2"/>
  <c r="T117" i="2" s="1"/>
  <c r="N117" i="2"/>
  <c r="O117" i="2" s="1"/>
  <c r="E6" i="12"/>
  <c r="G6" i="12"/>
  <c r="I6" i="12"/>
  <c r="H6" i="12"/>
  <c r="H8" i="12"/>
  <c r="D8" i="12"/>
  <c r="J8" i="12" s="1"/>
  <c r="E8" i="12"/>
  <c r="I8" i="12"/>
  <c r="G8" i="12"/>
  <c r="D23" i="12"/>
  <c r="J23" i="12" s="1"/>
  <c r="D27" i="12"/>
  <c r="J27" i="12" s="1"/>
  <c r="G27" i="12"/>
  <c r="H27" i="12"/>
  <c r="E27" i="12"/>
  <c r="G32" i="12"/>
  <c r="D32" i="12"/>
  <c r="J32" i="12" s="1"/>
  <c r="F36" i="12"/>
  <c r="E36" i="12"/>
  <c r="D36" i="12"/>
  <c r="J36" i="12" s="1"/>
  <c r="I36" i="12"/>
  <c r="D51" i="12"/>
  <c r="J51" i="12" s="1"/>
  <c r="H51" i="12"/>
  <c r="H55" i="12"/>
  <c r="E59" i="12"/>
  <c r="D59" i="12"/>
  <c r="J59" i="12" s="1"/>
  <c r="E102" i="12"/>
  <c r="H102" i="12"/>
  <c r="D102" i="12"/>
  <c r="J102" i="12" s="1"/>
  <c r="G102" i="12"/>
  <c r="D106" i="12"/>
  <c r="J106" i="12" s="1"/>
  <c r="G106" i="12"/>
  <c r="E112" i="12"/>
  <c r="D112" i="12"/>
  <c r="J112" i="12" s="1"/>
  <c r="H112" i="12"/>
  <c r="G112" i="12"/>
  <c r="D123" i="12"/>
  <c r="J123" i="12" s="1"/>
  <c r="G127" i="12"/>
  <c r="D127" i="12"/>
  <c r="J127" i="12" s="1"/>
  <c r="D290" i="12"/>
  <c r="J290" i="12" s="1"/>
  <c r="E290" i="12"/>
  <c r="E319" i="12"/>
  <c r="G319" i="12"/>
  <c r="D319" i="12"/>
  <c r="J319" i="12" s="1"/>
  <c r="H319" i="12"/>
  <c r="G348" i="12"/>
  <c r="D348" i="12"/>
  <c r="J348" i="12" s="1"/>
  <c r="H348" i="12"/>
  <c r="E356" i="12"/>
  <c r="E360" i="12"/>
  <c r="D360" i="12"/>
  <c r="J360" i="12" s="1"/>
  <c r="H360" i="12"/>
  <c r="G379" i="12"/>
  <c r="D379" i="12"/>
  <c r="J379" i="12" s="1"/>
  <c r="L61" i="2"/>
  <c r="P61" i="2"/>
  <c r="U81" i="2"/>
  <c r="P81" i="2"/>
  <c r="U244" i="2"/>
  <c r="V244" i="2" s="1"/>
  <c r="P244" i="2"/>
  <c r="U268" i="2"/>
  <c r="W268" i="2" s="1"/>
  <c r="S276" i="2"/>
  <c r="T276" i="2" s="1"/>
  <c r="F116" i="13" s="1"/>
  <c r="N276" i="2"/>
  <c r="O276" i="2" s="1"/>
  <c r="J276" i="2"/>
  <c r="S284" i="2"/>
  <c r="T284" i="2" s="1"/>
  <c r="N284" i="2"/>
  <c r="O284" i="2" s="1"/>
  <c r="S290" i="2"/>
  <c r="T290" i="2" s="1"/>
  <c r="N290" i="2"/>
  <c r="O290" i="2" s="1"/>
  <c r="S344" i="2"/>
  <c r="T344" i="2" s="1"/>
  <c r="N344" i="2"/>
  <c r="O344" i="2" s="1"/>
  <c r="S364" i="2"/>
  <c r="T364" i="2" s="1"/>
  <c r="N364" i="2"/>
  <c r="O364" i="2" s="1"/>
  <c r="J376" i="2"/>
  <c r="G199" i="12"/>
  <c r="D199" i="12"/>
  <c r="J199" i="12" s="1"/>
  <c r="D212" i="12"/>
  <c r="J212" i="12" s="1"/>
  <c r="H212" i="12"/>
  <c r="G212" i="12"/>
  <c r="I212" i="12"/>
  <c r="G229" i="12"/>
  <c r="D229" i="12"/>
  <c r="J229" i="12" s="1"/>
  <c r="E233" i="12"/>
  <c r="G233" i="12"/>
  <c r="H233" i="12"/>
  <c r="D263" i="12"/>
  <c r="J263" i="12" s="1"/>
  <c r="G263" i="12"/>
  <c r="H263" i="12"/>
  <c r="E267" i="12"/>
  <c r="D267" i="12"/>
  <c r="J267" i="12" s="1"/>
  <c r="D271" i="12"/>
  <c r="J271" i="12" s="1"/>
  <c r="G271" i="12"/>
  <c r="G275" i="12"/>
  <c r="D275" i="12"/>
  <c r="J275" i="12" s="1"/>
  <c r="E275" i="12"/>
  <c r="I275" i="12"/>
  <c r="E279" i="12"/>
  <c r="D279" i="12"/>
  <c r="J279" i="12" s="1"/>
  <c r="S229" i="2"/>
  <c r="T229" i="2" s="1"/>
  <c r="N229" i="2"/>
  <c r="S234" i="2"/>
  <c r="T234" i="2" s="1"/>
  <c r="N234" i="2"/>
  <c r="O234" i="2" s="1"/>
  <c r="S237" i="2"/>
  <c r="T237" i="2" s="1"/>
  <c r="N237" i="2"/>
  <c r="O237" i="2" s="1"/>
  <c r="J237" i="2"/>
  <c r="D237" i="13" s="1"/>
  <c r="S241" i="2"/>
  <c r="T241" i="2" s="1"/>
  <c r="F241" i="13" s="1"/>
  <c r="N241" i="2"/>
  <c r="O241" i="2" s="1"/>
  <c r="P340" i="2"/>
  <c r="L340" i="2"/>
  <c r="K340" i="13" s="1"/>
  <c r="E259" i="12"/>
  <c r="D10" i="12"/>
  <c r="J10" i="12" s="1"/>
  <c r="D186" i="12"/>
  <c r="J186" i="12" s="1"/>
  <c r="G186" i="12"/>
  <c r="U7" i="2"/>
  <c r="V7" i="2" s="1"/>
  <c r="P7" i="2"/>
  <c r="J35" i="2"/>
  <c r="J47" i="2"/>
  <c r="S182" i="2"/>
  <c r="T182" i="2" s="1"/>
  <c r="N182" i="2"/>
  <c r="O182" i="2" s="1"/>
  <c r="S186" i="2"/>
  <c r="T186" i="2" s="1"/>
  <c r="S194" i="2"/>
  <c r="T194" i="2" s="1"/>
  <c r="N194" i="2"/>
  <c r="O194" i="2" s="1"/>
  <c r="S306" i="2"/>
  <c r="T306" i="2" s="1"/>
  <c r="F86" i="13" s="1"/>
  <c r="N306" i="2"/>
  <c r="O306" i="2" s="1"/>
  <c r="J309" i="2"/>
  <c r="N309" i="2"/>
  <c r="O309" i="2" s="1"/>
  <c r="S321" i="2"/>
  <c r="T321" i="2" s="1"/>
  <c r="N321" i="2"/>
  <c r="O321" i="2" s="1"/>
  <c r="E321" i="13" s="1"/>
  <c r="S325" i="2"/>
  <c r="T325" i="2" s="1"/>
  <c r="N325" i="2"/>
  <c r="J325" i="2"/>
  <c r="S329" i="2"/>
  <c r="T329" i="2" s="1"/>
  <c r="N329" i="2"/>
  <c r="G93" i="12"/>
  <c r="H63" i="12"/>
  <c r="U291" i="2"/>
  <c r="V291" i="2" s="1"/>
  <c r="U367" i="2"/>
  <c r="V367" i="2" s="1"/>
  <c r="H327" i="12"/>
  <c r="H362" i="12"/>
  <c r="U6" i="2"/>
  <c r="V6" i="2" s="1"/>
  <c r="H95" i="12"/>
  <c r="H221" i="12"/>
  <c r="H133" i="12"/>
  <c r="H229" i="12"/>
  <c r="H11" i="12"/>
  <c r="H226" i="12"/>
  <c r="U262" i="2"/>
  <c r="V262" i="2" s="1"/>
  <c r="U292" i="2"/>
  <c r="V292" i="2" s="1"/>
  <c r="U310" i="2"/>
  <c r="V310" i="2" s="1"/>
  <c r="H123" i="12"/>
  <c r="H115" i="12"/>
  <c r="U21" i="2"/>
  <c r="V21" i="2" s="1"/>
  <c r="U174" i="2"/>
  <c r="M170" i="8"/>
  <c r="N170" i="8" s="1"/>
  <c r="E237" i="12"/>
  <c r="M54" i="8"/>
  <c r="N54" i="8" s="1"/>
  <c r="M218" i="8"/>
  <c r="N218" i="8" s="1"/>
  <c r="S228" i="2"/>
  <c r="T228" i="2" s="1"/>
  <c r="F164" i="13" s="1"/>
  <c r="N228" i="2"/>
  <c r="O228" i="2" s="1"/>
  <c r="J228" i="2"/>
  <c r="M211" i="8"/>
  <c r="N211" i="8" s="1"/>
  <c r="Q385" i="2"/>
  <c r="P90" i="2"/>
  <c r="L90" i="2"/>
  <c r="P94" i="2"/>
  <c r="L94" i="2"/>
  <c r="P98" i="2"/>
  <c r="L98" i="2"/>
  <c r="U385" i="2"/>
  <c r="V385" i="2" s="1"/>
  <c r="L385" i="2"/>
  <c r="K385" i="13" s="1"/>
  <c r="G39" i="12"/>
  <c r="D39" i="12"/>
  <c r="J39" i="12" s="1"/>
  <c r="G46" i="12"/>
  <c r="D46" i="12"/>
  <c r="J46" i="12" s="1"/>
  <c r="H46" i="12"/>
  <c r="E171" i="12"/>
  <c r="G15" i="12"/>
  <c r="I15" i="12"/>
  <c r="H15" i="12"/>
  <c r="D15" i="12"/>
  <c r="J15" i="12" s="1"/>
  <c r="E15" i="12"/>
  <c r="D22" i="12"/>
  <c r="J22" i="12" s="1"/>
  <c r="G22" i="12"/>
  <c r="D26" i="12"/>
  <c r="J26" i="12" s="1"/>
  <c r="E26" i="12"/>
  <c r="H26" i="12"/>
  <c r="G26" i="12"/>
  <c r="U224" i="2"/>
  <c r="V224" i="2" s="1"/>
  <c r="L224" i="2"/>
  <c r="K224" i="13" s="1"/>
  <c r="P224" i="2"/>
  <c r="S374" i="2"/>
  <c r="T374" i="2" s="1"/>
  <c r="F374" i="13" s="1"/>
  <c r="J374" i="2"/>
  <c r="D374" i="13" s="1"/>
  <c r="N374" i="2"/>
  <c r="S378" i="2"/>
  <c r="T378" i="2" s="1"/>
  <c r="J378" i="2"/>
  <c r="D378" i="13" s="1"/>
  <c r="N378" i="2"/>
  <c r="O378" i="2" s="1"/>
  <c r="S382" i="2"/>
  <c r="T382" i="2" s="1"/>
  <c r="F382" i="13" s="1"/>
  <c r="J382" i="2"/>
  <c r="N382" i="2"/>
  <c r="O382" i="2" s="1"/>
  <c r="G387" i="12"/>
  <c r="D387" i="12"/>
  <c r="J387" i="12" s="1"/>
  <c r="S198" i="2"/>
  <c r="T198" i="2" s="1"/>
  <c r="N198" i="2"/>
  <c r="J198" i="2"/>
  <c r="S202" i="2"/>
  <c r="T202" i="2" s="1"/>
  <c r="N202" i="2"/>
  <c r="O202" i="2" s="1"/>
  <c r="J202" i="2"/>
  <c r="D202" i="13" s="1"/>
  <c r="S206" i="2"/>
  <c r="T206" i="2" s="1"/>
  <c r="N206" i="2"/>
  <c r="O206" i="2" s="1"/>
  <c r="J206" i="2"/>
  <c r="S210" i="2"/>
  <c r="T210" i="2" s="1"/>
  <c r="J210" i="2"/>
  <c r="D182" i="13" s="1"/>
  <c r="N210" i="2"/>
  <c r="O210" i="2" s="1"/>
  <c r="P217" i="2"/>
  <c r="L217" i="2"/>
  <c r="P221" i="2"/>
  <c r="L221" i="2"/>
  <c r="U293" i="2"/>
  <c r="V293" i="2" s="1"/>
  <c r="P293" i="2"/>
  <c r="L293" i="2"/>
  <c r="K295" i="13" s="1"/>
  <c r="U299" i="2"/>
  <c r="V299" i="2" s="1"/>
  <c r="P299" i="2"/>
  <c r="L299" i="2"/>
  <c r="P305" i="2"/>
  <c r="L305" i="2"/>
  <c r="U311" i="2"/>
  <c r="V311" i="2" s="1"/>
  <c r="L311" i="2"/>
  <c r="K81" i="13" s="1"/>
  <c r="U315" i="2"/>
  <c r="P315" i="2"/>
  <c r="L315" i="2"/>
  <c r="U327" i="2"/>
  <c r="P327" i="2"/>
  <c r="L331" i="2"/>
  <c r="P331" i="2"/>
  <c r="L335" i="2"/>
  <c r="P335" i="2"/>
  <c r="S339" i="2"/>
  <c r="T339" i="2" s="1"/>
  <c r="N339" i="2"/>
  <c r="O339" i="2" s="1"/>
  <c r="J339" i="2"/>
  <c r="P342" i="2"/>
  <c r="L342" i="2"/>
  <c r="P350" i="2"/>
  <c r="L350" i="2"/>
  <c r="K350" i="13" s="1"/>
  <c r="U354" i="2"/>
  <c r="L354" i="2"/>
  <c r="K354" i="13" s="1"/>
  <c r="P354" i="2"/>
  <c r="U358" i="2"/>
  <c r="W358" i="2" s="1"/>
  <c r="L358" i="2"/>
  <c r="I364" i="12"/>
  <c r="G364" i="12"/>
  <c r="E364" i="12"/>
  <c r="H364" i="12"/>
  <c r="F364" i="12"/>
  <c r="D374" i="12"/>
  <c r="J374" i="12" s="1"/>
  <c r="G374" i="12"/>
  <c r="U163" i="2"/>
  <c r="L163" i="2"/>
  <c r="P163" i="2"/>
  <c r="S175" i="2"/>
  <c r="T175" i="2" s="1"/>
  <c r="J175" i="2"/>
  <c r="D175" i="13" s="1"/>
  <c r="N175" i="2"/>
  <c r="S179" i="2"/>
  <c r="T179" i="2" s="1"/>
  <c r="N179" i="2"/>
  <c r="O179" i="2" s="1"/>
  <c r="L182" i="2"/>
  <c r="K182" i="13" s="1"/>
  <c r="P182" i="2"/>
  <c r="U276" i="2"/>
  <c r="V276" i="2" s="1"/>
  <c r="P276" i="2"/>
  <c r="L276" i="2"/>
  <c r="K276" i="13" s="1"/>
  <c r="P280" i="2"/>
  <c r="L280" i="2"/>
  <c r="K280" i="13" s="1"/>
  <c r="L284" i="2"/>
  <c r="P284" i="2"/>
  <c r="L296" i="2"/>
  <c r="K96" i="13" s="1"/>
  <c r="P296" i="2"/>
  <c r="S144" i="2"/>
  <c r="T144" i="2" s="1"/>
  <c r="N144" i="2"/>
  <c r="O144" i="2" s="1"/>
  <c r="J144" i="2"/>
  <c r="S148" i="2"/>
  <c r="T148" i="2" s="1"/>
  <c r="N148" i="2"/>
  <c r="J148" i="2"/>
  <c r="S152" i="2"/>
  <c r="T152" i="2" s="1"/>
  <c r="F152" i="13" s="1"/>
  <c r="N152" i="2"/>
  <c r="O152" i="2" s="1"/>
  <c r="J152" i="2"/>
  <c r="S156" i="2"/>
  <c r="T156" i="2" s="1"/>
  <c r="F156" i="13" s="1"/>
  <c r="N156" i="2"/>
  <c r="O156" i="2" s="1"/>
  <c r="J156" i="2"/>
  <c r="D156" i="13" s="1"/>
  <c r="S160" i="2"/>
  <c r="T160" i="2" s="1"/>
  <c r="F160" i="13" s="1"/>
  <c r="N160" i="2"/>
  <c r="G216" i="12"/>
  <c r="H216" i="12"/>
  <c r="D216" i="12"/>
  <c r="J216" i="12" s="1"/>
  <c r="D219" i="12"/>
  <c r="J219" i="12" s="1"/>
  <c r="H219" i="12"/>
  <c r="D238" i="12"/>
  <c r="J238" i="12" s="1"/>
  <c r="H238" i="12"/>
  <c r="G238" i="12"/>
  <c r="D244" i="12"/>
  <c r="J244" i="12" s="1"/>
  <c r="G244" i="12"/>
  <c r="E247" i="12"/>
  <c r="I247" i="12"/>
  <c r="G247" i="12"/>
  <c r="D247" i="12"/>
  <c r="J247" i="12" s="1"/>
  <c r="I256" i="12"/>
  <c r="D256" i="12"/>
  <c r="J256" i="12" s="1"/>
  <c r="G256" i="12"/>
  <c r="D260" i="12"/>
  <c r="J260" i="12" s="1"/>
  <c r="G260" i="12"/>
  <c r="S31" i="2"/>
  <c r="T31" i="2" s="1"/>
  <c r="F31" i="13" s="1"/>
  <c r="N31" i="2"/>
  <c r="O31" i="2" s="1"/>
  <c r="E31" i="13" s="1"/>
  <c r="J31" i="2"/>
  <c r="S39" i="2"/>
  <c r="T39" i="2" s="1"/>
  <c r="N39" i="2"/>
  <c r="O39" i="2" s="1"/>
  <c r="J39" i="2"/>
  <c r="D39" i="13" s="1"/>
  <c r="S51" i="2"/>
  <c r="T51" i="2" s="1"/>
  <c r="N51" i="2"/>
  <c r="J51" i="2"/>
  <c r="L54" i="2"/>
  <c r="K54" i="13" s="1"/>
  <c r="S58" i="2"/>
  <c r="T58" i="2" s="1"/>
  <c r="J58" i="2"/>
  <c r="D58" i="13" s="1"/>
  <c r="N58" i="2"/>
  <c r="O58" i="2" s="1"/>
  <c r="L69" i="2"/>
  <c r="K69" i="13" s="1"/>
  <c r="P69" i="2"/>
  <c r="S133" i="2"/>
  <c r="T133" i="2" s="1"/>
  <c r="J133" i="2"/>
  <c r="J137" i="2"/>
  <c r="N137" i="2"/>
  <c r="N141" i="2"/>
  <c r="J141" i="2"/>
  <c r="S261" i="2"/>
  <c r="T261" i="2" s="1"/>
  <c r="N261" i="2"/>
  <c r="J261" i="2"/>
  <c r="D262" i="13" s="1"/>
  <c r="P273" i="2"/>
  <c r="L273" i="2"/>
  <c r="K273" i="13" s="1"/>
  <c r="D166" i="12"/>
  <c r="J166" i="12" s="1"/>
  <c r="G166" i="12"/>
  <c r="E166" i="12"/>
  <c r="H166" i="12"/>
  <c r="H167" i="12"/>
  <c r="D167" i="12"/>
  <c r="J167" i="12" s="1"/>
  <c r="G167" i="12"/>
  <c r="H176" i="12"/>
  <c r="D176" i="12"/>
  <c r="J176" i="12" s="1"/>
  <c r="G176" i="12"/>
  <c r="E176" i="12"/>
  <c r="D192" i="12"/>
  <c r="J192" i="12" s="1"/>
  <c r="G192" i="12"/>
  <c r="H192" i="12"/>
  <c r="S8" i="2"/>
  <c r="T8" i="2" s="1"/>
  <c r="F384" i="13" s="1"/>
  <c r="J8" i="2"/>
  <c r="N8" i="2"/>
  <c r="O8" i="2" s="1"/>
  <c r="S16" i="2"/>
  <c r="T16" i="2" s="1"/>
  <c r="J16" i="2"/>
  <c r="N16" i="2"/>
  <c r="O16" i="2" s="1"/>
  <c r="U19" i="2"/>
  <c r="V19" i="2" s="1"/>
  <c r="P19" i="2"/>
  <c r="L19" i="2"/>
  <c r="K19" i="13" s="1"/>
  <c r="P113" i="2"/>
  <c r="L113" i="2"/>
  <c r="K113" i="13" s="1"/>
  <c r="U117" i="2"/>
  <c r="V117" i="2" s="1"/>
  <c r="L117" i="2"/>
  <c r="P117" i="2"/>
  <c r="U246" i="2"/>
  <c r="P246" i="2"/>
  <c r="U250" i="2"/>
  <c r="V250" i="2" s="1"/>
  <c r="L250" i="2"/>
  <c r="K142" i="13" s="1"/>
  <c r="D53" i="12"/>
  <c r="J53" i="12" s="1"/>
  <c r="G53" i="12"/>
  <c r="I53" i="12"/>
  <c r="H53" i="12"/>
  <c r="E53" i="12"/>
  <c r="H57" i="12"/>
  <c r="G64" i="12"/>
  <c r="D64" i="12"/>
  <c r="J64" i="12" s="1"/>
  <c r="H76" i="12"/>
  <c r="G76" i="12"/>
  <c r="D76" i="12"/>
  <c r="J76" i="12" s="1"/>
  <c r="G80" i="12"/>
  <c r="D80" i="12"/>
  <c r="J80" i="12" s="1"/>
  <c r="N102" i="2"/>
  <c r="O102" i="2" s="1"/>
  <c r="J102" i="2"/>
  <c r="D290" i="13" s="1"/>
  <c r="S106" i="2"/>
  <c r="T106" i="2" s="1"/>
  <c r="N106" i="2"/>
  <c r="J106" i="2"/>
  <c r="S110" i="2"/>
  <c r="T110" i="2" s="1"/>
  <c r="N110" i="2"/>
  <c r="O110" i="2" s="1"/>
  <c r="H22" i="12"/>
  <c r="U8" i="2"/>
  <c r="V8" i="2" s="1"/>
  <c r="U47" i="2"/>
  <c r="V47" i="2" s="1"/>
  <c r="U160" i="2"/>
  <c r="V160" i="2" s="1"/>
  <c r="S187" i="2"/>
  <c r="T187" i="2" s="1"/>
  <c r="F187" i="13" s="1"/>
  <c r="H150" i="12"/>
  <c r="U214" i="2"/>
  <c r="V214" i="2" s="1"/>
  <c r="W74" i="2"/>
  <c r="L40" i="8" s="1"/>
  <c r="M40" i="8" s="1"/>
  <c r="N40" i="8" s="1"/>
  <c r="U259" i="2"/>
  <c r="V259" i="2" s="1"/>
  <c r="U313" i="2"/>
  <c r="V313" i="2" s="1"/>
  <c r="H80" i="12"/>
  <c r="S7" i="2"/>
  <c r="T7" i="2" s="1"/>
  <c r="F7" i="13" s="1"/>
  <c r="U196" i="2"/>
  <c r="H374" i="12"/>
  <c r="E374" i="12"/>
  <c r="E378" i="12"/>
  <c r="H387" i="12"/>
  <c r="G305" i="12"/>
  <c r="D305" i="12"/>
  <c r="J305" i="12" s="1"/>
  <c r="L362" i="2"/>
  <c r="K362" i="13" s="1"/>
  <c r="P362" i="2"/>
  <c r="G91" i="12"/>
  <c r="D91" i="12"/>
  <c r="J91" i="12" s="1"/>
  <c r="D243" i="12"/>
  <c r="J243" i="12" s="1"/>
  <c r="H243" i="12"/>
  <c r="G243" i="12"/>
  <c r="D245" i="12"/>
  <c r="J245" i="12" s="1"/>
  <c r="E245" i="12"/>
  <c r="I245" i="12"/>
  <c r="H245" i="12"/>
  <c r="G245" i="12"/>
  <c r="D248" i="12"/>
  <c r="J248" i="12" s="1"/>
  <c r="G248" i="12"/>
  <c r="E261" i="12"/>
  <c r="H261" i="12"/>
  <c r="D261" i="12"/>
  <c r="J261" i="12" s="1"/>
  <c r="G261" i="12"/>
  <c r="E274" i="12"/>
  <c r="D274" i="12"/>
  <c r="J274" i="12" s="1"/>
  <c r="I274" i="12"/>
  <c r="D312" i="12"/>
  <c r="J312" i="12" s="1"/>
  <c r="H312" i="12"/>
  <c r="S225" i="2"/>
  <c r="T225" i="2" s="1"/>
  <c r="N225" i="2"/>
  <c r="O225" i="2" s="1"/>
  <c r="J225" i="2"/>
  <c r="D225" i="13" s="1"/>
  <c r="F274" i="12"/>
  <c r="P107" i="2"/>
  <c r="L107" i="2"/>
  <c r="S115" i="2"/>
  <c r="T115" i="2" s="1"/>
  <c r="N115" i="2"/>
  <c r="O115" i="2" s="1"/>
  <c r="E115" i="13" s="1"/>
  <c r="J115" i="2"/>
  <c r="D115" i="13" s="1"/>
  <c r="D289" i="12"/>
  <c r="J289" i="12" s="1"/>
  <c r="G289" i="12"/>
  <c r="D301" i="12"/>
  <c r="J301" i="12" s="1"/>
  <c r="G301" i="12"/>
  <c r="N222" i="2"/>
  <c r="O222" i="2" s="1"/>
  <c r="S222" i="2"/>
  <c r="T222" i="2" s="1"/>
  <c r="F170" i="13" s="1"/>
  <c r="J222" i="2"/>
  <c r="D222" i="13" s="1"/>
  <c r="Q378" i="2"/>
  <c r="L378" i="13" s="1"/>
  <c r="S45" i="2"/>
  <c r="T45" i="2" s="1"/>
  <c r="N45" i="2"/>
  <c r="J45" i="2"/>
  <c r="S49" i="2"/>
  <c r="T49" i="2" s="1"/>
  <c r="F49" i="13" s="1"/>
  <c r="N49" i="2"/>
  <c r="O49" i="2" s="1"/>
  <c r="J49" i="2"/>
  <c r="H287" i="12"/>
  <c r="D287" i="12"/>
  <c r="J287" i="12" s="1"/>
  <c r="G287" i="12"/>
  <c r="E287" i="12"/>
  <c r="G308" i="12"/>
  <c r="D308" i="12"/>
  <c r="J308" i="12" s="1"/>
  <c r="P235" i="2"/>
  <c r="L235" i="2"/>
  <c r="K235" i="13" s="1"/>
  <c r="Q332" i="2"/>
  <c r="E98" i="12"/>
  <c r="Q227" i="2"/>
  <c r="D283" i="12"/>
  <c r="J283" i="12" s="1"/>
  <c r="H283" i="12"/>
  <c r="G283" i="12"/>
  <c r="E283" i="12"/>
  <c r="U175" i="2"/>
  <c r="V175" i="2" s="1"/>
  <c r="P175" i="2"/>
  <c r="L175" i="2"/>
  <c r="P179" i="2"/>
  <c r="L179" i="2"/>
  <c r="S183" i="2"/>
  <c r="T183" i="2" s="1"/>
  <c r="J183" i="2"/>
  <c r="N183" i="2"/>
  <c r="O183" i="2" s="1"/>
  <c r="E183" i="13" s="1"/>
  <c r="U190" i="2"/>
  <c r="W190" i="2" s="1"/>
  <c r="P190" i="2"/>
  <c r="U228" i="2"/>
  <c r="V228" i="2" s="1"/>
  <c r="P228" i="2"/>
  <c r="E160" i="12"/>
  <c r="M225" i="8"/>
  <c r="N225" i="8" s="1"/>
  <c r="L268" i="2"/>
  <c r="K268" i="13" s="1"/>
  <c r="E110" i="12"/>
  <c r="G110" i="12"/>
  <c r="D110" i="12"/>
  <c r="J110" i="12" s="1"/>
  <c r="H110" i="12"/>
  <c r="D114" i="12"/>
  <c r="J114" i="12" s="1"/>
  <c r="G114" i="12"/>
  <c r="D121" i="12"/>
  <c r="J121" i="12" s="1"/>
  <c r="H121" i="12"/>
  <c r="E121" i="12"/>
  <c r="G121" i="12"/>
  <c r="G266" i="12"/>
  <c r="I266" i="12"/>
  <c r="G277" i="12"/>
  <c r="D277" i="12"/>
  <c r="J277" i="12" s="1"/>
  <c r="D306" i="12"/>
  <c r="J306" i="12" s="1"/>
  <c r="H306" i="12"/>
  <c r="S65" i="2"/>
  <c r="T65" i="2" s="1"/>
  <c r="F327" i="13" s="1"/>
  <c r="N65" i="2"/>
  <c r="J65" i="2"/>
  <c r="S70" i="2"/>
  <c r="T70" i="2" s="1"/>
  <c r="N70" i="2"/>
  <c r="O70" i="2" s="1"/>
  <c r="J70" i="2"/>
  <c r="U80" i="2"/>
  <c r="V80" i="2" s="1"/>
  <c r="P80" i="2"/>
  <c r="L80" i="2"/>
  <c r="S84" i="2"/>
  <c r="T84" i="2" s="1"/>
  <c r="N84" i="2"/>
  <c r="N118" i="2"/>
  <c r="O118" i="2" s="1"/>
  <c r="J118" i="2"/>
  <c r="D118" i="13" s="1"/>
  <c r="U121" i="2"/>
  <c r="P121" i="2"/>
  <c r="L121" i="2"/>
  <c r="U125" i="2"/>
  <c r="V125" i="2" s="1"/>
  <c r="P125" i="2"/>
  <c r="L125" i="2"/>
  <c r="S362" i="2"/>
  <c r="T362" i="2" s="1"/>
  <c r="N362" i="2"/>
  <c r="S366" i="2"/>
  <c r="T366" i="2" s="1"/>
  <c r="J366" i="2"/>
  <c r="D366" i="13" s="1"/>
  <c r="M223" i="8"/>
  <c r="N223" i="8" s="1"/>
  <c r="E266" i="12"/>
  <c r="E73" i="12"/>
  <c r="D73" i="12"/>
  <c r="J73" i="12" s="1"/>
  <c r="F73" i="12"/>
  <c r="G73" i="12"/>
  <c r="H73" i="12"/>
  <c r="H86" i="12"/>
  <c r="G86" i="12"/>
  <c r="D86" i="12"/>
  <c r="J86" i="12" s="1"/>
  <c r="G89" i="12"/>
  <c r="D89" i="12"/>
  <c r="J89" i="12" s="1"/>
  <c r="D236" i="12"/>
  <c r="J236" i="12" s="1"/>
  <c r="G236" i="12"/>
  <c r="E236" i="12"/>
  <c r="D240" i="12"/>
  <c r="J240" i="12" s="1"/>
  <c r="G240" i="12"/>
  <c r="Q328" i="2"/>
  <c r="S15" i="2"/>
  <c r="T15" i="2" s="1"/>
  <c r="F377" i="13" s="1"/>
  <c r="J15" i="2"/>
  <c r="D15" i="13" s="1"/>
  <c r="U18" i="2"/>
  <c r="V18" i="2" s="1"/>
  <c r="P18" i="2"/>
  <c r="L18" i="2"/>
  <c r="N22" i="2"/>
  <c r="O22" i="2" s="1"/>
  <c r="J22" i="2"/>
  <c r="D22" i="13" s="1"/>
  <c r="U41" i="2"/>
  <c r="V41" i="2" s="1"/>
  <c r="P41" i="2"/>
  <c r="L41" i="2"/>
  <c r="N301" i="2"/>
  <c r="S301" i="2"/>
  <c r="T301" i="2" s="1"/>
  <c r="J301" i="2"/>
  <c r="N348" i="2"/>
  <c r="S348" i="2"/>
  <c r="T348" i="2" s="1"/>
  <c r="J348" i="2"/>
  <c r="J356" i="2"/>
  <c r="D356" i="13" s="1"/>
  <c r="U375" i="2"/>
  <c r="W375" i="2" s="1"/>
  <c r="P375" i="2"/>
  <c r="L375" i="2"/>
  <c r="K375" i="13" s="1"/>
  <c r="P380" i="2"/>
  <c r="L380" i="2"/>
  <c r="M187" i="8"/>
  <c r="N187" i="8" s="1"/>
  <c r="N133" i="2"/>
  <c r="O133" i="2" s="1"/>
  <c r="E133" i="13" s="1"/>
  <c r="P263" i="2"/>
  <c r="S268" i="2"/>
  <c r="T268" i="2" s="1"/>
  <c r="J268" i="2"/>
  <c r="D268" i="13" s="1"/>
  <c r="P271" i="2"/>
  <c r="L271" i="2"/>
  <c r="P275" i="2"/>
  <c r="L275" i="2"/>
  <c r="P278" i="2"/>
  <c r="L278" i="2"/>
  <c r="U286" i="2"/>
  <c r="V286" i="2" s="1"/>
  <c r="P286" i="2"/>
  <c r="L286" i="2"/>
  <c r="P288" i="2"/>
  <c r="L288" i="2"/>
  <c r="K290" i="13" s="1"/>
  <c r="U297" i="2"/>
  <c r="V297" i="2" s="1"/>
  <c r="P297" i="2"/>
  <c r="L297" i="2"/>
  <c r="P329" i="2"/>
  <c r="U329" i="2"/>
  <c r="V329" i="2" s="1"/>
  <c r="P333" i="2"/>
  <c r="L333" i="2"/>
  <c r="K333" i="13" s="1"/>
  <c r="U337" i="2"/>
  <c r="V337" i="2" s="1"/>
  <c r="P337" i="2"/>
  <c r="L337" i="2"/>
  <c r="K337" i="13" s="1"/>
  <c r="N249" i="2"/>
  <c r="S249" i="2"/>
  <c r="T249" i="2" s="1"/>
  <c r="F249" i="13" s="1"/>
  <c r="S279" i="2"/>
  <c r="T279" i="2" s="1"/>
  <c r="N279" i="2"/>
  <c r="O279" i="2" s="1"/>
  <c r="J279" i="2"/>
  <c r="D279" i="13" s="1"/>
  <c r="S283" i="2"/>
  <c r="T283" i="2" s="1"/>
  <c r="F283" i="13" s="1"/>
  <c r="J283" i="2"/>
  <c r="D283" i="13" s="1"/>
  <c r="N283" i="2"/>
  <c r="O283" i="2" s="1"/>
  <c r="E283" i="13" s="1"/>
  <c r="S318" i="2"/>
  <c r="T318" i="2" s="1"/>
  <c r="F318" i="13" s="1"/>
  <c r="N318" i="2"/>
  <c r="J318" i="2"/>
  <c r="D318" i="13" s="1"/>
  <c r="S322" i="2"/>
  <c r="T322" i="2" s="1"/>
  <c r="N322" i="2"/>
  <c r="O322" i="2" s="1"/>
  <c r="S326" i="2"/>
  <c r="T326" i="2" s="1"/>
  <c r="N326" i="2"/>
  <c r="O326" i="2" s="1"/>
  <c r="J326" i="2"/>
  <c r="D326" i="13" s="1"/>
  <c r="E289" i="12"/>
  <c r="J322" i="2"/>
  <c r="J249" i="2"/>
  <c r="H277" i="12"/>
  <c r="G292" i="12"/>
  <c r="H114" i="12"/>
  <c r="S195" i="2"/>
  <c r="T195" i="2" s="1"/>
  <c r="N195" i="2"/>
  <c r="S203" i="2"/>
  <c r="T203" i="2" s="1"/>
  <c r="J203" i="2"/>
  <c r="N203" i="2"/>
  <c r="S208" i="2"/>
  <c r="T208" i="2" s="1"/>
  <c r="N208" i="2"/>
  <c r="O208" i="2" s="1"/>
  <c r="J208" i="2"/>
  <c r="S213" i="2"/>
  <c r="T213" i="2" s="1"/>
  <c r="N213" i="2"/>
  <c r="O213" i="2" s="1"/>
  <c r="U76" i="2"/>
  <c r="V76" i="2" s="1"/>
  <c r="P76" i="2"/>
  <c r="S80" i="2"/>
  <c r="T80" i="2" s="1"/>
  <c r="F80" i="13" s="1"/>
  <c r="N80" i="2"/>
  <c r="O80" i="2" s="1"/>
  <c r="S87" i="2"/>
  <c r="T87" i="2" s="1"/>
  <c r="J87" i="2"/>
  <c r="N87" i="2"/>
  <c r="O87" i="2" s="1"/>
  <c r="S121" i="2"/>
  <c r="T121" i="2" s="1"/>
  <c r="N121" i="2"/>
  <c r="O121" i="2" s="1"/>
  <c r="J121" i="2"/>
  <c r="S125" i="2"/>
  <c r="T125" i="2" s="1"/>
  <c r="N125" i="2"/>
  <c r="O125" i="2" s="1"/>
  <c r="E125" i="13" s="1"/>
  <c r="N129" i="2"/>
  <c r="J129" i="2"/>
  <c r="U136" i="2"/>
  <c r="P136" i="2"/>
  <c r="P140" i="2"/>
  <c r="L140" i="2"/>
  <c r="U151" i="2"/>
  <c r="V151" i="2" s="1"/>
  <c r="L151" i="2"/>
  <c r="P151" i="2"/>
  <c r="P155" i="2"/>
  <c r="L155" i="2"/>
  <c r="P195" i="2"/>
  <c r="L195" i="2"/>
  <c r="U238" i="2"/>
  <c r="V238" i="2" s="1"/>
  <c r="P238" i="2"/>
  <c r="L238" i="2"/>
  <c r="K154" i="13" s="1"/>
  <c r="U242" i="2"/>
  <c r="V242" i="2" s="1"/>
  <c r="P242" i="2"/>
  <c r="L242" i="2"/>
  <c r="P260" i="2"/>
  <c r="L260" i="2"/>
  <c r="E277" i="12"/>
  <c r="E306" i="12"/>
  <c r="D179" i="12"/>
  <c r="J179" i="12" s="1"/>
  <c r="G98" i="12"/>
  <c r="D98" i="12"/>
  <c r="J98" i="12" s="1"/>
  <c r="G101" i="12"/>
  <c r="E101" i="12"/>
  <c r="I101" i="12"/>
  <c r="D105" i="12"/>
  <c r="J105" i="12" s="1"/>
  <c r="G105" i="12"/>
  <c r="E108" i="12"/>
  <c r="I108" i="12"/>
  <c r="H108" i="12"/>
  <c r="D108" i="12"/>
  <c r="J108" i="12" s="1"/>
  <c r="N41" i="2"/>
  <c r="S41" i="2"/>
  <c r="T41" i="2" s="1"/>
  <c r="U62" i="2"/>
  <c r="P62" i="2"/>
  <c r="U114" i="2"/>
  <c r="V114" i="2" s="1"/>
  <c r="P114" i="2"/>
  <c r="N190" i="2"/>
  <c r="O190" i="2" s="1"/>
  <c r="S190" i="2"/>
  <c r="T190" i="2" s="1"/>
  <c r="S235" i="2"/>
  <c r="T235" i="2" s="1"/>
  <c r="F157" i="13" s="1"/>
  <c r="N235" i="2"/>
  <c r="O235" i="2" s="1"/>
  <c r="S239" i="2"/>
  <c r="T239" i="2" s="1"/>
  <c r="F153" i="13" s="1"/>
  <c r="N239" i="2"/>
  <c r="O239" i="2" s="1"/>
  <c r="E239" i="13" s="1"/>
  <c r="S265" i="2"/>
  <c r="T265" i="2" s="1"/>
  <c r="N265" i="2"/>
  <c r="O265" i="2" s="1"/>
  <c r="U321" i="2"/>
  <c r="V321" i="2" s="1"/>
  <c r="P321" i="2"/>
  <c r="U325" i="2"/>
  <c r="P325" i="2"/>
  <c r="S333" i="2"/>
  <c r="T333" i="2" s="1"/>
  <c r="N333" i="2"/>
  <c r="O333" i="2" s="1"/>
  <c r="S337" i="2"/>
  <c r="T337" i="2" s="1"/>
  <c r="N337" i="2"/>
  <c r="O337" i="2" s="1"/>
  <c r="E337" i="13" s="1"/>
  <c r="U351" i="2"/>
  <c r="P351" i="2"/>
  <c r="G195" i="12"/>
  <c r="D195" i="12"/>
  <c r="J195" i="12" s="1"/>
  <c r="H195" i="12"/>
  <c r="H196" i="12"/>
  <c r="G196" i="12"/>
  <c r="E204" i="12"/>
  <c r="H204" i="12"/>
  <c r="G204" i="12"/>
  <c r="D204" i="12"/>
  <c r="J204" i="12" s="1"/>
  <c r="E208" i="12"/>
  <c r="D208" i="12"/>
  <c r="J208" i="12" s="1"/>
  <c r="H208" i="12"/>
  <c r="G208" i="12"/>
  <c r="D213" i="12"/>
  <c r="J213" i="12" s="1"/>
  <c r="D222" i="12"/>
  <c r="J222" i="12" s="1"/>
  <c r="I222" i="12"/>
  <c r="H222" i="12"/>
  <c r="D224" i="12"/>
  <c r="J224" i="12" s="1"/>
  <c r="G224" i="12"/>
  <c r="S19" i="2"/>
  <c r="T19" i="2" s="1"/>
  <c r="N19" i="2"/>
  <c r="O19" i="2" s="1"/>
  <c r="S34" i="2"/>
  <c r="T34" i="2" s="1"/>
  <c r="F358" i="13" s="1"/>
  <c r="N34" i="2"/>
  <c r="O34" i="2" s="1"/>
  <c r="S38" i="2"/>
  <c r="T38" i="2" s="1"/>
  <c r="F354" i="13" s="1"/>
  <c r="S108" i="2"/>
  <c r="T108" i="2" s="1"/>
  <c r="F108" i="13" s="1"/>
  <c r="N108" i="2"/>
  <c r="O108" i="2" s="1"/>
  <c r="U111" i="2"/>
  <c r="P111" i="2"/>
  <c r="S172" i="2"/>
  <c r="T172" i="2" s="1"/>
  <c r="N172" i="2"/>
  <c r="O172" i="2" s="1"/>
  <c r="S176" i="2"/>
  <c r="T176" i="2" s="1"/>
  <c r="N176" i="2"/>
  <c r="O176" i="2" s="1"/>
  <c r="U222" i="2"/>
  <c r="V222" i="2" s="1"/>
  <c r="P222" i="2"/>
  <c r="S257" i="2"/>
  <c r="T257" i="2" s="1"/>
  <c r="F258" i="13" s="1"/>
  <c r="N257" i="2"/>
  <c r="O257" i="2" s="1"/>
  <c r="P318" i="2"/>
  <c r="U318" i="2"/>
  <c r="V318" i="2" s="1"/>
  <c r="S368" i="2"/>
  <c r="T368" i="2" s="1"/>
  <c r="N368" i="2"/>
  <c r="S372" i="2"/>
  <c r="T372" i="2" s="1"/>
  <c r="F372" i="13" s="1"/>
  <c r="N372" i="2"/>
  <c r="O372" i="2" s="1"/>
  <c r="S376" i="2"/>
  <c r="T376" i="2" s="1"/>
  <c r="F376" i="13" s="1"/>
  <c r="N376" i="2"/>
  <c r="O376" i="2" s="1"/>
  <c r="S379" i="2"/>
  <c r="T379" i="2" s="1"/>
  <c r="N379" i="2"/>
  <c r="O379" i="2" s="1"/>
  <c r="E317" i="12"/>
  <c r="D21" i="12"/>
  <c r="J21" i="12" s="1"/>
  <c r="G21" i="12"/>
  <c r="E25" i="12"/>
  <c r="G25" i="12"/>
  <c r="H25" i="12"/>
  <c r="D45" i="12"/>
  <c r="J45" i="12" s="1"/>
  <c r="H45" i="12"/>
  <c r="D50" i="12"/>
  <c r="J50" i="12" s="1"/>
  <c r="H50" i="12"/>
  <c r="G50" i="12"/>
  <c r="D56" i="12"/>
  <c r="J56" i="12" s="1"/>
  <c r="G56" i="12"/>
  <c r="E56" i="12"/>
  <c r="I56" i="12"/>
  <c r="G63" i="12"/>
  <c r="D63" i="12"/>
  <c r="J63" i="12" s="1"/>
  <c r="G165" i="12"/>
  <c r="D165" i="12"/>
  <c r="J165" i="12" s="1"/>
  <c r="D174" i="12"/>
  <c r="J174" i="12" s="1"/>
  <c r="G174" i="12"/>
  <c r="D175" i="12"/>
  <c r="J175" i="12" s="1"/>
  <c r="H175" i="12"/>
  <c r="G175" i="12"/>
  <c r="D191" i="12"/>
  <c r="J191" i="12" s="1"/>
  <c r="I191" i="12"/>
  <c r="H191" i="12"/>
  <c r="G191" i="12"/>
  <c r="G220" i="12"/>
  <c r="D220" i="12"/>
  <c r="J220" i="12" s="1"/>
  <c r="S12" i="2"/>
  <c r="T12" i="2" s="1"/>
  <c r="N12" i="2"/>
  <c r="O12" i="2" s="1"/>
  <c r="S97" i="2"/>
  <c r="T97" i="2" s="1"/>
  <c r="F97" i="13" s="1"/>
  <c r="N97" i="2"/>
  <c r="O97" i="2" s="1"/>
  <c r="S158" i="2"/>
  <c r="T158" i="2" s="1"/>
  <c r="N158" i="2"/>
  <c r="U165" i="2"/>
  <c r="V165" i="2" s="1"/>
  <c r="U172" i="2"/>
  <c r="V172" i="2" s="1"/>
  <c r="S215" i="2"/>
  <c r="T215" i="2" s="1"/>
  <c r="F215" i="13" s="1"/>
  <c r="N215" i="2"/>
  <c r="S219" i="2"/>
  <c r="T219" i="2" s="1"/>
  <c r="N219" i="2"/>
  <c r="U257" i="2"/>
  <c r="P257" i="2"/>
  <c r="P368" i="2"/>
  <c r="U368" i="2"/>
  <c r="V368" i="2" s="1"/>
  <c r="U372" i="2"/>
  <c r="W372" i="2" s="1"/>
  <c r="P372" i="2"/>
  <c r="E34" i="12"/>
  <c r="G34" i="12"/>
  <c r="G160" i="12"/>
  <c r="D160" i="12"/>
  <c r="J160" i="12" s="1"/>
  <c r="H162" i="12"/>
  <c r="D162" i="12"/>
  <c r="J162" i="12" s="1"/>
  <c r="E363" i="12"/>
  <c r="D363" i="12"/>
  <c r="J363" i="12" s="1"/>
  <c r="G377" i="12"/>
  <c r="F377" i="12"/>
  <c r="E377" i="12"/>
  <c r="P89" i="2"/>
  <c r="U89" i="2"/>
  <c r="U97" i="2"/>
  <c r="V97" i="2" s="1"/>
  <c r="P97" i="2"/>
  <c r="S169" i="2"/>
  <c r="T169" i="2" s="1"/>
  <c r="F169" i="13" s="1"/>
  <c r="N169" i="2"/>
  <c r="O169" i="2" s="1"/>
  <c r="P215" i="2"/>
  <c r="U215" i="2"/>
  <c r="V215" i="2" s="1"/>
  <c r="U252" i="2"/>
  <c r="E314" i="12"/>
  <c r="G132" i="12"/>
  <c r="D132" i="12"/>
  <c r="J132" i="12" s="1"/>
  <c r="G150" i="12"/>
  <c r="D150" i="12"/>
  <c r="J150" i="12" s="1"/>
  <c r="G159" i="12"/>
  <c r="D159" i="12"/>
  <c r="J159" i="12" s="1"/>
  <c r="G323" i="12"/>
  <c r="D323" i="12"/>
  <c r="J323" i="12" s="1"/>
  <c r="D339" i="12"/>
  <c r="J339" i="12" s="1"/>
  <c r="H339" i="12"/>
  <c r="D352" i="12"/>
  <c r="J352" i="12" s="1"/>
  <c r="G352" i="12"/>
  <c r="I352" i="12"/>
  <c r="U86" i="2"/>
  <c r="V86" i="2" s="1"/>
  <c r="P86" i="2"/>
  <c r="S136" i="2"/>
  <c r="T136" i="2" s="1"/>
  <c r="N136" i="2"/>
  <c r="O136" i="2" s="1"/>
  <c r="S140" i="2"/>
  <c r="T140" i="2" s="1"/>
  <c r="N140" i="2"/>
  <c r="U143" i="2"/>
  <c r="P143" i="2"/>
  <c r="S147" i="2"/>
  <c r="T147" i="2" s="1"/>
  <c r="F147" i="13" s="1"/>
  <c r="N147" i="2"/>
  <c r="O147" i="2" s="1"/>
  <c r="U155" i="2"/>
  <c r="V155" i="2" s="1"/>
  <c r="U212" i="2"/>
  <c r="V212" i="2" s="1"/>
  <c r="P212" i="2"/>
  <c r="S286" i="2"/>
  <c r="T286" i="2" s="1"/>
  <c r="N286" i="2"/>
  <c r="O286" i="2" s="1"/>
  <c r="S288" i="2"/>
  <c r="T288" i="2" s="1"/>
  <c r="N288" i="2"/>
  <c r="O288" i="2" s="1"/>
  <c r="E290" i="13" s="1"/>
  <c r="S297" i="2"/>
  <c r="T297" i="2" s="1"/>
  <c r="N297" i="2"/>
  <c r="U365" i="2"/>
  <c r="V365" i="2" s="1"/>
  <c r="P365" i="2"/>
  <c r="Q365" i="2" s="1"/>
  <c r="H42" i="12"/>
  <c r="U128" i="2"/>
  <c r="V128" i="2" s="1"/>
  <c r="U135" i="2"/>
  <c r="V135" i="2" s="1"/>
  <c r="U139" i="2"/>
  <c r="V139" i="2" s="1"/>
  <c r="U182" i="2"/>
  <c r="V182" i="2" s="1"/>
  <c r="U218" i="2"/>
  <c r="E241" i="12"/>
  <c r="U34" i="2"/>
  <c r="V34" i="2" s="1"/>
  <c r="U133" i="2"/>
  <c r="V133" i="2" s="1"/>
  <c r="U194" i="2"/>
  <c r="U239" i="2"/>
  <c r="V239" i="2" s="1"/>
  <c r="U279" i="2"/>
  <c r="V279" i="2" s="1"/>
  <c r="H105" i="12"/>
  <c r="H224" i="12"/>
  <c r="H91" i="12"/>
  <c r="H179" i="12"/>
  <c r="H139" i="12"/>
  <c r="U295" i="2"/>
  <c r="V295" i="2" s="1"/>
  <c r="H227" i="12"/>
  <c r="H159" i="12"/>
  <c r="S14" i="2"/>
  <c r="T14" i="2" s="1"/>
  <c r="U63" i="2"/>
  <c r="V63" i="2" s="1"/>
  <c r="V106" i="2"/>
  <c r="U112" i="2"/>
  <c r="V112" i="2" s="1"/>
  <c r="S174" i="2"/>
  <c r="T174" i="2" s="1"/>
  <c r="F218" i="13" s="1"/>
  <c r="U206" i="2"/>
  <c r="S259" i="2"/>
  <c r="T259" i="2" s="1"/>
  <c r="F260" i="13" s="1"/>
  <c r="U317" i="2"/>
  <c r="V317" i="2" s="1"/>
  <c r="M317" i="13" s="1"/>
  <c r="U360" i="2"/>
  <c r="V360" i="2" s="1"/>
  <c r="U377" i="2"/>
  <c r="V377" i="2" s="1"/>
  <c r="H220" i="12"/>
  <c r="U88" i="2"/>
  <c r="V88" i="2" s="1"/>
  <c r="U303" i="2"/>
  <c r="V303" i="2" s="1"/>
  <c r="H236" i="12"/>
  <c r="E83" i="12"/>
  <c r="E95" i="12"/>
  <c r="E86" i="12"/>
  <c r="E188" i="12"/>
  <c r="E328" i="12"/>
  <c r="S359" i="2"/>
  <c r="T359" i="2" s="1"/>
  <c r="N359" i="2"/>
  <c r="O359" i="2" s="1"/>
  <c r="J359" i="2"/>
  <c r="D359" i="13" s="1"/>
  <c r="S386" i="2"/>
  <c r="T386" i="2" s="1"/>
  <c r="F386" i="13" s="1"/>
  <c r="N386" i="2"/>
  <c r="O386" i="2" s="1"/>
  <c r="E386" i="13" s="1"/>
  <c r="J386" i="2"/>
  <c r="D386" i="13" s="1"/>
  <c r="E293" i="12"/>
  <c r="S53" i="2"/>
  <c r="T53" i="2" s="1"/>
  <c r="N53" i="2"/>
  <c r="O53" i="2" s="1"/>
  <c r="J53" i="2"/>
  <c r="E271" i="12"/>
  <c r="G354" i="12"/>
  <c r="D354" i="12"/>
  <c r="J354" i="12" s="1"/>
  <c r="E358" i="12"/>
  <c r="D358" i="12"/>
  <c r="J358" i="12" s="1"/>
  <c r="F358" i="12"/>
  <c r="I358" i="12"/>
  <c r="G358" i="12"/>
  <c r="Q214" i="2"/>
  <c r="Q259" i="2"/>
  <c r="S23" i="2"/>
  <c r="T23" i="2" s="1"/>
  <c r="F369" i="13" s="1"/>
  <c r="N23" i="2"/>
  <c r="O23" i="2" s="1"/>
  <c r="J23" i="2"/>
  <c r="S27" i="2"/>
  <c r="T27" i="2" s="1"/>
  <c r="F365" i="13" s="1"/>
  <c r="N27" i="2"/>
  <c r="O27" i="2" s="1"/>
  <c r="J27" i="2"/>
  <c r="D27" i="13" s="1"/>
  <c r="E46" i="12"/>
  <c r="E196" i="12"/>
  <c r="E194" i="12"/>
  <c r="M205" i="8"/>
  <c r="N205" i="8" s="1"/>
  <c r="M219" i="8"/>
  <c r="N219" i="8" s="1"/>
  <c r="U144" i="2"/>
  <c r="P144" i="2"/>
  <c r="L144" i="2"/>
  <c r="S226" i="2"/>
  <c r="T226" i="2" s="1"/>
  <c r="F226" i="13" s="1"/>
  <c r="J226" i="2"/>
  <c r="D226" i="13" s="1"/>
  <c r="N226" i="2"/>
  <c r="O226" i="2" s="1"/>
  <c r="U261" i="2"/>
  <c r="V261" i="2" s="1"/>
  <c r="P261" i="2"/>
  <c r="L261" i="2"/>
  <c r="K262" i="13" s="1"/>
  <c r="S266" i="2"/>
  <c r="T266" i="2" s="1"/>
  <c r="N266" i="2"/>
  <c r="O266" i="2" s="1"/>
  <c r="E266" i="13" s="1"/>
  <c r="J266" i="2"/>
  <c r="D266" i="13" s="1"/>
  <c r="U326" i="2"/>
  <c r="W326" i="2" s="1"/>
  <c r="P326" i="2"/>
  <c r="S330" i="2"/>
  <c r="T330" i="2" s="1"/>
  <c r="F62" i="13" s="1"/>
  <c r="N330" i="2"/>
  <c r="O330" i="2" s="1"/>
  <c r="S345" i="2"/>
  <c r="T345" i="2" s="1"/>
  <c r="N345" i="2"/>
  <c r="O345" i="2" s="1"/>
  <c r="J345" i="2"/>
  <c r="P348" i="2"/>
  <c r="L348" i="2"/>
  <c r="S373" i="2"/>
  <c r="T373" i="2" s="1"/>
  <c r="N373" i="2"/>
  <c r="U376" i="2"/>
  <c r="V376" i="2" s="1"/>
  <c r="P376" i="2"/>
  <c r="U379" i="2"/>
  <c r="V379" i="2" s="1"/>
  <c r="P379" i="2"/>
  <c r="M23" i="8"/>
  <c r="N23" i="8" s="1"/>
  <c r="M61" i="8"/>
  <c r="N61" i="8" s="1"/>
  <c r="M63" i="8"/>
  <c r="N63" i="8" s="1"/>
  <c r="M69" i="8"/>
  <c r="N69" i="8" s="1"/>
  <c r="M70" i="8"/>
  <c r="N70" i="8" s="1"/>
  <c r="M146" i="8"/>
  <c r="N146" i="8" s="1"/>
  <c r="M157" i="8"/>
  <c r="N157" i="8" s="1"/>
  <c r="S96" i="2"/>
  <c r="T96" i="2" s="1"/>
  <c r="N96" i="2"/>
  <c r="O96" i="2" s="1"/>
  <c r="J96" i="2"/>
  <c r="U138" i="2"/>
  <c r="V138" i="2" s="1"/>
  <c r="P138" i="2"/>
  <c r="S221" i="2"/>
  <c r="T221" i="2" s="1"/>
  <c r="N221" i="2"/>
  <c r="O221" i="2" s="1"/>
  <c r="J221" i="2"/>
  <c r="D171" i="13" s="1"/>
  <c r="U240" i="2"/>
  <c r="V240" i="2" s="1"/>
  <c r="P240" i="2"/>
  <c r="L240" i="2"/>
  <c r="L379" i="2"/>
  <c r="K380" i="13" s="1"/>
  <c r="G107" i="12"/>
  <c r="H107" i="12"/>
  <c r="G173" i="12"/>
  <c r="D173" i="12"/>
  <c r="J173" i="12" s="1"/>
  <c r="I286" i="12"/>
  <c r="H286" i="12"/>
  <c r="G286" i="12"/>
  <c r="E386" i="12"/>
  <c r="F386" i="12"/>
  <c r="G386" i="12"/>
  <c r="S299" i="2"/>
  <c r="T299" i="2" s="1"/>
  <c r="N299" i="2"/>
  <c r="O299" i="2" s="1"/>
  <c r="S320" i="2"/>
  <c r="T320" i="2" s="1"/>
  <c r="U320" i="2"/>
  <c r="V320" i="2" s="1"/>
  <c r="N320" i="2"/>
  <c r="U323" i="2"/>
  <c r="V323" i="2" s="1"/>
  <c r="P323" i="2"/>
  <c r="L326" i="2"/>
  <c r="J330" i="2"/>
  <c r="D330" i="13" s="1"/>
  <c r="G169" i="12"/>
  <c r="H169" i="12"/>
  <c r="D169" i="12"/>
  <c r="J169" i="12" s="1"/>
  <c r="E169" i="12"/>
  <c r="E257" i="12"/>
  <c r="D257" i="12"/>
  <c r="J257" i="12" s="1"/>
  <c r="I281" i="12"/>
  <c r="G281" i="12"/>
  <c r="H281" i="12"/>
  <c r="E281" i="12"/>
  <c r="H377" i="12"/>
  <c r="D377" i="12"/>
  <c r="J377" i="12" s="1"/>
  <c r="I377" i="12"/>
  <c r="G383" i="12"/>
  <c r="D383" i="12"/>
  <c r="J383" i="12" s="1"/>
  <c r="S30" i="2"/>
  <c r="T30" i="2" s="1"/>
  <c r="N30" i="2"/>
  <c r="O30" i="2" s="1"/>
  <c r="S66" i="2"/>
  <c r="T66" i="2" s="1"/>
  <c r="N66" i="2"/>
  <c r="O66" i="2" s="1"/>
  <c r="U93" i="2"/>
  <c r="V93" i="2" s="1"/>
  <c r="J93" i="2"/>
  <c r="N93" i="2"/>
  <c r="O93" i="2" s="1"/>
  <c r="U209" i="2"/>
  <c r="L209" i="2"/>
  <c r="P209" i="2"/>
  <c r="U211" i="2"/>
  <c r="W211" i="2" s="1"/>
  <c r="P211" i="2"/>
  <c r="L211" i="2"/>
  <c r="K211" i="13" s="1"/>
  <c r="P237" i="2"/>
  <c r="L237" i="2"/>
  <c r="J373" i="2"/>
  <c r="D373" i="13" s="1"/>
  <c r="E361" i="12"/>
  <c r="H361" i="12"/>
  <c r="D361" i="12"/>
  <c r="J361" i="12" s="1"/>
  <c r="G371" i="12"/>
  <c r="D371" i="12"/>
  <c r="J371" i="12" s="1"/>
  <c r="S171" i="2"/>
  <c r="T171" i="2" s="1"/>
  <c r="N171" i="2"/>
  <c r="O171" i="2" s="1"/>
  <c r="S189" i="2"/>
  <c r="T189" i="2" s="1"/>
  <c r="N189" i="2"/>
  <c r="S296" i="2"/>
  <c r="T296" i="2" s="1"/>
  <c r="F288" i="13" s="1"/>
  <c r="N296" i="2"/>
  <c r="O296" i="2" s="1"/>
  <c r="S302" i="2"/>
  <c r="T302" i="2" s="1"/>
  <c r="U302" i="2"/>
  <c r="V302" i="2" s="1"/>
  <c r="S352" i="2"/>
  <c r="T352" i="2" s="1"/>
  <c r="F352" i="13" s="1"/>
  <c r="N352" i="2"/>
  <c r="O352" i="2" s="1"/>
  <c r="E352" i="13" s="1"/>
  <c r="U383" i="2"/>
  <c r="W383" i="2" s="1"/>
  <c r="P383" i="2"/>
  <c r="H101" i="12"/>
  <c r="G71" i="12"/>
  <c r="H71" i="12"/>
  <c r="H82" i="12"/>
  <c r="D82" i="12"/>
  <c r="J82" i="12" s="1"/>
  <c r="G82" i="12"/>
  <c r="F336" i="12"/>
  <c r="H336" i="12"/>
  <c r="N302" i="2"/>
  <c r="S42" i="2"/>
  <c r="T42" i="2" s="1"/>
  <c r="F350" i="13" s="1"/>
  <c r="N42" i="2"/>
  <c r="O42" i="2" s="1"/>
  <c r="E42" i="13" s="1"/>
  <c r="U49" i="2"/>
  <c r="V49" i="2" s="1"/>
  <c r="P49" i="2"/>
  <c r="U83" i="2"/>
  <c r="V83" i="2" s="1"/>
  <c r="P83" i="2"/>
  <c r="S111" i="2"/>
  <c r="T111" i="2" s="1"/>
  <c r="F111" i="13" s="1"/>
  <c r="N111" i="2"/>
  <c r="O111" i="2" s="1"/>
  <c r="E111" i="13" s="1"/>
  <c r="U150" i="2"/>
  <c r="P150" i="2"/>
  <c r="S168" i="2"/>
  <c r="T168" i="2" s="1"/>
  <c r="F168" i="13" s="1"/>
  <c r="N168" i="2"/>
  <c r="O168" i="2" s="1"/>
  <c r="E168" i="13" s="1"/>
  <c r="U231" i="2"/>
  <c r="P231" i="2"/>
  <c r="S254" i="2"/>
  <c r="T254" i="2" s="1"/>
  <c r="F254" i="13" s="1"/>
  <c r="N254" i="2"/>
  <c r="O254" i="2" s="1"/>
  <c r="U256" i="2"/>
  <c r="V256" i="2" s="1"/>
  <c r="P256" i="2"/>
  <c r="G325" i="12"/>
  <c r="D325" i="12"/>
  <c r="J325" i="12" s="1"/>
  <c r="H325" i="12"/>
  <c r="S17" i="2"/>
  <c r="T17" i="2" s="1"/>
  <c r="N17" i="2"/>
  <c r="U35" i="2"/>
  <c r="S35" i="2"/>
  <c r="T35" i="2" s="1"/>
  <c r="F35" i="13" s="1"/>
  <c r="N35" i="2"/>
  <c r="U205" i="2"/>
  <c r="V205" i="2" s="1"/>
  <c r="P205" i="2"/>
  <c r="S370" i="2"/>
  <c r="T370" i="2" s="1"/>
  <c r="N370" i="2"/>
  <c r="O370" i="2" s="1"/>
  <c r="E379" i="12"/>
  <c r="E136" i="12"/>
  <c r="S98" i="2"/>
  <c r="T98" i="2" s="1"/>
  <c r="N98" i="2"/>
  <c r="O98" i="2" s="1"/>
  <c r="U101" i="2"/>
  <c r="V101" i="2" s="1"/>
  <c r="P101" i="2"/>
  <c r="U108" i="2"/>
  <c r="W108" i="2" s="1"/>
  <c r="P108" i="2"/>
  <c r="U147" i="2"/>
  <c r="V147" i="2" s="1"/>
  <c r="P147" i="2"/>
  <c r="V162" i="2"/>
  <c r="P162" i="2"/>
  <c r="S180" i="2"/>
  <c r="T180" i="2" s="1"/>
  <c r="F180" i="13" s="1"/>
  <c r="N180" i="2"/>
  <c r="O180" i="2" s="1"/>
  <c r="E180" i="13" s="1"/>
  <c r="S197" i="2"/>
  <c r="T197" i="2" s="1"/>
  <c r="F197" i="13" s="1"/>
  <c r="N197" i="2"/>
  <c r="S201" i="2"/>
  <c r="T201" i="2" s="1"/>
  <c r="F201" i="13" s="1"/>
  <c r="N201" i="2"/>
  <c r="U245" i="2"/>
  <c r="P245" i="2"/>
  <c r="U294" i="2"/>
  <c r="V294" i="2" s="1"/>
  <c r="P294" i="2"/>
  <c r="G41" i="12"/>
  <c r="D41" i="12"/>
  <c r="J41" i="12" s="1"/>
  <c r="S68" i="2"/>
  <c r="T68" i="2" s="1"/>
  <c r="F68" i="13" s="1"/>
  <c r="N68" i="2"/>
  <c r="O68" i="2" s="1"/>
  <c r="E68" i="13" s="1"/>
  <c r="S72" i="2"/>
  <c r="T72" i="2" s="1"/>
  <c r="F72" i="13" s="1"/>
  <c r="N72" i="2"/>
  <c r="O72" i="2" s="1"/>
  <c r="P122" i="2"/>
  <c r="U122" i="2"/>
  <c r="W122" i="2" s="1"/>
  <c r="L73" i="8" s="1"/>
  <c r="M73" i="8" s="1"/>
  <c r="N73" i="8" s="1"/>
  <c r="S272" i="2"/>
  <c r="T272" i="2" s="1"/>
  <c r="F272" i="13" s="1"/>
  <c r="N272" i="2"/>
  <c r="O272" i="2" s="1"/>
  <c r="E272" i="13" s="1"/>
  <c r="S315" i="2"/>
  <c r="T315" i="2" s="1"/>
  <c r="F77" i="13" s="1"/>
  <c r="N315" i="2"/>
  <c r="O315" i="2" s="1"/>
  <c r="E315" i="13" s="1"/>
  <c r="U364" i="2"/>
  <c r="W364" i="2" s="1"/>
  <c r="P364" i="2"/>
  <c r="H127" i="12"/>
  <c r="G59" i="12"/>
  <c r="G65" i="12"/>
  <c r="G154" i="12"/>
  <c r="H213" i="12"/>
  <c r="U23" i="2"/>
  <c r="V23" i="2" s="1"/>
  <c r="U53" i="2"/>
  <c r="V53" i="2" s="1"/>
  <c r="U96" i="2"/>
  <c r="V96" i="2" s="1"/>
  <c r="U98" i="2"/>
  <c r="V98" i="2" s="1"/>
  <c r="U142" i="2"/>
  <c r="U159" i="2"/>
  <c r="V159" i="2" s="1"/>
  <c r="U177" i="2"/>
  <c r="V177" i="2" s="1"/>
  <c r="U197" i="2"/>
  <c r="V197" i="2" s="1"/>
  <c r="U201" i="2"/>
  <c r="V201" i="2" s="1"/>
  <c r="U269" i="2"/>
  <c r="U296" i="2"/>
  <c r="V296" i="2" s="1"/>
  <c r="U290" i="2"/>
  <c r="U324" i="2"/>
  <c r="V324" i="2" s="1"/>
  <c r="U336" i="2"/>
  <c r="V336" i="2" s="1"/>
  <c r="U345" i="2"/>
  <c r="V345" i="2" s="1"/>
  <c r="W359" i="2"/>
  <c r="H371" i="12"/>
  <c r="H90" i="12"/>
  <c r="H59" i="12"/>
  <c r="H32" i="12"/>
  <c r="S21" i="2"/>
  <c r="T21" i="2" s="1"/>
  <c r="F21" i="13" s="1"/>
  <c r="U60" i="2"/>
  <c r="V60" i="2" s="1"/>
  <c r="V65" i="2"/>
  <c r="U127" i="2"/>
  <c r="V127" i="2" s="1"/>
  <c r="V166" i="2"/>
  <c r="M166" i="13" s="1"/>
  <c r="U184" i="2"/>
  <c r="V184" i="2" s="1"/>
  <c r="U187" i="2"/>
  <c r="V187" i="2" s="1"/>
  <c r="U227" i="2"/>
  <c r="V227" i="2" s="1"/>
  <c r="U260" i="2"/>
  <c r="V260" i="2" s="1"/>
  <c r="U312" i="2"/>
  <c r="V312" i="2" s="1"/>
  <c r="U342" i="2"/>
  <c r="V342" i="2" s="1"/>
  <c r="U362" i="2"/>
  <c r="V362" i="2" s="1"/>
  <c r="S155" i="2"/>
  <c r="T155" i="2" s="1"/>
  <c r="F155" i="13" s="1"/>
  <c r="U192" i="2"/>
  <c r="V192" i="2" s="1"/>
  <c r="H379" i="12"/>
  <c r="U44" i="2"/>
  <c r="V44" i="2" s="1"/>
  <c r="U51" i="2"/>
  <c r="V51" i="2" s="1"/>
  <c r="U85" i="2"/>
  <c r="V85" i="2" s="1"/>
  <c r="W110" i="2"/>
  <c r="U141" i="2"/>
  <c r="V141" i="2" s="1"/>
  <c r="U247" i="2"/>
  <c r="U270" i="2"/>
  <c r="V270" i="2" s="1"/>
  <c r="U283" i="2"/>
  <c r="V283" i="2" s="1"/>
  <c r="U331" i="2"/>
  <c r="V331" i="2" s="1"/>
  <c r="U350" i="2"/>
  <c r="U382" i="2"/>
  <c r="W382" i="2" s="1"/>
  <c r="H383" i="12"/>
  <c r="H354" i="12"/>
  <c r="U16" i="2"/>
  <c r="U29" i="2"/>
  <c r="U64" i="2"/>
  <c r="V64" i="2" s="1"/>
  <c r="U119" i="2"/>
  <c r="V119" i="2" s="1"/>
  <c r="S142" i="2"/>
  <c r="T142" i="2" s="1"/>
  <c r="U188" i="2"/>
  <c r="U200" i="2"/>
  <c r="V200" i="2" s="1"/>
  <c r="U220" i="2"/>
  <c r="V220" i="2" s="1"/>
  <c r="U275" i="2"/>
  <c r="V275" i="2" s="1"/>
  <c r="U278" i="2"/>
  <c r="V278" i="2" s="1"/>
  <c r="U281" i="2"/>
  <c r="V281" i="2" s="1"/>
  <c r="U289" i="2"/>
  <c r="V289" i="2" s="1"/>
  <c r="U308" i="2"/>
  <c r="V308" i="2" s="1"/>
  <c r="U332" i="2"/>
  <c r="V332" i="2" s="1"/>
  <c r="U335" i="2"/>
  <c r="V335" i="2" s="1"/>
  <c r="U344" i="2"/>
  <c r="V344" i="2" s="1"/>
  <c r="E161" i="12"/>
  <c r="E229" i="12"/>
  <c r="E240" i="12"/>
  <c r="E250" i="12"/>
  <c r="D85" i="12"/>
  <c r="J85" i="12" s="1"/>
  <c r="G85" i="12"/>
  <c r="E232" i="12"/>
  <c r="H232" i="12"/>
  <c r="G232" i="12"/>
  <c r="D232" i="12"/>
  <c r="J232" i="12" s="1"/>
  <c r="E163" i="12"/>
  <c r="E329" i="12"/>
  <c r="E348" i="12"/>
  <c r="E304" i="12"/>
  <c r="E89" i="12"/>
  <c r="E107" i="12"/>
  <c r="E115" i="12"/>
  <c r="E155" i="12"/>
  <c r="E248" i="12"/>
  <c r="E297" i="12"/>
  <c r="E48" i="12"/>
  <c r="E81" i="12"/>
  <c r="E141" i="12"/>
  <c r="E184" i="12"/>
  <c r="E189" i="12"/>
  <c r="E243" i="12"/>
  <c r="E305" i="12"/>
  <c r="E327" i="12"/>
  <c r="E368" i="12"/>
  <c r="G5" i="12"/>
  <c r="D5" i="12"/>
  <c r="J5" i="12" s="1"/>
  <c r="G7" i="12"/>
  <c r="D7" i="12"/>
  <c r="J7" i="12" s="1"/>
  <c r="E7" i="12"/>
  <c r="G198" i="12"/>
  <c r="D198" i="12"/>
  <c r="J198" i="12" s="1"/>
  <c r="E198" i="12"/>
  <c r="E217" i="12"/>
  <c r="E322" i="12"/>
  <c r="E320" i="12"/>
  <c r="E321" i="12"/>
  <c r="E366" i="12"/>
  <c r="E371" i="12"/>
  <c r="E32" i="12"/>
  <c r="E69" i="12"/>
  <c r="E68" i="12"/>
  <c r="E262" i="12"/>
  <c r="E292" i="12"/>
  <c r="E310" i="12"/>
  <c r="E342" i="12"/>
  <c r="E346" i="12"/>
  <c r="E354" i="12"/>
  <c r="E192" i="12"/>
  <c r="E10" i="12"/>
  <c r="E91" i="12"/>
  <c r="E143" i="12"/>
  <c r="E220" i="12"/>
  <c r="E253" i="12"/>
  <c r="E301" i="12"/>
  <c r="E5" i="12"/>
  <c r="P386" i="2"/>
  <c r="L386" i="2"/>
  <c r="K386" i="13" s="1"/>
  <c r="U386" i="2"/>
  <c r="W386" i="2" s="1"/>
  <c r="V384" i="2"/>
  <c r="W384" i="2"/>
  <c r="E85" i="12"/>
  <c r="U264" i="2"/>
  <c r="V264" i="2" s="1"/>
  <c r="P264" i="2"/>
  <c r="S263" i="2"/>
  <c r="T263" i="2" s="1"/>
  <c r="N263" i="2"/>
  <c r="O263" i="2" s="1"/>
  <c r="M172" i="8"/>
  <c r="N172" i="8" s="1"/>
  <c r="M174" i="8"/>
  <c r="N174" i="8" s="1"/>
  <c r="M210" i="8"/>
  <c r="N210" i="8" s="1"/>
  <c r="P15" i="2"/>
  <c r="U15" i="2"/>
  <c r="L15" i="2"/>
  <c r="K15" i="13" s="1"/>
  <c r="S37" i="2"/>
  <c r="T37" i="2" s="1"/>
  <c r="F37" i="13" s="1"/>
  <c r="N37" i="2"/>
  <c r="O37" i="2" s="1"/>
  <c r="J37" i="2"/>
  <c r="D37" i="13" s="1"/>
  <c r="U82" i="2"/>
  <c r="P82" i="2"/>
  <c r="L82" i="2"/>
  <c r="K82" i="13" s="1"/>
  <c r="U181" i="2"/>
  <c r="P181" i="2"/>
  <c r="M44" i="8"/>
  <c r="N44" i="8" s="1"/>
  <c r="M245" i="8"/>
  <c r="N245" i="8" s="1"/>
  <c r="M232" i="8"/>
  <c r="N232" i="8" s="1"/>
  <c r="H47" i="12"/>
  <c r="G47" i="12"/>
  <c r="D47" i="12"/>
  <c r="J47" i="12" s="1"/>
  <c r="G49" i="12"/>
  <c r="D49" i="12"/>
  <c r="J49" i="12" s="1"/>
  <c r="E49" i="12"/>
  <c r="G87" i="12"/>
  <c r="D87" i="12"/>
  <c r="J87" i="12" s="1"/>
  <c r="H87" i="12"/>
  <c r="G92" i="12"/>
  <c r="G201" i="12"/>
  <c r="D201" i="12"/>
  <c r="J201" i="12" s="1"/>
  <c r="G253" i="12"/>
  <c r="D253" i="12"/>
  <c r="J253" i="12" s="1"/>
  <c r="G257" i="12"/>
  <c r="H257" i="12"/>
  <c r="D262" i="12"/>
  <c r="J262" i="12" s="1"/>
  <c r="G262" i="12"/>
  <c r="E280" i="12"/>
  <c r="G280" i="12"/>
  <c r="G285" i="12"/>
  <c r="D285" i="12"/>
  <c r="J285" i="12" s="1"/>
  <c r="S346" i="2"/>
  <c r="T346" i="2" s="1"/>
  <c r="N346" i="2"/>
  <c r="S353" i="2"/>
  <c r="T353" i="2" s="1"/>
  <c r="N353" i="2"/>
  <c r="O353" i="2" s="1"/>
  <c r="E353" i="13" s="1"/>
  <c r="U353" i="2"/>
  <c r="H5" i="12"/>
  <c r="G88" i="12"/>
  <c r="E88" i="12"/>
  <c r="D88" i="12"/>
  <c r="J88" i="12" s="1"/>
  <c r="S13" i="2"/>
  <c r="T13" i="2" s="1"/>
  <c r="F13" i="13" s="1"/>
  <c r="N13" i="2"/>
  <c r="O13" i="2" s="1"/>
  <c r="U37" i="2"/>
  <c r="V37" i="2" s="1"/>
  <c r="P37" i="2"/>
  <c r="S67" i="2"/>
  <c r="T67" i="2" s="1"/>
  <c r="N67" i="2"/>
  <c r="O67" i="2" s="1"/>
  <c r="U70" i="2"/>
  <c r="P70" i="2"/>
  <c r="S167" i="2"/>
  <c r="T167" i="2" s="1"/>
  <c r="N167" i="2"/>
  <c r="U251" i="2"/>
  <c r="V251" i="2" s="1"/>
  <c r="P251" i="2"/>
  <c r="S274" i="2"/>
  <c r="T274" i="2" s="1"/>
  <c r="N274" i="2"/>
  <c r="O274" i="2" s="1"/>
  <c r="D70" i="12"/>
  <c r="J70" i="12" s="1"/>
  <c r="H70" i="12"/>
  <c r="G75" i="12"/>
  <c r="D75" i="12"/>
  <c r="J75" i="12" s="1"/>
  <c r="D77" i="12"/>
  <c r="J77" i="12" s="1"/>
  <c r="G77" i="12"/>
  <c r="E77" i="12"/>
  <c r="I118" i="12"/>
  <c r="E118" i="12"/>
  <c r="F118" i="12"/>
  <c r="G118" i="12"/>
  <c r="D158" i="12"/>
  <c r="J158" i="12" s="1"/>
  <c r="G158" i="12"/>
  <c r="G163" i="12"/>
  <c r="D163" i="12"/>
  <c r="J163" i="12" s="1"/>
  <c r="D170" i="12"/>
  <c r="J170" i="12" s="1"/>
  <c r="H170" i="12"/>
  <c r="E170" i="12"/>
  <c r="G170" i="12"/>
  <c r="D172" i="12"/>
  <c r="J172" i="12" s="1"/>
  <c r="G172" i="12"/>
  <c r="U13" i="2"/>
  <c r="P13" i="2"/>
  <c r="U343" i="2"/>
  <c r="P343" i="2"/>
  <c r="U366" i="2"/>
  <c r="V366" i="2" s="1"/>
  <c r="L366" i="2"/>
  <c r="K366" i="13" s="1"/>
  <c r="S375" i="2"/>
  <c r="T375" i="2" s="1"/>
  <c r="J375" i="2"/>
  <c r="D375" i="13" s="1"/>
  <c r="G60" i="12"/>
  <c r="G125" i="12"/>
  <c r="I125" i="12"/>
  <c r="E125" i="12"/>
  <c r="H125" i="12"/>
  <c r="F125" i="12"/>
  <c r="D125" i="12"/>
  <c r="J125" i="12" s="1"/>
  <c r="D146" i="12"/>
  <c r="J146" i="12" s="1"/>
  <c r="E146" i="12"/>
  <c r="G146" i="12"/>
  <c r="G314" i="12"/>
  <c r="H314" i="12"/>
  <c r="D314" i="12"/>
  <c r="J314" i="12" s="1"/>
  <c r="G337" i="12"/>
  <c r="E337" i="12"/>
  <c r="H337" i="12"/>
  <c r="D355" i="12"/>
  <c r="J355" i="12" s="1"/>
  <c r="G355" i="12"/>
  <c r="D359" i="12"/>
  <c r="J359" i="12" s="1"/>
  <c r="H359" i="12"/>
  <c r="G359" i="12"/>
  <c r="G369" i="12"/>
  <c r="D369" i="12"/>
  <c r="J369" i="12" s="1"/>
  <c r="D372" i="12"/>
  <c r="J372" i="12" s="1"/>
  <c r="E372" i="12"/>
  <c r="U26" i="2"/>
  <c r="P26" i="2"/>
  <c r="U52" i="2"/>
  <c r="P52" i="2"/>
  <c r="U59" i="2"/>
  <c r="P59" i="2"/>
  <c r="S113" i="2"/>
  <c r="T113" i="2" s="1"/>
  <c r="U113" i="2"/>
  <c r="N113" i="2"/>
  <c r="S165" i="2"/>
  <c r="T165" i="2" s="1"/>
  <c r="N165" i="2"/>
  <c r="O165" i="2" s="1"/>
  <c r="D13" i="12"/>
  <c r="J13" i="12" s="1"/>
  <c r="G13" i="12"/>
  <c r="H13" i="12"/>
  <c r="D30" i="12"/>
  <c r="J30" i="12" s="1"/>
  <c r="G30" i="12"/>
  <c r="H30" i="12"/>
  <c r="H83" i="12"/>
  <c r="D83" i="12"/>
  <c r="J83" i="12" s="1"/>
  <c r="D234" i="12"/>
  <c r="J234" i="12" s="1"/>
  <c r="H234" i="12"/>
  <c r="H268" i="12"/>
  <c r="G268" i="12"/>
  <c r="E268" i="12"/>
  <c r="I268" i="12"/>
  <c r="D268" i="12"/>
  <c r="J268" i="12" s="1"/>
  <c r="F272" i="12"/>
  <c r="G272" i="12"/>
  <c r="I272" i="12"/>
  <c r="D293" i="12"/>
  <c r="J293" i="12" s="1"/>
  <c r="G293" i="12"/>
  <c r="E312" i="12"/>
  <c r="G312" i="12"/>
  <c r="D61" i="12"/>
  <c r="J61" i="12" s="1"/>
  <c r="G61" i="12"/>
  <c r="G156" i="12"/>
  <c r="D156" i="12"/>
  <c r="J156" i="12" s="1"/>
  <c r="G228" i="12"/>
  <c r="I228" i="12"/>
  <c r="E228" i="12"/>
  <c r="H228" i="12"/>
  <c r="E256" i="12"/>
  <c r="H256" i="12"/>
  <c r="F256" i="12"/>
  <c r="E265" i="12"/>
  <c r="G265" i="12"/>
  <c r="H279" i="12"/>
  <c r="G279" i="12"/>
  <c r="G284" i="12"/>
  <c r="D284" i="12"/>
  <c r="J284" i="12" s="1"/>
  <c r="H284" i="12"/>
  <c r="E284" i="12"/>
  <c r="H331" i="12"/>
  <c r="D331" i="12"/>
  <c r="J331" i="12" s="1"/>
  <c r="E331" i="12"/>
  <c r="D353" i="12"/>
  <c r="J353" i="12" s="1"/>
  <c r="G353" i="12"/>
  <c r="I356" i="12"/>
  <c r="D356" i="12"/>
  <c r="J356" i="12" s="1"/>
  <c r="H356" i="12"/>
  <c r="G356" i="12"/>
  <c r="E370" i="12"/>
  <c r="H370" i="12"/>
  <c r="D370" i="12"/>
  <c r="J370" i="12" s="1"/>
  <c r="G370" i="12"/>
  <c r="H381" i="12"/>
  <c r="D381" i="12"/>
  <c r="J381" i="12" s="1"/>
  <c r="G381" i="12"/>
  <c r="E54" i="12"/>
  <c r="G54" i="12"/>
  <c r="D54" i="12"/>
  <c r="J54" i="12" s="1"/>
  <c r="F104" i="12"/>
  <c r="D104" i="12"/>
  <c r="J104" i="12" s="1"/>
  <c r="I104" i="12"/>
  <c r="H214" i="12"/>
  <c r="D214" i="12"/>
  <c r="J214" i="12" s="1"/>
  <c r="H201" i="12"/>
  <c r="H10" i="12"/>
  <c r="H165" i="12"/>
  <c r="H347" i="12"/>
  <c r="S26" i="2"/>
  <c r="T26" i="2" s="1"/>
  <c r="N26" i="2"/>
  <c r="O26" i="2" s="1"/>
  <c r="E26" i="13" s="1"/>
  <c r="S33" i="2"/>
  <c r="T33" i="2" s="1"/>
  <c r="N33" i="2"/>
  <c r="O33" i="2" s="1"/>
  <c r="U67" i="2"/>
  <c r="V67" i="2" s="1"/>
  <c r="S173" i="2"/>
  <c r="T173" i="2" s="1"/>
  <c r="N173" i="2"/>
  <c r="O173" i="2" s="1"/>
  <c r="S340" i="2"/>
  <c r="T340" i="2" s="1"/>
  <c r="U340" i="2"/>
  <c r="W340" i="2" s="1"/>
  <c r="H318" i="12"/>
  <c r="D266" i="12"/>
  <c r="J266" i="12" s="1"/>
  <c r="H266" i="12"/>
  <c r="D298" i="12"/>
  <c r="J298" i="12" s="1"/>
  <c r="G298" i="12"/>
  <c r="H298" i="12"/>
  <c r="U11" i="2"/>
  <c r="W11" i="2" s="1"/>
  <c r="P11" i="2"/>
  <c r="U233" i="2"/>
  <c r="V233" i="2" s="1"/>
  <c r="P233" i="2"/>
  <c r="P248" i="2"/>
  <c r="U248" i="2"/>
  <c r="V248" i="2" s="1"/>
  <c r="U319" i="2"/>
  <c r="V319" i="2" s="1"/>
  <c r="P319" i="2"/>
  <c r="H380" i="12"/>
  <c r="H132" i="12"/>
  <c r="H163" i="12"/>
  <c r="G55" i="12"/>
  <c r="H198" i="12"/>
  <c r="G254" i="12"/>
  <c r="D286" i="12"/>
  <c r="J286" i="12" s="1"/>
  <c r="U17" i="2"/>
  <c r="V17" i="2" s="1"/>
  <c r="P17" i="2"/>
  <c r="U46" i="2"/>
  <c r="V46" i="2" s="1"/>
  <c r="S46" i="2"/>
  <c r="T46" i="2" s="1"/>
  <c r="N46" i="2"/>
  <c r="U66" i="2"/>
  <c r="V66" i="2" s="1"/>
  <c r="P66" i="2"/>
  <c r="S102" i="2"/>
  <c r="T102" i="2" s="1"/>
  <c r="U102" i="2"/>
  <c r="V102" i="2" s="1"/>
  <c r="N130" i="2"/>
  <c r="O130" i="2" s="1"/>
  <c r="S130" i="2"/>
  <c r="T130" i="2" s="1"/>
  <c r="S282" i="2"/>
  <c r="T282" i="2" s="1"/>
  <c r="N282" i="2"/>
  <c r="H81" i="12"/>
  <c r="H75" i="12"/>
  <c r="E138" i="12"/>
  <c r="D138" i="12"/>
  <c r="J138" i="12" s="1"/>
  <c r="U9" i="2"/>
  <c r="P9" i="2"/>
  <c r="V20" i="2"/>
  <c r="S24" i="2"/>
  <c r="T24" i="2" s="1"/>
  <c r="N24" i="2"/>
  <c r="O24" i="2" s="1"/>
  <c r="S43" i="2"/>
  <c r="T43" i="2" s="1"/>
  <c r="F43" i="13" s="1"/>
  <c r="N43" i="2"/>
  <c r="S99" i="2"/>
  <c r="T99" i="2" s="1"/>
  <c r="N99" i="2"/>
  <c r="U120" i="2"/>
  <c r="V120" i="2" s="1"/>
  <c r="P120" i="2"/>
  <c r="U123" i="2"/>
  <c r="V123" i="2" s="1"/>
  <c r="P123" i="2"/>
  <c r="N232" i="2"/>
  <c r="O232" i="2" s="1"/>
  <c r="U282" i="2"/>
  <c r="P282" i="2"/>
  <c r="H295" i="12"/>
  <c r="H171" i="12"/>
  <c r="H338" i="12"/>
  <c r="H307" i="12"/>
  <c r="H7" i="12"/>
  <c r="E18" i="12"/>
  <c r="U12" i="2"/>
  <c r="S47" i="2"/>
  <c r="T47" i="2" s="1"/>
  <c r="N47" i="2"/>
  <c r="O47" i="2" s="1"/>
  <c r="E47" i="13" s="1"/>
  <c r="S79" i="2"/>
  <c r="T79" i="2" s="1"/>
  <c r="U79" i="2"/>
  <c r="V79" i="2" s="1"/>
  <c r="U99" i="2"/>
  <c r="V99" i="2" s="1"/>
  <c r="M99" i="13" s="1"/>
  <c r="S287" i="2"/>
  <c r="T287" i="2" s="1"/>
  <c r="N287" i="2"/>
  <c r="S300" i="2"/>
  <c r="T300" i="2" s="1"/>
  <c r="F300" i="13" s="1"/>
  <c r="N300" i="2"/>
  <c r="U33" i="2"/>
  <c r="V33" i="2" s="1"/>
  <c r="M359" i="13" s="1"/>
  <c r="U309" i="2"/>
  <c r="V309" i="2" s="1"/>
  <c r="S309" i="2"/>
  <c r="T309" i="2" s="1"/>
  <c r="U27" i="2"/>
  <c r="V27" i="2" s="1"/>
  <c r="M27" i="13" s="1"/>
  <c r="U30" i="2"/>
  <c r="V30" i="2" s="1"/>
  <c r="U104" i="2"/>
  <c r="V104" i="2" s="1"/>
  <c r="U118" i="2"/>
  <c r="S118" i="2"/>
  <c r="T118" i="2" s="1"/>
  <c r="U145" i="2"/>
  <c r="U198" i="2"/>
  <c r="V198" i="2" s="1"/>
  <c r="U287" i="2"/>
  <c r="V287" i="2" s="1"/>
  <c r="U300" i="2"/>
  <c r="V300" i="2" s="1"/>
  <c r="U54" i="2"/>
  <c r="W124" i="2"/>
  <c r="V124" i="2"/>
  <c r="U277" i="2"/>
  <c r="S277" i="2"/>
  <c r="T277" i="2" s="1"/>
  <c r="H172" i="12"/>
  <c r="H202" i="12"/>
  <c r="H309" i="12"/>
  <c r="U84" i="2"/>
  <c r="V84" i="2" s="1"/>
  <c r="U219" i="2"/>
  <c r="V219" i="2" s="1"/>
  <c r="U284" i="2"/>
  <c r="U298" i="2"/>
  <c r="V298" i="2" s="1"/>
  <c r="U305" i="2"/>
  <c r="U328" i="2"/>
  <c r="V328" i="2" s="1"/>
  <c r="U334" i="2"/>
  <c r="H321" i="12"/>
  <c r="U22" i="2"/>
  <c r="S22" i="2"/>
  <c r="T22" i="2" s="1"/>
  <c r="U140" i="2"/>
  <c r="V140" i="2" s="1"/>
  <c r="U173" i="2"/>
  <c r="U210" i="2"/>
  <c r="W210" i="2" s="1"/>
  <c r="U217" i="2"/>
  <c r="V217" i="2" s="1"/>
  <c r="U253" i="2"/>
  <c r="U348" i="2"/>
  <c r="V348" i="2" s="1"/>
  <c r="U357" i="2"/>
  <c r="V357" i="2" s="1"/>
  <c r="U43" i="2"/>
  <c r="V43" i="2" s="1"/>
  <c r="U45" i="2"/>
  <c r="V45" i="2" s="1"/>
  <c r="U55" i="2"/>
  <c r="U77" i="2"/>
  <c r="S93" i="2"/>
  <c r="T93" i="2" s="1"/>
  <c r="S141" i="2"/>
  <c r="T141" i="2" s="1"/>
  <c r="F141" i="13" s="1"/>
  <c r="U156" i="2"/>
  <c r="V156" i="2" s="1"/>
  <c r="S159" i="2"/>
  <c r="T159" i="2" s="1"/>
  <c r="U161" i="2"/>
  <c r="V161" i="2" s="1"/>
  <c r="W180" i="2"/>
  <c r="U267" i="2"/>
  <c r="V267" i="2" s="1"/>
  <c r="M267" i="13" s="1"/>
  <c r="S278" i="2"/>
  <c r="T278" i="2" s="1"/>
  <c r="F278" i="13" s="1"/>
  <c r="U306" i="2"/>
  <c r="W306" i="2" s="1"/>
  <c r="U333" i="2"/>
  <c r="V333" i="2" s="1"/>
  <c r="U32" i="2"/>
  <c r="V32" i="2" s="1"/>
  <c r="V168" i="2"/>
  <c r="U170" i="2"/>
  <c r="U176" i="2"/>
  <c r="V176" i="2" s="1"/>
  <c r="U204" i="2"/>
  <c r="V204" i="2" s="1"/>
  <c r="W226" i="2"/>
  <c r="U235" i="2"/>
  <c r="V235" i="2" s="1"/>
  <c r="U255" i="2"/>
  <c r="V255" i="2" s="1"/>
  <c r="S260" i="2"/>
  <c r="T260" i="2" s="1"/>
  <c r="U265" i="2"/>
  <c r="U272" i="2"/>
  <c r="V272" i="2" s="1"/>
  <c r="U285" i="2"/>
  <c r="U301" i="2"/>
  <c r="U380" i="2"/>
  <c r="V380" i="2" s="1"/>
  <c r="U193" i="2"/>
  <c r="V254" i="2"/>
  <c r="U273" i="2"/>
  <c r="W273" i="2" s="1"/>
  <c r="S291" i="2"/>
  <c r="T291" i="2" s="1"/>
  <c r="S317" i="2"/>
  <c r="T317" i="2" s="1"/>
  <c r="U339" i="2"/>
  <c r="V339" i="2" s="1"/>
  <c r="U72" i="2"/>
  <c r="U78" i="2"/>
  <c r="U107" i="2"/>
  <c r="U178" i="2"/>
  <c r="V178" i="2" s="1"/>
  <c r="U195" i="2"/>
  <c r="U234" i="2"/>
  <c r="V234" i="2" s="1"/>
  <c r="U341" i="2"/>
  <c r="V341" i="2" s="1"/>
  <c r="W341" i="2" s="1"/>
  <c r="U347" i="2"/>
  <c r="V347" i="2" s="1"/>
  <c r="M347" i="13" s="1"/>
  <c r="U349" i="2"/>
  <c r="V349" i="2" s="1"/>
  <c r="U134" i="2"/>
  <c r="U183" i="2"/>
  <c r="V183" i="2" s="1"/>
  <c r="U208" i="2"/>
  <c r="V208" i="2" s="1"/>
  <c r="U258" i="2"/>
  <c r="V258" i="2" s="1"/>
  <c r="U266" i="2"/>
  <c r="V266" i="2" s="1"/>
  <c r="E159" i="12"/>
  <c r="E221" i="12"/>
  <c r="M220" i="8"/>
  <c r="N220" i="8" s="1"/>
  <c r="E39" i="12"/>
  <c r="E296" i="12"/>
  <c r="E31" i="12"/>
  <c r="E139" i="12"/>
  <c r="E43" i="12"/>
  <c r="E295" i="12"/>
  <c r="M215" i="8"/>
  <c r="N215" i="8" s="1"/>
  <c r="M224" i="8"/>
  <c r="N224" i="8" s="1"/>
  <c r="G270" i="12"/>
  <c r="H270" i="12"/>
  <c r="E270" i="12"/>
  <c r="F270" i="12"/>
  <c r="D270" i="12"/>
  <c r="J270" i="12" s="1"/>
  <c r="E288" i="12"/>
  <c r="D288" i="12"/>
  <c r="J288" i="12" s="1"/>
  <c r="H288" i="12"/>
  <c r="F288" i="12"/>
  <c r="I288" i="12"/>
  <c r="G288" i="12"/>
  <c r="E357" i="12"/>
  <c r="D357" i="12"/>
  <c r="J357" i="12" s="1"/>
  <c r="G357" i="12"/>
  <c r="G368" i="12"/>
  <c r="D368" i="12"/>
  <c r="J368" i="12" s="1"/>
  <c r="H368" i="12"/>
  <c r="U158" i="2"/>
  <c r="P158" i="2"/>
  <c r="L158" i="2"/>
  <c r="K158" i="13" s="1"/>
  <c r="D35" i="12"/>
  <c r="J35" i="12" s="1"/>
  <c r="G35" i="12"/>
  <c r="G69" i="12"/>
  <c r="D69" i="12"/>
  <c r="J69" i="12" s="1"/>
  <c r="G177" i="12"/>
  <c r="D177" i="12"/>
  <c r="J177" i="12" s="1"/>
  <c r="D9" i="12"/>
  <c r="J9" i="12" s="1"/>
  <c r="G9" i="12"/>
  <c r="D11" i="12"/>
  <c r="J11" i="12" s="1"/>
  <c r="G11" i="12"/>
  <c r="H78" i="12"/>
  <c r="G78" i="12"/>
  <c r="D78" i="12"/>
  <c r="J78" i="12" s="1"/>
  <c r="H92" i="12"/>
  <c r="D92" i="12"/>
  <c r="J92" i="12" s="1"/>
  <c r="G185" i="12"/>
  <c r="I185" i="12"/>
  <c r="D185" i="12"/>
  <c r="J185" i="12" s="1"/>
  <c r="H185" i="12"/>
  <c r="G299" i="12"/>
  <c r="H299" i="12"/>
  <c r="D299" i="12"/>
  <c r="J299" i="12" s="1"/>
  <c r="D300" i="12"/>
  <c r="J300" i="12" s="1"/>
  <c r="G300" i="12"/>
  <c r="H23" i="12"/>
  <c r="G23" i="12"/>
  <c r="E23" i="12"/>
  <c r="I111" i="12"/>
  <c r="F111" i="12"/>
  <c r="G111" i="12"/>
  <c r="E111" i="12"/>
  <c r="H111" i="12"/>
  <c r="D139" i="12"/>
  <c r="J139" i="12" s="1"/>
  <c r="G139" i="12"/>
  <c r="E183" i="12"/>
  <c r="D183" i="12"/>
  <c r="J183" i="12" s="1"/>
  <c r="H183" i="12"/>
  <c r="G295" i="12"/>
  <c r="D295" i="12"/>
  <c r="J295" i="12" s="1"/>
  <c r="H20" i="12"/>
  <c r="E20" i="12"/>
  <c r="D20" i="12"/>
  <c r="J20" i="12" s="1"/>
  <c r="I20" i="12"/>
  <c r="G20" i="12"/>
  <c r="I96" i="12"/>
  <c r="G96" i="12"/>
  <c r="E96" i="12"/>
  <c r="H96" i="12"/>
  <c r="H119" i="12"/>
  <c r="I119" i="12"/>
  <c r="G119" i="12"/>
  <c r="D119" i="12"/>
  <c r="J119" i="12" s="1"/>
  <c r="E119" i="12"/>
  <c r="S25" i="2"/>
  <c r="T25" i="2" s="1"/>
  <c r="F25" i="13" s="1"/>
  <c r="U25" i="2"/>
  <c r="N25" i="2"/>
  <c r="O25" i="2" s="1"/>
  <c r="E25" i="13" s="1"/>
  <c r="U31" i="2"/>
  <c r="P31" i="2"/>
  <c r="S48" i="2"/>
  <c r="T48" i="2" s="1"/>
  <c r="F48" i="13" s="1"/>
  <c r="N48" i="2"/>
  <c r="O48" i="2" s="1"/>
  <c r="F96" i="12"/>
  <c r="G48" i="12"/>
  <c r="D48" i="12"/>
  <c r="J48" i="12" s="1"/>
  <c r="I60" i="12"/>
  <c r="E60" i="12"/>
  <c r="D60" i="12"/>
  <c r="J60" i="12" s="1"/>
  <c r="H60" i="12"/>
  <c r="H67" i="12"/>
  <c r="D67" i="12"/>
  <c r="J67" i="12" s="1"/>
  <c r="E67" i="12"/>
  <c r="I67" i="12"/>
  <c r="H147" i="12"/>
  <c r="G147" i="12"/>
  <c r="I147" i="12"/>
  <c r="D147" i="12"/>
  <c r="J147" i="12" s="1"/>
  <c r="D231" i="12"/>
  <c r="J231" i="12" s="1"/>
  <c r="E255" i="12"/>
  <c r="G255" i="12"/>
  <c r="G317" i="12"/>
  <c r="D317" i="12"/>
  <c r="J317" i="12" s="1"/>
  <c r="D44" i="12"/>
  <c r="J44" i="12" s="1"/>
  <c r="G44" i="12"/>
  <c r="E44" i="12"/>
  <c r="H44" i="12"/>
  <c r="G57" i="12"/>
  <c r="D57" i="12"/>
  <c r="J57" i="12" s="1"/>
  <c r="E57" i="12"/>
  <c r="E94" i="12"/>
  <c r="H94" i="12"/>
  <c r="G94" i="12"/>
  <c r="D94" i="12"/>
  <c r="J94" i="12" s="1"/>
  <c r="D200" i="12"/>
  <c r="J200" i="12" s="1"/>
  <c r="D203" i="12"/>
  <c r="J203" i="12" s="1"/>
  <c r="H203" i="12"/>
  <c r="G203" i="12"/>
  <c r="G217" i="12"/>
  <c r="D217" i="12"/>
  <c r="J217" i="12" s="1"/>
  <c r="D223" i="12"/>
  <c r="J223" i="12" s="1"/>
  <c r="G223" i="12"/>
  <c r="H12" i="12"/>
  <c r="G12" i="12"/>
  <c r="D144" i="12"/>
  <c r="J144" i="12" s="1"/>
  <c r="E144" i="12"/>
  <c r="H144" i="12"/>
  <c r="G144" i="12"/>
  <c r="D207" i="12"/>
  <c r="J207" i="12" s="1"/>
  <c r="G207" i="12"/>
  <c r="D29" i="12"/>
  <c r="J29" i="12" s="1"/>
  <c r="G29" i="12"/>
  <c r="E29" i="12"/>
  <c r="I29" i="12"/>
  <c r="H29" i="12"/>
  <c r="D42" i="12"/>
  <c r="J42" i="12" s="1"/>
  <c r="G42" i="12"/>
  <c r="I117" i="12"/>
  <c r="H117" i="12"/>
  <c r="F117" i="12"/>
  <c r="E117" i="12"/>
  <c r="D117" i="12"/>
  <c r="J117" i="12" s="1"/>
  <c r="G117" i="12"/>
  <c r="D142" i="12"/>
  <c r="J142" i="12" s="1"/>
  <c r="G142" i="12"/>
  <c r="E142" i="12"/>
  <c r="H142" i="12"/>
  <c r="P5" i="2"/>
  <c r="H267" i="12"/>
  <c r="G274" i="12"/>
  <c r="G341" i="12"/>
  <c r="H250" i="12"/>
  <c r="F363" i="12"/>
  <c r="H317" i="12"/>
  <c r="G250" i="12"/>
  <c r="H38" i="12"/>
  <c r="H330" i="12"/>
  <c r="U73" i="2"/>
  <c r="P73" i="2"/>
  <c r="U92" i="2"/>
  <c r="P92" i="2"/>
  <c r="E336" i="12"/>
  <c r="H274" i="12"/>
  <c r="H363" i="12"/>
  <c r="H352" i="12"/>
  <c r="H290" i="12"/>
  <c r="H118" i="12"/>
  <c r="F33" i="12"/>
  <c r="D154" i="12"/>
  <c r="J154" i="12" s="1"/>
  <c r="S5" i="2"/>
  <c r="T5" i="2" s="1"/>
  <c r="F5" i="13" s="1"/>
  <c r="N5" i="2"/>
  <c r="O5" i="2" s="1"/>
  <c r="U58" i="2"/>
  <c r="P58" i="2"/>
  <c r="U146" i="2"/>
  <c r="P146" i="2"/>
  <c r="U186" i="2"/>
  <c r="P186" i="2"/>
  <c r="S280" i="2"/>
  <c r="T280" i="2" s="1"/>
  <c r="F280" i="13" s="1"/>
  <c r="U280" i="2"/>
  <c r="N280" i="2"/>
  <c r="O280" i="2" s="1"/>
  <c r="G330" i="12"/>
  <c r="I339" i="12"/>
  <c r="G267" i="12"/>
  <c r="D264" i="12"/>
  <c r="J264" i="12" s="1"/>
  <c r="H280" i="12"/>
  <c r="D336" i="12"/>
  <c r="J336" i="12" s="1"/>
  <c r="H345" i="12"/>
  <c r="D34" i="12"/>
  <c r="J34" i="12" s="1"/>
  <c r="G219" i="12"/>
  <c r="H130" i="12"/>
  <c r="E30" i="12"/>
  <c r="D281" i="12"/>
  <c r="J281" i="12" s="1"/>
  <c r="F34" i="12"/>
  <c r="I267" i="12"/>
  <c r="D118" i="12"/>
  <c r="J118" i="12" s="1"/>
  <c r="F6" i="12"/>
  <c r="D18" i="12"/>
  <c r="J18" i="12" s="1"/>
  <c r="G264" i="12"/>
  <c r="D280" i="12"/>
  <c r="J280" i="12" s="1"/>
  <c r="H69" i="12"/>
  <c r="I336" i="12"/>
  <c r="H31" i="12"/>
  <c r="H217" i="12"/>
  <c r="G290" i="12"/>
  <c r="H223" i="12"/>
  <c r="U132" i="2"/>
  <c r="P132" i="2"/>
  <c r="I280" i="12"/>
  <c r="G345" i="12"/>
  <c r="D6" i="12"/>
  <c r="J6" i="12" s="1"/>
  <c r="H34" i="12"/>
  <c r="H48" i="12"/>
  <c r="H154" i="12"/>
  <c r="F266" i="12"/>
  <c r="H184" i="12"/>
  <c r="H244" i="12"/>
  <c r="H350" i="12"/>
  <c r="N69" i="2"/>
  <c r="O69" i="2" s="1"/>
  <c r="H353" i="12"/>
  <c r="N9" i="2"/>
  <c r="O9" i="2" s="1"/>
  <c r="P85" i="2"/>
  <c r="U94" i="2"/>
  <c r="S94" i="2"/>
  <c r="T94" i="2" s="1"/>
  <c r="F94" i="13" s="1"/>
  <c r="H373" i="12"/>
  <c r="S32" i="2"/>
  <c r="T32" i="2" s="1"/>
  <c r="F32" i="13" s="1"/>
  <c r="U48" i="2"/>
  <c r="S71" i="2"/>
  <c r="T71" i="2" s="1"/>
  <c r="U71" i="2"/>
  <c r="S36" i="2"/>
  <c r="T36" i="2" s="1"/>
  <c r="F36" i="13" s="1"/>
  <c r="U36" i="2"/>
  <c r="W40" i="2"/>
  <c r="S90" i="2"/>
  <c r="T90" i="2" s="1"/>
  <c r="F90" i="13" s="1"/>
  <c r="U90" i="2"/>
  <c r="U126" i="2"/>
  <c r="S126" i="2"/>
  <c r="T126" i="2" s="1"/>
  <c r="V130" i="2"/>
  <c r="M130" i="13" s="1"/>
  <c r="U28" i="2"/>
  <c r="S28" i="2"/>
  <c r="T28" i="2" s="1"/>
  <c r="F28" i="13" s="1"/>
  <c r="U38" i="2"/>
  <c r="S105" i="2"/>
  <c r="T105" i="2" s="1"/>
  <c r="U105" i="2"/>
  <c r="U24" i="2"/>
  <c r="S207" i="2"/>
  <c r="T207" i="2" s="1"/>
  <c r="U207" i="2"/>
  <c r="U39" i="2"/>
  <c r="U68" i="2"/>
  <c r="S129" i="2"/>
  <c r="T129" i="2" s="1"/>
  <c r="U129" i="2"/>
  <c r="U69" i="2"/>
  <c r="S137" i="2"/>
  <c r="T137" i="2" s="1"/>
  <c r="F137" i="13" s="1"/>
  <c r="U137" i="2"/>
  <c r="V202" i="2"/>
  <c r="W202" i="2" s="1"/>
  <c r="U42" i="2"/>
  <c r="U103" i="2"/>
  <c r="U115" i="2"/>
  <c r="S154" i="2"/>
  <c r="T154" i="2" s="1"/>
  <c r="U154" i="2"/>
  <c r="U199" i="2"/>
  <c r="S199" i="2"/>
  <c r="T199" i="2" s="1"/>
  <c r="F199" i="13" s="1"/>
  <c r="U50" i="2"/>
  <c r="U61" i="2"/>
  <c r="U87" i="2"/>
  <c r="U116" i="2"/>
  <c r="S216" i="2"/>
  <c r="T216" i="2" s="1"/>
  <c r="U216" i="2"/>
  <c r="U148" i="2"/>
  <c r="U100" i="2"/>
  <c r="U152" i="2"/>
  <c r="U153" i="2"/>
  <c r="U171" i="2"/>
  <c r="U189" i="2"/>
  <c r="U229" i="2"/>
  <c r="V263" i="2"/>
  <c r="U203" i="2"/>
  <c r="U221" i="2"/>
  <c r="U237" i="2"/>
  <c r="S271" i="2"/>
  <c r="T271" i="2" s="1"/>
  <c r="U271" i="2"/>
  <c r="U149" i="2"/>
  <c r="U179" i="2"/>
  <c r="S307" i="2"/>
  <c r="T307" i="2" s="1"/>
  <c r="U307" i="2"/>
  <c r="U304" i="2"/>
  <c r="U346" i="2"/>
  <c r="U378" i="2"/>
  <c r="U274" i="2"/>
  <c r="W387" i="2"/>
  <c r="V387" i="2"/>
  <c r="W371" i="2"/>
  <c r="V371" i="2"/>
  <c r="M371" i="13" s="1"/>
  <c r="W373" i="2"/>
  <c r="V373" i="2"/>
  <c r="U288" i="2"/>
  <c r="U314" i="2"/>
  <c r="V316" i="2"/>
  <c r="U322" i="2"/>
  <c r="W363" i="2"/>
  <c r="V363" i="2"/>
  <c r="U330" i="2"/>
  <c r="H269" i="12"/>
  <c r="H206" i="12"/>
  <c r="H109" i="12"/>
  <c r="H85" i="12"/>
  <c r="H177" i="12"/>
  <c r="H148" i="12"/>
  <c r="H248" i="12"/>
  <c r="P195" i="8"/>
  <c r="Q195" i="8" s="1"/>
  <c r="H344" i="12"/>
  <c r="H249" i="12"/>
  <c r="H367" i="12"/>
  <c r="H21" i="12"/>
  <c r="H205" i="12"/>
  <c r="H301" i="12"/>
  <c r="H271" i="12"/>
  <c r="H174" i="12"/>
  <c r="H158" i="12"/>
  <c r="H343" i="12"/>
  <c r="H113" i="12"/>
  <c r="H378" i="12"/>
  <c r="H349" i="12"/>
  <c r="H351" i="12"/>
  <c r="H291" i="12"/>
  <c r="H293" i="12"/>
  <c r="H164" i="12"/>
  <c r="H292" i="12"/>
  <c r="H207" i="12"/>
  <c r="H134" i="12"/>
  <c r="H305" i="12"/>
  <c r="H253" i="12"/>
  <c r="H304" i="12"/>
  <c r="H242" i="12"/>
  <c r="H61" i="12"/>
  <c r="H9" i="12"/>
  <c r="H303" i="12"/>
  <c r="H335" i="12"/>
  <c r="H156" i="12"/>
  <c r="H122" i="12"/>
  <c r="H74" i="12"/>
  <c r="H341" i="12"/>
  <c r="H39" i="12"/>
  <c r="H246" i="12"/>
  <c r="H17" i="12"/>
  <c r="H297" i="12"/>
  <c r="H189" i="12"/>
  <c r="H194" i="12"/>
  <c r="H98" i="12"/>
  <c r="H68" i="12"/>
  <c r="H200" i="12"/>
  <c r="P10" i="4"/>
  <c r="Q10" i="4" s="1"/>
  <c r="O10" i="13" s="1"/>
  <c r="U10" i="4"/>
  <c r="L10" i="4"/>
  <c r="N10" i="13" s="1"/>
  <c r="H35" i="12"/>
  <c r="S144" i="4"/>
  <c r="T144" i="4" s="1"/>
  <c r="I144" i="13" s="1"/>
  <c r="N144" i="4"/>
  <c r="O144" i="4" s="1"/>
  <c r="H144" i="13" s="1"/>
  <c r="J144" i="4"/>
  <c r="G144" i="13" s="1"/>
  <c r="S110" i="4"/>
  <c r="T110" i="4" s="1"/>
  <c r="I110" i="13" s="1"/>
  <c r="N110" i="4"/>
  <c r="O110" i="4" s="1"/>
  <c r="H110" i="13" s="1"/>
  <c r="J110" i="4"/>
  <c r="G110" i="13" s="1"/>
  <c r="S125" i="4"/>
  <c r="T125" i="4" s="1"/>
  <c r="I125" i="13" s="1"/>
  <c r="J125" i="4"/>
  <c r="G125" i="13" s="1"/>
  <c r="U125" i="4"/>
  <c r="U5" i="4"/>
  <c r="P5" i="4"/>
  <c r="Q5" i="4" s="1"/>
  <c r="O5" i="13" s="1"/>
  <c r="L5" i="4"/>
  <c r="N5" i="13" s="1"/>
  <c r="S27" i="4"/>
  <c r="T27" i="4" s="1"/>
  <c r="I27" i="13" s="1"/>
  <c r="N27" i="4"/>
  <c r="O27" i="4" s="1"/>
  <c r="H27" i="13" s="1"/>
  <c r="P34" i="4"/>
  <c r="Q34" i="4" s="1"/>
  <c r="O34" i="13" s="1"/>
  <c r="L34" i="4"/>
  <c r="N34" i="13" s="1"/>
  <c r="U34" i="4"/>
  <c r="S104" i="4"/>
  <c r="T104" i="4" s="1"/>
  <c r="I104" i="13" s="1"/>
  <c r="N104" i="4"/>
  <c r="O104" i="4" s="1"/>
  <c r="H104" i="13" s="1"/>
  <c r="S186" i="4"/>
  <c r="T186" i="4" s="1"/>
  <c r="I186" i="13" s="1"/>
  <c r="N186" i="4"/>
  <c r="J186" i="4"/>
  <c r="G186" i="13" s="1"/>
  <c r="U251" i="4"/>
  <c r="L251" i="4"/>
  <c r="N251" i="13" s="1"/>
  <c r="U263" i="4"/>
  <c r="L263" i="4"/>
  <c r="N263" i="13" s="1"/>
  <c r="U297" i="4"/>
  <c r="L297" i="4"/>
  <c r="N297" i="13" s="1"/>
  <c r="S302" i="4"/>
  <c r="T302" i="4" s="1"/>
  <c r="I302" i="13" s="1"/>
  <c r="N302" i="4"/>
  <c r="J302" i="4"/>
  <c r="G302" i="13" s="1"/>
  <c r="U335" i="4"/>
  <c r="L335" i="4"/>
  <c r="N335" i="13" s="1"/>
  <c r="P335" i="4"/>
  <c r="Q335" i="4" s="1"/>
  <c r="O335" i="13" s="1"/>
  <c r="P263" i="4"/>
  <c r="Q263" i="4" s="1"/>
  <c r="O263" i="13" s="1"/>
  <c r="U27" i="4"/>
  <c r="P27" i="4"/>
  <c r="Q27" i="4" s="1"/>
  <c r="O27" i="13" s="1"/>
  <c r="U76" i="4"/>
  <c r="P76" i="4"/>
  <c r="Q76" i="4" s="1"/>
  <c r="O76" i="13" s="1"/>
  <c r="U94" i="4"/>
  <c r="P94" i="4"/>
  <c r="Q94" i="4" s="1"/>
  <c r="O94" i="13" s="1"/>
  <c r="L94" i="4"/>
  <c r="N94" i="13" s="1"/>
  <c r="U162" i="4"/>
  <c r="P162" i="4"/>
  <c r="Q162" i="4" s="1"/>
  <c r="O162" i="13" s="1"/>
  <c r="L162" i="4"/>
  <c r="N162" i="13" s="1"/>
  <c r="V166" i="4"/>
  <c r="P166" i="13" s="1"/>
  <c r="W166" i="4"/>
  <c r="U170" i="4"/>
  <c r="P170" i="4"/>
  <c r="Q170" i="4" s="1"/>
  <c r="O170" i="13" s="1"/>
  <c r="L170" i="4"/>
  <c r="N170" i="13" s="1"/>
  <c r="S220" i="4"/>
  <c r="T220" i="4" s="1"/>
  <c r="I220" i="13" s="1"/>
  <c r="U220" i="4"/>
  <c r="N220" i="4"/>
  <c r="U44" i="4"/>
  <c r="P44" i="4"/>
  <c r="Q44" i="4" s="1"/>
  <c r="O44" i="13" s="1"/>
  <c r="L44" i="4"/>
  <c r="N44" i="13" s="1"/>
  <c r="S51" i="4"/>
  <c r="T51" i="4" s="1"/>
  <c r="I51" i="13" s="1"/>
  <c r="J51" i="4"/>
  <c r="G51" i="13" s="1"/>
  <c r="W72" i="4"/>
  <c r="U102" i="4"/>
  <c r="P102" i="4"/>
  <c r="Q102" i="4" s="1"/>
  <c r="O102" i="13" s="1"/>
  <c r="J220" i="4"/>
  <c r="G220" i="13" s="1"/>
  <c r="S17" i="4"/>
  <c r="T17" i="4" s="1"/>
  <c r="I17" i="13" s="1"/>
  <c r="J17" i="4"/>
  <c r="G17" i="13" s="1"/>
  <c r="N17" i="4"/>
  <c r="U17" i="4"/>
  <c r="S42" i="4"/>
  <c r="T42" i="4" s="1"/>
  <c r="I42" i="13" s="1"/>
  <c r="N42" i="4"/>
  <c r="O42" i="4" s="1"/>
  <c r="H42" i="13" s="1"/>
  <c r="J42" i="4"/>
  <c r="G42" i="13" s="1"/>
  <c r="P200" i="4"/>
  <c r="Q200" i="4" s="1"/>
  <c r="O200" i="13" s="1"/>
  <c r="L200" i="4"/>
  <c r="N200" i="13" s="1"/>
  <c r="U200" i="4"/>
  <c r="S210" i="4"/>
  <c r="T210" i="4" s="1"/>
  <c r="I210" i="13" s="1"/>
  <c r="N210" i="4"/>
  <c r="O210" i="4" s="1"/>
  <c r="H210" i="13" s="1"/>
  <c r="S33" i="4"/>
  <c r="T33" i="4" s="1"/>
  <c r="I33" i="13" s="1"/>
  <c r="J33" i="4"/>
  <c r="G33" i="13" s="1"/>
  <c r="U33" i="4"/>
  <c r="N33" i="4"/>
  <c r="O33" i="4" s="1"/>
  <c r="H33" i="13" s="1"/>
  <c r="P74" i="4"/>
  <c r="Q74" i="4" s="1"/>
  <c r="O74" i="13" s="1"/>
  <c r="L74" i="4"/>
  <c r="N74" i="13" s="1"/>
  <c r="U74" i="4"/>
  <c r="S97" i="4"/>
  <c r="T97" i="4" s="1"/>
  <c r="I97" i="13" s="1"/>
  <c r="J97" i="4"/>
  <c r="G97" i="13" s="1"/>
  <c r="N97" i="4"/>
  <c r="O97" i="4" s="1"/>
  <c r="H97" i="13" s="1"/>
  <c r="W165" i="4"/>
  <c r="O105" i="8" s="1"/>
  <c r="P105" i="8" s="1"/>
  <c r="Q105" i="8" s="1"/>
  <c r="V165" i="4"/>
  <c r="P165" i="13" s="1"/>
  <c r="L76" i="4"/>
  <c r="N76" i="13" s="1"/>
  <c r="V11" i="4"/>
  <c r="P11" i="13" s="1"/>
  <c r="V64" i="4"/>
  <c r="P64" i="13" s="1"/>
  <c r="J109" i="4"/>
  <c r="G109" i="13" s="1"/>
  <c r="S109" i="4"/>
  <c r="T109" i="4" s="1"/>
  <c r="I109" i="13" s="1"/>
  <c r="N109" i="4"/>
  <c r="P114" i="4"/>
  <c r="Q114" i="4" s="1"/>
  <c r="O114" i="13" s="1"/>
  <c r="L114" i="4"/>
  <c r="N114" i="13" s="1"/>
  <c r="U114" i="4"/>
  <c r="S134" i="4"/>
  <c r="T134" i="4" s="1"/>
  <c r="I134" i="13" s="1"/>
  <c r="N134" i="4"/>
  <c r="O134" i="4" s="1"/>
  <c r="H134" i="13" s="1"/>
  <c r="J104" i="4"/>
  <c r="G104" i="13" s="1"/>
  <c r="P251" i="4"/>
  <c r="Q251" i="4" s="1"/>
  <c r="O251" i="13" s="1"/>
  <c r="U43" i="4"/>
  <c r="L43" i="4"/>
  <c r="N43" i="13" s="1"/>
  <c r="P43" i="4"/>
  <c r="Q43" i="4" s="1"/>
  <c r="O43" i="13" s="1"/>
  <c r="P89" i="4"/>
  <c r="Q89" i="4" s="1"/>
  <c r="O89" i="13" s="1"/>
  <c r="U89" i="4"/>
  <c r="L89" i="4"/>
  <c r="N89" i="13" s="1"/>
  <c r="W25" i="4"/>
  <c r="U36" i="4"/>
  <c r="P36" i="4"/>
  <c r="Q36" i="4" s="1"/>
  <c r="O36" i="13" s="1"/>
  <c r="V59" i="4"/>
  <c r="P59" i="13" s="1"/>
  <c r="W65" i="4"/>
  <c r="S67" i="4"/>
  <c r="T67" i="4" s="1"/>
  <c r="I67" i="13" s="1"/>
  <c r="J67" i="4"/>
  <c r="G67" i="13" s="1"/>
  <c r="S80" i="4"/>
  <c r="T80" i="4" s="1"/>
  <c r="I80" i="13" s="1"/>
  <c r="N80" i="4"/>
  <c r="O80" i="4" s="1"/>
  <c r="H80" i="13" s="1"/>
  <c r="J80" i="4"/>
  <c r="G80" i="13" s="1"/>
  <c r="P104" i="4"/>
  <c r="Q104" i="4" s="1"/>
  <c r="O104" i="13" s="1"/>
  <c r="L104" i="4"/>
  <c r="N104" i="13" s="1"/>
  <c r="U104" i="4"/>
  <c r="U184" i="4"/>
  <c r="P184" i="4"/>
  <c r="Q184" i="4" s="1"/>
  <c r="O184" i="13" s="1"/>
  <c r="L184" i="4"/>
  <c r="N184" i="13" s="1"/>
  <c r="U192" i="4"/>
  <c r="P192" i="4"/>
  <c r="Q192" i="4" s="1"/>
  <c r="O192" i="13" s="1"/>
  <c r="L192" i="4"/>
  <c r="N192" i="13" s="1"/>
  <c r="S315" i="4"/>
  <c r="T315" i="4" s="1"/>
  <c r="I315" i="13" s="1"/>
  <c r="N315" i="4"/>
  <c r="O315" i="4" s="1"/>
  <c r="H315" i="13" s="1"/>
  <c r="J315" i="4"/>
  <c r="G315" i="13" s="1"/>
  <c r="W352" i="4"/>
  <c r="V352" i="4"/>
  <c r="P352" i="13" s="1"/>
  <c r="S25" i="4"/>
  <c r="T25" i="4" s="1"/>
  <c r="I25" i="13" s="1"/>
  <c r="J25" i="4"/>
  <c r="G25" i="13" s="1"/>
  <c r="S34" i="4"/>
  <c r="T34" i="4" s="1"/>
  <c r="I34" i="13" s="1"/>
  <c r="N34" i="4"/>
  <c r="O34" i="4" s="1"/>
  <c r="H34" i="13" s="1"/>
  <c r="S43" i="4"/>
  <c r="T43" i="4" s="1"/>
  <c r="I43" i="13" s="1"/>
  <c r="J43" i="4"/>
  <c r="G43" i="13" s="1"/>
  <c r="W49" i="4"/>
  <c r="V49" i="4"/>
  <c r="P49" i="13" s="1"/>
  <c r="U67" i="4"/>
  <c r="L67" i="4"/>
  <c r="N67" i="13" s="1"/>
  <c r="P67" i="4"/>
  <c r="Q67" i="4" s="1"/>
  <c r="O67" i="13" s="1"/>
  <c r="U107" i="4"/>
  <c r="S107" i="4"/>
  <c r="T107" i="4" s="1"/>
  <c r="I107" i="13" s="1"/>
  <c r="N107" i="4"/>
  <c r="S118" i="4"/>
  <c r="T118" i="4" s="1"/>
  <c r="I118" i="13" s="1"/>
  <c r="N118" i="4"/>
  <c r="O118" i="4" s="1"/>
  <c r="H118" i="13" s="1"/>
  <c r="U136" i="4"/>
  <c r="P136" i="4"/>
  <c r="Q136" i="4" s="1"/>
  <c r="O136" i="13" s="1"/>
  <c r="L136" i="4"/>
  <c r="N136" i="13" s="1"/>
  <c r="V167" i="4"/>
  <c r="P167" i="13" s="1"/>
  <c r="U28" i="4"/>
  <c r="P28" i="4"/>
  <c r="Q28" i="4" s="1"/>
  <c r="O28" i="13" s="1"/>
  <c r="V50" i="4"/>
  <c r="P50" i="13" s="1"/>
  <c r="U52" i="4"/>
  <c r="P52" i="4"/>
  <c r="Q52" i="4" s="1"/>
  <c r="O52" i="13" s="1"/>
  <c r="W73" i="4"/>
  <c r="S93" i="4"/>
  <c r="T93" i="4" s="1"/>
  <c r="I93" i="13" s="1"/>
  <c r="J93" i="4"/>
  <c r="G93" i="13" s="1"/>
  <c r="N93" i="4"/>
  <c r="O93" i="4" s="1"/>
  <c r="H93" i="13" s="1"/>
  <c r="U97" i="4"/>
  <c r="P97" i="4"/>
  <c r="Q97" i="4" s="1"/>
  <c r="O97" i="13" s="1"/>
  <c r="U134" i="4"/>
  <c r="P134" i="4"/>
  <c r="Q134" i="4" s="1"/>
  <c r="O134" i="13" s="1"/>
  <c r="W191" i="4"/>
  <c r="V191" i="4"/>
  <c r="P191" i="13" s="1"/>
  <c r="P58" i="4"/>
  <c r="Q58" i="4" s="1"/>
  <c r="O58" i="13" s="1"/>
  <c r="U58" i="4"/>
  <c r="P156" i="4"/>
  <c r="Q156" i="4" s="1"/>
  <c r="O156" i="13" s="1"/>
  <c r="L156" i="4"/>
  <c r="N156" i="13" s="1"/>
  <c r="U206" i="4"/>
  <c r="P206" i="4"/>
  <c r="Q206" i="4" s="1"/>
  <c r="O206" i="13" s="1"/>
  <c r="S9" i="4"/>
  <c r="T9" i="4" s="1"/>
  <c r="I9" i="13" s="1"/>
  <c r="J9" i="4"/>
  <c r="G9" i="13" s="1"/>
  <c r="S18" i="4"/>
  <c r="T18" i="4" s="1"/>
  <c r="I18" i="13" s="1"/>
  <c r="N18" i="4"/>
  <c r="O18" i="4" s="1"/>
  <c r="H18" i="13" s="1"/>
  <c r="J18" i="4"/>
  <c r="G18" i="13" s="1"/>
  <c r="S40" i="4"/>
  <c r="T40" i="4" s="1"/>
  <c r="I40" i="13" s="1"/>
  <c r="N40" i="4"/>
  <c r="O40" i="4" s="1"/>
  <c r="H40" i="13" s="1"/>
  <c r="U60" i="4"/>
  <c r="P60" i="4"/>
  <c r="Q60" i="4" s="1"/>
  <c r="O60" i="13" s="1"/>
  <c r="U68" i="4"/>
  <c r="P68" i="4"/>
  <c r="Q68" i="4" s="1"/>
  <c r="O68" i="13" s="1"/>
  <c r="U90" i="4"/>
  <c r="P90" i="4"/>
  <c r="Q90" i="4" s="1"/>
  <c r="O90" i="13" s="1"/>
  <c r="S94" i="4"/>
  <c r="T94" i="4" s="1"/>
  <c r="I94" i="13" s="1"/>
  <c r="N94" i="4"/>
  <c r="O94" i="4" s="1"/>
  <c r="H94" i="13" s="1"/>
  <c r="U119" i="4"/>
  <c r="L119" i="4"/>
  <c r="N119" i="13" s="1"/>
  <c r="U153" i="4"/>
  <c r="S153" i="4"/>
  <c r="T153" i="4" s="1"/>
  <c r="I153" i="13" s="1"/>
  <c r="J153" i="4"/>
  <c r="G153" i="13" s="1"/>
  <c r="P226" i="4"/>
  <c r="Q226" i="4" s="1"/>
  <c r="O226" i="13" s="1"/>
  <c r="U226" i="4"/>
  <c r="S50" i="4"/>
  <c r="T50" i="4" s="1"/>
  <c r="I50" i="13" s="1"/>
  <c r="N50" i="4"/>
  <c r="O50" i="4" s="1"/>
  <c r="H50" i="13" s="1"/>
  <c r="U82" i="4"/>
  <c r="P82" i="4"/>
  <c r="Q82" i="4" s="1"/>
  <c r="O82" i="13" s="1"/>
  <c r="U139" i="4"/>
  <c r="W141" i="4"/>
  <c r="W149" i="4"/>
  <c r="S212" i="4"/>
  <c r="T212" i="4" s="1"/>
  <c r="I212" i="13" s="1"/>
  <c r="N212" i="4"/>
  <c r="O212" i="4" s="1"/>
  <c r="H212" i="13" s="1"/>
  <c r="U242" i="4"/>
  <c r="P242" i="4"/>
  <c r="Q242" i="4" s="1"/>
  <c r="O242" i="13" s="1"/>
  <c r="U302" i="4"/>
  <c r="P302" i="4"/>
  <c r="Q302" i="4" s="1"/>
  <c r="O302" i="13" s="1"/>
  <c r="U320" i="4"/>
  <c r="P320" i="4"/>
  <c r="Q320" i="4" s="1"/>
  <c r="O320" i="13" s="1"/>
  <c r="L320" i="4"/>
  <c r="N320" i="13" s="1"/>
  <c r="U326" i="4"/>
  <c r="P326" i="4"/>
  <c r="Q326" i="4" s="1"/>
  <c r="O326" i="13" s="1"/>
  <c r="U12" i="4"/>
  <c r="P12" i="4"/>
  <c r="Q12" i="4" s="1"/>
  <c r="O12" i="13" s="1"/>
  <c r="S26" i="4"/>
  <c r="T26" i="4" s="1"/>
  <c r="I26" i="13" s="1"/>
  <c r="N26" i="4"/>
  <c r="O26" i="4" s="1"/>
  <c r="H26" i="13" s="1"/>
  <c r="W41" i="4"/>
  <c r="U51" i="4"/>
  <c r="S73" i="4"/>
  <c r="T73" i="4" s="1"/>
  <c r="I73" i="13" s="1"/>
  <c r="J73" i="4"/>
  <c r="G73" i="13" s="1"/>
  <c r="S101" i="4"/>
  <c r="I101" i="13" s="1"/>
  <c r="J101" i="4"/>
  <c r="G101" i="13" s="1"/>
  <c r="U108" i="4"/>
  <c r="P108" i="4"/>
  <c r="Q108" i="4" s="1"/>
  <c r="O108" i="13" s="1"/>
  <c r="L108" i="4"/>
  <c r="N108" i="13" s="1"/>
  <c r="S126" i="4"/>
  <c r="T126" i="4" s="1"/>
  <c r="I126" i="13" s="1"/>
  <c r="N126" i="4"/>
  <c r="O126" i="4" s="1"/>
  <c r="H126" i="13" s="1"/>
  <c r="S142" i="4"/>
  <c r="T142" i="4" s="1"/>
  <c r="I142" i="13" s="1"/>
  <c r="N142" i="4"/>
  <c r="O142" i="4" s="1"/>
  <c r="H142" i="13" s="1"/>
  <c r="S164" i="4"/>
  <c r="T164" i="4" s="1"/>
  <c r="I164" i="13" s="1"/>
  <c r="N164" i="4"/>
  <c r="O164" i="4" s="1"/>
  <c r="H164" i="13" s="1"/>
  <c r="V237" i="4"/>
  <c r="P237" i="13" s="1"/>
  <c r="P51" i="4"/>
  <c r="Q51" i="4" s="1"/>
  <c r="O51" i="13" s="1"/>
  <c r="V6" i="4"/>
  <c r="P6" i="13" s="1"/>
  <c r="U20" i="4"/>
  <c r="P20" i="4"/>
  <c r="Q20" i="4" s="1"/>
  <c r="O20" i="13" s="1"/>
  <c r="U35" i="4"/>
  <c r="S41" i="4"/>
  <c r="T41" i="4" s="1"/>
  <c r="I41" i="13" s="1"/>
  <c r="J41" i="4"/>
  <c r="G41" i="13" s="1"/>
  <c r="U75" i="4"/>
  <c r="U122" i="4"/>
  <c r="P122" i="4"/>
  <c r="Q122" i="4" s="1"/>
  <c r="O122" i="13" s="1"/>
  <c r="U126" i="4"/>
  <c r="P126" i="4"/>
  <c r="Q126" i="4" s="1"/>
  <c r="O126" i="13" s="1"/>
  <c r="U142" i="4"/>
  <c r="P142" i="4"/>
  <c r="Q142" i="4" s="1"/>
  <c r="O142" i="13" s="1"/>
  <c r="U144" i="4"/>
  <c r="P144" i="4"/>
  <c r="Q144" i="4" s="1"/>
  <c r="O144" i="13" s="1"/>
  <c r="L144" i="4"/>
  <c r="N144" i="13" s="1"/>
  <c r="S183" i="4"/>
  <c r="T183" i="4" s="1"/>
  <c r="I183" i="13" s="1"/>
  <c r="U183" i="4"/>
  <c r="S188" i="4"/>
  <c r="T188" i="4" s="1"/>
  <c r="I188" i="13" s="1"/>
  <c r="U188" i="4"/>
  <c r="N188" i="4"/>
  <c r="U202" i="4"/>
  <c r="P202" i="4"/>
  <c r="Q202" i="4" s="1"/>
  <c r="O202" i="13" s="1"/>
  <c r="W106" i="4"/>
  <c r="S123" i="4"/>
  <c r="T123" i="4" s="1"/>
  <c r="I123" i="13" s="1"/>
  <c r="S137" i="4"/>
  <c r="T137" i="4" s="1"/>
  <c r="I137" i="13" s="1"/>
  <c r="V169" i="4"/>
  <c r="P169" i="13" s="1"/>
  <c r="W240" i="4"/>
  <c r="O137" i="8" s="1"/>
  <c r="P137" i="8" s="1"/>
  <c r="Q137" i="8" s="1"/>
  <c r="I152" i="12" s="1"/>
  <c r="W113" i="4"/>
  <c r="U201" i="4"/>
  <c r="S201" i="4"/>
  <c r="T201" i="4" s="1"/>
  <c r="I201" i="13" s="1"/>
  <c r="W264" i="4"/>
  <c r="W330" i="4"/>
  <c r="O231" i="8" s="1"/>
  <c r="P231" i="8" s="1"/>
  <c r="Q231" i="8" s="1"/>
  <c r="U99" i="4"/>
  <c r="U135" i="4"/>
  <c r="U189" i="4"/>
  <c r="S215" i="4"/>
  <c r="T215" i="4" s="1"/>
  <c r="I215" i="13" s="1"/>
  <c r="U215" i="4"/>
  <c r="W145" i="4"/>
  <c r="V225" i="4"/>
  <c r="P225" i="13" s="1"/>
  <c r="W225" i="4"/>
  <c r="O129" i="8" s="1"/>
  <c r="P129" i="8" s="1"/>
  <c r="Q129" i="8" s="1"/>
  <c r="U105" i="4"/>
  <c r="S175" i="4"/>
  <c r="T175" i="4" s="1"/>
  <c r="I175" i="13" s="1"/>
  <c r="U175" i="4"/>
  <c r="V190" i="4"/>
  <c r="P190" i="13" s="1"/>
  <c r="W190" i="4"/>
  <c r="S196" i="4"/>
  <c r="T196" i="4" s="1"/>
  <c r="I196" i="13" s="1"/>
  <c r="U196" i="4"/>
  <c r="U234" i="4"/>
  <c r="W256" i="4"/>
  <c r="U186" i="4"/>
  <c r="U194" i="4"/>
  <c r="S199" i="4"/>
  <c r="T199" i="4" s="1"/>
  <c r="I199" i="13" s="1"/>
  <c r="U199" i="4"/>
  <c r="U205" i="4"/>
  <c r="U221" i="4"/>
  <c r="W243" i="4"/>
  <c r="V243" i="4"/>
  <c r="P243" i="13" s="1"/>
  <c r="V252" i="4"/>
  <c r="P252" i="13" s="1"/>
  <c r="W254" i="4"/>
  <c r="V303" i="4"/>
  <c r="P303" i="13" s="1"/>
  <c r="P353" i="13"/>
  <c r="W355" i="4"/>
  <c r="O248" i="8" s="1"/>
  <c r="P248" i="8" s="1"/>
  <c r="Q248" i="8" s="1"/>
  <c r="I37" i="12" s="1"/>
  <c r="V355" i="4"/>
  <c r="P355" i="13" s="1"/>
  <c r="U210" i="4"/>
  <c r="U293" i="4"/>
  <c r="U318" i="4"/>
  <c r="W246" i="4"/>
  <c r="O36" i="8" s="1"/>
  <c r="P36" i="8" s="1"/>
  <c r="Q36" i="8" s="1"/>
  <c r="I146" i="12" s="1"/>
  <c r="V246" i="4"/>
  <c r="P246" i="13" s="1"/>
  <c r="S342" i="4"/>
  <c r="T342" i="4" s="1"/>
  <c r="I342" i="13" s="1"/>
  <c r="U342" i="4"/>
  <c r="U236" i="4"/>
  <c r="S236" i="4"/>
  <c r="T236" i="4" s="1"/>
  <c r="I236" i="13" s="1"/>
  <c r="V313" i="4"/>
  <c r="P313" i="13" s="1"/>
  <c r="U239" i="4"/>
  <c r="U247" i="4"/>
  <c r="S252" i="4"/>
  <c r="T252" i="4" s="1"/>
  <c r="I252" i="13" s="1"/>
  <c r="U280" i="4"/>
  <c r="V315" i="4"/>
  <c r="P315" i="13" s="1"/>
  <c r="W343" i="4"/>
  <c r="V343" i="4"/>
  <c r="P343" i="13" s="1"/>
  <c r="V345" i="4"/>
  <c r="P345" i="13" s="1"/>
  <c r="V377" i="4"/>
  <c r="P377" i="13" s="1"/>
  <c r="V289" i="4"/>
  <c r="P289" i="13" s="1"/>
  <c r="U367" i="4"/>
  <c r="W369" i="4"/>
  <c r="O254" i="8" s="1"/>
  <c r="P254" i="8" s="1"/>
  <c r="Q254" i="8" s="1"/>
  <c r="I23" i="12" s="1"/>
  <c r="V369" i="4"/>
  <c r="P369" i="13" s="1"/>
  <c r="W371" i="4"/>
  <c r="O255" i="8" s="1"/>
  <c r="P255" i="8" s="1"/>
  <c r="Q255" i="8" s="1"/>
  <c r="V371" i="4"/>
  <c r="P371" i="13" s="1"/>
  <c r="W385" i="4"/>
  <c r="V385" i="4"/>
  <c r="P385" i="13" s="1"/>
  <c r="W387" i="4"/>
  <c r="O266" i="8" s="1"/>
  <c r="P266" i="8" s="1"/>
  <c r="Q266" i="8" s="1"/>
  <c r="V387" i="4"/>
  <c r="P387" i="13" s="1"/>
  <c r="V244" i="4"/>
  <c r="P244" i="13" s="1"/>
  <c r="U296" i="4"/>
  <c r="W300" i="4"/>
  <c r="U317" i="4"/>
  <c r="U334" i="4"/>
  <c r="U279" i="4"/>
  <c r="W354" i="4"/>
  <c r="O247" i="8" s="1"/>
  <c r="P247" i="8" s="1"/>
  <c r="Q247" i="8" s="1"/>
  <c r="V354" i="4"/>
  <c r="P354" i="13" s="1"/>
  <c r="W344" i="4"/>
  <c r="V344" i="4"/>
  <c r="P344" i="13" s="1"/>
  <c r="W384" i="4"/>
  <c r="V384" i="4"/>
  <c r="P384" i="13" s="1"/>
  <c r="U288" i="4"/>
  <c r="U304" i="4"/>
  <c r="U328" i="4"/>
  <c r="V337" i="4"/>
  <c r="P337" i="13" s="1"/>
  <c r="U360" i="4"/>
  <c r="U368" i="4"/>
  <c r="U376" i="4"/>
  <c r="V386" i="4"/>
  <c r="P386" i="13" s="1"/>
  <c r="K257" i="13" l="1"/>
  <c r="F208" i="13"/>
  <c r="F261" i="13"/>
  <c r="F264" i="13"/>
  <c r="M291" i="13"/>
  <c r="F207" i="13"/>
  <c r="D294" i="13"/>
  <c r="D304" i="13"/>
  <c r="D293" i="13"/>
  <c r="K379" i="13"/>
  <c r="F257" i="13"/>
  <c r="D205" i="13"/>
  <c r="E288" i="13"/>
  <c r="K193" i="13"/>
  <c r="K307" i="13"/>
  <c r="D291" i="13"/>
  <c r="D256" i="13"/>
  <c r="D203" i="13"/>
  <c r="K260" i="13"/>
  <c r="I312" i="12"/>
  <c r="I27" i="12"/>
  <c r="I381" i="12"/>
  <c r="F289" i="13"/>
  <c r="D119" i="13"/>
  <c r="K357" i="13"/>
  <c r="E37" i="13"/>
  <c r="F67" i="13"/>
  <c r="E102" i="13"/>
  <c r="D331" i="13"/>
  <c r="M178" i="13"/>
  <c r="K18" i="13"/>
  <c r="E274" i="13"/>
  <c r="E376" i="13"/>
  <c r="D141" i="13"/>
  <c r="D51" i="13"/>
  <c r="K163" i="13"/>
  <c r="F333" i="13"/>
  <c r="D148" i="13"/>
  <c r="E378" i="13"/>
  <c r="D154" i="13"/>
  <c r="K372" i="13"/>
  <c r="K144" i="13"/>
  <c r="E372" i="13"/>
  <c r="E8" i="13"/>
  <c r="D345" i="13"/>
  <c r="E330" i="13"/>
  <c r="F173" i="13"/>
  <c r="L365" i="13"/>
  <c r="D8" i="13"/>
  <c r="D137" i="13"/>
  <c r="F71" i="13"/>
  <c r="E280" i="13"/>
  <c r="F317" i="13"/>
  <c r="F130" i="13"/>
  <c r="K8" i="13"/>
  <c r="F26" i="13"/>
  <c r="F375" i="13"/>
  <c r="F353" i="13"/>
  <c r="M384" i="13"/>
  <c r="E258" i="13"/>
  <c r="K275" i="13"/>
  <c r="L68" i="13"/>
  <c r="E49" i="13"/>
  <c r="K358" i="13"/>
  <c r="D35" i="13"/>
  <c r="K164" i="13"/>
  <c r="D319" i="13"/>
  <c r="M264" i="13"/>
  <c r="F126" i="13"/>
  <c r="K297" i="13"/>
  <c r="F183" i="13"/>
  <c r="M373" i="13"/>
  <c r="E9" i="13"/>
  <c r="F359" i="13"/>
  <c r="D206" i="13"/>
  <c r="D382" i="13"/>
  <c r="K174" i="13"/>
  <c r="L174" i="13"/>
  <c r="E79" i="13"/>
  <c r="K133" i="13"/>
  <c r="K23" i="13"/>
  <c r="F216" i="13"/>
  <c r="K286" i="13"/>
  <c r="D188" i="13"/>
  <c r="F123" i="13"/>
  <c r="D79" i="13"/>
  <c r="F301" i="13"/>
  <c r="K342" i="13"/>
  <c r="K221" i="13"/>
  <c r="E364" i="13"/>
  <c r="E247" i="13"/>
  <c r="D75" i="13"/>
  <c r="M233" i="13"/>
  <c r="K263" i="13"/>
  <c r="K61" i="13"/>
  <c r="K261" i="13"/>
  <c r="K22" i="13"/>
  <c r="D162" i="13"/>
  <c r="D376" i="13"/>
  <c r="F14" i="13"/>
  <c r="E214" i="13"/>
  <c r="E338" i="13"/>
  <c r="K149" i="13"/>
  <c r="K179" i="13"/>
  <c r="E152" i="13"/>
  <c r="M138" i="13"/>
  <c r="K258" i="13"/>
  <c r="K371" i="13"/>
  <c r="E119" i="13"/>
  <c r="D198" i="13"/>
  <c r="D387" i="13"/>
  <c r="E257" i="13"/>
  <c r="K201" i="13"/>
  <c r="D306" i="13"/>
  <c r="K58" i="13"/>
  <c r="O183" i="8"/>
  <c r="P183" i="8" s="1"/>
  <c r="Q183" i="8" s="1"/>
  <c r="O151" i="8"/>
  <c r="P151" i="8" s="1"/>
  <c r="Q151" i="8" s="1"/>
  <c r="I110" i="12" s="1"/>
  <c r="O46" i="4"/>
  <c r="H46" i="13" s="1"/>
  <c r="O142" i="8"/>
  <c r="P142" i="8" s="1"/>
  <c r="Q142" i="8" s="1"/>
  <c r="I144" i="12" s="1"/>
  <c r="F167" i="13"/>
  <c r="M262" i="13"/>
  <c r="M360" i="13"/>
  <c r="K387" i="13"/>
  <c r="D199" i="13"/>
  <c r="K86" i="13"/>
  <c r="D111" i="13"/>
  <c r="D53" i="13"/>
  <c r="D328" i="13"/>
  <c r="K92" i="13"/>
  <c r="K237" i="13"/>
  <c r="K369" i="13"/>
  <c r="E336" i="13"/>
  <c r="D94" i="13"/>
  <c r="D178" i="13"/>
  <c r="K253" i="13"/>
  <c r="F22" i="13"/>
  <c r="F373" i="13"/>
  <c r="D82" i="13"/>
  <c r="K166" i="13"/>
  <c r="E359" i="13"/>
  <c r="D209" i="13"/>
  <c r="F209" i="13"/>
  <c r="F293" i="13"/>
  <c r="E210" i="13"/>
  <c r="F24" i="13"/>
  <c r="K175" i="13"/>
  <c r="D45" i="13"/>
  <c r="D107" i="13"/>
  <c r="F93" i="13"/>
  <c r="F189" i="13"/>
  <c r="D152" i="13"/>
  <c r="K121" i="13"/>
  <c r="D174" i="13"/>
  <c r="K271" i="13"/>
  <c r="F110" i="13"/>
  <c r="W354" i="2"/>
  <c r="L247" i="8" s="1"/>
  <c r="M247" i="8" s="1"/>
  <c r="N247" i="8" s="1"/>
  <c r="V354" i="2"/>
  <c r="K145" i="13"/>
  <c r="K377" i="13"/>
  <c r="K285" i="13"/>
  <c r="M232" i="13"/>
  <c r="E381" i="13"/>
  <c r="D377" i="13"/>
  <c r="K84" i="13"/>
  <c r="D357" i="13"/>
  <c r="D296" i="13"/>
  <c r="E366" i="13"/>
  <c r="F366" i="13"/>
  <c r="K117" i="13"/>
  <c r="E384" i="13"/>
  <c r="K228" i="13"/>
  <c r="D317" i="13"/>
  <c r="D277" i="13"/>
  <c r="K37" i="13"/>
  <c r="K343" i="13"/>
  <c r="E361" i="13"/>
  <c r="K20" i="13"/>
  <c r="K365" i="13"/>
  <c r="F385" i="13"/>
  <c r="F274" i="13"/>
  <c r="M362" i="13"/>
  <c r="E96" i="13"/>
  <c r="F279" i="13"/>
  <c r="M117" i="13"/>
  <c r="F378" i="13"/>
  <c r="F229" i="13"/>
  <c r="F250" i="13"/>
  <c r="D83" i="13"/>
  <c r="F91" i="13"/>
  <c r="D5" i="13"/>
  <c r="D117" i="13"/>
  <c r="F356" i="13"/>
  <c r="D168" i="13"/>
  <c r="K17" i="13"/>
  <c r="D269" i="13"/>
  <c r="D36" i="13"/>
  <c r="F361" i="13"/>
  <c r="M43" i="13"/>
  <c r="E370" i="13"/>
  <c r="F362" i="13"/>
  <c r="E39" i="13"/>
  <c r="E367" i="13"/>
  <c r="E363" i="13"/>
  <c r="E387" i="13"/>
  <c r="F195" i="13"/>
  <c r="M369" i="13"/>
  <c r="D238" i="13"/>
  <c r="L226" i="13"/>
  <c r="E369" i="13"/>
  <c r="D73" i="13"/>
  <c r="K13" i="13"/>
  <c r="F20" i="13"/>
  <c r="K323" i="13"/>
  <c r="D370" i="13"/>
  <c r="M312" i="13"/>
  <c r="F370" i="13"/>
  <c r="E299" i="13"/>
  <c r="F368" i="13"/>
  <c r="D49" i="13"/>
  <c r="F39" i="13"/>
  <c r="M385" i="13"/>
  <c r="E379" i="13"/>
  <c r="D385" i="13"/>
  <c r="D12" i="13"/>
  <c r="M83" i="13"/>
  <c r="D339" i="13"/>
  <c r="K119" i="13"/>
  <c r="K241" i="13"/>
  <c r="K157" i="13"/>
  <c r="K244" i="13"/>
  <c r="D341" i="13"/>
  <c r="L45" i="13"/>
  <c r="M209" i="13"/>
  <c r="F193" i="13"/>
  <c r="E182" i="13"/>
  <c r="E323" i="13"/>
  <c r="D244" i="13"/>
  <c r="D298" i="13"/>
  <c r="K264" i="13"/>
  <c r="K208" i="13"/>
  <c r="K210" i="13"/>
  <c r="D177" i="13"/>
  <c r="K239" i="13"/>
  <c r="F245" i="13"/>
  <c r="D372" i="13"/>
  <c r="E28" i="13"/>
  <c r="F135" i="13"/>
  <c r="K212" i="13"/>
  <c r="K346" i="13"/>
  <c r="F145" i="13"/>
  <c r="F360" i="13"/>
  <c r="F158" i="13"/>
  <c r="E16" i="13"/>
  <c r="F364" i="13"/>
  <c r="E184" i="13"/>
  <c r="F307" i="13"/>
  <c r="K384" i="13"/>
  <c r="K329" i="13"/>
  <c r="D124" i="13"/>
  <c r="F312" i="13"/>
  <c r="F357" i="13"/>
  <c r="D16" i="13"/>
  <c r="F210" i="13"/>
  <c r="E344" i="13"/>
  <c r="K99" i="13"/>
  <c r="E383" i="13"/>
  <c r="D131" i="13"/>
  <c r="E71" i="13"/>
  <c r="K360" i="13"/>
  <c r="K370" i="13"/>
  <c r="D355" i="13"/>
  <c r="E277" i="13"/>
  <c r="D381" i="13"/>
  <c r="F295" i="13"/>
  <c r="D88" i="13"/>
  <c r="D300" i="13"/>
  <c r="F16" i="13"/>
  <c r="F262" i="13"/>
  <c r="F131" i="13"/>
  <c r="D21" i="13"/>
  <c r="K229" i="13"/>
  <c r="K332" i="13"/>
  <c r="D361" i="13"/>
  <c r="F6" i="13"/>
  <c r="F328" i="13"/>
  <c r="F17" i="13"/>
  <c r="K331" i="13"/>
  <c r="K95" i="13"/>
  <c r="D271" i="13"/>
  <c r="K50" i="13"/>
  <c r="E224" i="13"/>
  <c r="K306" i="13"/>
  <c r="F316" i="13"/>
  <c r="D384" i="13"/>
  <c r="F176" i="13"/>
  <c r="E271" i="13"/>
  <c r="D365" i="13"/>
  <c r="D145" i="13"/>
  <c r="F338" i="13"/>
  <c r="F236" i="13"/>
  <c r="K47" i="13"/>
  <c r="F387" i="13"/>
  <c r="M365" i="13"/>
  <c r="D200" i="13"/>
  <c r="F127" i="13"/>
  <c r="F224" i="13"/>
  <c r="D360" i="13"/>
  <c r="M63" i="13"/>
  <c r="E326" i="13"/>
  <c r="F223" i="13"/>
  <c r="E245" i="13"/>
  <c r="K267" i="13"/>
  <c r="L133" i="13"/>
  <c r="D9" i="13"/>
  <c r="K45" i="13"/>
  <c r="K130" i="13"/>
  <c r="F184" i="13"/>
  <c r="K310" i="13"/>
  <c r="D132" i="13"/>
  <c r="M328" i="13"/>
  <c r="F326" i="13"/>
  <c r="F202" i="13"/>
  <c r="M56" i="13"/>
  <c r="D29" i="13"/>
  <c r="K373" i="13"/>
  <c r="D80" i="13"/>
  <c r="F379" i="13"/>
  <c r="K143" i="13"/>
  <c r="K116" i="13"/>
  <c r="D263" i="13"/>
  <c r="D170" i="13"/>
  <c r="K320" i="13"/>
  <c r="K298" i="13"/>
  <c r="F298" i="13"/>
  <c r="K6" i="13"/>
  <c r="F367" i="13"/>
  <c r="K7" i="13"/>
  <c r="D70" i="13"/>
  <c r="E343" i="13"/>
  <c r="E268" i="13"/>
  <c r="K38" i="13"/>
  <c r="K205" i="13"/>
  <c r="L109" i="13"/>
  <c r="D164" i="13"/>
  <c r="F371" i="13"/>
  <c r="E70" i="13"/>
  <c r="K305" i="13"/>
  <c r="E164" i="13"/>
  <c r="E358" i="13"/>
  <c r="K334" i="13"/>
  <c r="D116" i="13"/>
  <c r="F191" i="13"/>
  <c r="F85" i="13"/>
  <c r="F151" i="13"/>
  <c r="K34" i="13"/>
  <c r="K225" i="13"/>
  <c r="K189" i="13"/>
  <c r="K105" i="13"/>
  <c r="E116" i="13"/>
  <c r="K324" i="13"/>
  <c r="D285" i="13"/>
  <c r="D167" i="13"/>
  <c r="D66" i="13"/>
  <c r="D143" i="13"/>
  <c r="E259" i="13"/>
  <c r="D103" i="13"/>
  <c r="K197" i="13"/>
  <c r="D186" i="13"/>
  <c r="K150" i="13"/>
  <c r="F355" i="13"/>
  <c r="D340" i="13"/>
  <c r="K318" i="13"/>
  <c r="M316" i="13"/>
  <c r="F129" i="13"/>
  <c r="E33" i="13"/>
  <c r="M51" i="13"/>
  <c r="F345" i="13"/>
  <c r="E380" i="13"/>
  <c r="E213" i="13"/>
  <c r="F60" i="13"/>
  <c r="F332" i="13"/>
  <c r="D347" i="13"/>
  <c r="K30" i="13"/>
  <c r="E112" i="13"/>
  <c r="E365" i="13"/>
  <c r="F114" i="13"/>
  <c r="D100" i="13"/>
  <c r="E355" i="13"/>
  <c r="E7" i="13"/>
  <c r="F33" i="13"/>
  <c r="M44" i="13"/>
  <c r="F221" i="13"/>
  <c r="F380" i="13"/>
  <c r="K155" i="13"/>
  <c r="M228" i="13"/>
  <c r="F321" i="13"/>
  <c r="D44" i="13"/>
  <c r="D255" i="13"/>
  <c r="K87" i="13"/>
  <c r="D250" i="13"/>
  <c r="L324" i="13"/>
  <c r="D19" i="13"/>
  <c r="K374" i="13"/>
  <c r="E81" i="13"/>
  <c r="D369" i="13"/>
  <c r="D273" i="13"/>
  <c r="D336" i="13"/>
  <c r="W38" i="4"/>
  <c r="O152" i="8"/>
  <c r="P152" i="8" s="1"/>
  <c r="Q152" i="8" s="1"/>
  <c r="W173" i="4"/>
  <c r="O104" i="8" s="1"/>
  <c r="P104" i="8" s="1"/>
  <c r="Q104" i="8" s="1"/>
  <c r="V364" i="4"/>
  <c r="P364" i="13" s="1"/>
  <c r="W86" i="4"/>
  <c r="O263" i="8"/>
  <c r="P263" i="8" s="1"/>
  <c r="Q263" i="8" s="1"/>
  <c r="V232" i="4"/>
  <c r="P232" i="13" s="1"/>
  <c r="W277" i="4"/>
  <c r="O149" i="8" s="1"/>
  <c r="P149" i="8" s="1"/>
  <c r="Q149" i="8" s="1"/>
  <c r="I277" i="12" s="1"/>
  <c r="W216" i="4"/>
  <c r="W212" i="4"/>
  <c r="O120" i="8"/>
  <c r="P120" i="8" s="1"/>
  <c r="Q120" i="8" s="1"/>
  <c r="W253" i="4"/>
  <c r="O145" i="8" s="1"/>
  <c r="P145" i="8" s="1"/>
  <c r="Q145" i="8" s="1"/>
  <c r="W56" i="4"/>
  <c r="V258" i="4"/>
  <c r="P258" i="13" s="1"/>
  <c r="V370" i="4"/>
  <c r="P370" i="13" s="1"/>
  <c r="K39" i="13"/>
  <c r="L193" i="8"/>
  <c r="M193" i="8" s="1"/>
  <c r="N193" i="8" s="1"/>
  <c r="W369" i="2"/>
  <c r="L254" i="8" s="1"/>
  <c r="M254" i="8" s="1"/>
  <c r="N254" i="8" s="1"/>
  <c r="V363" i="4"/>
  <c r="P363" i="13" s="1"/>
  <c r="W203" i="4"/>
  <c r="V15" i="4"/>
  <c r="P15" i="13" s="1"/>
  <c r="O93" i="8"/>
  <c r="P93" i="8" s="1"/>
  <c r="Q93" i="8" s="1"/>
  <c r="W383" i="4"/>
  <c r="O264" i="8" s="1"/>
  <c r="P264" i="8" s="1"/>
  <c r="Q264" i="8" s="1"/>
  <c r="I383" i="12" s="1"/>
  <c r="L178" i="8"/>
  <c r="M178" i="8" s="1"/>
  <c r="N178" i="8" s="1"/>
  <c r="F87" i="12" s="1"/>
  <c r="V307" i="4"/>
  <c r="P307" i="13" s="1"/>
  <c r="W130" i="4"/>
  <c r="O265" i="8" s="1"/>
  <c r="P265" i="8" s="1"/>
  <c r="Q265" i="8" s="1"/>
  <c r="W62" i="4"/>
  <c r="O33" i="8" s="1"/>
  <c r="P33" i="8" s="1"/>
  <c r="Q33" i="8" s="1"/>
  <c r="V329" i="4"/>
  <c r="P329" i="13" s="1"/>
  <c r="W111" i="4"/>
  <c r="O259" i="8"/>
  <c r="P259" i="8" s="1"/>
  <c r="Q259" i="8" s="1"/>
  <c r="V147" i="4"/>
  <c r="P147" i="13" s="1"/>
  <c r="O171" i="8"/>
  <c r="P171" i="8" s="1"/>
  <c r="Q171" i="8" s="1"/>
  <c r="W338" i="2"/>
  <c r="L237" i="8" s="1"/>
  <c r="M237" i="8" s="1"/>
  <c r="N237" i="8" s="1"/>
  <c r="V352" i="2"/>
  <c r="M40" i="13" s="1"/>
  <c r="L32" i="8"/>
  <c r="M32" i="8" s="1"/>
  <c r="N32" i="8" s="1"/>
  <c r="F61" i="12" s="1"/>
  <c r="L242" i="8"/>
  <c r="M242" i="8" s="1"/>
  <c r="N242" i="8" s="1"/>
  <c r="L152" i="8"/>
  <c r="M152" i="8" s="1"/>
  <c r="N152" i="8" s="1"/>
  <c r="W223" i="2"/>
  <c r="L128" i="8" s="1"/>
  <c r="M128" i="8" s="1"/>
  <c r="N128" i="8" s="1"/>
  <c r="F223" i="12" s="1"/>
  <c r="L75" i="8"/>
  <c r="M75" i="8" s="1"/>
  <c r="N75" i="8" s="1"/>
  <c r="O161" i="2"/>
  <c r="E161" i="13" s="1"/>
  <c r="L95" i="8"/>
  <c r="M95" i="8" s="1"/>
  <c r="N95" i="8" s="1"/>
  <c r="F161" i="12" s="1"/>
  <c r="V243" i="2"/>
  <c r="L67" i="8"/>
  <c r="M67" i="8" s="1"/>
  <c r="N67" i="8" s="1"/>
  <c r="E69" i="13"/>
  <c r="E77" i="13"/>
  <c r="E5" i="13"/>
  <c r="E15" i="13"/>
  <c r="M336" i="13"/>
  <c r="F65" i="13"/>
  <c r="F73" i="13"/>
  <c r="F330" i="13"/>
  <c r="F334" i="13"/>
  <c r="F235" i="13"/>
  <c r="F240" i="13"/>
  <c r="M337" i="13"/>
  <c r="F112" i="12"/>
  <c r="O188" i="2"/>
  <c r="L186" i="8"/>
  <c r="M186" i="8" s="1"/>
  <c r="N186" i="8" s="1"/>
  <c r="D215" i="13"/>
  <c r="F172" i="13"/>
  <c r="F178" i="13"/>
  <c r="F121" i="13"/>
  <c r="F128" i="13"/>
  <c r="F292" i="13"/>
  <c r="F296" i="13"/>
  <c r="D187" i="13"/>
  <c r="D193" i="13"/>
  <c r="Q153" i="2"/>
  <c r="F304" i="13"/>
  <c r="F308" i="13"/>
  <c r="W167" i="2"/>
  <c r="M215" i="13"/>
  <c r="F186" i="13"/>
  <c r="F192" i="13"/>
  <c r="K104" i="13"/>
  <c r="K111" i="13"/>
  <c r="F154" i="13"/>
  <c r="F161" i="13"/>
  <c r="F159" i="13"/>
  <c r="F166" i="13"/>
  <c r="W20" i="2"/>
  <c r="F102" i="13"/>
  <c r="F109" i="13"/>
  <c r="F340" i="13"/>
  <c r="F11" i="13"/>
  <c r="E13" i="13"/>
  <c r="F290" i="13"/>
  <c r="F294" i="13"/>
  <c r="K90" i="13"/>
  <c r="F352" i="12"/>
  <c r="F237" i="13"/>
  <c r="F242" i="13"/>
  <c r="K289" i="13"/>
  <c r="F214" i="13"/>
  <c r="F220" i="13"/>
  <c r="K247" i="13"/>
  <c r="K252" i="13"/>
  <c r="D311" i="13"/>
  <c r="D315" i="13"/>
  <c r="W166" i="2"/>
  <c r="F34" i="13"/>
  <c r="F44" i="13"/>
  <c r="F190" i="13"/>
  <c r="F196" i="13"/>
  <c r="Q50" i="2"/>
  <c r="D7" i="13"/>
  <c r="D17" i="13"/>
  <c r="W316" i="2"/>
  <c r="W130" i="2"/>
  <c r="L265" i="8" s="1"/>
  <c r="M265" i="8" s="1"/>
  <c r="N265" i="8" s="1"/>
  <c r="M259" i="13"/>
  <c r="D163" i="13"/>
  <c r="D169" i="13"/>
  <c r="D343" i="13"/>
  <c r="D346" i="13"/>
  <c r="D184" i="13"/>
  <c r="D190" i="13"/>
  <c r="K251" i="13"/>
  <c r="K256" i="13"/>
  <c r="K279" i="13"/>
  <c r="M30" i="13"/>
  <c r="F113" i="13"/>
  <c r="F120" i="13"/>
  <c r="F115" i="13"/>
  <c r="F122" i="13"/>
  <c r="K230" i="13"/>
  <c r="K236" i="13"/>
  <c r="F271" i="13"/>
  <c r="F275" i="13"/>
  <c r="F99" i="13"/>
  <c r="F107" i="13"/>
  <c r="D133" i="13"/>
  <c r="D140" i="13"/>
  <c r="K288" i="13"/>
  <c r="K292" i="13"/>
  <c r="E281" i="13"/>
  <c r="W247" i="2"/>
  <c r="F105" i="13"/>
  <c r="F112" i="13"/>
  <c r="F277" i="13"/>
  <c r="F281" i="13"/>
  <c r="F309" i="13"/>
  <c r="F313" i="13"/>
  <c r="W65" i="2"/>
  <c r="M74" i="13"/>
  <c r="M345" i="13"/>
  <c r="F213" i="13"/>
  <c r="D301" i="13"/>
  <c r="D305" i="13"/>
  <c r="F8" i="13"/>
  <c r="F18" i="13"/>
  <c r="F133" i="13"/>
  <c r="F148" i="13"/>
  <c r="F206" i="13"/>
  <c r="F212" i="13"/>
  <c r="K128" i="13"/>
  <c r="K135" i="13"/>
  <c r="E52" i="13"/>
  <c r="D259" i="13"/>
  <c r="D264" i="13"/>
  <c r="F251" i="13"/>
  <c r="F256" i="13"/>
  <c r="D207" i="13"/>
  <c r="D213" i="13"/>
  <c r="E335" i="13"/>
  <c r="K317" i="13"/>
  <c r="K321" i="13"/>
  <c r="K209" i="13"/>
  <c r="K215" i="13"/>
  <c r="K232" i="13"/>
  <c r="K9" i="13"/>
  <c r="D50" i="13"/>
  <c r="D60" i="13"/>
  <c r="F88" i="13"/>
  <c r="M339" i="13"/>
  <c r="M33" i="13"/>
  <c r="F282" i="13"/>
  <c r="F46" i="13"/>
  <c r="F56" i="13"/>
  <c r="E264" i="13"/>
  <c r="F142" i="13"/>
  <c r="F149" i="13"/>
  <c r="M261" i="13"/>
  <c r="K240" i="13"/>
  <c r="K245" i="13"/>
  <c r="D96" i="13"/>
  <c r="D104" i="13"/>
  <c r="W143" i="2"/>
  <c r="F19" i="13"/>
  <c r="F29" i="13"/>
  <c r="E190" i="13"/>
  <c r="K242" i="13"/>
  <c r="E87" i="13"/>
  <c r="D183" i="13"/>
  <c r="D189" i="13"/>
  <c r="K107" i="13"/>
  <c r="K114" i="13"/>
  <c r="D106" i="13"/>
  <c r="D113" i="13"/>
  <c r="D144" i="13"/>
  <c r="K284" i="13"/>
  <c r="E179" i="13"/>
  <c r="K299" i="13"/>
  <c r="K217" i="13"/>
  <c r="D228" i="13"/>
  <c r="E309" i="13"/>
  <c r="F182" i="13"/>
  <c r="F188" i="13"/>
  <c r="E284" i="13"/>
  <c r="E117" i="13"/>
  <c r="E14" i="13"/>
  <c r="K277" i="13"/>
  <c r="F246" i="13"/>
  <c r="F143" i="13"/>
  <c r="F150" i="13"/>
  <c r="D327" i="13"/>
  <c r="D208" i="13"/>
  <c r="E122" i="13"/>
  <c r="D275" i="13"/>
  <c r="K227" i="13"/>
  <c r="E40" i="13"/>
  <c r="E196" i="13"/>
  <c r="D24" i="13"/>
  <c r="D34" i="13"/>
  <c r="D252" i="13"/>
  <c r="E135" i="13"/>
  <c r="E142" i="13"/>
  <c r="K167" i="13"/>
  <c r="D61" i="13"/>
  <c r="D158" i="13"/>
  <c r="D185" i="13"/>
  <c r="M272" i="13"/>
  <c r="F118" i="13"/>
  <c r="F79" i="13"/>
  <c r="F346" i="13"/>
  <c r="F349" i="13"/>
  <c r="M101" i="13"/>
  <c r="E171" i="13"/>
  <c r="K207" i="13"/>
  <c r="F30" i="13"/>
  <c r="F40" i="13"/>
  <c r="K348" i="13"/>
  <c r="K351" i="13"/>
  <c r="L220" i="13"/>
  <c r="F53" i="13"/>
  <c r="F174" i="13"/>
  <c r="M133" i="13"/>
  <c r="F286" i="13"/>
  <c r="F219" i="13"/>
  <c r="D129" i="13"/>
  <c r="D136" i="13"/>
  <c r="D87" i="13"/>
  <c r="F322" i="13"/>
  <c r="K41" i="13"/>
  <c r="K51" i="13"/>
  <c r="E118" i="13"/>
  <c r="F70" i="13"/>
  <c r="F78" i="13"/>
  <c r="L332" i="13"/>
  <c r="F51" i="13"/>
  <c r="F61" i="13"/>
  <c r="F179" i="13"/>
  <c r="F185" i="13"/>
  <c r="E339" i="13"/>
  <c r="K315" i="13"/>
  <c r="K319" i="13"/>
  <c r="E202" i="13"/>
  <c r="E208" i="13"/>
  <c r="E228" i="13"/>
  <c r="D309" i="13"/>
  <c r="D313" i="13"/>
  <c r="D47" i="13"/>
  <c r="F233" i="13"/>
  <c r="F238" i="13"/>
  <c r="F284" i="13"/>
  <c r="F117" i="13"/>
  <c r="F124" i="13"/>
  <c r="W230" i="2"/>
  <c r="L132" i="8" s="1"/>
  <c r="M132" i="8" s="1"/>
  <c r="N132" i="8" s="1"/>
  <c r="K115" i="13"/>
  <c r="K122" i="13"/>
  <c r="F163" i="13"/>
  <c r="E29" i="13"/>
  <c r="D204" i="13"/>
  <c r="D32" i="13"/>
  <c r="D42" i="13"/>
  <c r="D240" i="13"/>
  <c r="D245" i="13"/>
  <c r="L283" i="13"/>
  <c r="D307" i="13"/>
  <c r="D267" i="13"/>
  <c r="D272" i="13"/>
  <c r="K57" i="13"/>
  <c r="K65" i="13"/>
  <c r="K146" i="13"/>
  <c r="D349" i="13"/>
  <c r="D352" i="13"/>
  <c r="E313" i="13"/>
  <c r="E317" i="13"/>
  <c r="K32" i="13"/>
  <c r="M84" i="13"/>
  <c r="M64" i="13"/>
  <c r="F171" i="13"/>
  <c r="F96" i="13"/>
  <c r="F104" i="13"/>
  <c r="F27" i="13"/>
  <c r="F140" i="13"/>
  <c r="E12" i="13"/>
  <c r="F337" i="13"/>
  <c r="F265" i="13"/>
  <c r="F270" i="13"/>
  <c r="F87" i="13"/>
  <c r="D249" i="13"/>
  <c r="D254" i="13"/>
  <c r="F15" i="13"/>
  <c r="K125" i="13"/>
  <c r="K132" i="13"/>
  <c r="F45" i="13"/>
  <c r="F55" i="13"/>
  <c r="F222" i="13"/>
  <c r="F225" i="13"/>
  <c r="F106" i="13"/>
  <c r="E58" i="13"/>
  <c r="F144" i="13"/>
  <c r="F339" i="13"/>
  <c r="F343" i="13"/>
  <c r="M299" i="13"/>
  <c r="K98" i="13"/>
  <c r="F228" i="13"/>
  <c r="F234" i="13"/>
  <c r="F329" i="13"/>
  <c r="D276" i="13"/>
  <c r="D280" i="13"/>
  <c r="E101" i="13"/>
  <c r="E223" i="13"/>
  <c r="K131" i="13"/>
  <c r="K138" i="13"/>
  <c r="D159" i="13"/>
  <c r="E319" i="13"/>
  <c r="K152" i="13"/>
  <c r="K159" i="13"/>
  <c r="E275" i="13"/>
  <c r="D212" i="13"/>
  <c r="K160" i="13"/>
  <c r="E240" i="13"/>
  <c r="D260" i="13"/>
  <c r="D265" i="13"/>
  <c r="K283" i="13"/>
  <c r="K287" i="13"/>
  <c r="E36" i="13"/>
  <c r="D59" i="13"/>
  <c r="D67" i="13"/>
  <c r="K129" i="13"/>
  <c r="K136" i="13"/>
  <c r="K341" i="13"/>
  <c r="F267" i="13"/>
  <c r="E260" i="13"/>
  <c r="F227" i="13"/>
  <c r="F203" i="13"/>
  <c r="F75" i="13"/>
  <c r="F83" i="13"/>
  <c r="K42" i="13"/>
  <c r="K52" i="13"/>
  <c r="K349" i="13"/>
  <c r="K352" i="13"/>
  <c r="K169" i="13"/>
  <c r="K67" i="13"/>
  <c r="K75" i="13"/>
  <c r="K266" i="13"/>
  <c r="F232" i="13"/>
  <c r="F9" i="13"/>
  <c r="F177" i="13"/>
  <c r="M348" i="13"/>
  <c r="F47" i="13"/>
  <c r="F57" i="13"/>
  <c r="F165" i="13"/>
  <c r="M184" i="13"/>
  <c r="M53" i="13"/>
  <c r="F98" i="13"/>
  <c r="E93" i="13"/>
  <c r="K326" i="13"/>
  <c r="K330" i="13"/>
  <c r="F320" i="13"/>
  <c r="F324" i="13"/>
  <c r="D221" i="13"/>
  <c r="D23" i="13"/>
  <c r="D33" i="13"/>
  <c r="M106" i="13"/>
  <c r="W106" i="2"/>
  <c r="F12" i="13"/>
  <c r="K238" i="13"/>
  <c r="K151" i="13"/>
  <c r="E80" i="13"/>
  <c r="D322" i="13"/>
  <c r="F268" i="13"/>
  <c r="F10" i="13"/>
  <c r="D348" i="13"/>
  <c r="F84" i="13"/>
  <c r="F92" i="13"/>
  <c r="E222" i="13"/>
  <c r="M47" i="13"/>
  <c r="D102" i="13"/>
  <c r="D109" i="13"/>
  <c r="D210" i="13"/>
  <c r="D216" i="13"/>
  <c r="D325" i="13"/>
  <c r="D329" i="13"/>
  <c r="F305" i="13"/>
  <c r="E276" i="13"/>
  <c r="F101" i="13"/>
  <c r="K269" i="13"/>
  <c r="M75" i="13"/>
  <c r="E62" i="13"/>
  <c r="K124" i="13"/>
  <c r="K303" i="13"/>
  <c r="K68" i="13"/>
  <c r="K76" i="13"/>
  <c r="E59" i="13"/>
  <c r="D211" i="13"/>
  <c r="D14" i="13"/>
  <c r="D270" i="13"/>
  <c r="D274" i="13"/>
  <c r="K176" i="13"/>
  <c r="K181" i="13"/>
  <c r="K10" i="13"/>
  <c r="F302" i="13"/>
  <c r="F306" i="13"/>
  <c r="D93" i="13"/>
  <c r="D101" i="13"/>
  <c r="E345" i="13"/>
  <c r="F266" i="13"/>
  <c r="E23" i="13"/>
  <c r="F136" i="13"/>
  <c r="M172" i="13"/>
  <c r="F38" i="13"/>
  <c r="F239" i="13"/>
  <c r="F244" i="13"/>
  <c r="F125" i="13"/>
  <c r="F132" i="13"/>
  <c r="F205" i="13"/>
  <c r="K278" i="13"/>
  <c r="K282" i="13"/>
  <c r="F348" i="13"/>
  <c r="F351" i="13"/>
  <c r="K80" i="13"/>
  <c r="K88" i="13"/>
  <c r="F66" i="13"/>
  <c r="F74" i="13"/>
  <c r="M313" i="13"/>
  <c r="M8" i="13"/>
  <c r="F58" i="13"/>
  <c r="F175" i="13"/>
  <c r="F181" i="13"/>
  <c r="K335" i="13"/>
  <c r="K339" i="13"/>
  <c r="K311" i="13"/>
  <c r="K94" i="13"/>
  <c r="K102" i="13"/>
  <c r="M7" i="13"/>
  <c r="F276" i="13"/>
  <c r="M131" i="13"/>
  <c r="E11" i="13"/>
  <c r="E21" i="13"/>
  <c r="D335" i="13"/>
  <c r="E212" i="13"/>
  <c r="K100" i="13"/>
  <c r="K108" i="13"/>
  <c r="D248" i="13"/>
  <c r="D253" i="13"/>
  <c r="K16" i="13"/>
  <c r="K26" i="13"/>
  <c r="F269" i="13"/>
  <c r="F273" i="13"/>
  <c r="D28" i="13"/>
  <c r="D38" i="13"/>
  <c r="F59" i="13"/>
  <c r="L33" i="13"/>
  <c r="K165" i="13"/>
  <c r="D287" i="13"/>
  <c r="F243" i="13"/>
  <c r="F248" i="13"/>
  <c r="F211" i="13"/>
  <c r="F217" i="13"/>
  <c r="D90" i="13"/>
  <c r="D98" i="13"/>
  <c r="M220" i="13"/>
  <c r="M226" i="13"/>
  <c r="M141" i="13"/>
  <c r="F315" i="13"/>
  <c r="F319" i="13"/>
  <c r="M257" i="13"/>
  <c r="F42" i="13"/>
  <c r="F52" i="13"/>
  <c r="M93" i="13"/>
  <c r="F299" i="13"/>
  <c r="F303" i="13"/>
  <c r="F23" i="13"/>
  <c r="F297" i="13"/>
  <c r="E154" i="13"/>
  <c r="W89" i="2"/>
  <c r="E34" i="13"/>
  <c r="F41" i="13"/>
  <c r="K140" i="13"/>
  <c r="K147" i="13"/>
  <c r="D121" i="13"/>
  <c r="D128" i="13"/>
  <c r="E22" i="13"/>
  <c r="E32" i="13"/>
  <c r="K250" i="13"/>
  <c r="K255" i="13"/>
  <c r="D31" i="13"/>
  <c r="D41" i="13"/>
  <c r="M295" i="13"/>
  <c r="F198" i="13"/>
  <c r="F204" i="13"/>
  <c r="F325" i="13"/>
  <c r="F194" i="13"/>
  <c r="F200" i="13"/>
  <c r="F344" i="13"/>
  <c r="F347" i="13"/>
  <c r="K56" i="13"/>
  <c r="K64" i="13"/>
  <c r="K170" i="13"/>
  <c r="E151" i="13"/>
  <c r="D295" i="13"/>
  <c r="D299" i="13"/>
  <c r="K60" i="13"/>
  <c r="D236" i="13"/>
  <c r="D241" i="13"/>
  <c r="E256" i="13"/>
  <c r="K93" i="13"/>
  <c r="K101" i="13"/>
  <c r="F341" i="13"/>
  <c r="K120" i="13"/>
  <c r="K223" i="13"/>
  <c r="D62" i="13"/>
  <c r="K79" i="13"/>
  <c r="E170" i="13"/>
  <c r="E238" i="13"/>
  <c r="D142" i="13"/>
  <c r="D354" i="13"/>
  <c r="K180" i="13"/>
  <c r="K184" i="13"/>
  <c r="D10" i="13"/>
  <c r="K254" i="13"/>
  <c r="K246" i="13"/>
  <c r="K194" i="13"/>
  <c r="K110" i="13"/>
  <c r="L198" i="13"/>
  <c r="D26" i="13"/>
  <c r="D232" i="13"/>
  <c r="E57" i="13"/>
  <c r="E145" i="13"/>
  <c r="E185" i="13"/>
  <c r="D81" i="13"/>
  <c r="K44" i="13"/>
  <c r="E157" i="13"/>
  <c r="D57" i="13"/>
  <c r="D13" i="13"/>
  <c r="D65" i="13"/>
  <c r="K112" i="13"/>
  <c r="K231" i="13"/>
  <c r="D344" i="13"/>
  <c r="K302" i="13"/>
  <c r="F259" i="13"/>
  <c r="E187" i="13"/>
  <c r="F103" i="13"/>
  <c r="K173" i="13"/>
  <c r="K77" i="13"/>
  <c r="E124" i="13"/>
  <c r="D55" i="13"/>
  <c r="E132" i="13"/>
  <c r="K203" i="13"/>
  <c r="K103" i="13"/>
  <c r="D334" i="13"/>
  <c r="D242" i="13"/>
  <c r="K33" i="13"/>
  <c r="D214" i="13"/>
  <c r="E218" i="13"/>
  <c r="D74" i="13"/>
  <c r="K188" i="13"/>
  <c r="K356" i="13"/>
  <c r="K336" i="13"/>
  <c r="K12" i="13"/>
  <c r="K202" i="13"/>
  <c r="K218" i="13"/>
  <c r="E54" i="13"/>
  <c r="K294" i="13"/>
  <c r="E109" i="13"/>
  <c r="K28" i="13"/>
  <c r="E73" i="13"/>
  <c r="K40" i="13"/>
  <c r="K309" i="13"/>
  <c r="D321" i="13"/>
  <c r="E64" i="13"/>
  <c r="K14" i="13"/>
  <c r="D227" i="13"/>
  <c r="D155" i="13"/>
  <c r="D95" i="13"/>
  <c r="E75" i="13"/>
  <c r="E128" i="13"/>
  <c r="E104" i="13"/>
  <c r="K183" i="13"/>
  <c r="D218" i="13"/>
  <c r="D230" i="13"/>
  <c r="D338" i="13"/>
  <c r="D342" i="13"/>
  <c r="K21" i="13"/>
  <c r="K25" i="13"/>
  <c r="K312" i="13"/>
  <c r="K272" i="13"/>
  <c r="K328" i="13"/>
  <c r="K66" i="13"/>
  <c r="L130" i="13"/>
  <c r="W232" i="2"/>
  <c r="F162" i="13"/>
  <c r="E153" i="13"/>
  <c r="K35" i="13"/>
  <c r="D201" i="13"/>
  <c r="L320" i="13"/>
  <c r="K216" i="13"/>
  <c r="K172" i="13"/>
  <c r="F252" i="13"/>
  <c r="D180" i="13"/>
  <c r="K259" i="13"/>
  <c r="K190" i="13"/>
  <c r="E88" i="13"/>
  <c r="E55" i="13"/>
  <c r="K171" i="13"/>
  <c r="K11" i="13"/>
  <c r="K191" i="13"/>
  <c r="D166" i="13"/>
  <c r="D310" i="13"/>
  <c r="D126" i="13"/>
  <c r="D122" i="13"/>
  <c r="E186" i="13"/>
  <c r="D54" i="13"/>
  <c r="L314" i="13"/>
  <c r="D181" i="13"/>
  <c r="D261" i="13"/>
  <c r="D286" i="13"/>
  <c r="K265" i="13"/>
  <c r="K316" i="13"/>
  <c r="D197" i="13"/>
  <c r="D64" i="13"/>
  <c r="L208" i="13"/>
  <c r="D6" i="13"/>
  <c r="D176" i="13"/>
  <c r="K59" i="13"/>
  <c r="F255" i="13"/>
  <c r="F95" i="13"/>
  <c r="D63" i="13"/>
  <c r="K345" i="13"/>
  <c r="K301" i="13"/>
  <c r="L27" i="13"/>
  <c r="E6" i="13"/>
  <c r="D150" i="13"/>
  <c r="E230" i="13"/>
  <c r="D146" i="13"/>
  <c r="D110" i="13"/>
  <c r="D350" i="13"/>
  <c r="E178" i="13"/>
  <c r="K126" i="13"/>
  <c r="D18" i="13"/>
  <c r="K214" i="13"/>
  <c r="E83" i="13"/>
  <c r="W356" i="2"/>
  <c r="D157" i="13"/>
  <c r="D217" i="13"/>
  <c r="F138" i="13"/>
  <c r="K43" i="13"/>
  <c r="K31" i="13"/>
  <c r="K200" i="13"/>
  <c r="E340" i="13"/>
  <c r="D172" i="13"/>
  <c r="D91" i="13"/>
  <c r="K141" i="13"/>
  <c r="K213" i="13"/>
  <c r="K185" i="13"/>
  <c r="D25" i="13"/>
  <c r="K243" i="13"/>
  <c r="K219" i="13"/>
  <c r="E126" i="13"/>
  <c r="D130" i="13"/>
  <c r="D138" i="13"/>
  <c r="E174" i="13"/>
  <c r="E350" i="13"/>
  <c r="D134" i="13"/>
  <c r="D234" i="13"/>
  <c r="E314" i="13"/>
  <c r="E78" i="13"/>
  <c r="D20" i="13"/>
  <c r="K168" i="13"/>
  <c r="K338" i="13"/>
  <c r="L142" i="13"/>
  <c r="K5" i="13"/>
  <c r="D69" i="13"/>
  <c r="D153" i="13"/>
  <c r="D149" i="13"/>
  <c r="F134" i="13"/>
  <c r="D353" i="13"/>
  <c r="D297" i="13"/>
  <c r="K70" i="13"/>
  <c r="D239" i="13"/>
  <c r="D89" i="13"/>
  <c r="F311" i="13"/>
  <c r="D112" i="13"/>
  <c r="F287" i="13"/>
  <c r="F263" i="13"/>
  <c r="D251" i="13"/>
  <c r="D231" i="13"/>
  <c r="F63" i="13"/>
  <c r="L48" i="13"/>
  <c r="D71" i="13"/>
  <c r="K293" i="13"/>
  <c r="W241" i="2"/>
  <c r="K281" i="13"/>
  <c r="K195" i="13"/>
  <c r="E332" i="13"/>
  <c r="K199" i="13"/>
  <c r="D314" i="13"/>
  <c r="D114" i="13"/>
  <c r="E138" i="13"/>
  <c r="D78" i="13"/>
  <c r="E334" i="13"/>
  <c r="K29" i="13"/>
  <c r="D194" i="13"/>
  <c r="E270" i="13"/>
  <c r="K304" i="13"/>
  <c r="K248" i="13"/>
  <c r="K344" i="13"/>
  <c r="K274" i="13"/>
  <c r="K226" i="13"/>
  <c r="K106" i="13"/>
  <c r="K162" i="13"/>
  <c r="E273" i="13"/>
  <c r="K48" i="13"/>
  <c r="D257" i="13"/>
  <c r="D77" i="13"/>
  <c r="D161" i="13"/>
  <c r="K234" i="13"/>
  <c r="D289" i="13"/>
  <c r="D233" i="13"/>
  <c r="E312" i="13"/>
  <c r="D223" i="13"/>
  <c r="K55" i="13"/>
  <c r="F291" i="13"/>
  <c r="W238" i="4"/>
  <c r="W366" i="4"/>
  <c r="W311" i="4"/>
  <c r="L176" i="8"/>
  <c r="M176" i="8" s="1"/>
  <c r="N176" i="8" s="1"/>
  <c r="V245" i="4"/>
  <c r="P245" i="13" s="1"/>
  <c r="W207" i="4"/>
  <c r="O125" i="8" s="1"/>
  <c r="P125" i="8" s="1"/>
  <c r="Q125" i="8" s="1"/>
  <c r="I209" i="12" s="1"/>
  <c r="W219" i="4"/>
  <c r="I201" i="12"/>
  <c r="I236" i="12"/>
  <c r="V211" i="4"/>
  <c r="P211" i="13" s="1"/>
  <c r="V365" i="4"/>
  <c r="P365" i="13" s="1"/>
  <c r="O214" i="8"/>
  <c r="P214" i="8" s="1"/>
  <c r="Q214" i="8" s="1"/>
  <c r="W146" i="4"/>
  <c r="V19" i="4"/>
  <c r="P19" i="13" s="1"/>
  <c r="V338" i="4"/>
  <c r="P338" i="13" s="1"/>
  <c r="V181" i="4"/>
  <c r="P181" i="13" s="1"/>
  <c r="W351" i="4"/>
  <c r="W276" i="4"/>
  <c r="W195" i="4"/>
  <c r="I82" i="12"/>
  <c r="O123" i="4"/>
  <c r="H123" i="13" s="1"/>
  <c r="W292" i="4"/>
  <c r="W224" i="4"/>
  <c r="O66" i="8" s="1"/>
  <c r="P66" i="8" s="1"/>
  <c r="Q66" i="8" s="1"/>
  <c r="I168" i="12" s="1"/>
  <c r="W179" i="4"/>
  <c r="O113" i="8" s="1"/>
  <c r="P113" i="8" s="1"/>
  <c r="Q113" i="8" s="1"/>
  <c r="W21" i="4"/>
  <c r="W230" i="4"/>
  <c r="O132" i="8" s="1"/>
  <c r="P132" i="8" s="1"/>
  <c r="Q132" i="8" s="1"/>
  <c r="W260" i="4"/>
  <c r="V305" i="4"/>
  <c r="P305" i="13" s="1"/>
  <c r="W87" i="4"/>
  <c r="V214" i="4"/>
  <c r="P214" i="13" s="1"/>
  <c r="O110" i="8"/>
  <c r="P110" i="8" s="1"/>
  <c r="Q110" i="8" s="1"/>
  <c r="I175" i="12" s="1"/>
  <c r="W274" i="4"/>
  <c r="V268" i="4"/>
  <c r="P268" i="13" s="1"/>
  <c r="V213" i="4"/>
  <c r="P213" i="13" s="1"/>
  <c r="V156" i="4"/>
  <c r="P156" i="13" s="1"/>
  <c r="W185" i="4"/>
  <c r="O57" i="8"/>
  <c r="P57" i="8" s="1"/>
  <c r="Q57" i="8" s="1"/>
  <c r="O24" i="8"/>
  <c r="P24" i="8" s="1"/>
  <c r="Q24" i="8" s="1"/>
  <c r="I9" i="12"/>
  <c r="W350" i="4"/>
  <c r="O243" i="8" s="1"/>
  <c r="P243" i="8" s="1"/>
  <c r="Q243" i="8" s="1"/>
  <c r="O256" i="8"/>
  <c r="P256" i="8" s="1"/>
  <c r="Q256" i="8" s="1"/>
  <c r="T340" i="4"/>
  <c r="I340" i="13" s="1"/>
  <c r="T353" i="4"/>
  <c r="I353" i="13" s="1"/>
  <c r="W30" i="4"/>
  <c r="I310" i="12"/>
  <c r="I196" i="12"/>
  <c r="I260" i="12"/>
  <c r="I43" i="12"/>
  <c r="I325" i="12"/>
  <c r="I116" i="12"/>
  <c r="L115" i="8"/>
  <c r="M115" i="8" s="1"/>
  <c r="N115" i="8" s="1"/>
  <c r="L117" i="8"/>
  <c r="M117" i="8" s="1"/>
  <c r="N117" i="8" s="1"/>
  <c r="L181" i="8"/>
  <c r="M181" i="8" s="1"/>
  <c r="N181" i="8" s="1"/>
  <c r="L179" i="8"/>
  <c r="M179" i="8" s="1"/>
  <c r="N179" i="8" s="1"/>
  <c r="L259" i="8"/>
  <c r="M259" i="8" s="1"/>
  <c r="N259" i="8" s="1"/>
  <c r="W359" i="4"/>
  <c r="V250" i="4"/>
  <c r="P250" i="13" s="1"/>
  <c r="V308" i="4"/>
  <c r="P308" i="13" s="1"/>
  <c r="O32" i="8"/>
  <c r="P32" i="8" s="1"/>
  <c r="Q32" i="8" s="1"/>
  <c r="I331" i="12" s="1"/>
  <c r="W382" i="4"/>
  <c r="W327" i="4"/>
  <c r="W176" i="4"/>
  <c r="V306" i="4"/>
  <c r="P306" i="13" s="1"/>
  <c r="W57" i="4"/>
  <c r="W61" i="4"/>
  <c r="W316" i="4"/>
  <c r="O116" i="8"/>
  <c r="P116" i="8" s="1"/>
  <c r="Q116" i="8" s="1"/>
  <c r="I187" i="12" s="1"/>
  <c r="O16" i="4"/>
  <c r="H16" i="13" s="1"/>
  <c r="O15" i="8"/>
  <c r="P15" i="8" s="1"/>
  <c r="Q15" i="8" s="1"/>
  <c r="V63" i="4"/>
  <c r="P63" i="13" s="1"/>
  <c r="O21" i="4"/>
  <c r="H21" i="13" s="1"/>
  <c r="O18" i="8"/>
  <c r="P18" i="8" s="1"/>
  <c r="Q18" i="8" s="1"/>
  <c r="I371" i="12" s="1"/>
  <c r="W252" i="4"/>
  <c r="W374" i="4"/>
  <c r="W140" i="4"/>
  <c r="W16" i="4"/>
  <c r="I151" i="12"/>
  <c r="W361" i="4"/>
  <c r="W273" i="4"/>
  <c r="W209" i="4"/>
  <c r="W193" i="4"/>
  <c r="V151" i="4"/>
  <c r="P151" i="13" s="1"/>
  <c r="O348" i="4"/>
  <c r="H348" i="13" s="1"/>
  <c r="O241" i="8"/>
  <c r="P241" i="8" s="1"/>
  <c r="Q241" i="8" s="1"/>
  <c r="I44" i="12" s="1"/>
  <c r="W127" i="4"/>
  <c r="W267" i="4"/>
  <c r="W322" i="4"/>
  <c r="W71" i="4"/>
  <c r="O39" i="8" s="1"/>
  <c r="P39" i="8" s="1"/>
  <c r="Q39" i="8" s="1"/>
  <c r="W103" i="4"/>
  <c r="W278" i="4"/>
  <c r="O182" i="8"/>
  <c r="P182" i="8" s="1"/>
  <c r="Q182" i="8" s="1"/>
  <c r="I199" i="12" s="1"/>
  <c r="O14" i="4"/>
  <c r="H14" i="13" s="1"/>
  <c r="O14" i="8"/>
  <c r="P14" i="8" s="1"/>
  <c r="Q14" i="8" s="1"/>
  <c r="V101" i="4"/>
  <c r="P101" i="13" s="1"/>
  <c r="O100" i="4"/>
  <c r="H100" i="13" s="1"/>
  <c r="O60" i="8"/>
  <c r="P60" i="8" s="1"/>
  <c r="Q60" i="8" s="1"/>
  <c r="W96" i="4"/>
  <c r="O217" i="8"/>
  <c r="P217" i="8" s="1"/>
  <c r="Q217" i="8" s="1"/>
  <c r="I278" i="12" s="1"/>
  <c r="O45" i="4"/>
  <c r="H45" i="13" s="1"/>
  <c r="O212" i="8"/>
  <c r="P212" i="8" s="1"/>
  <c r="Q212" i="8" s="1"/>
  <c r="W197" i="4"/>
  <c r="W228" i="4"/>
  <c r="V259" i="4"/>
  <c r="P259" i="13" s="1"/>
  <c r="O92" i="8"/>
  <c r="P92" i="8" s="1"/>
  <c r="Q92" i="8" s="1"/>
  <c r="I158" i="12" s="1"/>
  <c r="O300" i="4"/>
  <c r="H300" i="13" s="1"/>
  <c r="O194" i="8"/>
  <c r="P194" i="8" s="1"/>
  <c r="Q194" i="8" s="1"/>
  <c r="I92" i="12" s="1"/>
  <c r="P23" i="13"/>
  <c r="W218" i="4"/>
  <c r="O162" i="8"/>
  <c r="P162" i="8" s="1"/>
  <c r="Q162" i="8" s="1"/>
  <c r="I94" i="12" s="1"/>
  <c r="O203" i="4"/>
  <c r="H203" i="13" s="1"/>
  <c r="O190" i="8"/>
  <c r="P190" i="8" s="1"/>
  <c r="Q190" i="8" s="1"/>
  <c r="W8" i="4"/>
  <c r="P8" i="13"/>
  <c r="O105" i="4"/>
  <c r="H105" i="13" s="1"/>
  <c r="O64" i="8"/>
  <c r="P64" i="8" s="1"/>
  <c r="Q64" i="8" s="1"/>
  <c r="W161" i="4"/>
  <c r="W178" i="4"/>
  <c r="O112" i="8" s="1"/>
  <c r="P112" i="8" s="1"/>
  <c r="Q112" i="8" s="1"/>
  <c r="W171" i="4"/>
  <c r="O100" i="8" s="1"/>
  <c r="P100" i="8" s="1"/>
  <c r="Q100" i="8" s="1"/>
  <c r="W137" i="4"/>
  <c r="V282" i="4"/>
  <c r="P282" i="13" s="1"/>
  <c r="O148" i="4"/>
  <c r="H148" i="13" s="1"/>
  <c r="O87" i="8"/>
  <c r="P87" i="8" s="1"/>
  <c r="Q87" i="8" s="1"/>
  <c r="I244" i="12" s="1"/>
  <c r="O143" i="4"/>
  <c r="H143" i="13" s="1"/>
  <c r="O86" i="8"/>
  <c r="P86" i="8" s="1"/>
  <c r="Q86" i="8" s="1"/>
  <c r="O227" i="4"/>
  <c r="H227" i="13" s="1"/>
  <c r="O222" i="8"/>
  <c r="P222" i="8" s="1"/>
  <c r="Q222" i="8" s="1"/>
  <c r="W46" i="4"/>
  <c r="O374" i="4"/>
  <c r="H374" i="13" s="1"/>
  <c r="O257" i="8"/>
  <c r="P257" i="8" s="1"/>
  <c r="Q257" i="8" s="1"/>
  <c r="I18" i="12" s="1"/>
  <c r="O362" i="4"/>
  <c r="H362" i="13" s="1"/>
  <c r="O249" i="8"/>
  <c r="P249" i="8" s="1"/>
  <c r="Q249" i="8" s="1"/>
  <c r="W157" i="4"/>
  <c r="O66" i="4"/>
  <c r="H66" i="13" s="1"/>
  <c r="O37" i="8"/>
  <c r="P37" i="8" s="1"/>
  <c r="Q37" i="8" s="1"/>
  <c r="O349" i="4"/>
  <c r="H349" i="13" s="1"/>
  <c r="O242" i="8"/>
  <c r="P242" i="8" s="1"/>
  <c r="Q242" i="8" s="1"/>
  <c r="I349" i="12" s="1"/>
  <c r="O86" i="4"/>
  <c r="H86" i="13" s="1"/>
  <c r="O48" i="8"/>
  <c r="P48" i="8" s="1"/>
  <c r="Q48" i="8" s="1"/>
  <c r="W138" i="4"/>
  <c r="O188" i="8"/>
  <c r="P188" i="8" s="1"/>
  <c r="Q188" i="8" s="1"/>
  <c r="O343" i="4"/>
  <c r="H343" i="13" s="1"/>
  <c r="O218" i="4"/>
  <c r="H218" i="13" s="1"/>
  <c r="O199" i="8"/>
  <c r="P199" i="8" s="1"/>
  <c r="Q199" i="8" s="1"/>
  <c r="I174" i="12" s="1"/>
  <c r="O215" i="4"/>
  <c r="H215" i="13" s="1"/>
  <c r="O203" i="8"/>
  <c r="P203" i="8" s="1"/>
  <c r="Q203" i="8" s="1"/>
  <c r="O161" i="4"/>
  <c r="H161" i="13" s="1"/>
  <c r="O95" i="8"/>
  <c r="P95" i="8" s="1"/>
  <c r="Q95" i="8" s="1"/>
  <c r="I231" i="12" s="1"/>
  <c r="O89" i="4"/>
  <c r="H89" i="13" s="1"/>
  <c r="O50" i="8"/>
  <c r="P50" i="8" s="1"/>
  <c r="Q50" i="8" s="1"/>
  <c r="O262" i="4"/>
  <c r="H262" i="13" s="1"/>
  <c r="O140" i="8"/>
  <c r="P140" i="8" s="1"/>
  <c r="Q140" i="8" s="1"/>
  <c r="I261" i="12" s="1"/>
  <c r="O307" i="4"/>
  <c r="H307" i="13" s="1"/>
  <c r="O178" i="8"/>
  <c r="P178" i="8" s="1"/>
  <c r="Q178" i="8" s="1"/>
  <c r="I87" i="12" s="1"/>
  <c r="W379" i="4"/>
  <c r="O261" i="8" s="1"/>
  <c r="P261" i="8" s="1"/>
  <c r="Q261" i="8" s="1"/>
  <c r="W249" i="4"/>
  <c r="W154" i="4"/>
  <c r="O155" i="8"/>
  <c r="P155" i="8" s="1"/>
  <c r="Q155" i="8" s="1"/>
  <c r="I290" i="12" s="1"/>
  <c r="O292" i="4"/>
  <c r="H292" i="13" s="1"/>
  <c r="O219" i="4"/>
  <c r="H219" i="13" s="1"/>
  <c r="O200" i="8"/>
  <c r="P200" i="8" s="1"/>
  <c r="Q200" i="8" s="1"/>
  <c r="I173" i="12" s="1"/>
  <c r="O250" i="4"/>
  <c r="H250" i="13" s="1"/>
  <c r="O144" i="8"/>
  <c r="P144" i="8" s="1"/>
  <c r="Q144" i="8" s="1"/>
  <c r="I142" i="12" s="1"/>
  <c r="O139" i="4"/>
  <c r="H139" i="13" s="1"/>
  <c r="O83" i="8"/>
  <c r="P83" i="8" s="1"/>
  <c r="Q83" i="8" s="1"/>
  <c r="I253" i="12" s="1"/>
  <c r="W331" i="4"/>
  <c r="O294" i="4"/>
  <c r="H294" i="13" s="1"/>
  <c r="O158" i="8"/>
  <c r="P158" i="8" s="1"/>
  <c r="Q158" i="8" s="1"/>
  <c r="O167" i="4"/>
  <c r="H167" i="13" s="1"/>
  <c r="O99" i="8"/>
  <c r="P99" i="8" s="1"/>
  <c r="Q99" i="8" s="1"/>
  <c r="O320" i="4"/>
  <c r="H320" i="13" s="1"/>
  <c r="O173" i="8"/>
  <c r="P173" i="8" s="1"/>
  <c r="Q173" i="8" s="1"/>
  <c r="W271" i="4"/>
  <c r="O148" i="8" s="1"/>
  <c r="P148" i="8" s="1"/>
  <c r="Q148" i="8" s="1"/>
  <c r="I121" i="12" s="1"/>
  <c r="W150" i="4"/>
  <c r="V265" i="4"/>
  <c r="P265" i="13" s="1"/>
  <c r="W29" i="4"/>
  <c r="O368" i="4"/>
  <c r="H368" i="13" s="1"/>
  <c r="O253" i="8"/>
  <c r="P253" i="8" s="1"/>
  <c r="Q253" i="8" s="1"/>
  <c r="O85" i="4"/>
  <c r="H85" i="13" s="1"/>
  <c r="O47" i="8"/>
  <c r="P47" i="8" s="1"/>
  <c r="Q47" i="8" s="1"/>
  <c r="W314" i="4"/>
  <c r="O166" i="8" s="1"/>
  <c r="P166" i="8" s="1"/>
  <c r="Q166" i="8" s="1"/>
  <c r="W333" i="4"/>
  <c r="O234" i="8" s="1"/>
  <c r="P234" i="8" s="1"/>
  <c r="Q234" i="8" s="1"/>
  <c r="I59" i="12" s="1"/>
  <c r="W241" i="4"/>
  <c r="W290" i="4"/>
  <c r="W18" i="4"/>
  <c r="I123" i="12"/>
  <c r="W98" i="4"/>
  <c r="O59" i="8" s="1"/>
  <c r="P59" i="8" s="1"/>
  <c r="Q59" i="8" s="1"/>
  <c r="P69" i="13"/>
  <c r="O205" i="4"/>
  <c r="H205" i="13" s="1"/>
  <c r="O198" i="8"/>
  <c r="P198" i="8" s="1"/>
  <c r="Q198" i="8" s="1"/>
  <c r="I205" i="12" s="1"/>
  <c r="O179" i="8"/>
  <c r="P179" i="8" s="1"/>
  <c r="Q179" i="8" s="1"/>
  <c r="I305" i="12" s="1"/>
  <c r="O305" i="4"/>
  <c r="H305" i="13" s="1"/>
  <c r="W332" i="4"/>
  <c r="O141" i="4"/>
  <c r="H141" i="13" s="1"/>
  <c r="O85" i="8"/>
  <c r="P85" i="8" s="1"/>
  <c r="Q85" i="8" s="1"/>
  <c r="I251" i="12" s="1"/>
  <c r="O160" i="4"/>
  <c r="H160" i="13" s="1"/>
  <c r="O94" i="8"/>
  <c r="P94" i="8" s="1"/>
  <c r="Q94" i="8" s="1"/>
  <c r="I232" i="12" s="1"/>
  <c r="W77" i="4"/>
  <c r="P77" i="13"/>
  <c r="O163" i="4"/>
  <c r="H163" i="13" s="1"/>
  <c r="O98" i="8"/>
  <c r="P98" i="8" s="1"/>
  <c r="Q98" i="8" s="1"/>
  <c r="I229" i="12" s="1"/>
  <c r="V269" i="4"/>
  <c r="P269" i="13" s="1"/>
  <c r="V325" i="4"/>
  <c r="P325" i="13" s="1"/>
  <c r="O375" i="4"/>
  <c r="H375" i="13" s="1"/>
  <c r="O258" i="8"/>
  <c r="P258" i="8" s="1"/>
  <c r="Q258" i="8" s="1"/>
  <c r="W298" i="4"/>
  <c r="O127" i="4"/>
  <c r="H127" i="13" s="1"/>
  <c r="O68" i="8"/>
  <c r="P68" i="8" s="1"/>
  <c r="Q68" i="8" s="1"/>
  <c r="I265" i="12" s="1"/>
  <c r="I106" i="12"/>
  <c r="I164" i="12"/>
  <c r="W70" i="4"/>
  <c r="W92" i="4"/>
  <c r="P92" i="13"/>
  <c r="O335" i="4"/>
  <c r="H335" i="13" s="1"/>
  <c r="O235" i="8"/>
  <c r="P235" i="8" s="1"/>
  <c r="Q235" i="8" s="1"/>
  <c r="I57" i="12" s="1"/>
  <c r="W380" i="4"/>
  <c r="O260" i="8" s="1"/>
  <c r="P260" i="8" s="1"/>
  <c r="Q260" i="8" s="1"/>
  <c r="P380" i="13"/>
  <c r="O243" i="4"/>
  <c r="H243" i="13" s="1"/>
  <c r="O108" i="8"/>
  <c r="P108" i="8" s="1"/>
  <c r="Q108" i="8" s="1"/>
  <c r="I149" i="12" s="1"/>
  <c r="V84" i="4"/>
  <c r="P84" i="13" s="1"/>
  <c r="O308" i="4"/>
  <c r="H308" i="13" s="1"/>
  <c r="O181" i="8"/>
  <c r="P181" i="8" s="1"/>
  <c r="Q181" i="8" s="1"/>
  <c r="P54" i="13"/>
  <c r="O193" i="4"/>
  <c r="H193" i="13" s="1"/>
  <c r="O184" i="8"/>
  <c r="P184" i="8" s="1"/>
  <c r="Q184" i="8" s="1"/>
  <c r="I193" i="12" s="1"/>
  <c r="O155" i="4"/>
  <c r="H155" i="13" s="1"/>
  <c r="O90" i="8"/>
  <c r="P90" i="8" s="1"/>
  <c r="Q90" i="8" s="1"/>
  <c r="O317" i="4"/>
  <c r="H317" i="13" s="1"/>
  <c r="O169" i="8"/>
  <c r="P169" i="8" s="1"/>
  <c r="Q169" i="8" s="1"/>
  <c r="O295" i="4"/>
  <c r="H295" i="13" s="1"/>
  <c r="O159" i="8"/>
  <c r="P159" i="8" s="1"/>
  <c r="Q159" i="8" s="1"/>
  <c r="O216" i="4"/>
  <c r="H216" i="13" s="1"/>
  <c r="O191" i="8"/>
  <c r="P191" i="8" s="1"/>
  <c r="Q191" i="8" s="1"/>
  <c r="I176" i="12" s="1"/>
  <c r="W285" i="4"/>
  <c r="V285" i="4"/>
  <c r="P285" i="13" s="1"/>
  <c r="W299" i="4"/>
  <c r="V299" i="4"/>
  <c r="P299" i="13" s="1"/>
  <c r="O113" i="4"/>
  <c r="H113" i="13" s="1"/>
  <c r="O216" i="8"/>
  <c r="P216" i="8" s="1"/>
  <c r="Q216" i="8" s="1"/>
  <c r="I279" i="12" s="1"/>
  <c r="O342" i="4"/>
  <c r="H342" i="13" s="1"/>
  <c r="O20" i="8"/>
  <c r="P20" i="8" s="1"/>
  <c r="Q20" i="8" s="1"/>
  <c r="W95" i="4"/>
  <c r="O55" i="8" s="1"/>
  <c r="P55" i="8" s="1"/>
  <c r="Q55" i="8" s="1"/>
  <c r="V95" i="4"/>
  <c r="P95" i="13" s="1"/>
  <c r="W313" i="4"/>
  <c r="W319" i="4"/>
  <c r="W309" i="4"/>
  <c r="W26" i="4"/>
  <c r="O366" i="4"/>
  <c r="H366" i="13" s="1"/>
  <c r="O251" i="8"/>
  <c r="P251" i="8" s="1"/>
  <c r="Q251" i="8" s="1"/>
  <c r="I26" i="12" s="1"/>
  <c r="O297" i="4"/>
  <c r="H297" i="13" s="1"/>
  <c r="O161" i="8"/>
  <c r="P161" i="8" s="1"/>
  <c r="Q161" i="8" s="1"/>
  <c r="O327" i="4"/>
  <c r="H327" i="13" s="1"/>
  <c r="O228" i="8"/>
  <c r="P228" i="8" s="1"/>
  <c r="Q228" i="8" s="1"/>
  <c r="O140" i="4"/>
  <c r="H140" i="13" s="1"/>
  <c r="O84" i="8"/>
  <c r="P84" i="8" s="1"/>
  <c r="Q84" i="8" s="1"/>
  <c r="I252" i="12" s="1"/>
  <c r="W223" i="4"/>
  <c r="O128" i="8" s="1"/>
  <c r="P128" i="8" s="1"/>
  <c r="Q128" i="8" s="1"/>
  <c r="I169" i="12" s="1"/>
  <c r="V223" i="4"/>
  <c r="P223" i="13" s="1"/>
  <c r="O137" i="4"/>
  <c r="H137" i="13" s="1"/>
  <c r="O81" i="8"/>
  <c r="P81" i="8" s="1"/>
  <c r="Q81" i="8" s="1"/>
  <c r="I255" i="12" s="1"/>
  <c r="V381" i="4"/>
  <c r="P381" i="13" s="1"/>
  <c r="V174" i="4"/>
  <c r="P174" i="13" s="1"/>
  <c r="V37" i="4"/>
  <c r="P37" i="13" s="1"/>
  <c r="W255" i="4"/>
  <c r="P255" i="13"/>
  <c r="W323" i="4"/>
  <c r="P323" i="13"/>
  <c r="O316" i="4"/>
  <c r="H316" i="13" s="1"/>
  <c r="O168" i="8"/>
  <c r="P168" i="8" s="1"/>
  <c r="Q168" i="8" s="1"/>
  <c r="O128" i="4"/>
  <c r="H128" i="13" s="1"/>
  <c r="O75" i="8"/>
  <c r="P75" i="8" s="1"/>
  <c r="Q75" i="8" s="1"/>
  <c r="I264" i="12" s="1"/>
  <c r="O306" i="4"/>
  <c r="H306" i="13" s="1"/>
  <c r="O177" i="8"/>
  <c r="P177" i="8" s="1"/>
  <c r="Q177" i="8" s="1"/>
  <c r="I88" i="12" s="1"/>
  <c r="O249" i="4"/>
  <c r="H249" i="13" s="1"/>
  <c r="O143" i="8"/>
  <c r="P143" i="8" s="1"/>
  <c r="Q143" i="8" s="1"/>
  <c r="O11" i="8"/>
  <c r="P11" i="8" s="1"/>
  <c r="Q11" i="8" s="1"/>
  <c r="O10" i="4"/>
  <c r="H10" i="13" s="1"/>
  <c r="O7" i="4"/>
  <c r="H7" i="13" s="1"/>
  <c r="O9" i="8"/>
  <c r="P9" i="8" s="1"/>
  <c r="Q9" i="8" s="1"/>
  <c r="W349" i="4"/>
  <c r="P349" i="13"/>
  <c r="W229" i="4"/>
  <c r="W116" i="4"/>
  <c r="W109" i="4"/>
  <c r="V347" i="4"/>
  <c r="P347" i="13" s="1"/>
  <c r="W347" i="4"/>
  <c r="V128" i="4"/>
  <c r="P128" i="13" s="1"/>
  <c r="V356" i="4"/>
  <c r="P356" i="13" s="1"/>
  <c r="W356" i="4"/>
  <c r="O200" i="4"/>
  <c r="H200" i="13" s="1"/>
  <c r="O122" i="8"/>
  <c r="P122" i="8" s="1"/>
  <c r="Q122" i="8" s="1"/>
  <c r="I192" i="12" s="1"/>
  <c r="O351" i="4"/>
  <c r="H351" i="13" s="1"/>
  <c r="O244" i="8"/>
  <c r="P244" i="8" s="1"/>
  <c r="Q244" i="8" s="1"/>
  <c r="I41" i="12" s="1"/>
  <c r="O303" i="4"/>
  <c r="H303" i="13" s="1"/>
  <c r="O197" i="8"/>
  <c r="P197" i="8" s="1"/>
  <c r="Q197" i="8" s="1"/>
  <c r="O347" i="4"/>
  <c r="H347" i="13" s="1"/>
  <c r="O176" i="8"/>
  <c r="P176" i="8" s="1"/>
  <c r="Q176" i="8" s="1"/>
  <c r="O309" i="4"/>
  <c r="H309" i="13" s="1"/>
  <c r="O189" i="8"/>
  <c r="P189" i="8" s="1"/>
  <c r="Q189" i="8" s="1"/>
  <c r="I83" i="12" s="1"/>
  <c r="W261" i="4"/>
  <c r="W303" i="4"/>
  <c r="W6" i="4"/>
  <c r="W158" i="4"/>
  <c r="P340" i="13"/>
  <c r="V112" i="4"/>
  <c r="P112" i="13" s="1"/>
  <c r="W160" i="4"/>
  <c r="V66" i="4"/>
  <c r="P66" i="13" s="1"/>
  <c r="W66" i="4"/>
  <c r="O329" i="4"/>
  <c r="H329" i="13" s="1"/>
  <c r="O230" i="8"/>
  <c r="P230" i="8" s="1"/>
  <c r="Q230" i="8" s="1"/>
  <c r="I329" i="12" s="1"/>
  <c r="O289" i="4"/>
  <c r="H289" i="13" s="1"/>
  <c r="O153" i="8"/>
  <c r="P153" i="8" s="1"/>
  <c r="Q153" i="8" s="1"/>
  <c r="O346" i="4"/>
  <c r="H346" i="13" s="1"/>
  <c r="O175" i="8"/>
  <c r="P175" i="8" s="1"/>
  <c r="Q175" i="8" s="1"/>
  <c r="I46" i="12" s="1"/>
  <c r="V133" i="4"/>
  <c r="P133" i="13" s="1"/>
  <c r="W133" i="4"/>
  <c r="O78" i="8" s="1"/>
  <c r="P78" i="8" s="1"/>
  <c r="Q78" i="8" s="1"/>
  <c r="I259" i="12" s="1"/>
  <c r="W231" i="4"/>
  <c r="V231" i="4"/>
  <c r="P231" i="13" s="1"/>
  <c r="O88" i="8"/>
  <c r="P88" i="8" s="1"/>
  <c r="Q88" i="8" s="1"/>
  <c r="O150" i="4"/>
  <c r="H150" i="13" s="1"/>
  <c r="W337" i="4"/>
  <c r="W272" i="4"/>
  <c r="W377" i="4"/>
  <c r="W257" i="4"/>
  <c r="W287" i="4"/>
  <c r="W295" i="4"/>
  <c r="W266" i="4"/>
  <c r="V324" i="4"/>
  <c r="P324" i="13" s="1"/>
  <c r="W88" i="4"/>
  <c r="V88" i="4"/>
  <c r="P88" i="13" s="1"/>
  <c r="V148" i="4"/>
  <c r="P148" i="13" s="1"/>
  <c r="V339" i="4"/>
  <c r="P339" i="13" s="1"/>
  <c r="V31" i="4"/>
  <c r="P31" i="13" s="1"/>
  <c r="V22" i="4"/>
  <c r="P22" i="13" s="1"/>
  <c r="V83" i="4"/>
  <c r="P83" i="13" s="1"/>
  <c r="W83" i="4"/>
  <c r="V177" i="4"/>
  <c r="P177" i="13" s="1"/>
  <c r="W53" i="4"/>
  <c r="V301" i="4"/>
  <c r="P301" i="13" s="1"/>
  <c r="W345" i="4"/>
  <c r="W310" i="4"/>
  <c r="O246" i="8"/>
  <c r="P246" i="8" s="1"/>
  <c r="Q246" i="8" s="1"/>
  <c r="W204" i="4"/>
  <c r="W120" i="4"/>
  <c r="V155" i="4"/>
  <c r="P155" i="13" s="1"/>
  <c r="W275" i="4"/>
  <c r="W283" i="4"/>
  <c r="W291" i="4"/>
  <c r="W7" i="4"/>
  <c r="V7" i="4"/>
  <c r="P7" i="13" s="1"/>
  <c r="V85" i="4"/>
  <c r="P85" i="13" s="1"/>
  <c r="V24" i="4"/>
  <c r="P24" i="13" s="1"/>
  <c r="W341" i="4"/>
  <c r="O238" i="8" s="1"/>
  <c r="P238" i="8" s="1"/>
  <c r="Q238" i="8" s="1"/>
  <c r="I341" i="12" s="1"/>
  <c r="P341" i="13"/>
  <c r="W357" i="4"/>
  <c r="P357" i="13"/>
  <c r="W47" i="4"/>
  <c r="O27" i="8" s="1"/>
  <c r="P27" i="8" s="1"/>
  <c r="Q27" i="8" s="1"/>
  <c r="I345" i="12" s="1"/>
  <c r="V47" i="4"/>
  <c r="P47" i="13" s="1"/>
  <c r="W372" i="4"/>
  <c r="V372" i="4"/>
  <c r="P372" i="13" s="1"/>
  <c r="V13" i="4"/>
  <c r="P13" i="13" s="1"/>
  <c r="V123" i="4"/>
  <c r="P123" i="13" s="1"/>
  <c r="W45" i="4"/>
  <c r="V14" i="4"/>
  <c r="P14" i="13" s="1"/>
  <c r="V81" i="4"/>
  <c r="P81" i="13" s="1"/>
  <c r="W81" i="4"/>
  <c r="O46" i="8" s="1"/>
  <c r="P46" i="8" s="1"/>
  <c r="Q46" i="8" s="1"/>
  <c r="I311" i="12" s="1"/>
  <c r="W336" i="4"/>
  <c r="W187" i="4"/>
  <c r="W50" i="4"/>
  <c r="O29" i="8" s="1"/>
  <c r="P29" i="8" s="1"/>
  <c r="Q29" i="8" s="1"/>
  <c r="I50" i="12" s="1"/>
  <c r="W93" i="4"/>
  <c r="W32" i="4"/>
  <c r="O22" i="8" s="1"/>
  <c r="P22" i="8" s="1"/>
  <c r="Q22" i="8" s="1"/>
  <c r="V222" i="4"/>
  <c r="P222" i="13" s="1"/>
  <c r="V115" i="4"/>
  <c r="P115" i="13" s="1"/>
  <c r="W115" i="4"/>
  <c r="O72" i="8" s="1"/>
  <c r="P72" i="8" s="1"/>
  <c r="Q72" i="8" s="1"/>
  <c r="O211" i="4"/>
  <c r="H211" i="13" s="1"/>
  <c r="O126" i="8"/>
  <c r="P126" i="8" s="1"/>
  <c r="Q126" i="8" s="1"/>
  <c r="I181" i="12" s="1"/>
  <c r="V129" i="4"/>
  <c r="P129" i="13" s="1"/>
  <c r="W129" i="4"/>
  <c r="W39" i="4"/>
  <c r="O25" i="8" s="1"/>
  <c r="P25" i="8" s="1"/>
  <c r="Q25" i="8" s="1"/>
  <c r="V39" i="4"/>
  <c r="P39" i="13" s="1"/>
  <c r="W227" i="4"/>
  <c r="W182" i="4"/>
  <c r="W270" i="4"/>
  <c r="W48" i="4"/>
  <c r="O28" i="8" s="1"/>
  <c r="P28" i="8" s="1"/>
  <c r="Q28" i="8" s="1"/>
  <c r="I344" i="12" s="1"/>
  <c r="V348" i="4"/>
  <c r="P348" i="13" s="1"/>
  <c r="W143" i="4"/>
  <c r="V143" i="4"/>
  <c r="P143" i="13" s="1"/>
  <c r="V198" i="4"/>
  <c r="P198" i="13" s="1"/>
  <c r="O214" i="4"/>
  <c r="H214" i="13" s="1"/>
  <c r="O193" i="8"/>
  <c r="P193" i="8" s="1"/>
  <c r="Q193" i="8" s="1"/>
  <c r="O301" i="4"/>
  <c r="H301" i="13" s="1"/>
  <c r="O204" i="8"/>
  <c r="P204" i="8" s="1"/>
  <c r="Q204" i="8" s="1"/>
  <c r="I301" i="12" s="1"/>
  <c r="W78" i="4"/>
  <c r="O43" i="8" s="1"/>
  <c r="P43" i="8" s="1"/>
  <c r="Q43" i="8" s="1"/>
  <c r="V78" i="4"/>
  <c r="P78" i="13" s="1"/>
  <c r="M341" i="13"/>
  <c r="L238" i="8"/>
  <c r="M238" i="8" s="1"/>
  <c r="N238" i="8" s="1"/>
  <c r="W353" i="2"/>
  <c r="L246" i="8" s="1"/>
  <c r="M246" i="8" s="1"/>
  <c r="N246" i="8" s="1"/>
  <c r="L56" i="8"/>
  <c r="M56" i="8" s="1"/>
  <c r="N56" i="8" s="1"/>
  <c r="L101" i="8"/>
  <c r="M101" i="8" s="1"/>
  <c r="N101" i="8" s="1"/>
  <c r="L188" i="8"/>
  <c r="M188" i="8" s="1"/>
  <c r="N188" i="8" s="1"/>
  <c r="L155" i="8"/>
  <c r="M155" i="8" s="1"/>
  <c r="N155" i="8" s="1"/>
  <c r="L189" i="8"/>
  <c r="M189" i="8" s="1"/>
  <c r="N189" i="8" s="1"/>
  <c r="M55" i="13"/>
  <c r="W55" i="2"/>
  <c r="L116" i="8"/>
  <c r="M116" i="8" s="1"/>
  <c r="N116" i="8" s="1"/>
  <c r="F187" i="12" s="1"/>
  <c r="L126" i="8"/>
  <c r="M126" i="8" s="1"/>
  <c r="N126" i="8" s="1"/>
  <c r="F211" i="12" s="1"/>
  <c r="L159" i="8"/>
  <c r="M159" i="8" s="1"/>
  <c r="N159" i="8" s="1"/>
  <c r="F295" i="12" s="1"/>
  <c r="L199" i="8"/>
  <c r="M199" i="8" s="1"/>
  <c r="N199" i="8" s="1"/>
  <c r="L182" i="8"/>
  <c r="M182" i="8" s="1"/>
  <c r="N182" i="8" s="1"/>
  <c r="Q206" i="2"/>
  <c r="L144" i="8"/>
  <c r="M144" i="8" s="1"/>
  <c r="N144" i="8" s="1"/>
  <c r="O327" i="2"/>
  <c r="E65" i="13" s="1"/>
  <c r="L228" i="8"/>
  <c r="M228" i="8" s="1"/>
  <c r="N228" i="8" s="1"/>
  <c r="O310" i="2"/>
  <c r="L165" i="8"/>
  <c r="M165" i="8" s="1"/>
  <c r="N165" i="8" s="1"/>
  <c r="L235" i="8"/>
  <c r="M235" i="8" s="1"/>
  <c r="N235" i="8" s="1"/>
  <c r="O217" i="2"/>
  <c r="L192" i="8"/>
  <c r="M192" i="8" s="1"/>
  <c r="N192" i="8" s="1"/>
  <c r="O200" i="2"/>
  <c r="E200" i="13" s="1"/>
  <c r="L122" i="8"/>
  <c r="M122" i="8" s="1"/>
  <c r="N122" i="8" s="1"/>
  <c r="O227" i="2"/>
  <c r="L222" i="8"/>
  <c r="M222" i="8" s="1"/>
  <c r="N222" i="8" s="1"/>
  <c r="O204" i="2"/>
  <c r="E209" i="13" s="1"/>
  <c r="L190" i="8"/>
  <c r="M190" i="8" s="1"/>
  <c r="N190" i="8" s="1"/>
  <c r="O107" i="2"/>
  <c r="E285" i="13" s="1"/>
  <c r="L65" i="8"/>
  <c r="M65" i="8" s="1"/>
  <c r="N65" i="8" s="1"/>
  <c r="O292" i="2"/>
  <c r="L158" i="8"/>
  <c r="M158" i="8" s="1"/>
  <c r="N158" i="8" s="1"/>
  <c r="O82" i="2"/>
  <c r="L49" i="8"/>
  <c r="M49" i="8" s="1"/>
  <c r="N49" i="8" s="1"/>
  <c r="O342" i="2"/>
  <c r="E342" i="13" s="1"/>
  <c r="L20" i="8"/>
  <c r="M20" i="8" s="1"/>
  <c r="N20" i="8" s="1"/>
  <c r="O141" i="2"/>
  <c r="E141" i="13" s="1"/>
  <c r="L85" i="8"/>
  <c r="M85" i="8" s="1"/>
  <c r="N85" i="8" s="1"/>
  <c r="O175" i="2"/>
  <c r="L110" i="8"/>
  <c r="M110" i="8" s="1"/>
  <c r="N110" i="8" s="1"/>
  <c r="L195" i="8"/>
  <c r="M195" i="8" s="1"/>
  <c r="N195" i="8" s="1"/>
  <c r="O289" i="2"/>
  <c r="E291" i="13" s="1"/>
  <c r="L154" i="8"/>
  <c r="M154" i="8" s="1"/>
  <c r="N154" i="8" s="1"/>
  <c r="O123" i="2"/>
  <c r="E123" i="13" s="1"/>
  <c r="L74" i="8"/>
  <c r="M74" i="8" s="1"/>
  <c r="N74" i="8" s="1"/>
  <c r="O316" i="2"/>
  <c r="E316" i="13" s="1"/>
  <c r="L168" i="8"/>
  <c r="M168" i="8" s="1"/>
  <c r="N168" i="8" s="1"/>
  <c r="O261" i="2"/>
  <c r="E262" i="13" s="1"/>
  <c r="L140" i="8"/>
  <c r="M140" i="8" s="1"/>
  <c r="N140" i="8" s="1"/>
  <c r="O85" i="2"/>
  <c r="L47" i="8"/>
  <c r="M47" i="8" s="1"/>
  <c r="N47" i="8" s="1"/>
  <c r="F307" i="12" s="1"/>
  <c r="O303" i="2"/>
  <c r="L197" i="8"/>
  <c r="M197" i="8" s="1"/>
  <c r="N197" i="8" s="1"/>
  <c r="V190" i="2"/>
  <c r="M190" i="13" s="1"/>
  <c r="O114" i="2"/>
  <c r="E114" i="13" s="1"/>
  <c r="L217" i="8"/>
  <c r="M217" i="8" s="1"/>
  <c r="N217" i="8" s="1"/>
  <c r="F278" i="12" s="1"/>
  <c r="O220" i="2"/>
  <c r="E172" i="13" s="1"/>
  <c r="L201" i="8"/>
  <c r="M201" i="8" s="1"/>
  <c r="N201" i="8" s="1"/>
  <c r="O127" i="2"/>
  <c r="E127" i="13" s="1"/>
  <c r="L68" i="8"/>
  <c r="M68" i="8" s="1"/>
  <c r="N68" i="8" s="1"/>
  <c r="O137" i="2"/>
  <c r="E137" i="13" s="1"/>
  <c r="L81" i="8"/>
  <c r="M81" i="8" s="1"/>
  <c r="N81" i="8" s="1"/>
  <c r="L177" i="8"/>
  <c r="M177" i="8" s="1"/>
  <c r="N177" i="8" s="1"/>
  <c r="O329" i="2"/>
  <c r="E63" i="13" s="1"/>
  <c r="L230" i="8"/>
  <c r="M230" i="8" s="1"/>
  <c r="N230" i="8" s="1"/>
  <c r="O163" i="2"/>
  <c r="L98" i="8"/>
  <c r="M98" i="8" s="1"/>
  <c r="N98" i="8" s="1"/>
  <c r="O351" i="2"/>
  <c r="L244" i="8"/>
  <c r="M244" i="8" s="1"/>
  <c r="N244" i="8" s="1"/>
  <c r="O155" i="2"/>
  <c r="E155" i="13" s="1"/>
  <c r="L90" i="8"/>
  <c r="M90" i="8" s="1"/>
  <c r="N90" i="8" s="1"/>
  <c r="O100" i="2"/>
  <c r="E100" i="13" s="1"/>
  <c r="L60" i="8"/>
  <c r="M60" i="8" s="1"/>
  <c r="N60" i="8" s="1"/>
  <c r="L14" i="8"/>
  <c r="M14" i="8" s="1"/>
  <c r="N14" i="8" s="1"/>
  <c r="L185" i="8"/>
  <c r="M185" i="8" s="1"/>
  <c r="N185" i="8" s="1"/>
  <c r="F196" i="12" s="1"/>
  <c r="O243" i="2"/>
  <c r="E243" i="13" s="1"/>
  <c r="L108" i="8"/>
  <c r="M108" i="8" s="1"/>
  <c r="N108" i="8" s="1"/>
  <c r="F149" i="12" s="1"/>
  <c r="O10" i="2"/>
  <c r="E10" i="13" s="1"/>
  <c r="L11" i="8"/>
  <c r="M11" i="8" s="1"/>
  <c r="N11" i="8" s="1"/>
  <c r="O51" i="2"/>
  <c r="E61" i="13" s="1"/>
  <c r="L31" i="8"/>
  <c r="M31" i="8" s="1"/>
  <c r="N31" i="8" s="1"/>
  <c r="O236" i="2"/>
  <c r="E236" i="13" s="1"/>
  <c r="L135" i="8"/>
  <c r="M135" i="8" s="1"/>
  <c r="N135" i="8" s="1"/>
  <c r="O106" i="2"/>
  <c r="E106" i="13" s="1"/>
  <c r="L133" i="8"/>
  <c r="M133" i="8" s="1"/>
  <c r="N133" i="8" s="1"/>
  <c r="O374" i="2"/>
  <c r="E374" i="13" s="1"/>
  <c r="L257" i="8"/>
  <c r="M257" i="8" s="1"/>
  <c r="N257" i="8" s="1"/>
  <c r="O216" i="2"/>
  <c r="E216" i="13" s="1"/>
  <c r="L191" i="8"/>
  <c r="M191" i="8" s="1"/>
  <c r="N191" i="8" s="1"/>
  <c r="F176" i="12" s="1"/>
  <c r="O139" i="2"/>
  <c r="E139" i="13" s="1"/>
  <c r="L83" i="8"/>
  <c r="M83" i="8" s="1"/>
  <c r="N83" i="8" s="1"/>
  <c r="O160" i="2"/>
  <c r="E160" i="13" s="1"/>
  <c r="L94" i="8"/>
  <c r="M94" i="8" s="1"/>
  <c r="N94" i="8" s="1"/>
  <c r="O198" i="2"/>
  <c r="E198" i="13" s="1"/>
  <c r="L120" i="8"/>
  <c r="M120" i="8" s="1"/>
  <c r="N120" i="8" s="1"/>
  <c r="O89" i="2"/>
  <c r="L50" i="8"/>
  <c r="M50" i="8" s="1"/>
  <c r="N50" i="8" s="1"/>
  <c r="O248" i="2"/>
  <c r="E248" i="13" s="1"/>
  <c r="L142" i="8"/>
  <c r="M142" i="8" s="1"/>
  <c r="N142" i="8" s="1"/>
  <c r="F248" i="12" s="1"/>
  <c r="O199" i="2"/>
  <c r="L121" i="8"/>
  <c r="M121" i="8" s="1"/>
  <c r="N121" i="8" s="1"/>
  <c r="O298" i="2"/>
  <c r="E298" i="13" s="1"/>
  <c r="L162" i="8"/>
  <c r="M162" i="8" s="1"/>
  <c r="N162" i="8" s="1"/>
  <c r="O86" i="2"/>
  <c r="L48" i="8"/>
  <c r="M48" i="8" s="1"/>
  <c r="N48" i="8" s="1"/>
  <c r="O229" i="2"/>
  <c r="E229" i="13" s="1"/>
  <c r="L131" i="8"/>
  <c r="M131" i="8" s="1"/>
  <c r="N131" i="8" s="1"/>
  <c r="O148" i="2"/>
  <c r="E148" i="13" s="1"/>
  <c r="L87" i="8"/>
  <c r="M87" i="8" s="1"/>
  <c r="N87" i="8" s="1"/>
  <c r="O325" i="2"/>
  <c r="E325" i="13" s="1"/>
  <c r="L227" i="8"/>
  <c r="M227" i="8" s="1"/>
  <c r="N227" i="8" s="1"/>
  <c r="F67" i="12" s="1"/>
  <c r="O159" i="2"/>
  <c r="E159" i="13" s="1"/>
  <c r="L93" i="8"/>
  <c r="M93" i="8" s="1"/>
  <c r="N93" i="8" s="1"/>
  <c r="O307" i="2"/>
  <c r="L180" i="8"/>
  <c r="M180" i="8" s="1"/>
  <c r="N180" i="8" s="1"/>
  <c r="O294" i="2"/>
  <c r="E296" i="13" s="1"/>
  <c r="L160" i="8"/>
  <c r="M160" i="8" s="1"/>
  <c r="N160" i="8" s="1"/>
  <c r="F296" i="12" s="1"/>
  <c r="L263" i="8"/>
  <c r="M263" i="8" s="1"/>
  <c r="N263" i="8" s="1"/>
  <c r="F382" i="12" s="1"/>
  <c r="O150" i="2"/>
  <c r="E150" i="13" s="1"/>
  <c r="L88" i="8"/>
  <c r="M88" i="8" s="1"/>
  <c r="N88" i="8" s="1"/>
  <c r="L15" i="8"/>
  <c r="M15" i="8" s="1"/>
  <c r="N15" i="8" s="1"/>
  <c r="F376" i="12" s="1"/>
  <c r="L183" i="8"/>
  <c r="M183" i="8" s="1"/>
  <c r="N183" i="8" s="1"/>
  <c r="V358" i="2"/>
  <c r="M358" i="13" s="1"/>
  <c r="V327" i="2"/>
  <c r="M327" i="13" s="1"/>
  <c r="V196" i="2"/>
  <c r="Q330" i="2"/>
  <c r="Q65" i="2"/>
  <c r="W17" i="2"/>
  <c r="Q249" i="2"/>
  <c r="V213" i="2"/>
  <c r="Q200" i="2"/>
  <c r="Q232" i="2"/>
  <c r="L232" i="13" s="1"/>
  <c r="Q192" i="2"/>
  <c r="W365" i="2"/>
  <c r="L250" i="8" s="1"/>
  <c r="M250" i="8" s="1"/>
  <c r="N250" i="8" s="1"/>
  <c r="F365" i="12" s="1"/>
  <c r="W156" i="2"/>
  <c r="L91" i="8" s="1"/>
  <c r="M91" i="8" s="1"/>
  <c r="N91" i="8" s="1"/>
  <c r="W258" i="2"/>
  <c r="L77" i="8" s="1"/>
  <c r="M77" i="8" s="1"/>
  <c r="N77" i="8" s="1"/>
  <c r="Q177" i="2"/>
  <c r="W262" i="2"/>
  <c r="L141" i="8" s="1"/>
  <c r="M141" i="8" s="1"/>
  <c r="N141" i="8" s="1"/>
  <c r="V230" i="2"/>
  <c r="M230" i="13" s="1"/>
  <c r="W91" i="2"/>
  <c r="L53" i="8" s="1"/>
  <c r="M53" i="8" s="1"/>
  <c r="N53" i="8" s="1"/>
  <c r="V381" i="2"/>
  <c r="L130" i="8"/>
  <c r="M130" i="8" s="1"/>
  <c r="N130" i="8" s="1"/>
  <c r="W80" i="2"/>
  <c r="L45" i="8" s="1"/>
  <c r="M45" i="8" s="1"/>
  <c r="N45" i="8" s="1"/>
  <c r="W235" i="2"/>
  <c r="V57" i="2"/>
  <c r="M57" i="13" s="1"/>
  <c r="W10" i="2"/>
  <c r="W385" i="2"/>
  <c r="V225" i="2"/>
  <c r="M225" i="13" s="1"/>
  <c r="V249" i="2"/>
  <c r="V95" i="2"/>
  <c r="W95" i="2" s="1"/>
  <c r="L55" i="8" s="1"/>
  <c r="M55" i="8" s="1"/>
  <c r="N55" i="8" s="1"/>
  <c r="V169" i="2"/>
  <c r="W169" i="2" s="1"/>
  <c r="V109" i="2"/>
  <c r="M109" i="13" s="1"/>
  <c r="V268" i="2"/>
  <c r="M268" i="13" s="1"/>
  <c r="W7" i="2"/>
  <c r="W162" i="2"/>
  <c r="L97" i="8" s="1"/>
  <c r="M97" i="8" s="1"/>
  <c r="N97" i="8" s="1"/>
  <c r="W34" i="2"/>
  <c r="Q352" i="2"/>
  <c r="L352" i="13" s="1"/>
  <c r="V326" i="2"/>
  <c r="W172" i="2"/>
  <c r="L103" i="8" s="1"/>
  <c r="M103" i="8" s="1"/>
  <c r="N103" i="8" s="1"/>
  <c r="W215" i="2"/>
  <c r="W165" i="2"/>
  <c r="L105" i="8" s="1"/>
  <c r="M105" i="8" s="1"/>
  <c r="N105" i="8" s="1"/>
  <c r="W191" i="2"/>
  <c r="Q285" i="2"/>
  <c r="Q239" i="2"/>
  <c r="Q167" i="2"/>
  <c r="V364" i="2"/>
  <c r="W66" i="2"/>
  <c r="V315" i="2"/>
  <c r="V257" i="2"/>
  <c r="M135" i="13" s="1"/>
  <c r="W83" i="2"/>
  <c r="W292" i="2"/>
  <c r="Q159" i="2"/>
  <c r="V355" i="2"/>
  <c r="M355" i="13" s="1"/>
  <c r="Q203" i="2"/>
  <c r="L205" i="13" s="1"/>
  <c r="W63" i="2"/>
  <c r="L34" i="8" s="1"/>
  <c r="M34" i="8" s="1"/>
  <c r="N34" i="8" s="1"/>
  <c r="V211" i="2"/>
  <c r="W329" i="2"/>
  <c r="V193" i="2"/>
  <c r="M201" i="13" s="1"/>
  <c r="W117" i="2"/>
  <c r="W318" i="2"/>
  <c r="W133" i="2"/>
  <c r="L78" i="8" s="1"/>
  <c r="M78" i="8" s="1"/>
  <c r="N78" i="8" s="1"/>
  <c r="F133" i="12" s="1"/>
  <c r="W147" i="2"/>
  <c r="V252" i="2"/>
  <c r="M140" i="13" s="1"/>
  <c r="W86" i="2"/>
  <c r="W250" i="2"/>
  <c r="V374" i="2"/>
  <c r="M374" i="13" s="1"/>
  <c r="V89" i="2"/>
  <c r="M89" i="13" s="1"/>
  <c r="W47" i="2"/>
  <c r="L27" i="8" s="1"/>
  <c r="M27" i="8" s="1"/>
  <c r="N27" i="8" s="1"/>
  <c r="W360" i="2"/>
  <c r="W214" i="2"/>
  <c r="W131" i="2"/>
  <c r="V375" i="2"/>
  <c r="M375" i="13" s="1"/>
  <c r="W242" i="2"/>
  <c r="L138" i="8" s="1"/>
  <c r="M138" i="8" s="1"/>
  <c r="N138" i="8" s="1"/>
  <c r="W227" i="2"/>
  <c r="W303" i="2"/>
  <c r="W308" i="2"/>
  <c r="F366" i="12"/>
  <c r="V185" i="2"/>
  <c r="Q69" i="2"/>
  <c r="Q357" i="2"/>
  <c r="Q291" i="2"/>
  <c r="Q46" i="2"/>
  <c r="L46" i="13" s="1"/>
  <c r="Q30" i="2"/>
  <c r="Q317" i="2"/>
  <c r="L75" i="13" s="1"/>
  <c r="Q105" i="2"/>
  <c r="V163" i="2"/>
  <c r="V241" i="2"/>
  <c r="M241" i="13" s="1"/>
  <c r="W361" i="2"/>
  <c r="Q42" i="2"/>
  <c r="Q22" i="2"/>
  <c r="Q208" i="2"/>
  <c r="Q93" i="2"/>
  <c r="Q345" i="2"/>
  <c r="W366" i="2"/>
  <c r="V157" i="2"/>
  <c r="M157" i="13" s="1"/>
  <c r="Q253" i="2"/>
  <c r="Q377" i="2"/>
  <c r="Q313" i="2"/>
  <c r="L313" i="13" s="1"/>
  <c r="Q229" i="2"/>
  <c r="Q149" i="2"/>
  <c r="Q373" i="2"/>
  <c r="V305" i="2"/>
  <c r="M307" i="13" s="1"/>
  <c r="W67" i="2"/>
  <c r="W260" i="2"/>
  <c r="Q369" i="2"/>
  <c r="L369" i="13" s="1"/>
  <c r="Q349" i="2"/>
  <c r="L349" i="13" s="1"/>
  <c r="Q77" i="2"/>
  <c r="Q137" i="2"/>
  <c r="L137" i="13" s="1"/>
  <c r="V245" i="2"/>
  <c r="M245" i="13" s="1"/>
  <c r="V174" i="2"/>
  <c r="W19" i="2"/>
  <c r="L17" i="8" s="1"/>
  <c r="M17" i="8" s="1"/>
  <c r="N17" i="8" s="1"/>
  <c r="W344" i="2"/>
  <c r="Q241" i="2"/>
  <c r="Q306" i="2"/>
  <c r="L305" i="13" s="1"/>
  <c r="Q225" i="2"/>
  <c r="V246" i="2"/>
  <c r="W244" i="2"/>
  <c r="L107" i="8" s="1"/>
  <c r="M107" i="8" s="1"/>
  <c r="N107" i="8" s="1"/>
  <c r="Q34" i="2"/>
  <c r="L358" i="13" s="1"/>
  <c r="Q361" i="2"/>
  <c r="Q116" i="2"/>
  <c r="Q387" i="2"/>
  <c r="W248" i="2"/>
  <c r="V247" i="2"/>
  <c r="Q88" i="2"/>
  <c r="Q339" i="2"/>
  <c r="L53" i="13" s="1"/>
  <c r="V195" i="2"/>
  <c r="W299" i="2"/>
  <c r="W212" i="2"/>
  <c r="W104" i="2"/>
  <c r="V372" i="2"/>
  <c r="M372" i="13" s="1"/>
  <c r="Q64" i="2"/>
  <c r="L328" i="13" s="1"/>
  <c r="Q363" i="2"/>
  <c r="L363" i="13" s="1"/>
  <c r="V122" i="2"/>
  <c r="M122" i="13" s="1"/>
  <c r="W367" i="2"/>
  <c r="L252" i="8" s="1"/>
  <c r="M252" i="8" s="1"/>
  <c r="N252" i="8" s="1"/>
  <c r="F25" i="12" s="1"/>
  <c r="W255" i="2"/>
  <c r="W184" i="2"/>
  <c r="L114" i="8" s="1"/>
  <c r="M114" i="8" s="1"/>
  <c r="N114" i="8" s="1"/>
  <c r="W239" i="2"/>
  <c r="Q371" i="2"/>
  <c r="L371" i="13" s="1"/>
  <c r="W159" i="2"/>
  <c r="W187" i="2"/>
  <c r="W302" i="2"/>
  <c r="W192" i="2"/>
  <c r="W8" i="2"/>
  <c r="Q384" i="2"/>
  <c r="L384" i="13" s="1"/>
  <c r="Q258" i="2"/>
  <c r="L259" i="13" s="1"/>
  <c r="Q243" i="2"/>
  <c r="W217" i="2"/>
  <c r="W336" i="2"/>
  <c r="V121" i="2"/>
  <c r="W240" i="2"/>
  <c r="L137" i="8" s="1"/>
  <c r="M137" i="8" s="1"/>
  <c r="N137" i="8" s="1"/>
  <c r="F152" i="12" s="1"/>
  <c r="W151" i="2"/>
  <c r="L89" i="8" s="1"/>
  <c r="M89" i="8" s="1"/>
  <c r="N89" i="8" s="1"/>
  <c r="F151" i="12" s="1"/>
  <c r="Q96" i="2"/>
  <c r="V143" i="2"/>
  <c r="Q290" i="2"/>
  <c r="L292" i="13" s="1"/>
  <c r="Q213" i="2"/>
  <c r="Q84" i="2"/>
  <c r="L84" i="13" s="1"/>
  <c r="W312" i="2"/>
  <c r="V111" i="2"/>
  <c r="M111" i="13" s="1"/>
  <c r="V306" i="2"/>
  <c r="W294" i="2"/>
  <c r="W177" i="2"/>
  <c r="L111" i="8" s="1"/>
  <c r="M111" i="8" s="1"/>
  <c r="N111" i="8" s="1"/>
  <c r="V108" i="2"/>
  <c r="V12" i="2"/>
  <c r="M12" i="13" s="1"/>
  <c r="W44" i="2"/>
  <c r="V81" i="2"/>
  <c r="Q223" i="2"/>
  <c r="L223" i="13" s="1"/>
  <c r="W219" i="2"/>
  <c r="W75" i="2"/>
  <c r="L41" i="8" s="1"/>
  <c r="M41" i="8" s="1"/>
  <c r="N41" i="8" s="1"/>
  <c r="F75" i="12" s="1"/>
  <c r="Q185" i="2"/>
  <c r="L185" i="13" s="1"/>
  <c r="V325" i="2"/>
  <c r="Q124" i="2"/>
  <c r="L268" i="13" s="1"/>
  <c r="Q356" i="2"/>
  <c r="W291" i="2"/>
  <c r="M293" i="13"/>
  <c r="Q127" i="2"/>
  <c r="L265" i="13" s="1"/>
  <c r="Q95" i="2"/>
  <c r="Q269" i="2"/>
  <c r="Q178" i="2"/>
  <c r="L178" i="13" s="1"/>
  <c r="V285" i="2"/>
  <c r="V170" i="2"/>
  <c r="M170" i="13" s="1"/>
  <c r="V210" i="2"/>
  <c r="M210" i="13" s="1"/>
  <c r="W276" i="2"/>
  <c r="W310" i="2"/>
  <c r="Q7" i="2"/>
  <c r="L385" i="13" s="1"/>
  <c r="Q340" i="2"/>
  <c r="Q156" i="2"/>
  <c r="L156" i="13" s="1"/>
  <c r="Q61" i="2"/>
  <c r="Q277" i="2"/>
  <c r="W88" i="2"/>
  <c r="Q382" i="2"/>
  <c r="L382" i="13" s="1"/>
  <c r="Q191" i="2"/>
  <c r="L191" i="13" s="1"/>
  <c r="Q230" i="2"/>
  <c r="Q119" i="2"/>
  <c r="Q91" i="2"/>
  <c r="Q56" i="2"/>
  <c r="L336" i="13" s="1"/>
  <c r="V370" i="2"/>
  <c r="Q244" i="2"/>
  <c r="Q287" i="2"/>
  <c r="L289" i="13" s="1"/>
  <c r="L262" i="8"/>
  <c r="M262" i="8" s="1"/>
  <c r="N262" i="8" s="1"/>
  <c r="W296" i="2"/>
  <c r="W234" i="2"/>
  <c r="Q374" i="2"/>
  <c r="Q115" i="2"/>
  <c r="Q170" i="2"/>
  <c r="W320" i="2"/>
  <c r="W164" i="2"/>
  <c r="L106" i="8" s="1"/>
  <c r="M106" i="8" s="1"/>
  <c r="N106" i="8" s="1"/>
  <c r="F228" i="12" s="1"/>
  <c r="Q81" i="2"/>
  <c r="L81" i="13" s="1"/>
  <c r="Q164" i="2"/>
  <c r="Q148" i="2"/>
  <c r="Q131" i="2"/>
  <c r="Q370" i="2"/>
  <c r="L370" i="13" s="1"/>
  <c r="Q99" i="2"/>
  <c r="L266" i="8"/>
  <c r="M266" i="8" s="1"/>
  <c r="N266" i="8" s="1"/>
  <c r="W155" i="2"/>
  <c r="L123" i="8"/>
  <c r="M123" i="8" s="1"/>
  <c r="N123" i="8" s="1"/>
  <c r="W49" i="2"/>
  <c r="M168" i="13"/>
  <c r="L51" i="8"/>
  <c r="M51" i="8" s="1"/>
  <c r="N51" i="8" s="1"/>
  <c r="W311" i="2"/>
  <c r="Q273" i="2"/>
  <c r="Q296" i="2"/>
  <c r="Q163" i="2"/>
  <c r="Q293" i="2"/>
  <c r="Q94" i="2"/>
  <c r="L94" i="13" s="1"/>
  <c r="Q246" i="2"/>
  <c r="Q182" i="2"/>
  <c r="Q331" i="2"/>
  <c r="V382" i="2"/>
  <c r="M382" i="13" s="1"/>
  <c r="W328" i="2"/>
  <c r="L229" i="8" s="1"/>
  <c r="M229" i="8" s="1"/>
  <c r="N229" i="8" s="1"/>
  <c r="Q284" i="2"/>
  <c r="Q90" i="2"/>
  <c r="L302" i="13" s="1"/>
  <c r="Q19" i="2"/>
  <c r="Q350" i="2"/>
  <c r="L350" i="13" s="1"/>
  <c r="W97" i="2"/>
  <c r="V194" i="2"/>
  <c r="M198" i="13" s="1"/>
  <c r="Q117" i="2"/>
  <c r="Q342" i="2"/>
  <c r="Q327" i="2"/>
  <c r="L327" i="13" s="1"/>
  <c r="Q305" i="2"/>
  <c r="Q221" i="2"/>
  <c r="L171" i="13" s="1"/>
  <c r="W228" i="2"/>
  <c r="W368" i="2"/>
  <c r="Q280" i="2"/>
  <c r="L280" i="13" s="1"/>
  <c r="Q354" i="2"/>
  <c r="L354" i="13" s="1"/>
  <c r="Q299" i="2"/>
  <c r="Q217" i="2"/>
  <c r="L264" i="8"/>
  <c r="M264" i="8" s="1"/>
  <c r="N264" i="8" s="1"/>
  <c r="L255" i="8"/>
  <c r="M255" i="8" s="1"/>
  <c r="N255" i="8" s="1"/>
  <c r="V22" i="2"/>
  <c r="V253" i="2"/>
  <c r="M253" i="13" s="1"/>
  <c r="V136" i="2"/>
  <c r="Q315" i="2"/>
  <c r="Q98" i="2"/>
  <c r="W224" i="2"/>
  <c r="L66" i="8" s="1"/>
  <c r="M66" i="8" s="1"/>
  <c r="N66" i="8" s="1"/>
  <c r="Q113" i="2"/>
  <c r="L113" i="13" s="1"/>
  <c r="Q54" i="2"/>
  <c r="L54" i="13" s="1"/>
  <c r="Q276" i="2"/>
  <c r="Q335" i="2"/>
  <c r="L57" i="13" s="1"/>
  <c r="Q224" i="2"/>
  <c r="L224" i="13" s="1"/>
  <c r="V218" i="2"/>
  <c r="W379" i="2"/>
  <c r="L260" i="8" s="1"/>
  <c r="M260" i="8" s="1"/>
  <c r="N260" i="8" s="1"/>
  <c r="V206" i="2"/>
  <c r="W112" i="2"/>
  <c r="O140" i="2"/>
  <c r="E140" i="13" s="1"/>
  <c r="L84" i="8"/>
  <c r="M84" i="8" s="1"/>
  <c r="N84" i="8" s="1"/>
  <c r="F252" i="12" s="1"/>
  <c r="Q222" i="2"/>
  <c r="Q351" i="2"/>
  <c r="Q321" i="2"/>
  <c r="L321" i="13" s="1"/>
  <c r="W238" i="2"/>
  <c r="Q76" i="2"/>
  <c r="L76" i="13" s="1"/>
  <c r="O195" i="2"/>
  <c r="L184" i="8"/>
  <c r="M184" i="8" s="1"/>
  <c r="N184" i="8" s="1"/>
  <c r="Q297" i="2"/>
  <c r="Q278" i="2"/>
  <c r="Q41" i="2"/>
  <c r="O362" i="2"/>
  <c r="E362" i="13" s="1"/>
  <c r="L249" i="8"/>
  <c r="M249" i="8" s="1"/>
  <c r="N249" i="8" s="1"/>
  <c r="F30" i="12" s="1"/>
  <c r="Q235" i="2"/>
  <c r="L235" i="13" s="1"/>
  <c r="Q212" i="2"/>
  <c r="L212" i="13" s="1"/>
  <c r="Q372" i="2"/>
  <c r="L372" i="13" s="1"/>
  <c r="W222" i="2"/>
  <c r="Q140" i="2"/>
  <c r="L140" i="13" s="1"/>
  <c r="W76" i="2"/>
  <c r="L42" i="8" s="1"/>
  <c r="M42" i="8" s="1"/>
  <c r="N42" i="8" s="1"/>
  <c r="W139" i="2"/>
  <c r="W18" i="2"/>
  <c r="V351" i="2"/>
  <c r="Q97" i="2"/>
  <c r="L97" i="13" s="1"/>
  <c r="O368" i="2"/>
  <c r="E368" i="13" s="1"/>
  <c r="L253" i="8"/>
  <c r="M253" i="8" s="1"/>
  <c r="N253" i="8" s="1"/>
  <c r="F368" i="12" s="1"/>
  <c r="O38" i="2"/>
  <c r="E38" i="13" s="1"/>
  <c r="L207" i="8"/>
  <c r="M207" i="8" s="1"/>
  <c r="N207" i="8" s="1"/>
  <c r="Q114" i="2"/>
  <c r="Q260" i="2"/>
  <c r="Q195" i="2"/>
  <c r="L195" i="13" s="1"/>
  <c r="Q136" i="2"/>
  <c r="Q275" i="2"/>
  <c r="Q380" i="2"/>
  <c r="L12" i="13" s="1"/>
  <c r="O84" i="2"/>
  <c r="L57" i="8"/>
  <c r="M57" i="8" s="1"/>
  <c r="N57" i="8" s="1"/>
  <c r="Q228" i="2"/>
  <c r="L228" i="13" s="1"/>
  <c r="Q179" i="2"/>
  <c r="W53" i="2"/>
  <c r="W335" i="2"/>
  <c r="O297" i="2"/>
  <c r="E297" i="13" s="1"/>
  <c r="L161" i="8"/>
  <c r="M161" i="8" s="1"/>
  <c r="N161" i="8" s="1"/>
  <c r="Q288" i="2"/>
  <c r="O348" i="2"/>
  <c r="E348" i="13" s="1"/>
  <c r="L241" i="8"/>
  <c r="M241" i="8" s="1"/>
  <c r="N241" i="8" s="1"/>
  <c r="F44" i="12" s="1"/>
  <c r="Q125" i="2"/>
  <c r="L125" i="13" s="1"/>
  <c r="O65" i="2"/>
  <c r="E66" i="13" s="1"/>
  <c r="L37" i="8"/>
  <c r="M37" i="8" s="1"/>
  <c r="N37" i="8" s="1"/>
  <c r="O215" i="2"/>
  <c r="E177" i="13" s="1"/>
  <c r="L203" i="8"/>
  <c r="M203" i="8" s="1"/>
  <c r="N203" i="8" s="1"/>
  <c r="Q86" i="2"/>
  <c r="L86" i="13" s="1"/>
  <c r="Q368" i="2"/>
  <c r="L368" i="13" s="1"/>
  <c r="Q62" i="2"/>
  <c r="L62" i="13" s="1"/>
  <c r="Q242" i="2"/>
  <c r="Q155" i="2"/>
  <c r="Q333" i="2"/>
  <c r="Q271" i="2"/>
  <c r="Q375" i="2"/>
  <c r="Q190" i="2"/>
  <c r="L202" i="13" s="1"/>
  <c r="Q175" i="2"/>
  <c r="W128" i="2"/>
  <c r="Q89" i="2"/>
  <c r="L89" i="13" s="1"/>
  <c r="Q257" i="2"/>
  <c r="L135" i="13" s="1"/>
  <c r="O158" i="2"/>
  <c r="E158" i="13" s="1"/>
  <c r="L92" i="8"/>
  <c r="M92" i="8" s="1"/>
  <c r="N92" i="8" s="1"/>
  <c r="Q318" i="2"/>
  <c r="V62" i="2"/>
  <c r="W62" i="2"/>
  <c r="Q151" i="2"/>
  <c r="L151" i="13" s="1"/>
  <c r="O129" i="2"/>
  <c r="E129" i="13" s="1"/>
  <c r="L102" i="8"/>
  <c r="M102" i="8" s="1"/>
  <c r="N102" i="8" s="1"/>
  <c r="O203" i="2"/>
  <c r="L198" i="8"/>
  <c r="M198" i="8" s="1"/>
  <c r="N198" i="8" s="1"/>
  <c r="Q286" i="2"/>
  <c r="Q18" i="2"/>
  <c r="Q80" i="2"/>
  <c r="L80" i="13" s="1"/>
  <c r="Q337" i="2"/>
  <c r="L55" i="13" s="1"/>
  <c r="W321" i="2"/>
  <c r="W278" i="2"/>
  <c r="V209" i="2"/>
  <c r="V386" i="2"/>
  <c r="M386" i="13" s="1"/>
  <c r="Q143" i="2"/>
  <c r="Q111" i="2"/>
  <c r="Q325" i="2"/>
  <c r="O318" i="2"/>
  <c r="E318" i="13" s="1"/>
  <c r="L171" i="8"/>
  <c r="M171" i="8" s="1"/>
  <c r="N171" i="8" s="1"/>
  <c r="Q329" i="2"/>
  <c r="L63" i="13" s="1"/>
  <c r="O301" i="2"/>
  <c r="E91" i="13" s="1"/>
  <c r="L204" i="8"/>
  <c r="M204" i="8" s="1"/>
  <c r="N204" i="8" s="1"/>
  <c r="Q121" i="2"/>
  <c r="O45" i="2"/>
  <c r="E347" i="13" s="1"/>
  <c r="L212" i="8"/>
  <c r="M212" i="8" s="1"/>
  <c r="N212" i="8" s="1"/>
  <c r="Q107" i="2"/>
  <c r="W30" i="2"/>
  <c r="Q215" i="2"/>
  <c r="O219" i="2"/>
  <c r="L200" i="8"/>
  <c r="M200" i="8" s="1"/>
  <c r="N200" i="8" s="1"/>
  <c r="O41" i="2"/>
  <c r="L26" i="8"/>
  <c r="M26" i="8" s="1"/>
  <c r="N26" i="8" s="1"/>
  <c r="Q238" i="2"/>
  <c r="L238" i="13" s="1"/>
  <c r="O249" i="2"/>
  <c r="E249" i="13" s="1"/>
  <c r="L143" i="8"/>
  <c r="M143" i="8" s="1"/>
  <c r="N143" i="8" s="1"/>
  <c r="F143" i="12" s="1"/>
  <c r="Q263" i="2"/>
  <c r="Q362" i="2"/>
  <c r="W64" i="2"/>
  <c r="L35" i="8" s="1"/>
  <c r="M35" i="8" s="1"/>
  <c r="N35" i="8" s="1"/>
  <c r="W290" i="2"/>
  <c r="V290" i="2"/>
  <c r="V142" i="2"/>
  <c r="M142" i="13" s="1"/>
  <c r="Q49" i="2"/>
  <c r="Q383" i="2"/>
  <c r="O189" i="2"/>
  <c r="L202" i="8"/>
  <c r="M202" i="8" s="1"/>
  <c r="N202" i="8" s="1"/>
  <c r="Q144" i="2"/>
  <c r="V29" i="2"/>
  <c r="M29" i="13" s="1"/>
  <c r="W96" i="2"/>
  <c r="M96" i="13"/>
  <c r="Q364" i="2"/>
  <c r="L364" i="13" s="1"/>
  <c r="Q256" i="2"/>
  <c r="Q150" i="2"/>
  <c r="Q323" i="2"/>
  <c r="Q138" i="2"/>
  <c r="Q261" i="2"/>
  <c r="O35" i="2"/>
  <c r="E35" i="13" s="1"/>
  <c r="L24" i="8"/>
  <c r="M24" i="8" s="1"/>
  <c r="N24" i="8" s="1"/>
  <c r="Q376" i="2"/>
  <c r="L376" i="13" s="1"/>
  <c r="W309" i="2"/>
  <c r="W323" i="2"/>
  <c r="W313" i="2"/>
  <c r="W99" i="2"/>
  <c r="W16" i="2"/>
  <c r="V16" i="2"/>
  <c r="M16" i="13" s="1"/>
  <c r="V269" i="2"/>
  <c r="M269" i="13" s="1"/>
  <c r="W269" i="2"/>
  <c r="Q245" i="2"/>
  <c r="Q162" i="2"/>
  <c r="Q101" i="2"/>
  <c r="L291" i="13" s="1"/>
  <c r="V35" i="2"/>
  <c r="M357" i="13" s="1"/>
  <c r="W150" i="2"/>
  <c r="V150" i="2"/>
  <c r="M150" i="13" s="1"/>
  <c r="O373" i="2"/>
  <c r="E373" i="13" s="1"/>
  <c r="L256" i="8"/>
  <c r="M256" i="8" s="1"/>
  <c r="N256" i="8" s="1"/>
  <c r="Q209" i="2"/>
  <c r="W267" i="2"/>
  <c r="W279" i="2"/>
  <c r="W298" i="2"/>
  <c r="W270" i="2"/>
  <c r="O17" i="2"/>
  <c r="E375" i="13" s="1"/>
  <c r="L16" i="8"/>
  <c r="M16" i="8" s="1"/>
  <c r="N16" i="8" s="1"/>
  <c r="F375" i="12" s="1"/>
  <c r="O302" i="2"/>
  <c r="L196" i="8"/>
  <c r="M196" i="8" s="1"/>
  <c r="N196" i="8" s="1"/>
  <c r="O320" i="2"/>
  <c r="E72" i="13" s="1"/>
  <c r="L173" i="8"/>
  <c r="M173" i="8" s="1"/>
  <c r="N173" i="8" s="1"/>
  <c r="Q326" i="2"/>
  <c r="Q294" i="2"/>
  <c r="Q108" i="2"/>
  <c r="W135" i="2"/>
  <c r="L80" i="8" s="1"/>
  <c r="M80" i="8" s="1"/>
  <c r="N80" i="8" s="1"/>
  <c r="F257" i="12" s="1"/>
  <c r="V11" i="2"/>
  <c r="V144" i="2"/>
  <c r="M248" i="13" s="1"/>
  <c r="V383" i="2"/>
  <c r="Q122" i="2"/>
  <c r="L270" i="13" s="1"/>
  <c r="O201" i="2"/>
  <c r="E191" i="13" s="1"/>
  <c r="L119" i="8"/>
  <c r="M119" i="8" s="1"/>
  <c r="N119" i="8" s="1"/>
  <c r="F191" i="12" s="1"/>
  <c r="Q237" i="2"/>
  <c r="Q240" i="2"/>
  <c r="L152" i="13" s="1"/>
  <c r="W347" i="2"/>
  <c r="W283" i="2"/>
  <c r="W14" i="2"/>
  <c r="W332" i="2"/>
  <c r="M332" i="13"/>
  <c r="W188" i="2"/>
  <c r="V188" i="2"/>
  <c r="M188" i="13" s="1"/>
  <c r="W324" i="2"/>
  <c r="Q231" i="2"/>
  <c r="L231" i="13" s="1"/>
  <c r="Q83" i="2"/>
  <c r="L83" i="13" s="1"/>
  <c r="Q348" i="2"/>
  <c r="L348" i="13" s="1"/>
  <c r="V350" i="2"/>
  <c r="W127" i="2"/>
  <c r="W377" i="2"/>
  <c r="W345" i="2"/>
  <c r="W51" i="2"/>
  <c r="W6" i="2"/>
  <c r="O197" i="2"/>
  <c r="L118" i="8"/>
  <c r="M118" i="8" s="1"/>
  <c r="N118" i="8" s="1"/>
  <c r="Q147" i="2"/>
  <c r="Q205" i="2"/>
  <c r="V231" i="2"/>
  <c r="M231" i="13" s="1"/>
  <c r="W231" i="2"/>
  <c r="Q211" i="2"/>
  <c r="Q379" i="2"/>
  <c r="O300" i="2"/>
  <c r="E300" i="13" s="1"/>
  <c r="L194" i="8"/>
  <c r="M194" i="8" s="1"/>
  <c r="N194" i="8" s="1"/>
  <c r="F300" i="12" s="1"/>
  <c r="W362" i="2"/>
  <c r="W178" i="2"/>
  <c r="L112" i="8" s="1"/>
  <c r="M112" i="8" s="1"/>
  <c r="N112" i="8" s="1"/>
  <c r="W23" i="2"/>
  <c r="W114" i="2"/>
  <c r="V77" i="2"/>
  <c r="W293" i="2"/>
  <c r="W376" i="2"/>
  <c r="W198" i="2"/>
  <c r="Q282" i="2"/>
  <c r="L282" i="13" s="1"/>
  <c r="O99" i="2"/>
  <c r="E99" i="13" s="1"/>
  <c r="L214" i="8"/>
  <c r="M214" i="8" s="1"/>
  <c r="N214" i="8" s="1"/>
  <c r="Q9" i="2"/>
  <c r="V26" i="2"/>
  <c r="M366" i="13" s="1"/>
  <c r="Q251" i="2"/>
  <c r="Q37" i="2"/>
  <c r="V181" i="2"/>
  <c r="V15" i="2"/>
  <c r="M377" i="13" s="1"/>
  <c r="V145" i="2"/>
  <c r="Q343" i="2"/>
  <c r="W43" i="2"/>
  <c r="V78" i="2"/>
  <c r="V334" i="2"/>
  <c r="V277" i="2"/>
  <c r="O43" i="2"/>
  <c r="L209" i="8"/>
  <c r="M209" i="8" s="1"/>
  <c r="N209" i="8" s="1"/>
  <c r="Q319" i="2"/>
  <c r="Q11" i="2"/>
  <c r="L381" i="13" s="1"/>
  <c r="W343" i="2"/>
  <c r="V343" i="2"/>
  <c r="M343" i="13" s="1"/>
  <c r="O167" i="2"/>
  <c r="L99" i="8"/>
  <c r="M99" i="8" s="1"/>
  <c r="N99" i="8" s="1"/>
  <c r="Q82" i="2"/>
  <c r="L82" i="13" s="1"/>
  <c r="Q386" i="2"/>
  <c r="L386" i="13" s="1"/>
  <c r="V273" i="2"/>
  <c r="M119" i="13" s="1"/>
  <c r="W204" i="2"/>
  <c r="V72" i="2"/>
  <c r="M320" i="13" s="1"/>
  <c r="W300" i="2"/>
  <c r="V118" i="2"/>
  <c r="O287" i="2"/>
  <c r="E105" i="13" s="1"/>
  <c r="L153" i="8"/>
  <c r="M153" i="8" s="1"/>
  <c r="N153" i="8" s="1"/>
  <c r="F105" i="12" s="1"/>
  <c r="O282" i="2"/>
  <c r="E282" i="13" s="1"/>
  <c r="L151" i="8"/>
  <c r="M151" i="8" s="1"/>
  <c r="N151" i="8" s="1"/>
  <c r="F110" i="12" s="1"/>
  <c r="O46" i="2"/>
  <c r="L213" i="8"/>
  <c r="M213" i="8" s="1"/>
  <c r="N213" i="8" s="1"/>
  <c r="W319" i="2"/>
  <c r="Q59" i="2"/>
  <c r="Q13" i="2"/>
  <c r="W82" i="2"/>
  <c r="V82" i="2"/>
  <c r="M82" i="13" s="1"/>
  <c r="V173" i="2"/>
  <c r="M173" i="13" s="1"/>
  <c r="Q66" i="2"/>
  <c r="Q15" i="2"/>
  <c r="Q264" i="2"/>
  <c r="W357" i="2"/>
  <c r="W272" i="2"/>
  <c r="V282" i="2"/>
  <c r="M282" i="13" s="1"/>
  <c r="W200" i="2"/>
  <c r="W120" i="2"/>
  <c r="W102" i="2"/>
  <c r="W85" i="2"/>
  <c r="W46" i="2"/>
  <c r="Q123" i="2"/>
  <c r="V59" i="2"/>
  <c r="M59" i="13" s="1"/>
  <c r="W59" i="2"/>
  <c r="V13" i="2"/>
  <c r="M379" i="13" s="1"/>
  <c r="Q70" i="2"/>
  <c r="O346" i="2"/>
  <c r="L175" i="8"/>
  <c r="M175" i="8" s="1"/>
  <c r="N175" i="8" s="1"/>
  <c r="W380" i="2"/>
  <c r="L261" i="8" s="1"/>
  <c r="M261" i="8" s="1"/>
  <c r="N261" i="8" s="1"/>
  <c r="W333" i="2"/>
  <c r="L234" i="8" s="1"/>
  <c r="M234" i="8" s="1"/>
  <c r="N234" i="8" s="1"/>
  <c r="F59" i="12" s="1"/>
  <c r="W281" i="2"/>
  <c r="W266" i="2"/>
  <c r="V265" i="2"/>
  <c r="M265" i="13" s="1"/>
  <c r="W251" i="2"/>
  <c r="W176" i="2"/>
  <c r="W175" i="2"/>
  <c r="W33" i="2"/>
  <c r="M54" i="13"/>
  <c r="Q248" i="2"/>
  <c r="Q52" i="2"/>
  <c r="L52" i="13" s="1"/>
  <c r="V70" i="2"/>
  <c r="W342" i="2"/>
  <c r="V301" i="2"/>
  <c r="M301" i="13" s="1"/>
  <c r="V284" i="2"/>
  <c r="Q355" i="2"/>
  <c r="Q120" i="2"/>
  <c r="Q17" i="2"/>
  <c r="Q233" i="2"/>
  <c r="O113" i="2"/>
  <c r="E279" i="13" s="1"/>
  <c r="L216" i="8"/>
  <c r="M216" i="8" s="1"/>
  <c r="N216" i="8" s="1"/>
  <c r="F279" i="12" s="1"/>
  <c r="V52" i="2"/>
  <c r="M52" i="13" s="1"/>
  <c r="V107" i="2"/>
  <c r="W201" i="2"/>
  <c r="W93" i="2"/>
  <c r="V9" i="2"/>
  <c r="M9" i="13" s="1"/>
  <c r="W295" i="2"/>
  <c r="W134" i="2"/>
  <c r="V134" i="2"/>
  <c r="M134" i="13" s="1"/>
  <c r="V113" i="2"/>
  <c r="M279" i="13" s="1"/>
  <c r="Q26" i="2"/>
  <c r="L366" i="13" s="1"/>
  <c r="Q181" i="2"/>
  <c r="V100" i="2"/>
  <c r="W182" i="2"/>
  <c r="V137" i="2"/>
  <c r="M137" i="13" s="1"/>
  <c r="W32" i="2"/>
  <c r="L22" i="8" s="1"/>
  <c r="M22" i="8" s="1"/>
  <c r="N22" i="8" s="1"/>
  <c r="F360" i="12" s="1"/>
  <c r="W98" i="2"/>
  <c r="V280" i="2"/>
  <c r="M280" i="13" s="1"/>
  <c r="Q186" i="2"/>
  <c r="Q58" i="2"/>
  <c r="L58" i="13" s="1"/>
  <c r="Q31" i="2"/>
  <c r="W331" i="2"/>
  <c r="W348" i="2"/>
  <c r="W317" i="2"/>
  <c r="W297" i="2"/>
  <c r="W261" i="2"/>
  <c r="W287" i="2"/>
  <c r="W205" i="2"/>
  <c r="V154" i="2"/>
  <c r="M154" i="13" s="1"/>
  <c r="W125" i="2"/>
  <c r="W56" i="2"/>
  <c r="W21" i="2"/>
  <c r="W60" i="2"/>
  <c r="W84" i="2"/>
  <c r="V186" i="2"/>
  <c r="W58" i="2"/>
  <c r="V58" i="2"/>
  <c r="V31" i="2"/>
  <c r="M361" i="13" s="1"/>
  <c r="Q158" i="2"/>
  <c r="V314" i="2"/>
  <c r="W221" i="2"/>
  <c r="V221" i="2"/>
  <c r="V148" i="2"/>
  <c r="M244" i="13" s="1"/>
  <c r="V116" i="2"/>
  <c r="M116" i="13" s="1"/>
  <c r="W116" i="2"/>
  <c r="V207" i="2"/>
  <c r="V71" i="2"/>
  <c r="M71" i="13" s="1"/>
  <c r="V94" i="2"/>
  <c r="M298" i="13" s="1"/>
  <c r="Q146" i="2"/>
  <c r="V158" i="2"/>
  <c r="M234" i="13" s="1"/>
  <c r="V330" i="2"/>
  <c r="V288" i="2"/>
  <c r="V274" i="2"/>
  <c r="V346" i="2"/>
  <c r="V179" i="2"/>
  <c r="W179" i="2"/>
  <c r="W289" i="2"/>
  <c r="W256" i="2"/>
  <c r="W337" i="2"/>
  <c r="W286" i="2"/>
  <c r="W259" i="2"/>
  <c r="W264" i="2"/>
  <c r="W236" i="2"/>
  <c r="W161" i="2"/>
  <c r="W115" i="2"/>
  <c r="V115" i="2"/>
  <c r="V69" i="2"/>
  <c r="M69" i="13" s="1"/>
  <c r="W138" i="2"/>
  <c r="W140" i="2"/>
  <c r="W123" i="2"/>
  <c r="V126" i="2"/>
  <c r="M126" i="13" s="1"/>
  <c r="V146" i="2"/>
  <c r="V25" i="2"/>
  <c r="M367" i="13" s="1"/>
  <c r="V378" i="2"/>
  <c r="M378" i="13" s="1"/>
  <c r="W304" i="2"/>
  <c r="V304" i="2"/>
  <c r="M88" i="13" s="1"/>
  <c r="V149" i="2"/>
  <c r="W183" i="2"/>
  <c r="V216" i="2"/>
  <c r="V87" i="2"/>
  <c r="V103" i="2"/>
  <c r="V129" i="2"/>
  <c r="W129" i="2"/>
  <c r="V68" i="2"/>
  <c r="M324" i="13" s="1"/>
  <c r="V24" i="2"/>
  <c r="M24" i="13" s="1"/>
  <c r="W79" i="2"/>
  <c r="W41" i="2"/>
  <c r="Q92" i="2"/>
  <c r="W339" i="2"/>
  <c r="W203" i="2"/>
  <c r="V203" i="2"/>
  <c r="M205" i="13" s="1"/>
  <c r="V229" i="2"/>
  <c r="V61" i="2"/>
  <c r="M61" i="13" s="1"/>
  <c r="V42" i="2"/>
  <c r="V105" i="2"/>
  <c r="M287" i="13" s="1"/>
  <c r="V28" i="2"/>
  <c r="Q85" i="2"/>
  <c r="V92" i="2"/>
  <c r="M92" i="13" s="1"/>
  <c r="W275" i="2"/>
  <c r="W349" i="2"/>
  <c r="V271" i="2"/>
  <c r="M271" i="13" s="1"/>
  <c r="W189" i="2"/>
  <c r="V189" i="2"/>
  <c r="W233" i="2"/>
  <c r="L134" i="8" s="1"/>
  <c r="M134" i="8" s="1"/>
  <c r="N134" i="8" s="1"/>
  <c r="W208" i="2"/>
  <c r="W141" i="2"/>
  <c r="V50" i="2"/>
  <c r="M50" i="13" s="1"/>
  <c r="V199" i="2"/>
  <c r="W160" i="2"/>
  <c r="V39" i="2"/>
  <c r="W197" i="2"/>
  <c r="W119" i="2"/>
  <c r="V90" i="2"/>
  <c r="M302" i="13" s="1"/>
  <c r="W90" i="2"/>
  <c r="V48" i="2"/>
  <c r="M48" i="13" s="1"/>
  <c r="W101" i="2"/>
  <c r="W37" i="2"/>
  <c r="Q132" i="2"/>
  <c r="W220" i="2"/>
  <c r="W27" i="2"/>
  <c r="Q73" i="2"/>
  <c r="Q5" i="2"/>
  <c r="W45" i="2"/>
  <c r="V322" i="2"/>
  <c r="M322" i="13" s="1"/>
  <c r="V307" i="2"/>
  <c r="M304" i="13" s="1"/>
  <c r="W307" i="2"/>
  <c r="V237" i="2"/>
  <c r="V171" i="2"/>
  <c r="W171" i="2"/>
  <c r="V153" i="2"/>
  <c r="M239" i="13" s="1"/>
  <c r="V152" i="2"/>
  <c r="M240" i="13" s="1"/>
  <c r="V38" i="2"/>
  <c r="V36" i="2"/>
  <c r="M36" i="13" s="1"/>
  <c r="W132" i="2"/>
  <c r="V132" i="2"/>
  <c r="M260" i="13" s="1"/>
  <c r="V73" i="2"/>
  <c r="M73" i="13" s="1"/>
  <c r="V5" i="2"/>
  <c r="M387" i="13" s="1"/>
  <c r="W304" i="4"/>
  <c r="V304" i="4"/>
  <c r="P304" i="13" s="1"/>
  <c r="V279" i="4"/>
  <c r="P279" i="13" s="1"/>
  <c r="V317" i="4"/>
  <c r="P317" i="13" s="1"/>
  <c r="V199" i="4"/>
  <c r="P199" i="13" s="1"/>
  <c r="W217" i="4"/>
  <c r="W262" i="4"/>
  <c r="V135" i="4"/>
  <c r="P135" i="13" s="1"/>
  <c r="W233" i="4"/>
  <c r="V183" i="4"/>
  <c r="P183" i="13" s="1"/>
  <c r="V142" i="4"/>
  <c r="P142" i="13" s="1"/>
  <c r="V35" i="4"/>
  <c r="P35" i="13" s="1"/>
  <c r="V320" i="4"/>
  <c r="P320" i="13" s="1"/>
  <c r="W226" i="4"/>
  <c r="O130" i="8" s="1"/>
  <c r="P130" i="8" s="1"/>
  <c r="Q130" i="8" s="1"/>
  <c r="I166" i="12" s="1"/>
  <c r="V226" i="4"/>
  <c r="P226" i="13" s="1"/>
  <c r="V119" i="4"/>
  <c r="P119" i="13" s="1"/>
  <c r="V68" i="4"/>
  <c r="P68" i="13" s="1"/>
  <c r="W134" i="4"/>
  <c r="O79" i="8" s="1"/>
  <c r="P79" i="8" s="1"/>
  <c r="Q79" i="8" s="1"/>
  <c r="I258" i="12" s="1"/>
  <c r="V134" i="4"/>
  <c r="P134" i="13" s="1"/>
  <c r="V52" i="4"/>
  <c r="P52" i="13" s="1"/>
  <c r="O107" i="4"/>
  <c r="H107" i="13" s="1"/>
  <c r="O65" i="8"/>
  <c r="P65" i="8" s="1"/>
  <c r="Q65" i="8" s="1"/>
  <c r="I285" i="12" s="1"/>
  <c r="V43" i="4"/>
  <c r="P43" i="13" s="1"/>
  <c r="I11" i="12"/>
  <c r="V220" i="4"/>
  <c r="P220" i="13" s="1"/>
  <c r="V27" i="4"/>
  <c r="P27" i="13" s="1"/>
  <c r="I248" i="12"/>
  <c r="V368" i="4"/>
  <c r="P368" i="13" s="1"/>
  <c r="V288" i="4"/>
  <c r="P288" i="13" s="1"/>
  <c r="W210" i="4"/>
  <c r="V210" i="4"/>
  <c r="P210" i="13" s="1"/>
  <c r="V99" i="4"/>
  <c r="P99" i="13" s="1"/>
  <c r="W12" i="4"/>
  <c r="O13" i="8" s="1"/>
  <c r="P13" i="8" s="1"/>
  <c r="Q13" i="8" s="1"/>
  <c r="V12" i="4"/>
  <c r="P12" i="13" s="1"/>
  <c r="V139" i="4"/>
  <c r="P139" i="13" s="1"/>
  <c r="V36" i="4"/>
  <c r="P36" i="13" s="1"/>
  <c r="V162" i="4"/>
  <c r="P162" i="13" s="1"/>
  <c r="W162" i="4"/>
  <c r="O97" i="8" s="1"/>
  <c r="P97" i="8" s="1"/>
  <c r="Q97" i="8" s="1"/>
  <c r="V297" i="4"/>
  <c r="P297" i="13" s="1"/>
  <c r="W362" i="4"/>
  <c r="W281" i="4"/>
  <c r="I246" i="12"/>
  <c r="W194" i="4"/>
  <c r="V194" i="4"/>
  <c r="P194" i="13" s="1"/>
  <c r="W286" i="4"/>
  <c r="W202" i="4"/>
  <c r="O123" i="8" s="1"/>
  <c r="P123" i="8" s="1"/>
  <c r="Q123" i="8" s="1"/>
  <c r="I190" i="12" s="1"/>
  <c r="V202" i="4"/>
  <c r="P202" i="13" s="1"/>
  <c r="V126" i="4"/>
  <c r="P126" i="13" s="1"/>
  <c r="W20" i="4"/>
  <c r="V20" i="4"/>
  <c r="P20" i="13" s="1"/>
  <c r="W242" i="4"/>
  <c r="O138" i="8" s="1"/>
  <c r="P138" i="8" s="1"/>
  <c r="Q138" i="8" s="1"/>
  <c r="V242" i="4"/>
  <c r="P242" i="13" s="1"/>
  <c r="W172" i="4"/>
  <c r="O103" i="8" s="1"/>
  <c r="P103" i="8" s="1"/>
  <c r="Q103" i="8" s="1"/>
  <c r="V60" i="4"/>
  <c r="P60" i="13" s="1"/>
  <c r="V97" i="4"/>
  <c r="P97" i="13" s="1"/>
  <c r="V107" i="4"/>
  <c r="P107" i="13" s="1"/>
  <c r="V184" i="4"/>
  <c r="P184" i="13" s="1"/>
  <c r="W118" i="4"/>
  <c r="O109" i="4"/>
  <c r="H109" i="13" s="1"/>
  <c r="O67" i="8"/>
  <c r="P67" i="8" s="1"/>
  <c r="Q67" i="8" s="1"/>
  <c r="I283" i="12" s="1"/>
  <c r="V10" i="4"/>
  <c r="P10" i="13" s="1"/>
  <c r="I296" i="12"/>
  <c r="V296" i="4"/>
  <c r="P296" i="13" s="1"/>
  <c r="V280" i="4"/>
  <c r="P280" i="13" s="1"/>
  <c r="V318" i="4"/>
  <c r="P318" i="13" s="1"/>
  <c r="V186" i="4"/>
  <c r="P186" i="13" s="1"/>
  <c r="I269" i="12"/>
  <c r="V175" i="4"/>
  <c r="P175" i="13" s="1"/>
  <c r="V82" i="4"/>
  <c r="P82" i="13" s="1"/>
  <c r="W82" i="4"/>
  <c r="W206" i="4"/>
  <c r="O124" i="8" s="1"/>
  <c r="P124" i="8" s="1"/>
  <c r="Q124" i="8" s="1"/>
  <c r="V206" i="4"/>
  <c r="P206" i="13" s="1"/>
  <c r="V104" i="4"/>
  <c r="P104" i="13" s="1"/>
  <c r="I165" i="12"/>
  <c r="V33" i="4"/>
  <c r="P33" i="13" s="1"/>
  <c r="V200" i="4"/>
  <c r="P200" i="13" s="1"/>
  <c r="V102" i="4"/>
  <c r="P102" i="13" s="1"/>
  <c r="V263" i="4"/>
  <c r="P263" i="13" s="1"/>
  <c r="I129" i="12"/>
  <c r="V360" i="4"/>
  <c r="P360" i="13" s="1"/>
  <c r="W378" i="4"/>
  <c r="I355" i="12"/>
  <c r="V234" i="4"/>
  <c r="P234" i="13" s="1"/>
  <c r="V189" i="4"/>
  <c r="P189" i="13" s="1"/>
  <c r="W189" i="4"/>
  <c r="I330" i="12"/>
  <c r="W122" i="4"/>
  <c r="O73" i="8" s="1"/>
  <c r="P73" i="8" s="1"/>
  <c r="Q73" i="8" s="1"/>
  <c r="I270" i="12" s="1"/>
  <c r="V122" i="4"/>
  <c r="P122" i="13" s="1"/>
  <c r="V51" i="4"/>
  <c r="P51" i="13" s="1"/>
  <c r="V302" i="4"/>
  <c r="P302" i="13" s="1"/>
  <c r="W208" i="4"/>
  <c r="W159" i="4"/>
  <c r="W89" i="4"/>
  <c r="V89" i="4"/>
  <c r="P89" i="13" s="1"/>
  <c r="I19" i="12"/>
  <c r="W100" i="4"/>
  <c r="V44" i="4"/>
  <c r="P44" i="13" s="1"/>
  <c r="V170" i="4"/>
  <c r="P170" i="13" s="1"/>
  <c r="W170" i="4"/>
  <c r="V94" i="4"/>
  <c r="P94" i="13" s="1"/>
  <c r="V335" i="4"/>
  <c r="P335" i="13" s="1"/>
  <c r="W5" i="4"/>
  <c r="P6" i="8" s="1"/>
  <c r="Q6" i="8" s="1"/>
  <c r="I387" i="12" s="1"/>
  <c r="V5" i="4"/>
  <c r="P5" i="13" s="1"/>
  <c r="I348" i="12"/>
  <c r="I354" i="12"/>
  <c r="V334" i="4"/>
  <c r="P334" i="13" s="1"/>
  <c r="V247" i="4"/>
  <c r="P247" i="13" s="1"/>
  <c r="W247" i="4"/>
  <c r="W221" i="4"/>
  <c r="O127" i="8" s="1"/>
  <c r="P127" i="8" s="1"/>
  <c r="Q127" i="8" s="1"/>
  <c r="V221" i="4"/>
  <c r="P221" i="13" s="1"/>
  <c r="I225" i="12"/>
  <c r="O188" i="4"/>
  <c r="H188" i="13" s="1"/>
  <c r="O186" i="8"/>
  <c r="P186" i="8" s="1"/>
  <c r="Q186" i="8" s="1"/>
  <c r="I204" i="12" s="1"/>
  <c r="W75" i="4"/>
  <c r="O41" i="8" s="1"/>
  <c r="P41" i="8" s="1"/>
  <c r="Q41" i="8" s="1"/>
  <c r="V75" i="4"/>
  <c r="P75" i="13" s="1"/>
  <c r="W326" i="4"/>
  <c r="V326" i="4"/>
  <c r="P326" i="13" s="1"/>
  <c r="V136" i="4"/>
  <c r="P136" i="13" s="1"/>
  <c r="W136" i="4"/>
  <c r="V67" i="4"/>
  <c r="P67" i="13" s="1"/>
  <c r="I156" i="12"/>
  <c r="W79" i="4"/>
  <c r="V17" i="4"/>
  <c r="P17" i="13" s="1"/>
  <c r="W42" i="4"/>
  <c r="O208" i="8" s="1"/>
  <c r="P208" i="8" s="1"/>
  <c r="Q208" i="8" s="1"/>
  <c r="W251" i="4"/>
  <c r="V251" i="4"/>
  <c r="P251" i="13" s="1"/>
  <c r="V34" i="4"/>
  <c r="P34" i="13" s="1"/>
  <c r="I38" i="12"/>
  <c r="V376" i="4"/>
  <c r="P376" i="13" s="1"/>
  <c r="W346" i="4"/>
  <c r="W312" i="4"/>
  <c r="W321" i="4"/>
  <c r="I369" i="12"/>
  <c r="I338" i="12"/>
  <c r="W289" i="4"/>
  <c r="V239" i="4"/>
  <c r="P239" i="13" s="1"/>
  <c r="V236" i="4"/>
  <c r="P236" i="13" s="1"/>
  <c r="V293" i="4"/>
  <c r="P293" i="13" s="1"/>
  <c r="V105" i="4"/>
  <c r="P105" i="13" s="1"/>
  <c r="V201" i="4"/>
  <c r="P201" i="13" s="1"/>
  <c r="I240" i="12"/>
  <c r="W188" i="4"/>
  <c r="V188" i="4"/>
  <c r="P188" i="13" s="1"/>
  <c r="V144" i="4"/>
  <c r="P144" i="13" s="1"/>
  <c r="W144" i="4"/>
  <c r="W237" i="4"/>
  <c r="O136" i="8" s="1"/>
  <c r="P136" i="8" s="1"/>
  <c r="Q136" i="8" s="1"/>
  <c r="I154" i="12" s="1"/>
  <c r="W108" i="4"/>
  <c r="V108" i="4"/>
  <c r="P108" i="13" s="1"/>
  <c r="W294" i="4"/>
  <c r="W235" i="4"/>
  <c r="V153" i="4"/>
  <c r="P153" i="13" s="1"/>
  <c r="W90" i="4"/>
  <c r="O52" i="8" s="1"/>
  <c r="P52" i="8" s="1"/>
  <c r="Q52" i="8" s="1"/>
  <c r="V90" i="4"/>
  <c r="P90" i="13" s="1"/>
  <c r="V28" i="4"/>
  <c r="P28" i="13" s="1"/>
  <c r="W152" i="4"/>
  <c r="O17" i="4"/>
  <c r="H17" i="13" s="1"/>
  <c r="O16" i="8"/>
  <c r="P16" i="8" s="1"/>
  <c r="Q16" i="8" s="1"/>
  <c r="W76" i="4"/>
  <c r="O42" i="8" s="1"/>
  <c r="P42" i="8" s="1"/>
  <c r="Q42" i="8" s="1"/>
  <c r="V76" i="4"/>
  <c r="P76" i="13" s="1"/>
  <c r="O302" i="4"/>
  <c r="H302" i="13" s="1"/>
  <c r="O196" i="8"/>
  <c r="P196" i="8" s="1"/>
  <c r="Q196" i="8" s="1"/>
  <c r="V125" i="4"/>
  <c r="P125" i="13" s="1"/>
  <c r="I291" i="12"/>
  <c r="V328" i="4"/>
  <c r="P328" i="13" s="1"/>
  <c r="W367" i="4"/>
  <c r="O252" i="8" s="1"/>
  <c r="P252" i="8" s="1"/>
  <c r="Q252" i="8" s="1"/>
  <c r="I25" i="12" s="1"/>
  <c r="V367" i="4"/>
  <c r="P367" i="13" s="1"/>
  <c r="V342" i="4"/>
  <c r="P342" i="13" s="1"/>
  <c r="V205" i="4"/>
  <c r="P205" i="13" s="1"/>
  <c r="W205" i="4"/>
  <c r="W196" i="4"/>
  <c r="V196" i="4"/>
  <c r="P196" i="13" s="1"/>
  <c r="W215" i="4"/>
  <c r="V215" i="4"/>
  <c r="P215" i="13" s="1"/>
  <c r="V58" i="4"/>
  <c r="P58" i="13" s="1"/>
  <c r="W58" i="4"/>
  <c r="V192" i="4"/>
  <c r="P192" i="13" s="1"/>
  <c r="V114" i="4"/>
  <c r="P114" i="13" s="1"/>
  <c r="V74" i="4"/>
  <c r="P74" i="13" s="1"/>
  <c r="W74" i="4"/>
  <c r="O40" i="8" s="1"/>
  <c r="P40" i="8" s="1"/>
  <c r="Q40" i="8" s="1"/>
  <c r="O220" i="4"/>
  <c r="H220" i="13" s="1"/>
  <c r="O201" i="8"/>
  <c r="P201" i="8" s="1"/>
  <c r="Q201" i="8" s="1"/>
  <c r="O186" i="4"/>
  <c r="H186" i="13" s="1"/>
  <c r="O115" i="8"/>
  <c r="P115" i="8" s="1"/>
  <c r="Q115" i="8" s="1"/>
  <c r="I21" i="12" l="1"/>
  <c r="I318" i="12"/>
  <c r="I287" i="12"/>
  <c r="F188" i="12"/>
  <c r="I304" i="12"/>
  <c r="I293" i="12"/>
  <c r="I282" i="12"/>
  <c r="F65" i="12"/>
  <c r="I65" i="12"/>
  <c r="I350" i="12"/>
  <c r="F131" i="12"/>
  <c r="F261" i="12"/>
  <c r="M352" i="13"/>
  <c r="L287" i="13"/>
  <c r="E261" i="13"/>
  <c r="F287" i="12"/>
  <c r="F102" i="12"/>
  <c r="F290" i="12"/>
  <c r="L203" i="13"/>
  <c r="E287" i="13"/>
  <c r="L380" i="13"/>
  <c r="M290" i="13"/>
  <c r="F379" i="12"/>
  <c r="L209" i="13"/>
  <c r="E294" i="13"/>
  <c r="I189" i="12"/>
  <c r="M281" i="13"/>
  <c r="L342" i="13"/>
  <c r="M229" i="13"/>
  <c r="F63" i="12"/>
  <c r="L355" i="13"/>
  <c r="L186" i="13"/>
  <c r="L9" i="13"/>
  <c r="L116" i="13"/>
  <c r="L362" i="13"/>
  <c r="L146" i="13"/>
  <c r="M145" i="13"/>
  <c r="M186" i="13"/>
  <c r="E197" i="13"/>
  <c r="E175" i="13"/>
  <c r="L31" i="13"/>
  <c r="E41" i="13"/>
  <c r="F224" i="12"/>
  <c r="M87" i="13"/>
  <c r="F194" i="12"/>
  <c r="L107" i="13"/>
  <c r="L167" i="13"/>
  <c r="L239" i="13"/>
  <c r="M221" i="13"/>
  <c r="L77" i="13"/>
  <c r="L200" i="13"/>
  <c r="L326" i="13"/>
  <c r="F220" i="12"/>
  <c r="F82" i="12"/>
  <c r="L271" i="13"/>
  <c r="L279" i="13"/>
  <c r="M207" i="13"/>
  <c r="E193" i="13"/>
  <c r="L295" i="13"/>
  <c r="I171" i="12"/>
  <c r="I207" i="12"/>
  <c r="I183" i="12"/>
  <c r="I343" i="12"/>
  <c r="I49" i="12"/>
  <c r="I198" i="12"/>
  <c r="I16" i="12"/>
  <c r="I376" i="12"/>
  <c r="I7" i="12"/>
  <c r="I385" i="12"/>
  <c r="I194" i="12"/>
  <c r="I317" i="12"/>
  <c r="I179" i="12"/>
  <c r="I213" i="12"/>
  <c r="I292" i="12"/>
  <c r="I102" i="12"/>
  <c r="I382" i="12"/>
  <c r="I32" i="12"/>
  <c r="I360" i="12"/>
  <c r="I297" i="12"/>
  <c r="I314" i="12"/>
  <c r="I51" i="12"/>
  <c r="I362" i="12"/>
  <c r="I30" i="12"/>
  <c r="I368" i="12"/>
  <c r="I24" i="12"/>
  <c r="I91" i="12"/>
  <c r="I35" i="12"/>
  <c r="I357" i="12"/>
  <c r="I353" i="12"/>
  <c r="I72" i="12"/>
  <c r="I70" i="12"/>
  <c r="I84" i="12"/>
  <c r="I197" i="12"/>
  <c r="I99" i="12"/>
  <c r="I217" i="12"/>
  <c r="I131" i="12"/>
  <c r="I380" i="12"/>
  <c r="I13" i="12"/>
  <c r="I63" i="12"/>
  <c r="M199" i="13"/>
  <c r="M202" i="13"/>
  <c r="M270" i="13"/>
  <c r="L18" i="13"/>
  <c r="M319" i="13"/>
  <c r="M315" i="13"/>
  <c r="E89" i="13"/>
  <c r="F200" i="12"/>
  <c r="M28" i="13"/>
  <c r="F244" i="12"/>
  <c r="E265" i="13"/>
  <c r="M222" i="13"/>
  <c r="L61" i="13"/>
  <c r="M42" i="13"/>
  <c r="F189" i="12"/>
  <c r="L284" i="13"/>
  <c r="E263" i="13"/>
  <c r="M18" i="13"/>
  <c r="M292" i="13"/>
  <c r="L30" i="13"/>
  <c r="M37" i="13"/>
  <c r="M171" i="13"/>
  <c r="M340" i="13"/>
  <c r="L136" i="13"/>
  <c r="L256" i="13"/>
  <c r="L331" i="13"/>
  <c r="L206" i="13"/>
  <c r="F378" i="12"/>
  <c r="L180" i="13"/>
  <c r="M204" i="13"/>
  <c r="F214" i="12"/>
  <c r="E110" i="13"/>
  <c r="L24" i="13"/>
  <c r="L10" i="13"/>
  <c r="F329" i="12"/>
  <c r="M189" i="13"/>
  <c r="L155" i="13"/>
  <c r="L38" i="13"/>
  <c r="M283" i="13"/>
  <c r="E98" i="13"/>
  <c r="L306" i="13"/>
  <c r="E156" i="13"/>
  <c r="L338" i="13"/>
  <c r="L374" i="13"/>
  <c r="F127" i="12"/>
  <c r="F265" i="12"/>
  <c r="M91" i="13"/>
  <c r="M331" i="13"/>
  <c r="M20" i="13"/>
  <c r="E67" i="13"/>
  <c r="M356" i="13"/>
  <c r="F35" i="12"/>
  <c r="F357" i="12"/>
  <c r="M238" i="13"/>
  <c r="M213" i="13"/>
  <c r="F192" i="12"/>
  <c r="E251" i="13"/>
  <c r="E194" i="13"/>
  <c r="F285" i="12"/>
  <c r="L20" i="13"/>
  <c r="L308" i="13"/>
  <c r="E103" i="13"/>
  <c r="M203" i="13"/>
  <c r="M321" i="13"/>
  <c r="L312" i="13"/>
  <c r="M380" i="13"/>
  <c r="L201" i="13"/>
  <c r="E242" i="13"/>
  <c r="E232" i="13"/>
  <c r="L74" i="13"/>
  <c r="M182" i="13"/>
  <c r="M14" i="13"/>
  <c r="E188" i="13"/>
  <c r="L168" i="13"/>
  <c r="L222" i="13"/>
  <c r="L273" i="13"/>
  <c r="M193" i="13"/>
  <c r="M342" i="13"/>
  <c r="F338" i="12"/>
  <c r="F54" i="12"/>
  <c r="E237" i="13"/>
  <c r="M344" i="13"/>
  <c r="E192" i="13"/>
  <c r="M297" i="13"/>
  <c r="M167" i="13"/>
  <c r="E44" i="13"/>
  <c r="L73" i="13"/>
  <c r="L211" i="13"/>
  <c r="L150" i="13"/>
  <c r="M370" i="13"/>
  <c r="M121" i="13"/>
  <c r="L373" i="13"/>
  <c r="M249" i="13"/>
  <c r="L23" i="13"/>
  <c r="M161" i="13"/>
  <c r="E382" i="13"/>
  <c r="M17" i="13"/>
  <c r="L110" i="13"/>
  <c r="L207" i="13"/>
  <c r="L88" i="13"/>
  <c r="L304" i="13"/>
  <c r="L149" i="13"/>
  <c r="L159" i="13"/>
  <c r="F303" i="12"/>
  <c r="E269" i="13"/>
  <c r="M363" i="13"/>
  <c r="L71" i="13"/>
  <c r="M247" i="13"/>
  <c r="E303" i="13"/>
  <c r="E50" i="13"/>
  <c r="L79" i="13"/>
  <c r="E95" i="13"/>
  <c r="M104" i="13"/>
  <c r="M376" i="13"/>
  <c r="L233" i="13"/>
  <c r="L120" i="13"/>
  <c r="L272" i="13"/>
  <c r="L123" i="13"/>
  <c r="L307" i="13"/>
  <c r="L87" i="13"/>
  <c r="F317" i="12"/>
  <c r="F116" i="12"/>
  <c r="F276" i="12"/>
  <c r="E234" i="13"/>
  <c r="M223" i="13"/>
  <c r="L310" i="13"/>
  <c r="M368" i="13"/>
  <c r="M333" i="13"/>
  <c r="E231" i="13"/>
  <c r="E131" i="13"/>
  <c r="L387" i="13"/>
  <c r="L377" i="13"/>
  <c r="M258" i="13"/>
  <c r="E85" i="13"/>
  <c r="M276" i="13"/>
  <c r="E19" i="13"/>
  <c r="M162" i="13"/>
  <c r="L6" i="13"/>
  <c r="L16" i="13"/>
  <c r="M300" i="13"/>
  <c r="L117" i="13"/>
  <c r="L361" i="13"/>
  <c r="M147" i="13"/>
  <c r="E255" i="13"/>
  <c r="M323" i="13"/>
  <c r="E292" i="13"/>
  <c r="M197" i="13"/>
  <c r="M115" i="13"/>
  <c r="M383" i="13"/>
  <c r="L101" i="13"/>
  <c r="M364" i="13"/>
  <c r="F316" i="12"/>
  <c r="E18" i="13"/>
  <c r="E244" i="13"/>
  <c r="E24" i="13"/>
  <c r="M303" i="13"/>
  <c r="L276" i="13"/>
  <c r="M381" i="13"/>
  <c r="L161" i="13"/>
  <c r="M255" i="13"/>
  <c r="E30" i="13"/>
  <c r="M246" i="13"/>
  <c r="L93" i="13"/>
  <c r="F91" i="12"/>
  <c r="E217" i="13"/>
  <c r="E76" i="13"/>
  <c r="E176" i="13"/>
  <c r="M124" i="13"/>
  <c r="L37" i="13"/>
  <c r="L252" i="13"/>
  <c r="L141" i="13"/>
  <c r="L248" i="13"/>
  <c r="L285" i="13"/>
  <c r="E252" i="13"/>
  <c r="L214" i="13"/>
  <c r="M183" i="13"/>
  <c r="L357" i="13"/>
  <c r="L35" i="13"/>
  <c r="M70" i="13"/>
  <c r="L131" i="13"/>
  <c r="L383" i="13"/>
  <c r="L179" i="13"/>
  <c r="L148" i="13"/>
  <c r="L225" i="13"/>
  <c r="M127" i="13"/>
  <c r="L108" i="13"/>
  <c r="L49" i="13"/>
  <c r="L164" i="13"/>
  <c r="L340" i="13"/>
  <c r="F310" i="12"/>
  <c r="E341" i="13"/>
  <c r="L316" i="13"/>
  <c r="M335" i="13"/>
  <c r="M266" i="13"/>
  <c r="L175" i="13"/>
  <c r="L241" i="13"/>
  <c r="L42" i="13"/>
  <c r="E163" i="13"/>
  <c r="E310" i="13"/>
  <c r="E278" i="13"/>
  <c r="E143" i="13"/>
  <c r="F109" i="12"/>
  <c r="F283" i="12"/>
  <c r="L65" i="13"/>
  <c r="L375" i="13"/>
  <c r="L379" i="13"/>
  <c r="L278" i="13"/>
  <c r="L315" i="13"/>
  <c r="F172" i="12"/>
  <c r="E327" i="13"/>
  <c r="L40" i="13"/>
  <c r="M243" i="13"/>
  <c r="E149" i="13"/>
  <c r="M6" i="13"/>
  <c r="F369" i="12"/>
  <c r="F23" i="12"/>
  <c r="F374" i="12"/>
  <c r="F18" i="12"/>
  <c r="L298" i="13"/>
  <c r="L189" i="13"/>
  <c r="E357" i="13"/>
  <c r="L43" i="13"/>
  <c r="I224" i="12"/>
  <c r="I379" i="12"/>
  <c r="I289" i="12"/>
  <c r="I230" i="12"/>
  <c r="I378" i="12"/>
  <c r="F308" i="12"/>
  <c r="F349" i="12"/>
  <c r="F343" i="12"/>
  <c r="O58" i="8"/>
  <c r="P58" i="8" s="1"/>
  <c r="Q58" i="8" s="1"/>
  <c r="I98" i="12" s="1"/>
  <c r="I373" i="12"/>
  <c r="I62" i="12"/>
  <c r="F128" i="12"/>
  <c r="E215" i="13"/>
  <c r="E221" i="13"/>
  <c r="L290" i="13"/>
  <c r="L294" i="13"/>
  <c r="F147" i="12"/>
  <c r="F328" i="12"/>
  <c r="F332" i="12"/>
  <c r="L34" i="13"/>
  <c r="L44" i="13"/>
  <c r="M163" i="13"/>
  <c r="W163" i="2"/>
  <c r="E205" i="13"/>
  <c r="E211" i="13"/>
  <c r="F354" i="12"/>
  <c r="F356" i="12"/>
  <c r="L337" i="13"/>
  <c r="L341" i="13"/>
  <c r="L318" i="13"/>
  <c r="L322" i="13"/>
  <c r="L181" i="13"/>
  <c r="L187" i="13"/>
  <c r="M11" i="13"/>
  <c r="M21" i="13"/>
  <c r="M132" i="13"/>
  <c r="M139" i="13"/>
  <c r="M237" i="13"/>
  <c r="M242" i="13"/>
  <c r="L5" i="13"/>
  <c r="M105" i="13"/>
  <c r="M112" i="13"/>
  <c r="L92" i="13"/>
  <c r="L100" i="13"/>
  <c r="M25" i="13"/>
  <c r="M158" i="13"/>
  <c r="M165" i="13"/>
  <c r="M148" i="13"/>
  <c r="M155" i="13"/>
  <c r="E346" i="13"/>
  <c r="E349" i="13"/>
  <c r="E46" i="13"/>
  <c r="E56" i="13"/>
  <c r="M72" i="13"/>
  <c r="M80" i="13"/>
  <c r="E167" i="13"/>
  <c r="E173" i="13"/>
  <c r="F43" i="12"/>
  <c r="F53" i="12"/>
  <c r="L204" i="13"/>
  <c r="L210" i="13"/>
  <c r="E201" i="13"/>
  <c r="E207" i="13"/>
  <c r="F142" i="12"/>
  <c r="E320" i="13"/>
  <c r="E324" i="13"/>
  <c r="M35" i="13"/>
  <c r="M45" i="13"/>
  <c r="E84" i="13"/>
  <c r="E92" i="13"/>
  <c r="L193" i="13"/>
  <c r="L199" i="13"/>
  <c r="L297" i="13"/>
  <c r="L301" i="13"/>
  <c r="M206" i="13"/>
  <c r="W206" i="2"/>
  <c r="L124" i="8" s="1"/>
  <c r="M124" i="8" s="1"/>
  <c r="N124" i="8" s="1"/>
  <c r="F186" i="12" s="1"/>
  <c r="M212" i="13"/>
  <c r="L221" i="13"/>
  <c r="L227" i="13"/>
  <c r="L170" i="13"/>
  <c r="L176" i="13"/>
  <c r="L356" i="13"/>
  <c r="L14" i="13"/>
  <c r="M305" i="13"/>
  <c r="M309" i="13"/>
  <c r="M208" i="13"/>
  <c r="M214" i="13"/>
  <c r="L158" i="13"/>
  <c r="L165" i="13"/>
  <c r="M284" i="13"/>
  <c r="M288" i="13"/>
  <c r="W284" i="2"/>
  <c r="M31" i="13"/>
  <c r="M41" i="13"/>
  <c r="E189" i="13"/>
  <c r="E195" i="13"/>
  <c r="F326" i="12"/>
  <c r="F286" i="12"/>
  <c r="E43" i="13"/>
  <c r="E53" i="13"/>
  <c r="F55" i="12"/>
  <c r="F312" i="12"/>
  <c r="M100" i="13"/>
  <c r="M113" i="13"/>
  <c r="M120" i="13"/>
  <c r="M181" i="13"/>
  <c r="M187" i="13"/>
  <c r="W181" i="2"/>
  <c r="L122" i="13"/>
  <c r="L129" i="13"/>
  <c r="E302" i="13"/>
  <c r="E306" i="13"/>
  <c r="L261" i="13"/>
  <c r="L266" i="13"/>
  <c r="L351" i="13"/>
  <c r="L115" i="13"/>
  <c r="F190" i="12"/>
  <c r="M174" i="13"/>
  <c r="M180" i="13"/>
  <c r="W174" i="2"/>
  <c r="L109" i="8" s="1"/>
  <c r="M109" i="8" s="1"/>
  <c r="N109" i="8" s="1"/>
  <c r="F218" i="12" s="1"/>
  <c r="L253" i="13"/>
  <c r="L330" i="13"/>
  <c r="L334" i="13"/>
  <c r="F26" i="12"/>
  <c r="F159" i="12"/>
  <c r="F166" i="12"/>
  <c r="F94" i="12"/>
  <c r="F97" i="12"/>
  <c r="F216" i="12"/>
  <c r="F222" i="12"/>
  <c r="F51" i="12"/>
  <c r="F100" i="12"/>
  <c r="F108" i="12"/>
  <c r="E220" i="13"/>
  <c r="E226" i="13"/>
  <c r="F262" i="12"/>
  <c r="F267" i="12"/>
  <c r="F347" i="12"/>
  <c r="E82" i="13"/>
  <c r="E90" i="13"/>
  <c r="E227" i="13"/>
  <c r="E233" i="13"/>
  <c r="F327" i="12"/>
  <c r="F331" i="12"/>
  <c r="F83" i="12"/>
  <c r="M153" i="13"/>
  <c r="M160" i="13"/>
  <c r="L132" i="13"/>
  <c r="L139" i="13"/>
  <c r="E301" i="13"/>
  <c r="E305" i="13"/>
  <c r="M103" i="13"/>
  <c r="M110" i="13"/>
  <c r="M330" i="13"/>
  <c r="W330" i="2"/>
  <c r="L231" i="8" s="1"/>
  <c r="M231" i="8" s="1"/>
  <c r="N231" i="8" s="1"/>
  <c r="F64" i="12"/>
  <c r="F72" i="12"/>
  <c r="L26" i="13"/>
  <c r="L36" i="13"/>
  <c r="M38" i="13"/>
  <c r="M90" i="13"/>
  <c r="M98" i="13"/>
  <c r="M346" i="13"/>
  <c r="M349" i="13"/>
  <c r="M94" i="13"/>
  <c r="M102" i="13"/>
  <c r="M314" i="13"/>
  <c r="M318" i="13"/>
  <c r="M13" i="13"/>
  <c r="M23" i="13"/>
  <c r="L15" i="13"/>
  <c r="L25" i="13"/>
  <c r="F293" i="12"/>
  <c r="M334" i="13"/>
  <c r="M338" i="13"/>
  <c r="M350" i="13"/>
  <c r="M353" i="13"/>
  <c r="W350" i="2"/>
  <c r="L243" i="8" s="1"/>
  <c r="M243" i="8" s="1"/>
  <c r="N243" i="8" s="1"/>
  <c r="L264" i="13"/>
  <c r="E219" i="13"/>
  <c r="E225" i="13"/>
  <c r="L242" i="13"/>
  <c r="L247" i="13"/>
  <c r="M351" i="13"/>
  <c r="W351" i="2"/>
  <c r="M354" i="13"/>
  <c r="M218" i="13"/>
  <c r="W218" i="2"/>
  <c r="M224" i="13"/>
  <c r="L98" i="13"/>
  <c r="L106" i="13"/>
  <c r="M285" i="13"/>
  <c r="M289" i="13"/>
  <c r="W285" i="2"/>
  <c r="L127" i="13"/>
  <c r="L134" i="13"/>
  <c r="M325" i="13"/>
  <c r="M329" i="13"/>
  <c r="W325" i="2"/>
  <c r="F47" i="12"/>
  <c r="F57" i="12"/>
  <c r="F74" i="12"/>
  <c r="M5" i="13"/>
  <c r="W5" i="2"/>
  <c r="L6" i="8" s="1"/>
  <c r="M6" i="8" s="1"/>
  <c r="N6" i="8" s="1"/>
  <c r="F387" i="12" s="1"/>
  <c r="M39" i="13"/>
  <c r="W39" i="2"/>
  <c r="L25" i="8" s="1"/>
  <c r="M25" i="8" s="1"/>
  <c r="N25" i="8" s="1"/>
  <c r="F353" i="12" s="1"/>
  <c r="M49" i="13"/>
  <c r="L138" i="13"/>
  <c r="L145" i="13"/>
  <c r="L111" i="13"/>
  <c r="L118" i="13"/>
  <c r="F95" i="12"/>
  <c r="F103" i="12"/>
  <c r="L343" i="13"/>
  <c r="L346" i="13"/>
  <c r="F136" i="12"/>
  <c r="F240" i="12"/>
  <c r="F245" i="12"/>
  <c r="M146" i="13"/>
  <c r="W146" i="2"/>
  <c r="M107" i="13"/>
  <c r="M114" i="13"/>
  <c r="L255" i="13"/>
  <c r="L260" i="13"/>
  <c r="M15" i="13"/>
  <c r="W15" i="2"/>
  <c r="M22" i="13"/>
  <c r="M32" i="13"/>
  <c r="M194" i="13"/>
  <c r="M200" i="13"/>
  <c r="W194" i="2"/>
  <c r="M68" i="13"/>
  <c r="M76" i="13"/>
  <c r="M306" i="13"/>
  <c r="M310" i="13"/>
  <c r="M274" i="13"/>
  <c r="M278" i="13"/>
  <c r="E113" i="13"/>
  <c r="E120" i="13"/>
  <c r="L59" i="13"/>
  <c r="L67" i="13"/>
  <c r="E289" i="13"/>
  <c r="E293" i="13"/>
  <c r="M78" i="13"/>
  <c r="M86" i="13"/>
  <c r="W78" i="2"/>
  <c r="L43" i="8" s="1"/>
  <c r="M43" i="8" s="1"/>
  <c r="N43" i="8" s="1"/>
  <c r="L240" i="13"/>
  <c r="M144" i="13"/>
  <c r="W144" i="2"/>
  <c r="M151" i="13"/>
  <c r="L296" i="13"/>
  <c r="L300" i="13"/>
  <c r="E17" i="13"/>
  <c r="E27" i="13"/>
  <c r="L162" i="13"/>
  <c r="L8" i="13"/>
  <c r="L262" i="13"/>
  <c r="L267" i="13"/>
  <c r="L257" i="13"/>
  <c r="F254" i="12"/>
  <c r="L121" i="13"/>
  <c r="L128" i="13"/>
  <c r="L325" i="13"/>
  <c r="L286" i="13"/>
  <c r="M62" i="13"/>
  <c r="L230" i="13"/>
  <c r="L236" i="13"/>
  <c r="L277" i="13"/>
  <c r="L281" i="13"/>
  <c r="L7" i="13"/>
  <c r="L243" i="13"/>
  <c r="L69" i="13"/>
  <c r="M251" i="13"/>
  <c r="F229" i="12"/>
  <c r="F235" i="12"/>
  <c r="F241" i="12"/>
  <c r="M216" i="13"/>
  <c r="M58" i="13"/>
  <c r="L234" i="13"/>
  <c r="F333" i="12"/>
  <c r="F337" i="12"/>
  <c r="M118" i="13"/>
  <c r="L11" i="13"/>
  <c r="L21" i="13"/>
  <c r="M77" i="13"/>
  <c r="L147" i="13"/>
  <c r="L323" i="13"/>
  <c r="L329" i="13"/>
  <c r="L143" i="13"/>
  <c r="L333" i="13"/>
  <c r="F92" i="12"/>
  <c r="L335" i="13"/>
  <c r="M136" i="13"/>
  <c r="L217" i="13"/>
  <c r="L182" i="13"/>
  <c r="L188" i="13"/>
  <c r="L163" i="13"/>
  <c r="L99" i="13"/>
  <c r="L56" i="13"/>
  <c r="M108" i="13"/>
  <c r="L96" i="13"/>
  <c r="L104" i="13"/>
  <c r="L229" i="13"/>
  <c r="M185" i="13"/>
  <c r="E304" i="13"/>
  <c r="F24" i="12"/>
  <c r="F233" i="12"/>
  <c r="F299" i="12"/>
  <c r="F305" i="12"/>
  <c r="W185" i="2"/>
  <c r="M10" i="13"/>
  <c r="E267" i="13"/>
  <c r="E74" i="13"/>
  <c r="M286" i="13"/>
  <c r="E307" i="13"/>
  <c r="W196" i="2"/>
  <c r="M227" i="13"/>
  <c r="M219" i="13"/>
  <c r="E97" i="13"/>
  <c r="M308" i="13"/>
  <c r="M176" i="13"/>
  <c r="M250" i="13"/>
  <c r="M256" i="13"/>
  <c r="W193" i="2"/>
  <c r="M85" i="13"/>
  <c r="M152" i="13"/>
  <c r="M149" i="13"/>
  <c r="M179" i="13"/>
  <c r="L17" i="13"/>
  <c r="F56" i="12"/>
  <c r="L319" i="13"/>
  <c r="F27" i="12"/>
  <c r="E45" i="13"/>
  <c r="L258" i="13"/>
  <c r="L263" i="13"/>
  <c r="L190" i="13"/>
  <c r="L196" i="13"/>
  <c r="L299" i="13"/>
  <c r="L303" i="13"/>
  <c r="L19" i="13"/>
  <c r="L29" i="13"/>
  <c r="L246" i="13"/>
  <c r="L251" i="13"/>
  <c r="L288" i="13"/>
  <c r="F202" i="12"/>
  <c r="F208" i="12"/>
  <c r="L91" i="13"/>
  <c r="L269" i="13"/>
  <c r="L213" i="13"/>
  <c r="L219" i="13"/>
  <c r="F247" i="12"/>
  <c r="L192" i="13"/>
  <c r="F157" i="12"/>
  <c r="E86" i="13"/>
  <c r="E94" i="13"/>
  <c r="E51" i="13"/>
  <c r="E329" i="13"/>
  <c r="F114" i="12"/>
  <c r="F181" i="12"/>
  <c r="E134" i="13"/>
  <c r="L166" i="13"/>
  <c r="W57" i="2"/>
  <c r="M192" i="13"/>
  <c r="M156" i="13"/>
  <c r="L157" i="13"/>
  <c r="W170" i="2"/>
  <c r="E286" i="13"/>
  <c r="M275" i="13"/>
  <c r="M67" i="13"/>
  <c r="L153" i="13"/>
  <c r="L160" i="13"/>
  <c r="W121" i="2"/>
  <c r="L22" i="13"/>
  <c r="L32" i="13"/>
  <c r="L105" i="13"/>
  <c r="L293" i="13"/>
  <c r="M211" i="13"/>
  <c r="F268" i="12"/>
  <c r="L249" i="13"/>
  <c r="M196" i="13"/>
  <c r="F325" i="12"/>
  <c r="F298" i="12"/>
  <c r="F198" i="12"/>
  <c r="F204" i="12"/>
  <c r="F10" i="12"/>
  <c r="F20" i="12"/>
  <c r="F250" i="12"/>
  <c r="F255" i="12"/>
  <c r="L102" i="13"/>
  <c r="E147" i="13"/>
  <c r="M97" i="13"/>
  <c r="E295" i="13"/>
  <c r="M294" i="13"/>
  <c r="M19" i="13"/>
  <c r="L169" i="13"/>
  <c r="M66" i="13"/>
  <c r="W305" i="2"/>
  <c r="M65" i="13"/>
  <c r="M164" i="13"/>
  <c r="E48" i="13"/>
  <c r="L353" i="13"/>
  <c r="E308" i="13"/>
  <c r="M191" i="13"/>
  <c r="E235" i="13"/>
  <c r="M34" i="13"/>
  <c r="W209" i="2"/>
  <c r="L125" i="8" s="1"/>
  <c r="M125" i="8" s="1"/>
  <c r="N125" i="8" s="1"/>
  <c r="F183" i="12" s="1"/>
  <c r="E165" i="13"/>
  <c r="M263" i="13"/>
  <c r="M46" i="13"/>
  <c r="W246" i="2"/>
  <c r="L36" i="8" s="1"/>
  <c r="M36" i="8" s="1"/>
  <c r="N36" i="8" s="1"/>
  <c r="F246" i="12" s="1"/>
  <c r="E322" i="13"/>
  <c r="M236" i="13"/>
  <c r="W9" i="2"/>
  <c r="L10" i="8" s="1"/>
  <c r="M10" i="8" s="1"/>
  <c r="N10" i="8" s="1"/>
  <c r="F19" i="12" s="1"/>
  <c r="E166" i="13"/>
  <c r="W195" i="2"/>
  <c r="W252" i="2"/>
  <c r="L90" i="13"/>
  <c r="L119" i="13"/>
  <c r="L126" i="13"/>
  <c r="L95" i="13"/>
  <c r="L103" i="13"/>
  <c r="F29" i="12"/>
  <c r="M195" i="13"/>
  <c r="F8" i="12"/>
  <c r="M169" i="13"/>
  <c r="F144" i="12"/>
  <c r="F217" i="12"/>
  <c r="F239" i="12"/>
  <c r="L85" i="13"/>
  <c r="M129" i="13"/>
  <c r="F120" i="12"/>
  <c r="L70" i="13"/>
  <c r="L13" i="13"/>
  <c r="M273" i="13"/>
  <c r="M277" i="13"/>
  <c r="M26" i="13"/>
  <c r="L237" i="13"/>
  <c r="L245" i="13"/>
  <c r="L144" i="13"/>
  <c r="L215" i="13"/>
  <c r="F301" i="12"/>
  <c r="M128" i="13"/>
  <c r="L275" i="13"/>
  <c r="L114" i="13"/>
  <c r="L41" i="13"/>
  <c r="F164" i="12"/>
  <c r="F170" i="12"/>
  <c r="L244" i="13"/>
  <c r="L124" i="13"/>
  <c r="M81" i="13"/>
  <c r="M143" i="13"/>
  <c r="L64" i="13"/>
  <c r="L339" i="13"/>
  <c r="L345" i="13"/>
  <c r="L317" i="13"/>
  <c r="M95" i="13"/>
  <c r="F80" i="12"/>
  <c r="F88" i="12"/>
  <c r="L177" i="13"/>
  <c r="L183" i="13"/>
  <c r="F148" i="12"/>
  <c r="F351" i="12"/>
  <c r="E107" i="13"/>
  <c r="F309" i="12"/>
  <c r="F313" i="12"/>
  <c r="L51" i="13"/>
  <c r="W225" i="2"/>
  <c r="L129" i="8" s="1"/>
  <c r="M129" i="8" s="1"/>
  <c r="N129" i="8" s="1"/>
  <c r="F225" i="12" s="1"/>
  <c r="L47" i="13"/>
  <c r="M311" i="13"/>
  <c r="L311" i="13"/>
  <c r="E241" i="13"/>
  <c r="W315" i="2"/>
  <c r="L167" i="8" s="1"/>
  <c r="M167" i="8" s="1"/>
  <c r="N167" i="8" s="1"/>
  <c r="E333" i="13"/>
  <c r="E130" i="13"/>
  <c r="W81" i="2"/>
  <c r="L46" i="8" s="1"/>
  <c r="M46" i="8" s="1"/>
  <c r="N46" i="8" s="1"/>
  <c r="E144" i="13"/>
  <c r="E108" i="13"/>
  <c r="M79" i="13"/>
  <c r="L112" i="13"/>
  <c r="W12" i="2"/>
  <c r="L13" i="8" s="1"/>
  <c r="M13" i="8" s="1"/>
  <c r="N13" i="8" s="1"/>
  <c r="F12" i="12" s="1"/>
  <c r="E206" i="13"/>
  <c r="W265" i="2"/>
  <c r="M252" i="13"/>
  <c r="E331" i="13"/>
  <c r="E121" i="13"/>
  <c r="M159" i="13"/>
  <c r="M326" i="13"/>
  <c r="F232" i="12"/>
  <c r="F259" i="12"/>
  <c r="F264" i="12"/>
  <c r="L66" i="13"/>
  <c r="E199" i="13"/>
  <c r="E351" i="13"/>
  <c r="F345" i="12"/>
  <c r="F203" i="12"/>
  <c r="F335" i="12"/>
  <c r="F339" i="12"/>
  <c r="E20" i="13"/>
  <c r="W249" i="2"/>
  <c r="L184" i="13"/>
  <c r="E146" i="13"/>
  <c r="L154" i="13"/>
  <c r="M125" i="13"/>
  <c r="L309" i="13"/>
  <c r="E162" i="13"/>
  <c r="L254" i="13"/>
  <c r="L72" i="13"/>
  <c r="M123" i="13"/>
  <c r="M296" i="13"/>
  <c r="W111" i="2"/>
  <c r="E254" i="13"/>
  <c r="W282" i="2"/>
  <c r="M217" i="13"/>
  <c r="M254" i="13"/>
  <c r="L50" i="13"/>
  <c r="L60" i="13"/>
  <c r="F163" i="12"/>
  <c r="F169" i="12"/>
  <c r="F93" i="12"/>
  <c r="E203" i="13"/>
  <c r="L218" i="13"/>
  <c r="W157" i="2"/>
  <c r="E354" i="13"/>
  <c r="W355" i="2"/>
  <c r="L248" i="8" s="1"/>
  <c r="M248" i="8" s="1"/>
  <c r="N248" i="8" s="1"/>
  <c r="L173" i="13"/>
  <c r="E204" i="13"/>
  <c r="L250" i="13"/>
  <c r="E253" i="13"/>
  <c r="E136" i="13"/>
  <c r="W245" i="2"/>
  <c r="L197" i="13"/>
  <c r="E169" i="13"/>
  <c r="E181" i="13"/>
  <c r="L28" i="13"/>
  <c r="W327" i="2"/>
  <c r="W136" i="2"/>
  <c r="M177" i="13"/>
  <c r="M175" i="13"/>
  <c r="W253" i="2"/>
  <c r="L145" i="8" s="1"/>
  <c r="M145" i="8" s="1"/>
  <c r="N145" i="8" s="1"/>
  <c r="F253" i="12" s="1"/>
  <c r="M235" i="13"/>
  <c r="L78" i="13"/>
  <c r="W257" i="2"/>
  <c r="M60" i="13"/>
  <c r="I150" i="12"/>
  <c r="I333" i="12"/>
  <c r="I161" i="12"/>
  <c r="I249" i="12"/>
  <c r="I71" i="12"/>
  <c r="I271" i="12"/>
  <c r="I61" i="12"/>
  <c r="W27" i="4"/>
  <c r="W368" i="4"/>
  <c r="W222" i="4"/>
  <c r="I14" i="12"/>
  <c r="I195" i="12"/>
  <c r="I163" i="12"/>
  <c r="I203" i="12"/>
  <c r="W101" i="4"/>
  <c r="I178" i="12"/>
  <c r="I298" i="12"/>
  <c r="I45" i="12"/>
  <c r="I100" i="12"/>
  <c r="I105" i="12"/>
  <c r="I148" i="12"/>
  <c r="I300" i="12"/>
  <c r="I114" i="12"/>
  <c r="W44" i="4"/>
  <c r="I218" i="12"/>
  <c r="I66" i="12"/>
  <c r="I227" i="12"/>
  <c r="W200" i="4"/>
  <c r="I139" i="12"/>
  <c r="I89" i="12"/>
  <c r="W114" i="4"/>
  <c r="W37" i="4"/>
  <c r="I143" i="12"/>
  <c r="I250" i="12"/>
  <c r="I307" i="12"/>
  <c r="I86" i="12"/>
  <c r="W198" i="4"/>
  <c r="I219" i="12"/>
  <c r="I374" i="12"/>
  <c r="I127" i="12"/>
  <c r="W297" i="4"/>
  <c r="I294" i="12"/>
  <c r="I167" i="12"/>
  <c r="I48" i="12"/>
  <c r="I375" i="12"/>
  <c r="I160" i="12"/>
  <c r="W279" i="4"/>
  <c r="W288" i="4"/>
  <c r="W301" i="4"/>
  <c r="I141" i="12"/>
  <c r="I85" i="12"/>
  <c r="I320" i="12"/>
  <c r="I322" i="12"/>
  <c r="I321" i="12"/>
  <c r="I133" i="12"/>
  <c r="I303" i="12"/>
  <c r="W128" i="4"/>
  <c r="I306" i="12"/>
  <c r="I155" i="12"/>
  <c r="W84" i="4"/>
  <c r="W14" i="4"/>
  <c r="W148" i="4"/>
  <c r="I223" i="12"/>
  <c r="I366" i="12"/>
  <c r="I95" i="12"/>
  <c r="W236" i="4"/>
  <c r="I346" i="12"/>
  <c r="I351" i="12"/>
  <c r="I128" i="12"/>
  <c r="I140" i="12"/>
  <c r="I342" i="12"/>
  <c r="I216" i="12"/>
  <c r="I243" i="12"/>
  <c r="W112" i="4"/>
  <c r="W334" i="4"/>
  <c r="W183" i="4"/>
  <c r="W31" i="4"/>
  <c r="O21" i="8" s="1"/>
  <c r="P21" i="8" s="1"/>
  <c r="Q21" i="8" s="1"/>
  <c r="I361" i="12" s="1"/>
  <c r="I309" i="12"/>
  <c r="I200" i="12"/>
  <c r="I316" i="12"/>
  <c r="I113" i="12"/>
  <c r="I295" i="12"/>
  <c r="W51" i="4"/>
  <c r="W177" i="4"/>
  <c r="O111" i="8" s="1"/>
  <c r="P111" i="8" s="1"/>
  <c r="Q111" i="8" s="1"/>
  <c r="I215" i="12" s="1"/>
  <c r="I10" i="12"/>
  <c r="I327" i="12"/>
  <c r="W126" i="4"/>
  <c r="W339" i="4"/>
  <c r="O163" i="8"/>
  <c r="P163" i="8" s="1"/>
  <c r="Q163" i="8" s="1"/>
  <c r="O240" i="8"/>
  <c r="P240" i="8" s="1"/>
  <c r="Q240" i="8" s="1"/>
  <c r="I347" i="12"/>
  <c r="I137" i="12"/>
  <c r="I308" i="12"/>
  <c r="I335" i="12"/>
  <c r="W125" i="4"/>
  <c r="W342" i="4"/>
  <c r="W139" i="4"/>
  <c r="I211" i="12"/>
  <c r="W123" i="4"/>
  <c r="W324" i="4"/>
  <c r="I115" i="12"/>
  <c r="W13" i="4"/>
  <c r="W28" i="4"/>
  <c r="W94" i="4"/>
  <c r="W35" i="4"/>
  <c r="I81" i="12"/>
  <c r="W192" i="4"/>
  <c r="I78" i="12"/>
  <c r="W104" i="4"/>
  <c r="W296" i="4"/>
  <c r="W68" i="4"/>
  <c r="O38" i="8" s="1"/>
  <c r="P38" i="8" s="1"/>
  <c r="Q38" i="8" s="1"/>
  <c r="W142" i="4"/>
  <c r="W135" i="4"/>
  <c r="O80" i="8" s="1"/>
  <c r="P80" i="8" s="1"/>
  <c r="Q80" i="8" s="1"/>
  <c r="I39" i="12"/>
  <c r="W24" i="4"/>
  <c r="W155" i="4"/>
  <c r="W22" i="4"/>
  <c r="O19" i="8" s="1"/>
  <c r="P19" i="8" s="1"/>
  <c r="Q19" i="8" s="1"/>
  <c r="I370" i="12" s="1"/>
  <c r="W43" i="4"/>
  <c r="W348" i="4"/>
  <c r="W85" i="4"/>
  <c r="W105" i="4"/>
  <c r="I214" i="12"/>
  <c r="I47" i="12"/>
  <c r="F292" i="12"/>
  <c r="F291" i="12"/>
  <c r="F195" i="12"/>
  <c r="F236" i="12"/>
  <c r="F150" i="12"/>
  <c r="F175" i="12"/>
  <c r="F14" i="12"/>
  <c r="F227" i="12"/>
  <c r="F306" i="12"/>
  <c r="F16" i="12"/>
  <c r="F160" i="12"/>
  <c r="F199" i="12"/>
  <c r="F89" i="12"/>
  <c r="F304" i="12"/>
  <c r="F85" i="12"/>
  <c r="F107" i="12"/>
  <c r="F137" i="12"/>
  <c r="F162" i="12"/>
  <c r="F226" i="12"/>
  <c r="F371" i="12"/>
  <c r="F263" i="12"/>
  <c r="F135" i="12"/>
  <c r="F156" i="12"/>
  <c r="F130" i="12"/>
  <c r="F158" i="12"/>
  <c r="F165" i="12"/>
  <c r="F184" i="12"/>
  <c r="F178" i="12"/>
  <c r="F177" i="12"/>
  <c r="F367" i="12"/>
  <c r="L100" i="8"/>
  <c r="M100" i="8" s="1"/>
  <c r="N100" i="8" s="1"/>
  <c r="L12" i="8"/>
  <c r="M12" i="8" s="1"/>
  <c r="N12" i="8" s="1"/>
  <c r="F381" i="12" s="1"/>
  <c r="L72" i="8"/>
  <c r="M72" i="8" s="1"/>
  <c r="N72" i="8" s="1"/>
  <c r="W113" i="2"/>
  <c r="W107" i="2"/>
  <c r="F373" i="12"/>
  <c r="W29" i="2"/>
  <c r="F230" i="12"/>
  <c r="L76" i="8"/>
  <c r="M76" i="8" s="1"/>
  <c r="N76" i="8" s="1"/>
  <c r="L79" i="8"/>
  <c r="M79" i="8" s="1"/>
  <c r="N79" i="8" s="1"/>
  <c r="F134" i="12" s="1"/>
  <c r="L127" i="8"/>
  <c r="M127" i="8" s="1"/>
  <c r="N127" i="8" s="1"/>
  <c r="W35" i="2"/>
  <c r="L147" i="8"/>
  <c r="M147" i="8" s="1"/>
  <c r="N147" i="8" s="1"/>
  <c r="F123" i="12" s="1"/>
  <c r="L33" i="8"/>
  <c r="M33" i="8" s="1"/>
  <c r="N33" i="8" s="1"/>
  <c r="L52" i="8"/>
  <c r="M52" i="8" s="1"/>
  <c r="N52" i="8" s="1"/>
  <c r="F90" i="12" s="1"/>
  <c r="W126" i="2"/>
  <c r="L113" i="8"/>
  <c r="M113" i="8" s="1"/>
  <c r="N113" i="8" s="1"/>
  <c r="F168" i="12"/>
  <c r="W22" i="2"/>
  <c r="L19" i="8" s="1"/>
  <c r="M19" i="8" s="1"/>
  <c r="N19" i="8" s="1"/>
  <c r="F370" i="12" s="1"/>
  <c r="F140" i="12"/>
  <c r="W73" i="2"/>
  <c r="W277" i="2"/>
  <c r="L149" i="8" s="1"/>
  <c r="M149" i="8" s="1"/>
  <c r="N149" i="8" s="1"/>
  <c r="W142" i="2"/>
  <c r="F249" i="12"/>
  <c r="F84" i="12"/>
  <c r="F205" i="12"/>
  <c r="F215" i="12"/>
  <c r="F348" i="12"/>
  <c r="F45" i="12"/>
  <c r="F297" i="12"/>
  <c r="F38" i="12"/>
  <c r="F362" i="12"/>
  <c r="F193" i="12"/>
  <c r="W229" i="2"/>
  <c r="W378" i="2"/>
  <c r="F129" i="12"/>
  <c r="F66" i="12"/>
  <c r="W72" i="2"/>
  <c r="W288" i="2"/>
  <c r="W54" i="2"/>
  <c r="W153" i="2"/>
  <c r="W173" i="2"/>
  <c r="L104" i="8" s="1"/>
  <c r="M104" i="8" s="1"/>
  <c r="N104" i="8" s="1"/>
  <c r="F173" i="12" s="1"/>
  <c r="W145" i="2"/>
  <c r="W68" i="2"/>
  <c r="L38" i="8" s="1"/>
  <c r="M38" i="8" s="1"/>
  <c r="N38" i="8" s="1"/>
  <c r="W70" i="2"/>
  <c r="W26" i="2"/>
  <c r="F17" i="12"/>
  <c r="W346" i="2"/>
  <c r="W100" i="2"/>
  <c r="F201" i="12"/>
  <c r="F197" i="12"/>
  <c r="F320" i="12"/>
  <c r="F322" i="12"/>
  <c r="W38" i="2"/>
  <c r="W92" i="2"/>
  <c r="W87" i="2"/>
  <c r="F346" i="12"/>
  <c r="F282" i="12"/>
  <c r="W69" i="2"/>
  <c r="W274" i="2"/>
  <c r="W207" i="2"/>
  <c r="W301" i="2"/>
  <c r="F289" i="12"/>
  <c r="L240" i="8"/>
  <c r="M240" i="8" s="1"/>
  <c r="N240" i="8" s="1"/>
  <c r="L163" i="8"/>
  <c r="M163" i="8" s="1"/>
  <c r="N163" i="8" s="1"/>
  <c r="W152" i="2"/>
  <c r="W148" i="2"/>
  <c r="W52" i="2"/>
  <c r="L30" i="8" s="1"/>
  <c r="M30" i="8" s="1"/>
  <c r="N30" i="8" s="1"/>
  <c r="W13" i="2"/>
  <c r="F99" i="12"/>
  <c r="W105" i="2"/>
  <c r="W314" i="2"/>
  <c r="L166" i="8" s="1"/>
  <c r="M166" i="8" s="1"/>
  <c r="N166" i="8" s="1"/>
  <c r="W186" i="2"/>
  <c r="F113" i="12"/>
  <c r="W199" i="2"/>
  <c r="W25" i="2"/>
  <c r="W94" i="2"/>
  <c r="F46" i="12"/>
  <c r="W118" i="2"/>
  <c r="W334" i="2"/>
  <c r="W77" i="2"/>
  <c r="W158" i="2"/>
  <c r="W237" i="2"/>
  <c r="L136" i="8" s="1"/>
  <c r="M136" i="8" s="1"/>
  <c r="N136" i="8" s="1"/>
  <c r="F155" i="12" s="1"/>
  <c r="W322" i="2"/>
  <c r="W28" i="2"/>
  <c r="L59" i="8"/>
  <c r="M59" i="8" s="1"/>
  <c r="N59" i="8" s="1"/>
  <c r="L58" i="8"/>
  <c r="M58" i="8" s="1"/>
  <c r="N58" i="8" s="1"/>
  <c r="F294" i="12" s="1"/>
  <c r="W50" i="2"/>
  <c r="L29" i="8" s="1"/>
  <c r="M29" i="8" s="1"/>
  <c r="N29" i="8" s="1"/>
  <c r="F342" i="12" s="1"/>
  <c r="W137" i="2"/>
  <c r="W36" i="2"/>
  <c r="W48" i="2"/>
  <c r="L28" i="8" s="1"/>
  <c r="M28" i="8" s="1"/>
  <c r="N28" i="8" s="1"/>
  <c r="F344" i="12" s="1"/>
  <c r="W216" i="2"/>
  <c r="W154" i="2"/>
  <c r="W271" i="2"/>
  <c r="L148" i="8" s="1"/>
  <c r="M148" i="8" s="1"/>
  <c r="N148" i="8" s="1"/>
  <c r="F121" i="12" s="1"/>
  <c r="W42" i="2"/>
  <c r="L208" i="8" s="1"/>
  <c r="M208" i="8" s="1"/>
  <c r="N208" i="8" s="1"/>
  <c r="W71" i="2"/>
  <c r="L39" i="8" s="1"/>
  <c r="M39" i="8" s="1"/>
  <c r="N39" i="8" s="1"/>
  <c r="F321" i="12" s="1"/>
  <c r="W149" i="2"/>
  <c r="F341" i="12"/>
  <c r="W280" i="2"/>
  <c r="F234" i="12"/>
  <c r="W61" i="2"/>
  <c r="W24" i="2"/>
  <c r="W103" i="2"/>
  <c r="W31" i="2"/>
  <c r="L21" i="8" s="1"/>
  <c r="M21" i="8" s="1"/>
  <c r="N21" i="8" s="1"/>
  <c r="F361" i="12" s="1"/>
  <c r="I302" i="12"/>
  <c r="I90" i="12"/>
  <c r="W376" i="4"/>
  <c r="W34" i="4"/>
  <c r="W184" i="4"/>
  <c r="O114" i="8" s="1"/>
  <c r="P114" i="8" s="1"/>
  <c r="Q114" i="8" s="1"/>
  <c r="I208" i="12" s="1"/>
  <c r="I134" i="12"/>
  <c r="I367" i="12"/>
  <c r="I75" i="12"/>
  <c r="I221" i="12"/>
  <c r="I5" i="12"/>
  <c r="W33" i="4"/>
  <c r="I206" i="12"/>
  <c r="W10" i="4"/>
  <c r="I242" i="12"/>
  <c r="I186" i="12"/>
  <c r="W328" i="4"/>
  <c r="O229" i="8" s="1"/>
  <c r="P229" i="8" s="1"/>
  <c r="Q229" i="8" s="1"/>
  <c r="I64" i="12" s="1"/>
  <c r="W153" i="4"/>
  <c r="W293" i="4"/>
  <c r="W67" i="4"/>
  <c r="I188" i="12"/>
  <c r="W335" i="4"/>
  <c r="W302" i="4"/>
  <c r="W263" i="4"/>
  <c r="O141" i="8" s="1"/>
  <c r="P141" i="8" s="1"/>
  <c r="Q141" i="8" s="1"/>
  <c r="I130" i="12" s="1"/>
  <c r="W186" i="4"/>
  <c r="W107" i="4"/>
  <c r="W317" i="4"/>
  <c r="I76" i="12"/>
  <c r="I162" i="12"/>
  <c r="I107" i="12"/>
  <c r="I17" i="12"/>
  <c r="I42" i="12"/>
  <c r="W102" i="4"/>
  <c r="I109" i="12"/>
  <c r="W97" i="4"/>
  <c r="I12" i="12"/>
  <c r="W119" i="4"/>
  <c r="W318" i="4"/>
  <c r="W60" i="4"/>
  <c r="W36" i="4"/>
  <c r="W220" i="4"/>
  <c r="W52" i="4"/>
  <c r="O30" i="8" s="1"/>
  <c r="P30" i="8" s="1"/>
  <c r="Q30" i="8" s="1"/>
  <c r="I220" i="12"/>
  <c r="I74" i="12"/>
  <c r="W201" i="4"/>
  <c r="W239" i="4"/>
  <c r="W17" i="4"/>
  <c r="I122" i="12"/>
  <c r="W234" i="4"/>
  <c r="O134" i="8" s="1"/>
  <c r="P134" i="8" s="1"/>
  <c r="Q134" i="8" s="1"/>
  <c r="I159" i="12" s="1"/>
  <c r="W360" i="4"/>
  <c r="W175" i="4"/>
  <c r="W280" i="4"/>
  <c r="I226" i="12"/>
  <c r="W199" i="4"/>
  <c r="I238" i="12"/>
  <c r="I237" i="12"/>
  <c r="I172" i="12"/>
  <c r="I202" i="12"/>
  <c r="W99" i="4"/>
  <c r="W320" i="4"/>
  <c r="I262" i="12" l="1"/>
  <c r="I233" i="12"/>
  <c r="F209" i="12"/>
  <c r="F171" i="12"/>
  <c r="F314" i="12"/>
  <c r="I135" i="12"/>
  <c r="I257" i="12"/>
  <c r="I324" i="12"/>
  <c r="I323" i="12"/>
  <c r="F78" i="12"/>
  <c r="F242" i="12"/>
  <c r="F154" i="12"/>
  <c r="F350" i="12"/>
  <c r="F355" i="12"/>
  <c r="F37" i="12"/>
  <c r="F76" i="12"/>
  <c r="F323" i="12"/>
  <c r="F221" i="12"/>
  <c r="F81" i="12"/>
  <c r="F311" i="12"/>
  <c r="F324" i="12"/>
  <c r="F132" i="12"/>
  <c r="F260" i="12"/>
  <c r="F383" i="12"/>
  <c r="F167" i="12"/>
  <c r="F302" i="12"/>
  <c r="F146" i="12"/>
  <c r="F219" i="12"/>
  <c r="F380" i="12"/>
  <c r="F60" i="12"/>
  <c r="F15" i="12"/>
  <c r="F243" i="12"/>
  <c r="F275" i="12"/>
  <c r="F106" i="12"/>
  <c r="F251" i="12"/>
  <c r="F212" i="12"/>
  <c r="F11" i="12"/>
  <c r="F21" i="12"/>
  <c r="F13" i="12"/>
  <c r="F315" i="12"/>
  <c r="F319" i="12"/>
  <c r="F141" i="12"/>
  <c r="F58" i="12"/>
  <c r="F213" i="12"/>
  <c r="F86" i="12"/>
  <c r="F258" i="12"/>
  <c r="F122" i="12"/>
  <c r="F39" i="12"/>
  <c r="F49" i="12"/>
  <c r="F77" i="12"/>
  <c r="F318" i="12"/>
  <c r="F41" i="12"/>
  <c r="F174" i="12"/>
  <c r="F180" i="12"/>
  <c r="F273" i="12"/>
  <c r="F277" i="12"/>
  <c r="F281" i="12"/>
  <c r="F79" i="12"/>
  <c r="F32" i="12"/>
  <c r="F334" i="12"/>
  <c r="F185" i="12"/>
  <c r="F70" i="12"/>
  <c r="F231" i="12"/>
  <c r="F139" i="12"/>
  <c r="I68" i="12"/>
  <c r="I31" i="12"/>
  <c r="I177" i="12"/>
  <c r="I340" i="12"/>
  <c r="I69" i="12"/>
  <c r="I22" i="12"/>
  <c r="F62" i="12"/>
  <c r="F5" i="12"/>
  <c r="F115" i="12"/>
  <c r="F179" i="12"/>
  <c r="F330" i="12"/>
  <c r="F207" i="12"/>
  <c r="F269" i="12"/>
  <c r="F22" i="12"/>
  <c r="F9" i="12"/>
  <c r="F206" i="12"/>
  <c r="F68" i="12"/>
  <c r="F69" i="12"/>
  <c r="F52" i="12"/>
  <c r="F340" i="12"/>
  <c r="F31" i="12"/>
  <c r="F71" i="12"/>
  <c r="F42" i="12"/>
  <c r="F237" i="12"/>
  <c r="F238" i="12"/>
  <c r="F271" i="12"/>
  <c r="F50" i="12"/>
  <c r="F98" i="12"/>
  <c r="F48" i="12"/>
  <c r="I184" i="12"/>
  <c r="I234" i="12"/>
  <c r="I263" i="12"/>
  <c r="I328" i="12"/>
  <c r="I5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tc={DF9AF4A7-163D-4908-9C66-14F2E6EB2E3A}</author>
    <author>tc={03754886-74CA-4E56-8B5B-57F263CBEDC7}</author>
    <author>tc={705E564B-E501-4DB4-BEF2-50100853E5A1}</author>
    <author>tc={0022570B-F1A3-4969-9DD1-3A7FDE0B9FF3}</author>
    <author>tc={37B81035-3CB4-499A-A25B-C0008B04C25E}</author>
    <author>tc={D42D843B-36B1-4E6F-818D-36D502E18EE2}</author>
    <author>tc={E047A4DD-CDD8-473E-B248-C0C0A1345C22}</author>
    <author>tc={53484F02-7B91-41BE-988C-C4633357DE65}</author>
    <author>tc={6090E48D-0CC8-4646-AC8B-20C0BE29ACDF}</author>
    <author>tc={56105778-87D5-4F24-88D6-C18677D11DA1}</author>
    <author>tc={FCAA7A2C-91E5-423D-9082-9BBB470CE29D}</author>
    <author>tc={7C21CC59-96C7-47C8-83D9-DFBEBC0F147A}</author>
    <author>tc={F9A80679-9726-4657-872E-9DC47E775AC0}</author>
    <author>tc={D5A67A41-E265-4187-8920-7E25F1969AD5}</author>
    <author>tc={E3D536D2-BBE5-4EE7-A9E6-57523ABB84A4}</author>
    <author>tc={763C31F8-4C03-49ED-A0E1-10738E29A60A}</author>
    <author>tc={3DE367CF-C6BB-41EC-A77F-705020F2AB1C}</author>
    <author>tc={B1258FC1-1CC2-449F-8A7E-E9D2B2DA762F}</author>
  </authors>
  <commentList>
    <comment ref="B43" authorId="0" shapeId="0" xr:uid="{DF9AF4A7-163D-4908-9C66-14F2E6EB2E3A}">
      <text>
        <t>[Threaded comment]
Your version of Excel allows you to read this threaded comment; however, any edits to it will get removed if the file is opened in a newer version of Excel. Learn more: https://go.microsoft.com/fwlink/?linkid=870924
Comment:
    Switched from 57-74-9 to technical chlordane 12789-03-6.</t>
      </text>
    </comment>
    <comment ref="C43" authorId="1" shapeId="0" xr:uid="{03754886-74CA-4E56-8B5B-57F263CBEDC7}">
      <text>
        <t>[Threaded comment]
Your version of Excel allows you to read this threaded comment; however, any edits to it will get removed if the file is opened in a newer version of Excel. Learn more: https://go.microsoft.com/fwlink/?linkid=870924
Comment:
    Switched from 57-74-9 to technical chlordane 12789-03-6 for lookup.</t>
      </text>
    </comment>
    <comment ref="B59" authorId="2" shapeId="0" xr:uid="{705E564B-E501-4DB4-BEF2-50100853E5A1}">
      <text>
        <t>[Threaded comment]
Your version of Excel allows you to read this threaded comment; however, any edits to it will get removed if the file is opened in a newer version of Excel. Learn more: https://go.microsoft.com/fwlink/?linkid=870924
Comment:
    Switch from 7738-94-5 to 18540-29-9</t>
      </text>
    </comment>
    <comment ref="C59" authorId="3" shapeId="0" xr:uid="{0022570B-F1A3-4969-9DD1-3A7FDE0B9FF3}">
      <text>
        <t>[Threaded comment]
Your version of Excel allows you to read this threaded comment; however, any edits to it will get removed if the file is opened in a newer version of Excel. Learn more: https://go.microsoft.com/fwlink/?linkid=870924
Comment:
    Switch from 7738-94-5 to 18540-29-9 for lookup.</t>
      </text>
    </comment>
    <comment ref="B111" authorId="4" shapeId="0" xr:uid="{37B81035-3CB4-499A-A25B-C0008B04C25E}">
      <text>
        <t>[Threaded comment]
Your version of Excel allows you to read this threaded comment; however, any edits to it will get removed if the file is opened in a newer version of Excel. Learn more: https://go.microsoft.com/fwlink/?linkid=870924
Comment:
    Switch from 239 to 16984-48-8</t>
      </text>
    </comment>
    <comment ref="C111" authorId="5" shapeId="0" xr:uid="{D42D843B-36B1-4E6F-818D-36D502E18EE2}">
      <text>
        <t>[Threaded comment]
Your version of Excel allows you to read this threaded comment; however, any edits to it will get removed if the file is opened in a newer version of Excel. Learn more: https://go.microsoft.com/fwlink/?linkid=870924
Comment:
    Switch from 239 to 16984-48-8 for lookup.</t>
      </text>
    </comment>
    <comment ref="B134" authorId="6" shapeId="0" xr:uid="{E047A4DD-CDD8-473E-B248-C0C0A1345C22}">
      <text>
        <t>[Threaded comment]
Your version of Excel allows you to read this threaded comment; however, any edits to it will get removed if the file is opened in a newer version of Excel. Learn more: https://go.microsoft.com/fwlink/?linkid=870924
Comment:
    Switch from 7439-92-1 to lead acetate 301-04-2</t>
      </text>
    </comment>
    <comment ref="C134" authorId="7" shapeId="0" xr:uid="{53484F02-7B91-41BE-988C-C4633357DE65}">
      <text>
        <t>[Threaded comment]
Your version of Excel allows you to read this threaded comment; however, any edits to it will get removed if the file is opened in a newer version of Excel. Learn more: https://go.microsoft.com/fwlink/?linkid=870924
Comment:
    Switch from 7439-92-1 to lead acetate 301-04-2 for lookup.</t>
      </text>
    </comment>
    <comment ref="B148" authorId="8" shapeId="0" xr:uid="{6090E48D-0CC8-4646-AC8B-20C0BE29ACDF}">
      <text>
        <t>[Threaded comment]
Your version of Excel allows you to read this threaded comment; however, any edits to it will get removed if the file is opened in a newer version of Excel. Learn more: https://go.microsoft.com/fwlink/?linkid=870924
Comment:
    Switch from 365 to nickel acetate 373-02-4</t>
      </text>
    </comment>
    <comment ref="C148" authorId="9" shapeId="0" xr:uid="{56105778-87D5-4F24-88D6-C18677D11DA1}">
      <text>
        <t>[Threaded comment]
Your version of Excel allows you to read this threaded comment; however, any edits to it will get removed if the file is opened in a newer version of Excel. Learn more: https://go.microsoft.com/fwlink/?linkid=870924
Comment:
    Switch from 365 to nickel acetate 373-02-4 for lookup.</t>
      </text>
    </comment>
    <comment ref="B149" authorId="10" shapeId="0" xr:uid="{FCAA7A2C-91E5-423D-9082-9BBB470CE29D}">
      <text>
        <t>[Threaded comment]
Your version of Excel allows you to read this threaded comment; however, any edits to it will get removed if the file is opened in a newer version of Excel. Learn more: https://go.microsoft.com/fwlink/?linkid=870924
Comment:
    Switch to 7440-02-0</t>
      </text>
    </comment>
    <comment ref="C149" authorId="11" shapeId="0" xr:uid="{7C21CC59-96C7-47C8-83D9-DFBEBC0F147A}">
      <text>
        <t>[Threaded comment]
Your version of Excel allows you to read this threaded comment; however, any edits to it will get removed if the file is opened in a newer version of Excel. Learn more: https://go.microsoft.com/fwlink/?linkid=870924
Comment:
    Switch from 368 to 7440-02-0 for lookup.</t>
      </text>
    </comment>
    <comment ref="B150" authorId="12" shapeId="0" xr:uid="{F9A80679-9726-4657-872E-9DC47E775AC0}">
      <text>
        <t>[Threaded comment]
Your version of Excel allows you to read this threaded comment; however, any edits to it will get removed if the file is opened in a newer version of Excel. Learn more: https://go.microsoft.com/fwlink/?linkid=870924
Comment:
    Switch from 7697-37-2 to nitrate 14797-55-8</t>
      </text>
    </comment>
    <comment ref="C150" authorId="13" shapeId="0" xr:uid="{D5A67A41-E265-4187-8920-7E25F1969AD5}">
      <text>
        <t>[Threaded comment]
Your version of Excel allows you to read this threaded comment; however, any edits to it will get removed if the file is opened in a newer version of Excel. Learn more: https://go.microsoft.com/fwlink/?linkid=870924
Comment:
    Switch from 7697-37-2 to nitrate 14797-55-8 for lookup.</t>
      </text>
    </comment>
    <comment ref="B163" authorId="14" shapeId="0" xr:uid="{E3D536D2-BBE5-4EE7-A9E6-57523ABB84A4}">
      <text>
        <t>[Threaded comment]
Your version of Excel allows you to read this threaded comment; however, any edits to it will get removed if the file is opened in a newer version of Excel. Learn more: https://go.microsoft.com/fwlink/?linkid=870924
Comment:
    Switch from 8014-95-7 to sulfur trioxide 7446-11-9</t>
      </text>
    </comment>
    <comment ref="C163" authorId="15" shapeId="0" xr:uid="{763C31F8-4C03-49ED-A0E1-10738E29A60A}">
      <text>
        <t>[Threaded comment]
Your version of Excel allows you to read this threaded comment; however, any edits to it will get removed if the file is opened in a newer version of Excel. Learn more: https://go.microsoft.com/fwlink/?linkid=870924
Comment:
    Switch from 8014-95-7 to sulfur trioxide 7446-11-9 for lookup.</t>
      </text>
    </comment>
    <comment ref="B248" authorId="16" shapeId="0" xr:uid="{3DE367CF-C6BB-41EC-A77F-705020F2AB1C}">
      <text>
        <t>[Threaded comment]
Your version of Excel allows you to read this threaded comment; however, any edits to it will get removed if the file is opened in a newer version of Excel. Learn more: https://go.microsoft.com/fwlink/?linkid=870924
Comment:
    Switch from 26471-62-5 to toluene 2,4-diisocyanate 584-84-9</t>
      </text>
    </comment>
    <comment ref="C248" authorId="17" shapeId="0" xr:uid="{B1258FC1-1CC2-449F-8A7E-E9D2B2DA762F}">
      <text>
        <t>[Threaded comment]
Your version of Excel allows you to read this threaded comment; however, any edits to it will get removed if the file is opened in a newer version of Excel. Learn more: https://go.microsoft.com/fwlink/?linkid=870924
Comment:
    Switch from 26471-62-5 to toluene 2,4-diisocyanate 584-84-9 for lookup.</t>
      </text>
    </comment>
  </commentList>
</comments>
</file>

<file path=xl/sharedStrings.xml><?xml version="1.0" encoding="utf-8"?>
<sst xmlns="http://schemas.openxmlformats.org/spreadsheetml/2006/main" count="17120" uniqueCount="1363">
  <si>
    <r>
      <t xml:space="preserve">The tabs labeled </t>
    </r>
    <r>
      <rPr>
        <b/>
        <sz val="11"/>
        <color theme="1"/>
        <rFont val="Arial"/>
        <family val="2"/>
      </rPr>
      <t>Residential</t>
    </r>
    <r>
      <rPr>
        <sz val="11"/>
        <color theme="1"/>
        <rFont val="Arial"/>
        <family val="2"/>
      </rPr>
      <t xml:space="preserve"> and </t>
    </r>
    <r>
      <rPr>
        <b/>
        <sz val="11"/>
        <color theme="1"/>
        <rFont val="Arial"/>
        <family val="2"/>
      </rPr>
      <t>Commercial</t>
    </r>
    <r>
      <rPr>
        <sz val="11"/>
        <color theme="1"/>
        <rFont val="Arial"/>
        <family val="2"/>
      </rPr>
      <t xml:space="preserve"> are for </t>
    </r>
    <r>
      <rPr>
        <b/>
        <sz val="11"/>
        <color theme="1"/>
        <rFont val="Arial"/>
        <family val="2"/>
      </rPr>
      <t>chronic</t>
    </r>
    <r>
      <rPr>
        <sz val="11"/>
        <color theme="1"/>
        <rFont val="Arial"/>
        <family val="2"/>
      </rPr>
      <t xml:space="preserve"> </t>
    </r>
    <r>
      <rPr>
        <b/>
        <sz val="11"/>
        <color theme="1"/>
        <rFont val="Arial"/>
        <family val="2"/>
      </rPr>
      <t>RBCs</t>
    </r>
    <r>
      <rPr>
        <sz val="11"/>
        <color theme="1"/>
        <rFont val="Arial"/>
        <family val="2"/>
      </rPr>
      <t>. RBCs are provided for air (RBCair), soil vapor (RBCsv) and water to indoor air (RBCwi). EPA does not include an urban residential exposure scenario in their VISL calculations. DEQ is no longer supporting default urban residential exposure values, and therefore DEQ did not develop vapor intrusion RBCs for this scenario. Default exposure parameter values were used except that groundwater temperature was modified from a default value of 25</t>
    </r>
    <r>
      <rPr>
        <sz val="11"/>
        <color theme="1"/>
        <rFont val="Calibri"/>
        <family val="2"/>
      </rPr>
      <t>°</t>
    </r>
    <r>
      <rPr>
        <sz val="11"/>
        <color theme="1"/>
        <rFont val="Arial"/>
        <family val="2"/>
      </rPr>
      <t xml:space="preserve"> C to the mean Oregon value of 12.5</t>
    </r>
    <r>
      <rPr>
        <sz val="11"/>
        <color theme="1"/>
        <rFont val="Calibri"/>
        <family val="2"/>
      </rPr>
      <t>°</t>
    </r>
    <r>
      <rPr>
        <sz val="11"/>
        <color theme="1"/>
        <rFont val="Arial"/>
        <family val="2"/>
      </rPr>
      <t xml:space="preserve"> C. </t>
    </r>
  </si>
  <si>
    <r>
      <t xml:space="preserve">See the </t>
    </r>
    <r>
      <rPr>
        <b/>
        <sz val="11"/>
        <color theme="1"/>
        <rFont val="Arial"/>
        <family val="2"/>
      </rPr>
      <t>TPH</t>
    </r>
    <r>
      <rPr>
        <sz val="11"/>
        <color theme="1"/>
        <rFont val="Arial"/>
        <family val="2"/>
      </rPr>
      <t xml:space="preserve"> tab for supporting information on how TPH RBCs were calculated.</t>
    </r>
    <r>
      <rPr>
        <b/>
        <sz val="11"/>
        <color theme="1"/>
        <rFont val="Arial"/>
        <family val="2"/>
      </rPr>
      <t xml:space="preserve"> DEQ-calculated TPH RBCs are included at the bottom of the RBC tables.</t>
    </r>
  </si>
  <si>
    <r>
      <rPr>
        <b/>
        <sz val="11"/>
        <color theme="1"/>
        <rFont val="Arial"/>
        <family val="2"/>
      </rPr>
      <t>Acute RBCs</t>
    </r>
    <r>
      <rPr>
        <sz val="11"/>
        <color theme="1"/>
        <rFont val="Arial"/>
        <family val="2"/>
      </rPr>
      <t xml:space="preserve"> have a separate tab. Acute RBCs were derived from DEQ's Cleaner Air Oregon RBCs. RBCair for commercial exposure was adjusted be a factor of 3 to account for 8 hours of exposure rather than a full day of 24 hours used for residential exposure. Acute RBCsv and RBCwi values were calculated from acute RBCair values based on the results of the VISL calculations for chronic exposure.</t>
    </r>
  </si>
  <si>
    <t>Notes</t>
  </si>
  <si>
    <t>The explanations for the lack of VISL values are the following:</t>
  </si>
  <si>
    <t xml:space="preserve">     NITI = no inhalation toxicity information</t>
  </si>
  <si>
    <t xml:space="preserve">     NV = not volatile</t>
  </si>
  <si>
    <t xml:space="preserve">     No EPA value = Missing VISL values. No attempt was made to document the reasons.</t>
  </si>
  <si>
    <t>Sorting</t>
  </si>
  <si>
    <t>For possible future use, chemicals can be sorted by chemical class in the far right column.</t>
  </si>
  <si>
    <t xml:space="preserve">     PCB = polychlorinated biphenyls</t>
  </si>
  <si>
    <t xml:space="preserve">     PAH = polycyclic aromatic hydrocarbons</t>
  </si>
  <si>
    <t xml:space="preserve">     TPH = total petroleum hydrocarbons</t>
  </si>
  <si>
    <t>Other chemical classes can be created.</t>
  </si>
  <si>
    <r>
      <t xml:space="preserve">A table combining chronic and acute RBCs was developed in the </t>
    </r>
    <r>
      <rPr>
        <b/>
        <sz val="11"/>
        <color theme="1"/>
        <rFont val="Arial"/>
        <family val="2"/>
      </rPr>
      <t>PDF Table</t>
    </r>
    <r>
      <rPr>
        <sz val="11"/>
        <color theme="1"/>
        <rFont val="Arial"/>
        <family val="2"/>
      </rPr>
      <t xml:space="preserve"> tab to assist in preparing a PDF table. The table uses the list of chemicals from the chronic RBC tables. There is also a hidden </t>
    </r>
    <r>
      <rPr>
        <b/>
        <sz val="11"/>
        <color theme="1"/>
        <rFont val="Arial"/>
        <family val="2"/>
      </rPr>
      <t>PDF</t>
    </r>
    <r>
      <rPr>
        <sz val="11"/>
        <color theme="1"/>
        <rFont val="Arial"/>
        <family val="2"/>
      </rPr>
      <t xml:space="preserve"> tab that was used to develop the PDF Table tab.</t>
    </r>
  </si>
  <si>
    <t>Supporting Information</t>
  </si>
  <si>
    <r>
      <t xml:space="preserve">Input values for the chronic scenarios are provided in the </t>
    </r>
    <r>
      <rPr>
        <b/>
        <sz val="11"/>
        <color theme="1"/>
        <rFont val="Arial"/>
        <family val="2"/>
      </rPr>
      <t>Air Inputs</t>
    </r>
    <r>
      <rPr>
        <sz val="11"/>
        <color theme="1"/>
        <rFont val="Arial"/>
        <family val="2"/>
      </rPr>
      <t xml:space="preserve"> tab.</t>
    </r>
    <r>
      <rPr>
        <b/>
        <sz val="11"/>
        <color theme="1"/>
        <rFont val="Arial"/>
        <family val="2"/>
      </rPr>
      <t xml:space="preserve"> Chemical properties</t>
    </r>
    <r>
      <rPr>
        <sz val="11"/>
        <color theme="1"/>
        <rFont val="Arial"/>
        <family val="2"/>
      </rPr>
      <t xml:space="preserve"> are provided in the last tab.</t>
    </r>
  </si>
  <si>
    <t xml:space="preserve">Additional information provided by the VISL calculations is retained in the chronic RBC tables, but hidden for ease of viewing. To view this information, you can un-hide columns. Similarly, columns of values used to calculate acute RBCs are hidden, but can be un-hidden for viewing. </t>
  </si>
  <si>
    <t>Total Petroleum Hydrocarbons</t>
  </si>
  <si>
    <r>
      <t>In 2003, DEQ established default RBCs for TPH-gasoline, TPH-diesel, and TPH-mineral-oil based on twelve aliphatic and aromatic fractions (</t>
    </r>
    <r>
      <rPr>
        <i/>
        <sz val="11"/>
        <color theme="1"/>
        <rFont val="Arial"/>
        <family val="2"/>
      </rPr>
      <t>Risk-Based Decision Making for the Remediation of Petroleum-Contaminated Sites</t>
    </r>
    <r>
      <rPr>
        <sz val="11"/>
        <color theme="1"/>
        <rFont val="Arial"/>
        <family val="2"/>
      </rPr>
      <t>, DEQ, Sept. 2003). EPA does not have VISLs for TPH, but VISLs are available for six total petroleum hydrocarbon aliphatic and aromatic fractions. To generate TPH RBCs, DEQ applied the toxicity information for EPA’s six fractions to DEQ’s twelve fractions as shown in Table 1.</t>
    </r>
  </si>
  <si>
    <r>
      <t xml:space="preserve">In some cases the equivalent carbon (EC) ranges do not match exactly, but are considered sufficiently similar for incorporating new toxicity information. The current reference for toxicity values is EPA’s </t>
    </r>
    <r>
      <rPr>
        <i/>
        <sz val="11"/>
        <color theme="1"/>
        <rFont val="Arial"/>
        <family val="2"/>
      </rPr>
      <t>Provisional Peer-Reviewed Toxicity Values for Complex Mixtures of Aliphatic and Aromatic Hydrocarbons (various CASRNs)</t>
    </r>
    <r>
      <rPr>
        <sz val="11"/>
        <color theme="1"/>
        <rFont val="Arial"/>
        <family val="2"/>
      </rPr>
      <t xml:space="preserve"> (EPA/690/R-22/003F, September 2022) and associated prior documents. This information was included in EPA’s November 2022 regional screening level tables.</t>
    </r>
  </si>
  <si>
    <t>DEQ’s approach using twelve fractions instead of EPA’s six fractions provides greater accuracy in developing RBCs. Therefore DEQ decided to not adopt EPA’s more generalized chemical properties for the aliphatic and aromatic fractions. EPA’s updates to properties of individual constituents were adopted by DEQ.</t>
  </si>
  <si>
    <t>DEQ RBDM</t>
  </si>
  <si>
    <t xml:space="preserve">Because of these volatility issues, for the purpose of developing an indoor air RBC for vapor intrusion, DEQ decided to not include the aromatic &gt;EC16-EC21 and &gt;EC21-EC34 ranges in calculating TPH RBCs. For the aromatic &gt;EC12-EC16 range, DEQ evaluated the uncertainty associated with applying toxicity values for benzo[a]pyrene to this range, and concluded that this may not be appropriate. Pending further review, the prior toxicity values for aromatic &gt;EC12-EC16 are used in the TPH RBC calculations. </t>
  </si>
  <si>
    <t>The TPH RBC spreadsheet was used to calculate RBCair, but not the vapor intrusion RBCs. Instead, information in the spreadsheet was used as the basis for calculating new RBCs for RBCsv and RBCwi. For soil vapor RBCs, DEQ used EPA’s attenuation factors for soil vapor. The additional calculations were performed in the Residential and Occupational tabs of this spreadsheet. RBCair values were divided by EPA’s attenuation factor of 0.03 to calculate new RBCsv values. (Using DEQ’s terminology, the attenuation factor is 1/0.03 = 33).</t>
  </si>
  <si>
    <t>The calculation of new RBCwi values is more complicated because DEQ previously used the Johnson/Ettinger transport model, not attenuation factors, and the new EPA attenuation factor (AF) is applied to the soil vapor concentration as a result of volatilization from groundwater, not the groundwater concentration. To accomplish the calculation, DEQ used the distribution of fractions for each of the default materials (gasoline, diesel, and transformer mineral oil) from the Calculation tab of the TPH RBC spreadsheet, as shown in Table 2 (TPHgasoline), Table 3 (TPHdiesel), and Table 4 (TPHmineral-oil). We applied EPA’s groundwater attenuation factor of 1,000 (in DEQ terminology, which is 0.001 in EPA terminology) to calculate indoor air concentrations for each of the fractions. These air concentrations were then divided by their RBCair values to generate hazard quotients. The hazard quotients were summed to calculate a hazard index for the material. Calculations were performed separately for residential and occupational scenarios because the RBCair values are different. The next step was to divide the total TPH concentration in groundwater by the hazard index to calculate the groundwater concentration associated with a hazard index of 1.</t>
  </si>
  <si>
    <t>The calculated groundwater concentration does not include an adjustment for temperature in Henry’s Law Constant (HLC), used to estimate the soil vapor concentration associated with a groundwater concentration. The best way to make this adjustment is to modify HLC for each fraction. However, HLC equations for temperature adjustments are not available for the hydrocarbon fractions used by DEQ. As an approximation, DEQ modified temperature from the default 25°C to the Oregon average value of 12.5°C for representative constituents of TPH, as shown in Table 5. The average adjustment factor was 0.52, indicating that HLC at 12.5°C was about half the value at 25°C. To provide confidence in this value, a similar calculation was performed for the TPH fractions used by EPA. The temperature correction was only available for three of the six fractions. The average adjustment factor was also 0.52. The factor was then applied to the initial TPH RBCwi values to generate final estimates of RBCwi that are about twice the initial estimate.</t>
  </si>
  <si>
    <t>Table 1.  Comparison of DEQ and EPA TPH Fraction Equivalent Carbon Ranges</t>
  </si>
  <si>
    <t>DEQ Fraction</t>
  </si>
  <si>
    <t>EPA Fraction</t>
  </si>
  <si>
    <t>Aliphatic EC5 - EC6</t>
  </si>
  <si>
    <t>Aliphatic low (EC5 - EC8)</t>
  </si>
  <si>
    <t>Aliphatic &gt;EC6 - EC8</t>
  </si>
  <si>
    <t>Aliphatic &gt;EC8 - EC10</t>
  </si>
  <si>
    <t>Aliphatic medium (&gt;EC8 - EC16)</t>
  </si>
  <si>
    <t>Aliphatic &gt;EC10 - EC12</t>
  </si>
  <si>
    <t>Aliphatic &gt;EC12 - EC16</t>
  </si>
  <si>
    <t>Aliphatic &gt;EC16 - EC21</t>
  </si>
  <si>
    <t>Aliphatic high (&gt;EC16 – EC35)</t>
  </si>
  <si>
    <t>Aliphatic &gt;EC21 - EC34</t>
  </si>
  <si>
    <t>Aromatic &gt;EC8 - EC10</t>
  </si>
  <si>
    <t>Aromatic low* (EC6 - &lt;EC9)</t>
  </si>
  <si>
    <t>Aromatic &gt;EC10 - EC12</t>
  </si>
  <si>
    <t>Aromatic medium (EC9 - &lt;EC11)</t>
  </si>
  <si>
    <t>Aromatic &gt;EC12 - EC16</t>
  </si>
  <si>
    <t>Aromatic high (EC11 – EC35)</t>
  </si>
  <si>
    <t>Aromatic &gt;EC16 - EC21</t>
  </si>
  <si>
    <t>Aromatic &gt;EC21 - EC34</t>
  </si>
  <si>
    <t>Note: * EPA recommends evaluating individual constituents for this range, which is consistent with DEQ’s approach.</t>
  </si>
  <si>
    <t>Table 2. Distribution of Gasoline Fractions and Calculation of RBCwi</t>
  </si>
  <si>
    <t>Calculations for</t>
  </si>
  <si>
    <t>Gasoline</t>
  </si>
  <si>
    <t>Distribution of Constituent Concentrations</t>
  </si>
  <si>
    <t>Sample Concentration</t>
  </si>
  <si>
    <t>Initial</t>
  </si>
  <si>
    <t>Between 3 or 4  Phases</t>
  </si>
  <si>
    <t>Residential</t>
  </si>
  <si>
    <t>Occupational</t>
  </si>
  <si>
    <t>Fuel Fraction</t>
  </si>
  <si>
    <t>Adjusted</t>
  </si>
  <si>
    <t>Weight</t>
  </si>
  <si>
    <t>mmoles</t>
  </si>
  <si>
    <t>Mole</t>
  </si>
  <si>
    <t>Cw/Si</t>
  </si>
  <si>
    <t>Xi</t>
  </si>
  <si>
    <t>Cair</t>
  </si>
  <si>
    <t>Cair/1000</t>
  </si>
  <si>
    <t>RBCair</t>
  </si>
  <si>
    <t>HQ</t>
  </si>
  <si>
    <t>Cwater</t>
  </si>
  <si>
    <t>Csorbed</t>
  </si>
  <si>
    <t>Cproduct</t>
  </si>
  <si>
    <t>Trial Value</t>
  </si>
  <si>
    <t>(mg/kg)</t>
  </si>
  <si>
    <t>Fraction</t>
  </si>
  <si>
    <t>(ug/m3)</t>
  </si>
  <si>
    <t>(mg/L)</t>
  </si>
  <si>
    <t>Aliphatic C5-C6</t>
  </si>
  <si>
    <t>Aliphatic &gt;C6-C8</t>
  </si>
  <si>
    <t>Aliphatic &gt;C8-C10</t>
  </si>
  <si>
    <t>Aliphatic &gt;C10-C12</t>
  </si>
  <si>
    <t>Aliphatic &gt;C12-C16</t>
  </si>
  <si>
    <t>Aliphatic &gt;C16-C21</t>
  </si>
  <si>
    <t>Aliphatic &gt;C21-C34</t>
  </si>
  <si>
    <t>Aromatic &gt;C8-C10</t>
  </si>
  <si>
    <t>Aromatic &gt;C10-C12</t>
  </si>
  <si>
    <t>Aromatic &gt;C12-C16</t>
  </si>
  <si>
    <t>Aromatic &gt;C16-C21</t>
  </si>
  <si>
    <t>Aromatic &gt;C21-C34</t>
  </si>
  <si>
    <t>n-Hexane</t>
  </si>
  <si>
    <t>Benzene</t>
  </si>
  <si>
    <t>Toluene</t>
  </si>
  <si>
    <t>Ethylbenzene</t>
  </si>
  <si>
    <t>Total Xylenes</t>
  </si>
  <si>
    <t>1,2,4-trimethylbenzene</t>
  </si>
  <si>
    <t>1,3,5-trimethylbenzene</t>
  </si>
  <si>
    <t>Naphthalene</t>
  </si>
  <si>
    <t>TPH</t>
  </si>
  <si>
    <t>Preliminary RBCwi (mg/L)</t>
  </si>
  <si>
    <t>mg/L</t>
  </si>
  <si>
    <t>Preliminary RBCwi (ug/L)</t>
  </si>
  <si>
    <t>ug/L</t>
  </si>
  <si>
    <t>Temperature Adjusted RBCwi (ug/L)</t>
  </si>
  <si>
    <t>Table 3. Distribution of Diesel Fractions and Calculation of RBCwi</t>
  </si>
  <si>
    <t>Diesel/Heating Oil</t>
  </si>
  <si>
    <t>Table 4. Distribution of Mineral Oil Fractions and Calculation of RBCwi</t>
  </si>
  <si>
    <t>Mineral Oil</t>
  </si>
  <si>
    <t>Table 5. Temperature Adjustment for Henry's Law Constant</t>
  </si>
  <si>
    <t>Henry's Law</t>
  </si>
  <si>
    <t>Constant</t>
  </si>
  <si>
    <t>25C</t>
  </si>
  <si>
    <t>12.5C</t>
  </si>
  <si>
    <t>HLC</t>
  </si>
  <si>
    <t>Chemical</t>
  </si>
  <si>
    <t>(unitless)</t>
  </si>
  <si>
    <t>Ratio</t>
  </si>
  <si>
    <t>Xylenes</t>
  </si>
  <si>
    <t>Decane</t>
  </si>
  <si>
    <t>Heptane</t>
  </si>
  <si>
    <t>Hexane</t>
  </si>
  <si>
    <t>Nonane</t>
  </si>
  <si>
    <t>Pentane</t>
  </si>
  <si>
    <t>Average:</t>
  </si>
  <si>
    <t>TPH (Aliphatic High)</t>
  </si>
  <si>
    <t xml:space="preserve">        -</t>
  </si>
  <si>
    <t>TPH (Aliphatic Low)</t>
  </si>
  <si>
    <t>TPH (Aliphatic Medium)</t>
  </si>
  <si>
    <t>TPH (Aromatic High)</t>
  </si>
  <si>
    <t>TPH (Aromatic Low)</t>
  </si>
  <si>
    <t>TPH (Aromatic Medium)</t>
  </si>
  <si>
    <t>Average without Aromatic High:</t>
  </si>
  <si>
    <t>Average used in calculations:</t>
  </si>
  <si>
    <t>HIDE</t>
  </si>
  <si>
    <t>CAS Number</t>
  </si>
  <si>
    <t>Does the
chemical meet
the definition
for volatility?
(HLC&gt;1E-5 or VP&gt;1)</t>
  </si>
  <si>
    <t>Does the
chemical have
inhalation
toxicity data?
(IUR and/or RfC)</t>
  </si>
  <si>
    <t>Toxicity
Basis</t>
  </si>
  <si>
    <t>RBCwi
(µg/L)</t>
  </si>
  <si>
    <t>Ratio RBCwi / RBCair</t>
  </si>
  <si>
    <t>Temperature
for Maximum
Groundwater
Vapor
Concentration
 (℃)</t>
  </si>
  <si>
    <t>Lower
Explosive
Limit
LEL
(% by volume)</t>
  </si>
  <si>
    <t>LEL
Ref</t>
  </si>
  <si>
    <t>IUR
Ref</t>
  </si>
  <si>
    <t>RfC
Ref</t>
  </si>
  <si>
    <t>Mutagenic
Indicator</t>
  </si>
  <si>
    <t>Yes</t>
  </si>
  <si>
    <t>No</t>
  </si>
  <si>
    <t>-</t>
  </si>
  <si>
    <t>YAWS</t>
  </si>
  <si>
    <t>No (not volatile)</t>
  </si>
  <si>
    <t>Acetaldehyde</t>
  </si>
  <si>
    <t>75-07-0</t>
  </si>
  <si>
    <t>CA</t>
  </si>
  <si>
    <t>--</t>
  </si>
  <si>
    <t>CRC</t>
  </si>
  <si>
    <t>I</t>
  </si>
  <si>
    <t>Acetone</t>
  </si>
  <si>
    <t>67-64-1</t>
  </si>
  <si>
    <t>Acetone Cyanohydrin</t>
  </si>
  <si>
    <t>75-86-5</t>
  </si>
  <si>
    <t>X</t>
  </si>
  <si>
    <t>Acetonitrile</t>
  </si>
  <si>
    <t>75-05-8</t>
  </si>
  <si>
    <t>NC</t>
  </si>
  <si>
    <t>Acetylaminofluorene, 2-</t>
  </si>
  <si>
    <t>53-96-3</t>
  </si>
  <si>
    <t>C</t>
  </si>
  <si>
    <t>Acrolein</t>
  </si>
  <si>
    <t>107-02-8</t>
  </si>
  <si>
    <t>Acrylamide</t>
  </si>
  <si>
    <t>79-06-1</t>
  </si>
  <si>
    <t>Mut</t>
  </si>
  <si>
    <t>Acrylic Acid</t>
  </si>
  <si>
    <t>79-10-7</t>
  </si>
  <si>
    <t>P</t>
  </si>
  <si>
    <t>Acrylonitrile</t>
  </si>
  <si>
    <t>107-13-1</t>
  </si>
  <si>
    <t>Adiponitrile</t>
  </si>
  <si>
    <t>111-69-3</t>
  </si>
  <si>
    <t>Aldrin</t>
  </si>
  <si>
    <t>309-00-2</t>
  </si>
  <si>
    <t>Allyl Alcohol</t>
  </si>
  <si>
    <t>107-18-6</t>
  </si>
  <si>
    <t>Allyl Chloride</t>
  </si>
  <si>
    <t>107-05-1</t>
  </si>
  <si>
    <t>Aluminum</t>
  </si>
  <si>
    <t>7429-90-5</t>
  </si>
  <si>
    <t>Indeterminate</t>
  </si>
  <si>
    <t>NA</t>
  </si>
  <si>
    <t>Aminobiphenyl, 4-</t>
  </si>
  <si>
    <t>92-67-1</t>
  </si>
  <si>
    <t>Ammonia</t>
  </si>
  <si>
    <t>7664-41-7</t>
  </si>
  <si>
    <t>Amyl Alcohol, tert-</t>
  </si>
  <si>
    <t>75-85-4</t>
  </si>
  <si>
    <t>Aniline</t>
  </si>
  <si>
    <t>62-53-3</t>
  </si>
  <si>
    <t>Antimony (metallic)</t>
  </si>
  <si>
    <t>7440-36-0</t>
  </si>
  <si>
    <t>A</t>
  </si>
  <si>
    <t>Antimony Trioxide</t>
  </si>
  <si>
    <t>1309-64-4</t>
  </si>
  <si>
    <t>Aroclor 1016</t>
  </si>
  <si>
    <t>12674-11-2</t>
  </si>
  <si>
    <t>G</t>
  </si>
  <si>
    <t>Aroclor 1221</t>
  </si>
  <si>
    <t>11104-28-2</t>
  </si>
  <si>
    <t>Aroclor 1232</t>
  </si>
  <si>
    <t>11141-16-5</t>
  </si>
  <si>
    <t>Aroclor 1242</t>
  </si>
  <si>
    <t>53469-21-9</t>
  </si>
  <si>
    <t>Aroclor 1248</t>
  </si>
  <si>
    <t>12672-29-6</t>
  </si>
  <si>
    <t>Aroclor 1254</t>
  </si>
  <si>
    <t>11097-69-1</t>
  </si>
  <si>
    <t>Aroclor 1260</t>
  </si>
  <si>
    <t>11096-82-5</t>
  </si>
  <si>
    <t>Arsenic, Inorganic</t>
  </si>
  <si>
    <t>7440-38-2</t>
  </si>
  <si>
    <t>Arsine</t>
  </si>
  <si>
    <t>7784-42-1</t>
  </si>
  <si>
    <t>Auramine</t>
  </si>
  <si>
    <t>492-80-8</t>
  </si>
  <si>
    <t>Azinphos-methyl</t>
  </si>
  <si>
    <t>86-50-0</t>
  </si>
  <si>
    <t>Azobenzene</t>
  </si>
  <si>
    <t>103-33-3</t>
  </si>
  <si>
    <t>Azodicarbonamide</t>
  </si>
  <si>
    <t>123-77-3</t>
  </si>
  <si>
    <t>Barium</t>
  </si>
  <si>
    <t>7440-39-3</t>
  </si>
  <si>
    <t>H</t>
  </si>
  <si>
    <t>Benz[a]anthracene</t>
  </si>
  <si>
    <t>56-55-3</t>
  </si>
  <si>
    <t>E</t>
  </si>
  <si>
    <t>71-43-2</t>
  </si>
  <si>
    <t>Yes (5)</t>
  </si>
  <si>
    <t>Benzidine</t>
  </si>
  <si>
    <t>92-87-5</t>
  </si>
  <si>
    <t>192-97-2</t>
  </si>
  <si>
    <t>205-82-3</t>
  </si>
  <si>
    <t>Benzo[a]pyrene</t>
  </si>
  <si>
    <t>50-32-8</t>
  </si>
  <si>
    <t>Benzo[b]fluoranthene</t>
  </si>
  <si>
    <t>205-99-2</t>
  </si>
  <si>
    <t>Benzo[k]fluoranthene</t>
  </si>
  <si>
    <t>207-08-9</t>
  </si>
  <si>
    <t>Benzyl Chloride</t>
  </si>
  <si>
    <t>100-44-7</t>
  </si>
  <si>
    <t>Beryllium and compounds</t>
  </si>
  <si>
    <t>7440-41-7</t>
  </si>
  <si>
    <t>Biphenyl, 1,1'-</t>
  </si>
  <si>
    <t>92-52-4</t>
  </si>
  <si>
    <t>Bis(2-chloroethyl)ether</t>
  </si>
  <si>
    <t>111-44-4</t>
  </si>
  <si>
    <t>Bis(2-ethylhexyl)phthalate</t>
  </si>
  <si>
    <t>117-81-7</t>
  </si>
  <si>
    <t>Bis(chloromethyl)ether</t>
  </si>
  <si>
    <t>542-88-1</t>
  </si>
  <si>
    <t>Boron And Borates Only</t>
  </si>
  <si>
    <t>7440-42-8</t>
  </si>
  <si>
    <t>Boron Trichloride</t>
  </si>
  <si>
    <t>10294-34-5</t>
  </si>
  <si>
    <t>Boron Trifluoride</t>
  </si>
  <si>
    <t>7637-07-2</t>
  </si>
  <si>
    <t>Bromate</t>
  </si>
  <si>
    <t>15541-45-4</t>
  </si>
  <si>
    <t>Bromo-2-chloroethane, 1-</t>
  </si>
  <si>
    <t>107-04-0</t>
  </si>
  <si>
    <t>Bromobenzene</t>
  </si>
  <si>
    <t>108-86-1</t>
  </si>
  <si>
    <t>Bromochloromethane</t>
  </si>
  <si>
    <t>74-97-5</t>
  </si>
  <si>
    <t>Bromodichloromethane</t>
  </si>
  <si>
    <t>75-27-4</t>
  </si>
  <si>
    <t>Yes (80)</t>
  </si>
  <si>
    <t>Bromoform</t>
  </si>
  <si>
    <t>75-25-2</t>
  </si>
  <si>
    <t>No (80)</t>
  </si>
  <si>
    <t>Bromomethane</t>
  </si>
  <si>
    <t>74-83-9</t>
  </si>
  <si>
    <t>Bromopropane, 1-</t>
  </si>
  <si>
    <t>106-94-5</t>
  </si>
  <si>
    <t>Butadiene, 1,3-</t>
  </si>
  <si>
    <t>106-99-0</t>
  </si>
  <si>
    <t>Butyl Alcohol, t-</t>
  </si>
  <si>
    <t>75-65-0</t>
  </si>
  <si>
    <t>Butyl alcohol, sec-</t>
  </si>
  <si>
    <t>78-92-2</t>
  </si>
  <si>
    <t>Butylated hydroxyanisole</t>
  </si>
  <si>
    <t>25013-16-5</t>
  </si>
  <si>
    <t>Cadmium (Diet)</t>
  </si>
  <si>
    <t>7440-43-9</t>
  </si>
  <si>
    <t>Cadmium (Water)</t>
  </si>
  <si>
    <t>Calcium Cyanide</t>
  </si>
  <si>
    <t>592-01-8</t>
  </si>
  <si>
    <t>Caprolactam</t>
  </si>
  <si>
    <t>105-60-2</t>
  </si>
  <si>
    <t>Captafol</t>
  </si>
  <si>
    <t>2425-06-1</t>
  </si>
  <si>
    <t>Captan</t>
  </si>
  <si>
    <t>133-06-2</t>
  </si>
  <si>
    <t>Carbon Disulfide</t>
  </si>
  <si>
    <t>75-15-0</t>
  </si>
  <si>
    <t>Carbon Tetrachloride</t>
  </si>
  <si>
    <t>56-23-5</t>
  </si>
  <si>
    <t>Carbonyl Sulfide</t>
  </si>
  <si>
    <t>463-58-1</t>
  </si>
  <si>
    <t>Ceric oxide</t>
  </si>
  <si>
    <t>1306-38-3</t>
  </si>
  <si>
    <t>Chlordane (technical mixture)</t>
  </si>
  <si>
    <t>12789-03-6</t>
  </si>
  <si>
    <t>No (2)</t>
  </si>
  <si>
    <t>Chlordecone (Kepone)</t>
  </si>
  <si>
    <t>143-50-0</t>
  </si>
  <si>
    <t>Chlorine</t>
  </si>
  <si>
    <t>7782-50-5</t>
  </si>
  <si>
    <t>Yes (4000)</t>
  </si>
  <si>
    <t>Chlorine Dioxide</t>
  </si>
  <si>
    <t>10049-04-4</t>
  </si>
  <si>
    <t>Yes (800)</t>
  </si>
  <si>
    <t>Chloro-1,1-difluoroethane, 1-</t>
  </si>
  <si>
    <t>75-68-3</t>
  </si>
  <si>
    <t>Chloro-1,3-butadiene, 2- (Chloroprene)</t>
  </si>
  <si>
    <t>126-99-8</t>
  </si>
  <si>
    <t>Chloro-2-methylaniline, 4-</t>
  </si>
  <si>
    <t>95-69-2</t>
  </si>
  <si>
    <t>Chloroacetophenone, 2-</t>
  </si>
  <si>
    <t>532-27-4</t>
  </si>
  <si>
    <t>Chlorobenzene</t>
  </si>
  <si>
    <t>108-90-7</t>
  </si>
  <si>
    <t>No (100)</t>
  </si>
  <si>
    <t>Chlorobenzilate</t>
  </si>
  <si>
    <t>510-15-6</t>
  </si>
  <si>
    <t>Chlorobenzotrifluoride, 4-</t>
  </si>
  <si>
    <t>98-56-6</t>
  </si>
  <si>
    <t>Chlorodifluoromethane</t>
  </si>
  <si>
    <t>75-45-6</t>
  </si>
  <si>
    <t>Chloroform</t>
  </si>
  <si>
    <t>67-66-3</t>
  </si>
  <si>
    <t>Chloromethane</t>
  </si>
  <si>
    <t>74-87-3</t>
  </si>
  <si>
    <t>Chloromethyl Methyl Ether</t>
  </si>
  <si>
    <t>107-30-2</t>
  </si>
  <si>
    <t>Chloronitrobenzene, o-</t>
  </si>
  <si>
    <t>88-73-3</t>
  </si>
  <si>
    <t>Chloronitrobenzene, p-</t>
  </si>
  <si>
    <t>100-00-5</t>
  </si>
  <si>
    <t>Chloropicrin</t>
  </si>
  <si>
    <t>76-06-2</t>
  </si>
  <si>
    <t>Chlorozotocin</t>
  </si>
  <si>
    <t>54749-90-5</t>
  </si>
  <si>
    <t>Chromium(III) (Soluble Compounds)</t>
  </si>
  <si>
    <t>16065-83-1</t>
  </si>
  <si>
    <t>Chromium(VI)</t>
  </si>
  <si>
    <t>18540-29-9</t>
  </si>
  <si>
    <t>Chrysene</t>
  </si>
  <si>
    <t>218-01-9</t>
  </si>
  <si>
    <t>Cobalt</t>
  </si>
  <si>
    <t>7440-48-4</t>
  </si>
  <si>
    <t>Coke Oven Emissions</t>
  </si>
  <si>
    <t>7440-50-8</t>
  </si>
  <si>
    <t>Cresol, m-</t>
  </si>
  <si>
    <t>108-39-4</t>
  </si>
  <si>
    <t>Cresol, o-</t>
  </si>
  <si>
    <t>95-48-7</t>
  </si>
  <si>
    <t>Cresol, p-</t>
  </si>
  <si>
    <t>106-44-5</t>
  </si>
  <si>
    <t>Cresols</t>
  </si>
  <si>
    <t>1319-77-3</t>
  </si>
  <si>
    <t>Cumene</t>
  </si>
  <si>
    <t>98-82-8</t>
  </si>
  <si>
    <t>Cupferron</t>
  </si>
  <si>
    <t>135-20-6</t>
  </si>
  <si>
    <t>Cyanide (CN-)</t>
  </si>
  <si>
    <t>57-12-5</t>
  </si>
  <si>
    <t>No (200)</t>
  </si>
  <si>
    <t>Cyclohexane</t>
  </si>
  <si>
    <t>110-82-7</t>
  </si>
  <si>
    <t>Cyclohexanone</t>
  </si>
  <si>
    <t>108-94-1</t>
  </si>
  <si>
    <t>Cyclohexene</t>
  </si>
  <si>
    <t>110-83-8</t>
  </si>
  <si>
    <t>Daminozide</t>
  </si>
  <si>
    <t>1596-84-5</t>
  </si>
  <si>
    <t>Diazinon</t>
  </si>
  <si>
    <t>333-41-5</t>
  </si>
  <si>
    <t>Dibenz[a,h]anthracene</t>
  </si>
  <si>
    <t>53-70-3</t>
  </si>
  <si>
    <t>192-65-4</t>
  </si>
  <si>
    <t>Dibromo-3-chloropropane, 1,2-</t>
  </si>
  <si>
    <t>96-12-8</t>
  </si>
  <si>
    <t>Yes (0)</t>
  </si>
  <si>
    <t>Dibromoethane, 1,2-</t>
  </si>
  <si>
    <t>106-93-4</t>
  </si>
  <si>
    <t>No (0)</t>
  </si>
  <si>
    <t>Dibromomethane (Methylene Bromide)</t>
  </si>
  <si>
    <t>74-95-3</t>
  </si>
  <si>
    <t>Dichloro-2-butene, 1,4-</t>
  </si>
  <si>
    <t>764-41-0</t>
  </si>
  <si>
    <t>Dichloro-2-butene, cis-1,4-</t>
  </si>
  <si>
    <t>1476-11-5</t>
  </si>
  <si>
    <t>Dichloro-2-butene, trans-1,4-</t>
  </si>
  <si>
    <t>110-57-6</t>
  </si>
  <si>
    <t>Dichlorobenzene, 1,2-</t>
  </si>
  <si>
    <t>95-50-1</t>
  </si>
  <si>
    <t>No (600)</t>
  </si>
  <si>
    <t>Dichlorobenzene, 1,4-</t>
  </si>
  <si>
    <t>106-46-7</t>
  </si>
  <si>
    <t>Yes (75)</t>
  </si>
  <si>
    <t>Dichlorobenzidine, 3,3'-</t>
  </si>
  <si>
    <t>91-94-1</t>
  </si>
  <si>
    <t>Dichlorodifluoromethane</t>
  </si>
  <si>
    <t>75-71-8</t>
  </si>
  <si>
    <t>Dichlorodiphenyldichloroethane, p,p'- (DDD)</t>
  </si>
  <si>
    <t>72-54-8</t>
  </si>
  <si>
    <t>Dichlorodiphenyldichloroethylene, p,p'- (DDE)</t>
  </si>
  <si>
    <t>72-55-9</t>
  </si>
  <si>
    <t>Dichlorodiphenyltrichloroethane, p,p'- (DDT)</t>
  </si>
  <si>
    <t>50-29-3</t>
  </si>
  <si>
    <t>Dichloroethane, 1,1-</t>
  </si>
  <si>
    <t>75-34-3</t>
  </si>
  <si>
    <t>Dichloroethane, 1,2-</t>
  </si>
  <si>
    <t>107-06-2</t>
  </si>
  <si>
    <t>Dichloroethylene, 1,1-</t>
  </si>
  <si>
    <t>75-35-4</t>
  </si>
  <si>
    <t>No (7)</t>
  </si>
  <si>
    <t>Dichloroethylene, cis-1,2-</t>
  </si>
  <si>
    <t>156-59-2</t>
  </si>
  <si>
    <t>No (70)</t>
  </si>
  <si>
    <t>Dichloroethylene, trans-1,2-</t>
  </si>
  <si>
    <t>156-60-5</t>
  </si>
  <si>
    <t>Dichloropropane, 1,2-</t>
  </si>
  <si>
    <t>78-87-5</t>
  </si>
  <si>
    <t>No (5)</t>
  </si>
  <si>
    <t>Dichloropropene, 1,3-</t>
  </si>
  <si>
    <t>542-75-6</t>
  </si>
  <si>
    <t>N</t>
  </si>
  <si>
    <t>Dichlorvos</t>
  </si>
  <si>
    <t>62-73-7</t>
  </si>
  <si>
    <t>Dicyclopentadiene</t>
  </si>
  <si>
    <t>77-73-6</t>
  </si>
  <si>
    <t>Dieldrin</t>
  </si>
  <si>
    <t>60-57-1</t>
  </si>
  <si>
    <t>Diesel Engine Exhaust</t>
  </si>
  <si>
    <t>Diethanolamine</t>
  </si>
  <si>
    <t>111-42-2</t>
  </si>
  <si>
    <t>Diethylene Glycol Monobutyl Ether</t>
  </si>
  <si>
    <t>112-34-5</t>
  </si>
  <si>
    <t>Diethylene Glycol Monoethyl Ether</t>
  </si>
  <si>
    <t>111-90-0</t>
  </si>
  <si>
    <t>Diethylstilbestrol</t>
  </si>
  <si>
    <t>56-53-1</t>
  </si>
  <si>
    <t>Difluoroethane, 1,1-</t>
  </si>
  <si>
    <t>75-37-6</t>
  </si>
  <si>
    <t>Difluoropropane, 2,2-</t>
  </si>
  <si>
    <t>420-45-1</t>
  </si>
  <si>
    <t>Dihydrosafrole</t>
  </si>
  <si>
    <t>94-58-6</t>
  </si>
  <si>
    <t>Diisopropyl Ether</t>
  </si>
  <si>
    <t>108-20-3</t>
  </si>
  <si>
    <t>Dimethylamino azobenzene [p-]</t>
  </si>
  <si>
    <t>60-11-7</t>
  </si>
  <si>
    <t>57-97-6</t>
  </si>
  <si>
    <t>Dimethylformamide</t>
  </si>
  <si>
    <t>68-12-2</t>
  </si>
  <si>
    <t>Dimethylhydrazine, 1,1-</t>
  </si>
  <si>
    <t>57-14-7</t>
  </si>
  <si>
    <t>Dimethylhydrazine, 1,2-</t>
  </si>
  <si>
    <t>540-73-8</t>
  </si>
  <si>
    <t>Dimethylvinylchloride</t>
  </si>
  <si>
    <t>513-37-1</t>
  </si>
  <si>
    <t>Dinitroaniline, 3,5-</t>
  </si>
  <si>
    <t>618-87-1</t>
  </si>
  <si>
    <t>Dinitrotoluene, 2,4-</t>
  </si>
  <si>
    <t>121-14-2</t>
  </si>
  <si>
    <t>Dioxane, 1,4-</t>
  </si>
  <si>
    <t>123-91-1</t>
  </si>
  <si>
    <t>Diphenyl Ether</t>
  </si>
  <si>
    <t>101-84-8</t>
  </si>
  <si>
    <t>Diphenylhydrazine, 1,2-</t>
  </si>
  <si>
    <t>122-66-7</t>
  </si>
  <si>
    <t>Direct Black 38</t>
  </si>
  <si>
    <t>1937-37-7</t>
  </si>
  <si>
    <t>Direct Blue 6</t>
  </si>
  <si>
    <t>2602-46-2</t>
  </si>
  <si>
    <t>Direct Brown 95</t>
  </si>
  <si>
    <t>16071-86-6</t>
  </si>
  <si>
    <t>Disulfoton</t>
  </si>
  <si>
    <t>298-04-4</t>
  </si>
  <si>
    <t>Epichlorohydrin</t>
  </si>
  <si>
    <t>106-89-8</t>
  </si>
  <si>
    <t>Epoxybutane, 1,2-</t>
  </si>
  <si>
    <t>106-88-7</t>
  </si>
  <si>
    <t>Ethoxyethanol Acetate, 2-</t>
  </si>
  <si>
    <t>111-15-9</t>
  </si>
  <si>
    <t>Ethoxyethanol, 2-</t>
  </si>
  <si>
    <t>110-80-5</t>
  </si>
  <si>
    <t>Ethyl Acetate</t>
  </si>
  <si>
    <t>141-78-6</t>
  </si>
  <si>
    <t>Ethyl Acrylate</t>
  </si>
  <si>
    <t>140-88-5</t>
  </si>
  <si>
    <t>Ethyl Chloride</t>
  </si>
  <si>
    <t>75-00-3</t>
  </si>
  <si>
    <t>Ethyl Methacrylate</t>
  </si>
  <si>
    <t>97-63-2</t>
  </si>
  <si>
    <t>Ethyl Tertiary Butyl Ether (ETBE)</t>
  </si>
  <si>
    <t>637-92-3</t>
  </si>
  <si>
    <t>100-41-4</t>
  </si>
  <si>
    <t>Yes (700)</t>
  </si>
  <si>
    <t>Ethylene Glycol</t>
  </si>
  <si>
    <t>107-21-1</t>
  </si>
  <si>
    <t>Ethylene Glycol Monobutyl Ether</t>
  </si>
  <si>
    <t>111-76-2</t>
  </si>
  <si>
    <t>Ethylene Oxide</t>
  </si>
  <si>
    <t>75-21-8</t>
  </si>
  <si>
    <t>Ethylene Thiourea</t>
  </si>
  <si>
    <t>96-45-7</t>
  </si>
  <si>
    <t>Ethyleneimine</t>
  </si>
  <si>
    <t>151-56-4</t>
  </si>
  <si>
    <t>Fluoranthene</t>
  </si>
  <si>
    <t>206-44-0</t>
  </si>
  <si>
    <t>Fluoride</t>
  </si>
  <si>
    <t>16984-48-8</t>
  </si>
  <si>
    <t>Fluorine (Soluble Fluoride)</t>
  </si>
  <si>
    <t>7782-41-4</t>
  </si>
  <si>
    <t>Formaldehyde</t>
  </si>
  <si>
    <t>50-00-0</t>
  </si>
  <si>
    <t>Formic Acid</t>
  </si>
  <si>
    <t>64-18-6</t>
  </si>
  <si>
    <t>Furfural</t>
  </si>
  <si>
    <t>98-01-1</t>
  </si>
  <si>
    <t>Furium</t>
  </si>
  <si>
    <t>531-82-8</t>
  </si>
  <si>
    <t>Furmecyclox</t>
  </si>
  <si>
    <t>60568-05-0</t>
  </si>
  <si>
    <t>Glutaraldehyde</t>
  </si>
  <si>
    <t>111-30-8</t>
  </si>
  <si>
    <t>Glycidaldehyde</t>
  </si>
  <si>
    <t>765-34-4</t>
  </si>
  <si>
    <t>Heptachlor</t>
  </si>
  <si>
    <t>76-44-8</t>
  </si>
  <si>
    <t>Heptachlor Epoxide</t>
  </si>
  <si>
    <t>1024-57-3</t>
  </si>
  <si>
    <t>Heptachlorobiphenyl, 2,3,3',4,4',5,5'- (PCB 189)</t>
  </si>
  <si>
    <t>39635-31-9</t>
  </si>
  <si>
    <t>W</t>
  </si>
  <si>
    <t>Heptachlorodibenzofuran, 1,2,3,4,6,7,8-</t>
  </si>
  <si>
    <t>67562-39-4</t>
  </si>
  <si>
    <t>Heptanal, n-</t>
  </si>
  <si>
    <t>111-71-7</t>
  </si>
  <si>
    <t>Heptane, N-</t>
  </si>
  <si>
    <t>142-82-5</t>
  </si>
  <si>
    <t>Hexachlorobenzene</t>
  </si>
  <si>
    <t>118-74-1</t>
  </si>
  <si>
    <t>Yes (1)</t>
  </si>
  <si>
    <t>Hexachlorobiphenyl, 2,3',4,4',5,5'- (PCB 167)</t>
  </si>
  <si>
    <t>52663-72-6</t>
  </si>
  <si>
    <t>Hexachlorobiphenyl, 2,3,3',4,4',5'- (PCB 157)</t>
  </si>
  <si>
    <t>69782-90-7</t>
  </si>
  <si>
    <t>Hexachlorobiphenyl, 2,3,3',4,4',5- (PCB 156)</t>
  </si>
  <si>
    <t>38380-08-4</t>
  </si>
  <si>
    <t>Hexachlorobiphenyl, 3,3',4,4',5,5'- (PCB 169)</t>
  </si>
  <si>
    <t>32774-16-6</t>
  </si>
  <si>
    <t>Hexachlorobutadiene</t>
  </si>
  <si>
    <t>87-68-3</t>
  </si>
  <si>
    <t>Hexachlorocyclohexane, Alpha-</t>
  </si>
  <si>
    <t>319-84-6</t>
  </si>
  <si>
    <t>Hexachlorocyclohexane, Beta-</t>
  </si>
  <si>
    <t>319-85-7</t>
  </si>
  <si>
    <t>Hexachlorocyclohexane, Gamma- (Lindane)</t>
  </si>
  <si>
    <t>58-89-9</t>
  </si>
  <si>
    <t>Hexachlorocyclohexane, Technical</t>
  </si>
  <si>
    <t>608-73-1</t>
  </si>
  <si>
    <t>Hexachlorocyclopentadiene</t>
  </si>
  <si>
    <t>77-47-4</t>
  </si>
  <si>
    <t>Yes (50)</t>
  </si>
  <si>
    <t>Hexachlorodibenzo-p-dioxin, 1,2,3,4,7,8-</t>
  </si>
  <si>
    <t>39227-28-6</t>
  </si>
  <si>
    <t>Hexachlorodibenzo-p-dioxin, Mixture</t>
  </si>
  <si>
    <t>34465-46-8</t>
  </si>
  <si>
    <t>Hexachlorodibenzofuran, 1,2,3,4,7,8-</t>
  </si>
  <si>
    <t>70648-26-9</t>
  </si>
  <si>
    <t>Hexachloroethane</t>
  </si>
  <si>
    <t>67-72-1</t>
  </si>
  <si>
    <t>Hexamethylene Diisocyanate, 1,6-</t>
  </si>
  <si>
    <t>822-06-0</t>
  </si>
  <si>
    <t>Hexamethylene diisocyanate biuret</t>
  </si>
  <si>
    <t>4035-89-6</t>
  </si>
  <si>
    <t>Hexamethylene diisocyanate isocyanurate</t>
  </si>
  <si>
    <t>3779-63-3</t>
  </si>
  <si>
    <t>Hexane, Commercial</t>
  </si>
  <si>
    <t>Hexane, N-</t>
  </si>
  <si>
    <t>110-54-3</t>
  </si>
  <si>
    <t>Hexanol, 1-,2-ethyl- (2-Ethyl-1-hexanol)</t>
  </si>
  <si>
    <t>104-76-7</t>
  </si>
  <si>
    <t>Hexanone, 2-</t>
  </si>
  <si>
    <t>591-78-6</t>
  </si>
  <si>
    <t>HpCDD, 1,2,3,4,6,7,8,-</t>
  </si>
  <si>
    <t>35822-46-9</t>
  </si>
  <si>
    <t>HpCDF, 1,2,3,4,7,8,9-</t>
  </si>
  <si>
    <t>55673-89-7</t>
  </si>
  <si>
    <t>HxCDD, 1,2,3,6,7,8-</t>
  </si>
  <si>
    <t>57653-85-7</t>
  </si>
  <si>
    <t>HxCDD, 1,2,3,7,8,9-</t>
  </si>
  <si>
    <t>19408-74-3</t>
  </si>
  <si>
    <t>HxCDF, 1,2,3,6,7,8-</t>
  </si>
  <si>
    <t>57117-44-9</t>
  </si>
  <si>
    <t>HxCDF, 1,2,3,7,8,9-</t>
  </si>
  <si>
    <t>72918-21-9</t>
  </si>
  <si>
    <t>HxCDF, 2,3,4,6,7,8-</t>
  </si>
  <si>
    <t>60851-34-5</t>
  </si>
  <si>
    <t>Hydrazine</t>
  </si>
  <si>
    <t>302-01-2</t>
  </si>
  <si>
    <t>Hydrazine Sulfate</t>
  </si>
  <si>
    <t>10034-93-2</t>
  </si>
  <si>
    <t>Hydrogen Chloride</t>
  </si>
  <si>
    <t>7647-01-0</t>
  </si>
  <si>
    <t>Hydrogen Cyanide</t>
  </si>
  <si>
    <t>74-90-8</t>
  </si>
  <si>
    <t>Hydrogen Fluoride</t>
  </si>
  <si>
    <t>7664-39-3</t>
  </si>
  <si>
    <t>Hydrogen Sulfide</t>
  </si>
  <si>
    <t>7783-06-4</t>
  </si>
  <si>
    <t>Indeno[1,2,3-cd]pyrene</t>
  </si>
  <si>
    <t>193-39-5</t>
  </si>
  <si>
    <t>Isobutyl Alcohol</t>
  </si>
  <si>
    <t>78-83-1</t>
  </si>
  <si>
    <t>Isophorone</t>
  </si>
  <si>
    <t>78-59-1</t>
  </si>
  <si>
    <t>Isopropanol</t>
  </si>
  <si>
    <t>67-63-0</t>
  </si>
  <si>
    <t>Jet propulsion fuel 7 (JP-7)</t>
  </si>
  <si>
    <t>Lead Phosphate</t>
  </si>
  <si>
    <t>7446-27-7</t>
  </si>
  <si>
    <t>Lead acetate</t>
  </si>
  <si>
    <t>301-04-2</t>
  </si>
  <si>
    <t>Lead subacetate</t>
  </si>
  <si>
    <t>1335-32-6</t>
  </si>
  <si>
    <t>Maleic Anhydride</t>
  </si>
  <si>
    <t>108-31-6</t>
  </si>
  <si>
    <t>Manganese (Diet)</t>
  </si>
  <si>
    <t>7439-96-5</t>
  </si>
  <si>
    <t>Manganese (Non-diet)</t>
  </si>
  <si>
    <t>Mercuric Chloride</t>
  </si>
  <si>
    <t>7487-94-7</t>
  </si>
  <si>
    <t>Mercury (elemental)</t>
  </si>
  <si>
    <t>7439-97-6</t>
  </si>
  <si>
    <t>Methacrylonitrile</t>
  </si>
  <si>
    <t>126-98-7</t>
  </si>
  <si>
    <t>Methanol</t>
  </si>
  <si>
    <t>67-56-1</t>
  </si>
  <si>
    <t>Methoxyethanol Acetate, 2-</t>
  </si>
  <si>
    <t>110-49-6</t>
  </si>
  <si>
    <t>Methoxyethanol, 2-</t>
  </si>
  <si>
    <t>109-86-4</t>
  </si>
  <si>
    <t>Methyl Acrylate</t>
  </si>
  <si>
    <t>96-33-3</t>
  </si>
  <si>
    <t>Methyl Ethyl Ketone (2-Butanone)</t>
  </si>
  <si>
    <t>78-93-3</t>
  </si>
  <si>
    <t>Methyl Hydrazine</t>
  </si>
  <si>
    <t>60-34-4</t>
  </si>
  <si>
    <t>Methyl Isobutyl Ketone (4-methyl-2-pentanone)</t>
  </si>
  <si>
    <t>108-10-1</t>
  </si>
  <si>
    <t>Methyl Isocyanate</t>
  </si>
  <si>
    <t>624-83-9</t>
  </si>
  <si>
    <t>Methyl Methacrylate</t>
  </si>
  <si>
    <t>80-62-6</t>
  </si>
  <si>
    <t>Methyl Styrene (Mixed Isomers)</t>
  </si>
  <si>
    <t>25013-15-4</t>
  </si>
  <si>
    <t>Methyl methanesulfonate</t>
  </si>
  <si>
    <t>66-27-3</t>
  </si>
  <si>
    <t>Methyl tert-Butyl Ether (MTBE)</t>
  </si>
  <si>
    <t>1634-04-4</t>
  </si>
  <si>
    <t>Methyl-2-Pentanol, 4-</t>
  </si>
  <si>
    <t>108-11-2</t>
  </si>
  <si>
    <t>Methyl-N-nitro-N-nitrosoguanidine, N-</t>
  </si>
  <si>
    <t>70-25-7</t>
  </si>
  <si>
    <t>Methylaniline Hydrochloride, 2-</t>
  </si>
  <si>
    <t>636-21-5</t>
  </si>
  <si>
    <t>Methylcholanthrene, 3-</t>
  </si>
  <si>
    <t>56-49-5</t>
  </si>
  <si>
    <t>Methylcyclohexane</t>
  </si>
  <si>
    <t>108-87-2</t>
  </si>
  <si>
    <t>Methylene Chloride</t>
  </si>
  <si>
    <t>75-09-2</t>
  </si>
  <si>
    <t>Methylene-bis(2-chloroaniline), 4,4'-</t>
  </si>
  <si>
    <t>101-14-4</t>
  </si>
  <si>
    <t>Methylene-bis(N,N-dimethyl) Aniline, 4,4'-</t>
  </si>
  <si>
    <t>101-61-1</t>
  </si>
  <si>
    <t>Methylenebisbenzenamine, 4,4'-</t>
  </si>
  <si>
    <t>101-77-9</t>
  </si>
  <si>
    <t>Methylenediphenyl Diisocyanate</t>
  </si>
  <si>
    <t>101-68-8</t>
  </si>
  <si>
    <t>Methylnaphthalene, 1-</t>
  </si>
  <si>
    <t>90-12-0</t>
  </si>
  <si>
    <t>Midrange Aliphatic Hydrocarbon Streams</t>
  </si>
  <si>
    <t>Mirex</t>
  </si>
  <si>
    <t>2385-85-5</t>
  </si>
  <si>
    <t>Molybdenum</t>
  </si>
  <si>
    <t>7439-98-7</t>
  </si>
  <si>
    <t>Naphtha, High Flash Aromatic (HFAN)</t>
  </si>
  <si>
    <t>64742-95-6</t>
  </si>
  <si>
    <t>91-20-3</t>
  </si>
  <si>
    <t>Naphthylamine, 2-</t>
  </si>
  <si>
    <t>91-59-8</t>
  </si>
  <si>
    <t>Nickel Acetate</t>
  </si>
  <si>
    <t>373-02-4</t>
  </si>
  <si>
    <t>Nickel Carbonate</t>
  </si>
  <si>
    <t>3333-67-3</t>
  </si>
  <si>
    <t>Nickel Carbonyl</t>
  </si>
  <si>
    <t>13463-39-3</t>
  </si>
  <si>
    <t>Nickel Hydroxide</t>
  </si>
  <si>
    <t>12054-48-7</t>
  </si>
  <si>
    <t>Nickel Oxide</t>
  </si>
  <si>
    <t>1313-99-1</t>
  </si>
  <si>
    <t>Nickel Refinery Dust</t>
  </si>
  <si>
    <t>Nickel Soluble Salts</t>
  </si>
  <si>
    <t>7440-02-0</t>
  </si>
  <si>
    <t>Nickel Subsulfide</t>
  </si>
  <si>
    <t>12035-72-2</t>
  </si>
  <si>
    <t>Nickelocene</t>
  </si>
  <si>
    <t>1271-28-9</t>
  </si>
  <si>
    <t>14797-55-8</t>
  </si>
  <si>
    <t>Nitroaniline, 2-</t>
  </si>
  <si>
    <t>88-74-4</t>
  </si>
  <si>
    <t>Nitroaniline, 4-</t>
  </si>
  <si>
    <t>100-01-6</t>
  </si>
  <si>
    <t>Nitrobenzene</t>
  </si>
  <si>
    <t>98-95-3</t>
  </si>
  <si>
    <t>Nitrofurazone</t>
  </si>
  <si>
    <t>59-87-0</t>
  </si>
  <si>
    <t>Nitromethane</t>
  </si>
  <si>
    <t>75-52-5</t>
  </si>
  <si>
    <t>Nitropropane, 2-</t>
  </si>
  <si>
    <t>79-46-9</t>
  </si>
  <si>
    <t>Nitropyrene, 4-</t>
  </si>
  <si>
    <t>57835-92-4</t>
  </si>
  <si>
    <t>Nitroso-N-ethylurea, N-</t>
  </si>
  <si>
    <t>759-73-9</t>
  </si>
  <si>
    <t>Nitroso-N-methylurea, N-</t>
  </si>
  <si>
    <t>684-93-5</t>
  </si>
  <si>
    <t>924-16-3</t>
  </si>
  <si>
    <t>621-64-7</t>
  </si>
  <si>
    <t>Nitrosodiethanolamine, N-</t>
  </si>
  <si>
    <t>1116-54-7</t>
  </si>
  <si>
    <t>Nitrosodiethylamine, N-</t>
  </si>
  <si>
    <t>55-18-5</t>
  </si>
  <si>
    <t>Nitrosodimethylamine, N-</t>
  </si>
  <si>
    <t>62-75-9</t>
  </si>
  <si>
    <t>Nitrosodiphenylamine, N-</t>
  </si>
  <si>
    <t>86-30-6</t>
  </si>
  <si>
    <t>Nitrosomethylethylamine, N-</t>
  </si>
  <si>
    <t>10595-95-6</t>
  </si>
  <si>
    <t>Nitrosomorpholine [N-]</t>
  </si>
  <si>
    <t>59-89-2</t>
  </si>
  <si>
    <t>Nitrosopiperidine [N-]</t>
  </si>
  <si>
    <t>100-75-4</t>
  </si>
  <si>
    <t>Nitrosopyrrolidine, N-</t>
  </si>
  <si>
    <t>930-55-2</t>
  </si>
  <si>
    <t>Nonane, n-</t>
  </si>
  <si>
    <t>111-84-2</t>
  </si>
  <si>
    <t>OCDD</t>
  </si>
  <si>
    <t>3268-87-9</t>
  </si>
  <si>
    <t>OCDF</t>
  </si>
  <si>
    <t>39001-02-0</t>
  </si>
  <si>
    <t>Parathion</t>
  </si>
  <si>
    <t>56-38-2</t>
  </si>
  <si>
    <t>PeCDF, 1,2,3,7,8-</t>
  </si>
  <si>
    <t>57117-41-6</t>
  </si>
  <si>
    <t>PeCDF, 2,3,4,7,8-</t>
  </si>
  <si>
    <t>57117-31-4</t>
  </si>
  <si>
    <t>Pentachlorobiphenyl, 2',3,4,4',5- (PCB 123)</t>
  </si>
  <si>
    <t>65510-44-3</t>
  </si>
  <si>
    <t>Pentachlorobiphenyl, 2,3',4,4',5- (PCB 118)</t>
  </si>
  <si>
    <t>31508-00-6</t>
  </si>
  <si>
    <t>Pentachlorobiphenyl, 2,3,3',4,4'- (PCB 105)</t>
  </si>
  <si>
    <t>32598-14-4</t>
  </si>
  <si>
    <t>Pentachlorobiphenyl, 2,3,4,4',5- (PCB 114)</t>
  </si>
  <si>
    <t>74472-37-0</t>
  </si>
  <si>
    <t>Pentachlorobiphenyl, 3,3',4,4',5- (PCB 126)</t>
  </si>
  <si>
    <t>57465-28-8</t>
  </si>
  <si>
    <t>Pentachlorodibenzo-p-dioxin, 1,2,3,7,8-</t>
  </si>
  <si>
    <t>40321-76-4</t>
  </si>
  <si>
    <t>Pentachlorophenol</t>
  </si>
  <si>
    <t>87-86-5</t>
  </si>
  <si>
    <t>Pentane, n-</t>
  </si>
  <si>
    <t>109-66-0</t>
  </si>
  <si>
    <t>Perylene</t>
  </si>
  <si>
    <t>198-55-0</t>
  </si>
  <si>
    <t>Phenacetin</t>
  </si>
  <si>
    <t>62-44-2</t>
  </si>
  <si>
    <t>Phenol</t>
  </si>
  <si>
    <t>108-95-2</t>
  </si>
  <si>
    <t>Phosgene</t>
  </si>
  <si>
    <t>75-44-5</t>
  </si>
  <si>
    <t>Phosphine</t>
  </si>
  <si>
    <t>7803-51-2</t>
  </si>
  <si>
    <t>Phosphoric Acid</t>
  </si>
  <si>
    <t>7664-38-2</t>
  </si>
  <si>
    <t>Phthalic Anhydride</t>
  </si>
  <si>
    <t>85-44-9</t>
  </si>
  <si>
    <t>Polybrominated Biphenyls</t>
  </si>
  <si>
    <t>36355-01-8</t>
  </si>
  <si>
    <t>Polychlorinated Biphenyls (high risk)</t>
  </si>
  <si>
    <t>1336-36-3</t>
  </si>
  <si>
    <t>Polychlorinated Biphenyls (low risk)</t>
  </si>
  <si>
    <t>No (1)</t>
  </si>
  <si>
    <t>Polychlorinated Biphenyls (lowest risk)</t>
  </si>
  <si>
    <t>Polymeric Methylene Diphenyl Diisocyanate (PMDI)</t>
  </si>
  <si>
    <t>9016-87-9</t>
  </si>
  <si>
    <t>Potassium Cyanide</t>
  </si>
  <si>
    <t>151-50-8</t>
  </si>
  <si>
    <t>Propionaldehyde</t>
  </si>
  <si>
    <t>123-38-6</t>
  </si>
  <si>
    <t>Propyl benzene</t>
  </si>
  <si>
    <t>103-65-1</t>
  </si>
  <si>
    <t>Propylene</t>
  </si>
  <si>
    <t>115-07-1</t>
  </si>
  <si>
    <t>Propylene Glycol Dinitrate</t>
  </si>
  <si>
    <t>6423-43-4</t>
  </si>
  <si>
    <t>Propylene Glycol Monomethyl Ether</t>
  </si>
  <si>
    <t>107-98-2</t>
  </si>
  <si>
    <t>Propylene Oxide</t>
  </si>
  <si>
    <t>75-56-9</t>
  </si>
  <si>
    <t>Refractory Ceramic Fibers (units in fibers)</t>
  </si>
  <si>
    <t>Safrole</t>
  </si>
  <si>
    <t>94-59-7</t>
  </si>
  <si>
    <t>Selenium</t>
  </si>
  <si>
    <t>7782-49-2</t>
  </si>
  <si>
    <t>Selenium Sulfide</t>
  </si>
  <si>
    <t>7446-34-6</t>
  </si>
  <si>
    <t>Silica (crystalline, respirable)</t>
  </si>
  <si>
    <t>7631-86-9</t>
  </si>
  <si>
    <t>Sodium Cyanide</t>
  </si>
  <si>
    <t>143-33-9</t>
  </si>
  <si>
    <t>Sodium Fluoride</t>
  </si>
  <si>
    <t>7681-49-4</t>
  </si>
  <si>
    <t>Styrene</t>
  </si>
  <si>
    <t>100-42-5</t>
  </si>
  <si>
    <t>Sulfolane</t>
  </si>
  <si>
    <t>126-33-0</t>
  </si>
  <si>
    <t>Sulfur Trioxide</t>
  </si>
  <si>
    <t>7446-11-9</t>
  </si>
  <si>
    <t>Sulfuric Acid</t>
  </si>
  <si>
    <t>7664-93-9</t>
  </si>
  <si>
    <t>Sulfurous acid, 2-chloroethyl 2-[4-(1,1-dimethylethyl)phenoxy]-1-methylethyl ester</t>
  </si>
  <si>
    <t>140-57-8</t>
  </si>
  <si>
    <t>TCDD, 2,3,7,8-</t>
  </si>
  <si>
    <t>1746-01-6</t>
  </si>
  <si>
    <t>TCDF, 2,3,7,8-</t>
  </si>
  <si>
    <t>51207-31-9</t>
  </si>
  <si>
    <t>Tert-Butyl Acetate</t>
  </si>
  <si>
    <t>540-88-5</t>
  </si>
  <si>
    <t>Tetrachlorobiphenyl, 3,3',4,4'- (PCB 77)</t>
  </si>
  <si>
    <t>32598-13-3</t>
  </si>
  <si>
    <t>Tetrachlorobiphenyl, 3,4,4',5- (PCB 81)</t>
  </si>
  <si>
    <t>70362-50-4</t>
  </si>
  <si>
    <t>Tetrachloroethane, 1,1,1,2-</t>
  </si>
  <si>
    <t>630-20-6</t>
  </si>
  <si>
    <t>Tetrachloroethane, 1,1,2,2-</t>
  </si>
  <si>
    <t>79-34-5</t>
  </si>
  <si>
    <t>Tetrachloroethylene</t>
  </si>
  <si>
    <t>127-18-4</t>
  </si>
  <si>
    <t>Tetrafluoroethane, 1,1,1,2-</t>
  </si>
  <si>
    <t>811-97-2</t>
  </si>
  <si>
    <t>Tetrahydrofuran</t>
  </si>
  <si>
    <t>109-99-9</t>
  </si>
  <si>
    <t>Titanium Tetrachloride</t>
  </si>
  <si>
    <t>7550-45-0</t>
  </si>
  <si>
    <t>108-88-3</t>
  </si>
  <si>
    <t>No (1000)</t>
  </si>
  <si>
    <t>Toluene-2,4-diisocyanate</t>
  </si>
  <si>
    <t>584-84-9</t>
  </si>
  <si>
    <t>Toluene-2,6-diisocyanate</t>
  </si>
  <si>
    <t>91-08-7</t>
  </si>
  <si>
    <t>Toluidine, o- (Methylaniline, 2-)</t>
  </si>
  <si>
    <t>95-53-4</t>
  </si>
  <si>
    <t>Total Petroleum Hydrocarbons (Aliphatic Low)</t>
  </si>
  <si>
    <t>Total Petroleum Hydrocarbons (Aliphatic Medium)</t>
  </si>
  <si>
    <t>Total Petroleum Hydrocarbons (Aromatic High)</t>
  </si>
  <si>
    <t>Total Petroleum Hydrocarbons (Aromatic Medium)</t>
  </si>
  <si>
    <t>Toxaphene</t>
  </si>
  <si>
    <t>8001-35-2</t>
  </si>
  <si>
    <t>Trichloro-1,2,2-trifluoroethane, 1,1,2-</t>
  </si>
  <si>
    <t>76-13-1</t>
  </si>
  <si>
    <t>Trichlorobenzene, 1,2,4-</t>
  </si>
  <si>
    <t>120-82-1</t>
  </si>
  <si>
    <t>Trichloroethane, 1,1,1-</t>
  </si>
  <si>
    <t>71-55-6</t>
  </si>
  <si>
    <t>Trichloroethane, 1,1,2-</t>
  </si>
  <si>
    <t>79-00-5</t>
  </si>
  <si>
    <t>Trichloroethylene</t>
  </si>
  <si>
    <t>79-01-6</t>
  </si>
  <si>
    <t>Trichlorophenol, 2,4,6-</t>
  </si>
  <si>
    <t>88-06-2</t>
  </si>
  <si>
    <t>Trichloropropane, 1,2,3-</t>
  </si>
  <si>
    <t>96-18-4</t>
  </si>
  <si>
    <t>Trichloropropene, 1,2,3-</t>
  </si>
  <si>
    <t>96-19-5</t>
  </si>
  <si>
    <t>Triethylamine</t>
  </si>
  <si>
    <t>121-44-8</t>
  </si>
  <si>
    <t>Trifluoroethane, 1,1,1-</t>
  </si>
  <si>
    <t>420-46-2</t>
  </si>
  <si>
    <t>Trimethylbenzene, 1,2,3-</t>
  </si>
  <si>
    <t>526-73-8</t>
  </si>
  <si>
    <t>Trimethylbenzene, 1,2,4-</t>
  </si>
  <si>
    <t>95-63-6</t>
  </si>
  <si>
    <t>Trimethylbenzene, 1,3,5-</t>
  </si>
  <si>
    <t>108-67-8</t>
  </si>
  <si>
    <t>Tris(2,3-dibromopropyl)phosphate</t>
  </si>
  <si>
    <t>126-72-7</t>
  </si>
  <si>
    <t>Uranium</t>
  </si>
  <si>
    <t>7440-61-1</t>
  </si>
  <si>
    <t>Urethane</t>
  </si>
  <si>
    <t>51-79-6</t>
  </si>
  <si>
    <t>Vanadium Pentoxide</t>
  </si>
  <si>
    <t>1314-62-1</t>
  </si>
  <si>
    <t>Vanadium and Compounds</t>
  </si>
  <si>
    <t>7440-62-2</t>
  </si>
  <si>
    <t>Vinyl Acetate</t>
  </si>
  <si>
    <t>108-05-4</t>
  </si>
  <si>
    <t>Vinyl Bromide</t>
  </si>
  <si>
    <t>593-60-2</t>
  </si>
  <si>
    <t>Vinyl Chloride</t>
  </si>
  <si>
    <t>75-01-4</t>
  </si>
  <si>
    <t>Yes (2)</t>
  </si>
  <si>
    <t>Xylene, m-</t>
  </si>
  <si>
    <t>108-38-3</t>
  </si>
  <si>
    <t>Xylene, o-</t>
  </si>
  <si>
    <t>95-47-6</t>
  </si>
  <si>
    <t>Xylene, p-</t>
  </si>
  <si>
    <t>106-42-3</t>
  </si>
  <si>
    <t>1330-20-7</t>
  </si>
  <si>
    <t>Yes (10000)</t>
  </si>
  <si>
    <t>Generic TPH</t>
  </si>
  <si>
    <t>Commercial Vapor Intrusion RBCs</t>
  </si>
  <si>
    <t>Cleanup Program Acute Risk-Based Concentrations</t>
  </si>
  <si>
    <t>RBCsv</t>
  </si>
  <si>
    <t>RBCwi</t>
  </si>
  <si>
    <t>CASRN</t>
  </si>
  <si>
    <t>60-35-5</t>
  </si>
  <si>
    <t>Acetamide</t>
  </si>
  <si>
    <t>Acrylic acid</t>
  </si>
  <si>
    <t>Allyl chloride</t>
  </si>
  <si>
    <t>Aluminum and compounds</t>
  </si>
  <si>
    <t>Antimony and compounds</t>
  </si>
  <si>
    <t>Aramite</t>
  </si>
  <si>
    <t>Arsenic and compounds</t>
  </si>
  <si>
    <t>1332-21-4</t>
  </si>
  <si>
    <t>Asbestos</t>
  </si>
  <si>
    <t>Benzidine (and its salts)</t>
  </si>
  <si>
    <t>Benzyl chloride</t>
  </si>
  <si>
    <t>Bis(2-chloroethyl) ether (BCEE)</t>
  </si>
  <si>
    <t>Bis(chloromethyl) ether</t>
  </si>
  <si>
    <t>Bis(2-ethylhexyl) phthalate (DEHP)</t>
  </si>
  <si>
    <t>Bromomethane (Methyl bromide)</t>
  </si>
  <si>
    <t>1-Bromopropane (n-propyl bromide)</t>
  </si>
  <si>
    <t>1,3-Butadiene</t>
  </si>
  <si>
    <t>2-Butanone (Methyl ethyl ketone)</t>
  </si>
  <si>
    <t>sec-Butyl alcohol</t>
  </si>
  <si>
    <t>Cadmium and compounds</t>
  </si>
  <si>
    <t>Carbon disulfide</t>
  </si>
  <si>
    <t>Carbon tetrachloride</t>
  </si>
  <si>
    <t>Carbonyl sulfide</t>
  </si>
  <si>
    <t>57-74-9</t>
  </si>
  <si>
    <t>Chlordane</t>
  </si>
  <si>
    <t>108171-26-2</t>
  </si>
  <si>
    <t>Chlorinated paraffins</t>
  </si>
  <si>
    <t>Chlorine dioxide</t>
  </si>
  <si>
    <t>2-Chloroacetophenone</t>
  </si>
  <si>
    <t>1-Chloro-1,1-difluoroethane</t>
  </si>
  <si>
    <t>Chlorodifluoromethane (Freon 22)</t>
  </si>
  <si>
    <t>Chloroethane (Ethyl chloride)</t>
  </si>
  <si>
    <t>Chloromethane (Methyl chloride)</t>
  </si>
  <si>
    <t>95-83-0</t>
  </si>
  <si>
    <t>4-Chloro-o-phenylenediamine</t>
  </si>
  <si>
    <t>Chloroprene</t>
  </si>
  <si>
    <t>p-Chloro-o-toluidine</t>
  </si>
  <si>
    <t>Chromium VI, chromate and dichromate particulate</t>
  </si>
  <si>
    <t>7738-94-5</t>
  </si>
  <si>
    <t>Chromium VI, chromic acid aerosol mist</t>
  </si>
  <si>
    <t>Cobalt and compounds</t>
  </si>
  <si>
    <t>148</t>
  </si>
  <si>
    <t>Copper and compounds</t>
  </si>
  <si>
    <t>120-71-8</t>
  </si>
  <si>
    <t>p-Cresidine</t>
  </si>
  <si>
    <t>Cresols (mixture), including m-cresol, o-cresol, p-cresol</t>
  </si>
  <si>
    <t>Cyanide, Hydrogen</t>
  </si>
  <si>
    <t>DDT</t>
  </si>
  <si>
    <t>615-05-4</t>
  </si>
  <si>
    <t>2,4-Diaminoanisole</t>
  </si>
  <si>
    <t>95-80-7</t>
  </si>
  <si>
    <t>2,4-Diaminotoluene (2,4-Toluene diamine)</t>
  </si>
  <si>
    <t>1,2-Dibromo-3-chloropropane (DBCP)</t>
  </si>
  <si>
    <t>p-Dichlorobenzene (1,4-Dichlorobenzene)</t>
  </si>
  <si>
    <t>3,3'-Dichlorobenzidine</t>
  </si>
  <si>
    <t>1,1-Dichloroethane (Ethylidene dichloride)</t>
  </si>
  <si>
    <t>trans-1,2-dichloroethene</t>
  </si>
  <si>
    <t>Dichloromethane (Methylene chloride)</t>
  </si>
  <si>
    <t>1,2-Dichloropropane (Propylene dichloride)</t>
  </si>
  <si>
    <t>1,3-Dichloropropene</t>
  </si>
  <si>
    <t>Dichlorovos (DDVP)</t>
  </si>
  <si>
    <t>200</t>
  </si>
  <si>
    <t>Diesel Particulate Matter</t>
  </si>
  <si>
    <t>Diethylene glycol monobutyl ether</t>
  </si>
  <si>
    <t>Diethylene glycol monoethyl ether</t>
  </si>
  <si>
    <t>1,1-Difluoroethane</t>
  </si>
  <si>
    <t>4-Dimethylaminoazobenzene</t>
  </si>
  <si>
    <t>Dimethyl formamide</t>
  </si>
  <si>
    <t>1,1-Dimethylhydrazine</t>
  </si>
  <si>
    <t>2,4-Dinitrotoluene</t>
  </si>
  <si>
    <t>1,4-Dioxane</t>
  </si>
  <si>
    <t>1,2-Diphenylhydrazine (Hydrazobenzene)</t>
  </si>
  <si>
    <t>Direct Brown 95 (technical grade)</t>
  </si>
  <si>
    <t>1,2-Epoxybutane</t>
  </si>
  <si>
    <t>Ethyl acrylate</t>
  </si>
  <si>
    <t>Ethyl benzene</t>
  </si>
  <si>
    <t>Ethylene dibromide (EDB, 1,2-Dibromoethane)</t>
  </si>
  <si>
    <t>Ethylene dichloride (EDC, 1,2-Dichloroethane)</t>
  </si>
  <si>
    <t>Ethylene glycol</t>
  </si>
  <si>
    <t>Ethylene glycol monobutyl ether</t>
  </si>
  <si>
    <t>Ethylene glycol monoethyl ether</t>
  </si>
  <si>
    <t>Ethylene glycol monoethyl ether acetate</t>
  </si>
  <si>
    <t>Ethylene glycol monomethyl ether</t>
  </si>
  <si>
    <t>Ethylene glycol monomethyl ether acetate</t>
  </si>
  <si>
    <t>Ethylene oxide</t>
  </si>
  <si>
    <t>Ethylene thiourea</t>
  </si>
  <si>
    <t>Fluorides</t>
  </si>
  <si>
    <t>Fluorine gas</t>
  </si>
  <si>
    <t>Heptachlor epoxide</t>
  </si>
  <si>
    <t>Hexachlorocyclohexanes (mixture) including but not limited to:</t>
  </si>
  <si>
    <t>Hexachlorocyclohexane, alpha-</t>
  </si>
  <si>
    <t>Hexachlorocyclohexane, beta-</t>
  </si>
  <si>
    <t>Hexachlorocyclohexane, gamma- (Lindane)</t>
  </si>
  <si>
    <t>Hexamethylene-1,6-diisocyanate</t>
  </si>
  <si>
    <t>Hydrochloric acid</t>
  </si>
  <si>
    <t>Hydrogen fluoride</t>
  </si>
  <si>
    <t>Hydrogen sulfide</t>
  </si>
  <si>
    <t>Isopropyl alcohol</t>
  </si>
  <si>
    <t>Isopropylbenzene (Cumene)</t>
  </si>
  <si>
    <t xml:space="preserve">7439-92-1 </t>
  </si>
  <si>
    <t>Lead and compounds</t>
  </si>
  <si>
    <t>Maleic anhydride</t>
  </si>
  <si>
    <t>Manganese and compounds</t>
  </si>
  <si>
    <t>Mercury and compounds</t>
  </si>
  <si>
    <t>4,4'-Methylene bis(2-chloroaniline) (MOCA)</t>
  </si>
  <si>
    <t>4,4'-Methylenedianiline (and its dichloride)</t>
  </si>
  <si>
    <t>Methylene diphenyl diisocyanate (MDI)</t>
  </si>
  <si>
    <t>Methyl isobutyl ketone (MIBK, Hexone)</t>
  </si>
  <si>
    <t>Methyl isocyanate</t>
  </si>
  <si>
    <t>Methyl methacrylate</t>
  </si>
  <si>
    <t>Methyl tert-butyl ether</t>
  </si>
  <si>
    <t>90-94-8</t>
  </si>
  <si>
    <t>Michler's ketone</t>
  </si>
  <si>
    <t>Nickel compounds, insoluble</t>
  </si>
  <si>
    <t>Nickel compounds, soluble</t>
  </si>
  <si>
    <t xml:space="preserve">7697-37-2 </t>
  </si>
  <si>
    <t>Nitric acid</t>
  </si>
  <si>
    <t>2-Nitropropane</t>
  </si>
  <si>
    <t>N-Nitrosodi-n-butylamine</t>
  </si>
  <si>
    <t>N-Nitrosodiethylamine</t>
  </si>
  <si>
    <t>N-Nitrosodimethylamine</t>
  </si>
  <si>
    <t>N-Nitrosodiphenylamine</t>
  </si>
  <si>
    <t>156-10-5</t>
  </si>
  <si>
    <t>p-Nitrosodiphenylamine</t>
  </si>
  <si>
    <t>N-Nitrosodi-n-propylamine</t>
  </si>
  <si>
    <t>N-Nitrosomethylethylamine</t>
  </si>
  <si>
    <t>N-Nitrosomorpholine</t>
  </si>
  <si>
    <t>N-Nitrosopiperidine</t>
  </si>
  <si>
    <t>N-Nitrosopyrrolidine</t>
  </si>
  <si>
    <t>8014-95-7</t>
  </si>
  <si>
    <t>Oleum (fuming sulfuric acid)</t>
  </si>
  <si>
    <t>Phosphoric acid</t>
  </si>
  <si>
    <t>12185-10-3</t>
  </si>
  <si>
    <t>Phosphorus, white</t>
  </si>
  <si>
    <t>Phthalic anhydride</t>
  </si>
  <si>
    <t>447</t>
  </si>
  <si>
    <t>Polybrominated diphenyl ethers (PBDEs)</t>
  </si>
  <si>
    <t>Polychlorinated biphenyls (PCBs)</t>
  </si>
  <si>
    <t>645</t>
  </si>
  <si>
    <t>Polychlorinated biphenyls (PCBs) TEQ</t>
  </si>
  <si>
    <t>PCB 77 [3,3',4,4'-tetrachlorobiphenyl]</t>
  </si>
  <si>
    <t>PCB 81 [3,4,4',5-tetrachlorobiphenyl]</t>
  </si>
  <si>
    <t>PCB 105 [2,3,3',4,4'-pentachlorobiphenyl]</t>
  </si>
  <si>
    <t>PCB 114 [2,3,4,4',5-pentachlorobiphenyl]</t>
  </si>
  <si>
    <t>PCB 118 [2,3',4,4',5-pentachlorobiphenyl]</t>
  </si>
  <si>
    <t>PCB 123 [2,3',4,4',5'-pentachlorobiphenyl]</t>
  </si>
  <si>
    <t>PCB 126 [3,3',4,4',5-pentachlorobiphenyl]</t>
  </si>
  <si>
    <t>PCB 156 [2,3,3',4,4',5-hexachlorobiphenyl]</t>
  </si>
  <si>
    <t>PCB 157 [2,3,3',4,4',5'-hexachlorobiphenyl]</t>
  </si>
  <si>
    <t>PCB 167 [2,3',4,4',5,5'-hexachlorobiphenyl]</t>
  </si>
  <si>
    <t>PCB 169 [3,3',4,4',5,5'-hexachlorobiphenyl]</t>
  </si>
  <si>
    <t>PCB 189 [2,3,3',4,4',5,5'-heptachlorobiphenyl]</t>
  </si>
  <si>
    <t>646</t>
  </si>
  <si>
    <t>Polychlorinated dibenzo-p-dioxins (PCDDs) &amp; dibenzofurans (PCDFs) TEQ</t>
  </si>
  <si>
    <t>2,3,7,8-Tetrachlorodibenzo-p-dioxin (TCDD)</t>
  </si>
  <si>
    <t>1,2,3,7,8-Pentachlorodibenzo-p-dioxin (PeCDD)</t>
  </si>
  <si>
    <t>1,2,3,4,7,8-Hexachlorodibenzo-p-dioxin (HxCDD)</t>
  </si>
  <si>
    <t>1,2,3,6,7,8-Hexachlorodibenzo-p-dioxin (HxCDD)</t>
  </si>
  <si>
    <t>1,2,3,7,8,9-Hexachlorodibenzo-p-dioxin (HxCDD)</t>
  </si>
  <si>
    <t>1,2,3,4,6,7,8-Heptachlorodibenzo-p-dioxin (HpCDD)</t>
  </si>
  <si>
    <t>Octachlorodibenzo-p-dioxin (OCDD)</t>
  </si>
  <si>
    <t>2,3,7,8-Tetrachlorodibenzofuran (TcDF)</t>
  </si>
  <si>
    <t>1,2,3,7,8-Pentachlorodibenzofuran (PeCDF)</t>
  </si>
  <si>
    <t>2,3,4,7,8-Pentachlorodibenzofuran (PeCDF)</t>
  </si>
  <si>
    <t>1,2,3,4,7,8-Hexachlorodibenzofuran (HxCDF)</t>
  </si>
  <si>
    <t>1,2,3,6,7,8-Hexachlorodibenzofuran (HxCDF)</t>
  </si>
  <si>
    <t>1,2,3,7,8,9-Hexachlorodibenzofuran (HxCDF)</t>
  </si>
  <si>
    <t>2,3,4,6,7,8-Hexachlorodibenzofuran  (HxCDF)</t>
  </si>
  <si>
    <t>1,2,3,4,6,7,8-Heptachlorodibenzofuran (HpCDF)</t>
  </si>
  <si>
    <t>1,2,3,4,7,8,9-Heptachlorodibenzofuran (HpCDF)</t>
  </si>
  <si>
    <t>Octachlorodibenzofuran (OCDF)</t>
  </si>
  <si>
    <t>401</t>
  </si>
  <si>
    <t>Polycyclic aromatic hydrocarbons (PAHs)</t>
  </si>
  <si>
    <t>191-26-4</t>
  </si>
  <si>
    <t>Anthanthrene</t>
  </si>
  <si>
    <t>205-12-9</t>
  </si>
  <si>
    <t>Benzo[c]fluorene</t>
  </si>
  <si>
    <t>191-24-2</t>
  </si>
  <si>
    <t>Benzo[g,h,i]perylene</t>
  </si>
  <si>
    <t>Benzo[j]fluoranthene</t>
  </si>
  <si>
    <t>27208-37-3</t>
  </si>
  <si>
    <t>Cyclopenta[c,d]pyrene</t>
  </si>
  <si>
    <t>Dibenzo[a,e]pyrene</t>
  </si>
  <si>
    <t>189-64-0</t>
  </si>
  <si>
    <t>Dibenzo[a,h]pyrene</t>
  </si>
  <si>
    <t>189-55-9</t>
  </si>
  <si>
    <t>Dibenzo[a,i]pyrene</t>
  </si>
  <si>
    <t>191-30-0</t>
  </si>
  <si>
    <t>Dibenzo[a,l]pyrene</t>
  </si>
  <si>
    <t>3697-24-3</t>
  </si>
  <si>
    <t>5-Methylchrysene</t>
  </si>
  <si>
    <t>7496-02-8</t>
  </si>
  <si>
    <t>6-Nitrochrysene</t>
  </si>
  <si>
    <t>7758-01-2</t>
  </si>
  <si>
    <t>Potassium bromate</t>
  </si>
  <si>
    <t>1120-71-4</t>
  </si>
  <si>
    <t>1,3-Propane sultone</t>
  </si>
  <si>
    <t>Propylene glycol dinitrate</t>
  </si>
  <si>
    <t>Propylene glycol monomethyl ether</t>
  </si>
  <si>
    <t>Propylene oxide</t>
  </si>
  <si>
    <t>572</t>
  </si>
  <si>
    <t>Refractory Ceramic Fibers</t>
  </si>
  <si>
    <t>7783-07-5</t>
  </si>
  <si>
    <t>Selenide, hydrogen</t>
  </si>
  <si>
    <t>Selenium and compounds</t>
  </si>
  <si>
    <t>Silica, crystalline (respirable)</t>
  </si>
  <si>
    <t>1310-73-2</t>
  </si>
  <si>
    <t>Sodium hydroxide</t>
  </si>
  <si>
    <t>Sulfuric acid</t>
  </si>
  <si>
    <t>505-60-2</t>
  </si>
  <si>
    <t>Sulfur Mustard</t>
  </si>
  <si>
    <t>Sulfur trioxide</t>
  </si>
  <si>
    <t>1,1,1,2-Tetrachloroethane</t>
  </si>
  <si>
    <t>1,1,2,2-Tetrachloroethane</t>
  </si>
  <si>
    <t>Tetrachloroethene (Perchloroethylene)</t>
  </si>
  <si>
    <t>1,1,1,2-Tetrafluoroethane</t>
  </si>
  <si>
    <t>62-55-5</t>
  </si>
  <si>
    <t>Thioacetamide</t>
  </si>
  <si>
    <t>Titanium tetrachloride</t>
  </si>
  <si>
    <t>26471-62-5</t>
  </si>
  <si>
    <t>Toluene diisocyanates (2,4- and 2,6-)</t>
  </si>
  <si>
    <t>Toxaphene (Polychlorinated camphenes)</t>
  </si>
  <si>
    <t>1,1,1-Trichloroethane (Methyl chloroform)</t>
  </si>
  <si>
    <t>1,1,2-Trichloroethane (Vinyl trichloride)</t>
  </si>
  <si>
    <t>Trichloroethene (TCE, Trichloroethylene)</t>
  </si>
  <si>
    <t>2,4,6-Trichlorophenol</t>
  </si>
  <si>
    <t>1,2,3-Trichloropropane</t>
  </si>
  <si>
    <t>1,2,3-Trimethylbenzene</t>
  </si>
  <si>
    <t>1,2,4-Trimethylbenzene</t>
  </si>
  <si>
    <t>1,3,5-Trimethylbenzene</t>
  </si>
  <si>
    <t>Urethane (Ethyl carbamate)</t>
  </si>
  <si>
    <t>Vanadium (fume or dust)</t>
  </si>
  <si>
    <t>Vanadium pentoxide</t>
  </si>
  <si>
    <t>Vinyl acetate</t>
  </si>
  <si>
    <t>Vinyl bromide</t>
  </si>
  <si>
    <t>Vinyl chloride</t>
  </si>
  <si>
    <t>Vinylidene chloride</t>
  </si>
  <si>
    <t>Xylene (mixture), including m-xylene, o-xylene, p-xylene</t>
  </si>
  <si>
    <t>Notes:</t>
  </si>
  <si>
    <t>Residential RBCs taken from Cleaner Air Oregon Program acute RBCs in OAR 340-245-8010, Table 2.</t>
  </si>
  <si>
    <t>Occupational RBCs calculated by multiplying residential RBCs by a factor of 24 hrs / 8 hrs = 3.</t>
  </si>
  <si>
    <t>RBC = Risk-Based Concentration</t>
  </si>
  <si>
    <t>CASRN = Chemical Abstracts Service Registry Number</t>
  </si>
  <si>
    <t>NC = not calculated</t>
  </si>
  <si>
    <t>NV = not volatile</t>
  </si>
  <si>
    <t>Commercial</t>
  </si>
  <si>
    <t>NITI = no inhalation toxicity information</t>
  </si>
  <si>
    <t>Variable</t>
  </si>
  <si>
    <t>Value</t>
  </si>
  <si>
    <t>Exposure Scenario</t>
  </si>
  <si>
    <t>Resident</t>
  </si>
  <si>
    <t>TR (target risk) unitless</t>
  </si>
  <si>
    <t>THQ (target hazard quotient) unitless</t>
  </si>
  <si>
    <t>LT (lifetime) years</t>
  </si>
  <si>
    <t>LT (lifetime) yr</t>
  </si>
  <si>
    <t>Chemical Properties</t>
  </si>
  <si>
    <t>MW</t>
  </si>
  <si>
    <t>MW
Ref</t>
  </si>
  <si>
    <t>S
(mg/L)</t>
  </si>
  <si>
    <t>S
Ref</t>
  </si>
  <si>
    <t>MCL
(ug/L)</t>
  </si>
  <si>
    <t>Henry's
 Law
 Constant
(unitless)</t>
  </si>
  <si>
    <t>Henry's
Law
Constant
 (12.5 ℃)
(unitless)</t>
  </si>
  <si>
    <t>Henry's
Law
Constant
Used in Calcs
(unitless)</t>
  </si>
  <si>
    <t>H` and HLC
Ref</t>
  </si>
  <si>
    <t>Normal
Boiling
Point
BP 
 (K)</t>
  </si>
  <si>
    <t>BP
Ref</t>
  </si>
  <si>
    <t>Vapor
Pressure
VP
(mm Hg)</t>
  </si>
  <si>
    <t>VP
Ref</t>
  </si>
  <si>
    <t>PHYSPROP</t>
  </si>
  <si>
    <t>Weast</t>
  </si>
  <si>
    <t>EPI</t>
  </si>
  <si>
    <t>Approx. from Tcrit=1.5xTBoil</t>
  </si>
  <si>
    <t>TOXNET (converted)</t>
  </si>
  <si>
    <t>NIOSH Pocket Guide to Chemical Hazards (NPG), NIOSH Publication No. 97-140, February 2004. (Approximate value)</t>
  </si>
  <si>
    <t>LANGE</t>
  </si>
  <si>
    <t>PERRY</t>
  </si>
  <si>
    <t>Perry</t>
  </si>
  <si>
    <t>PubChem</t>
  </si>
  <si>
    <t>EPA 2001 Fact Sheet</t>
  </si>
  <si>
    <t>TOXNET</t>
  </si>
  <si>
    <t>DECHEMA</t>
  </si>
  <si>
    <t>MSDS (converted)</t>
  </si>
  <si>
    <t>hhc</t>
  </si>
  <si>
    <t>NIST</t>
  </si>
  <si>
    <t>Toxnet HSDB</t>
  </si>
  <si>
    <t>Weiss</t>
  </si>
  <si>
    <t>hc</t>
  </si>
  <si>
    <t>Ma  et al 2010</t>
  </si>
  <si>
    <t>MSDS</t>
  </si>
  <si>
    <t>HSDB</t>
  </si>
  <si>
    <t>U.S. Environmental Protection Agency March, 2011 Hazard Characterization Document</t>
  </si>
  <si>
    <t>PHYSPROP VP/S</t>
  </si>
  <si>
    <t>Matheson Gas MSDS</t>
  </si>
  <si>
    <t>NIOSH Pocket Guide to Chemical Hazards (NPG), NIOSH Publication No. 97-140, September 2005.</t>
  </si>
  <si>
    <t>WebBook</t>
  </si>
  <si>
    <t>NIOSH Pocket Guide to Chemical Hazards (NPG), NIOSH Publication No. 97-140, September 2005. (Approximate value)</t>
  </si>
  <si>
    <t>ATSDR Profile</t>
  </si>
  <si>
    <t>NIOSH Pocket Guide to Chemical Hazards (NPG), NIOSH Publication No. 97-140, February 2004.</t>
  </si>
  <si>
    <t>SURROGATE</t>
  </si>
  <si>
    <t xml:space="preserve">DEQ applied most of the new toxicity values in the TPH RBC spreadsheet (see link above), including updating toxicity values for the trimethylbenzenes. The exceptions were the high molecular weight aromatic compounds. EPA uses benzo[a]pyrene as the surrogate compound for toxicity of the aromatic high fraction. For the vapor intrusion pathway, EPA screens out chemicals that are considered non-volatile, defined as having a unitless Henry's Law Constant less then 1E-5 or a vapor pressure less than 1 mm Hg. Based on these criteria, EPA concluded that vapor intrusion screening levels should not be calculated for the aromatic high molecular weight fraction, defined by EPA as EC11-EC35. DEQ agrees with this determination for aromatic fractions greater than EC16, but considers it overly broad to conclude that the entire large equivalent carbon range EC11-EC35 is non-volatile. A review of the chemical and physical properties of aromatic EC12-EC16 indicates this fraction has a sufficiently high vapor pressure and thus volatility to generate vapor intrusion risks. </t>
  </si>
  <si>
    <t>In this update, RBCs are provided separately for cancer and noncancer endpoints rather than showing only the lowest RBC in the summary table.</t>
  </si>
  <si>
    <t>Output generated   02JAN2025:16:04:05</t>
  </si>
  <si>
    <t>Output generated   03JAN2025:11:06:03</t>
  </si>
  <si>
    <t>Benzene, Trimethyl</t>
  </si>
  <si>
    <t>25551-13-7</t>
  </si>
  <si>
    <t>Benzo[e]pyrene</t>
  </si>
  <si>
    <t>Dimethyl Sulfide</t>
  </si>
  <si>
    <t>75-18-3</t>
  </si>
  <si>
    <t>Dimethylbenz[a]anthracene, 7,12-</t>
  </si>
  <si>
    <t>Isopropyltoluene, p-</t>
  </si>
  <si>
    <t>99-87-6</t>
  </si>
  <si>
    <t>Nitrosodibutylamine, N-</t>
  </si>
  <si>
    <t>Nitrosodipropylamine, N-</t>
  </si>
  <si>
    <t>Resident Vapor Intrusion RBCs</t>
  </si>
  <si>
    <t>Cancer RBCair (ug/m3)</t>
  </si>
  <si>
    <t>Noncancer RBCair (ug/m3)</t>
  </si>
  <si>
    <t>Cancer RBCsv (ug/m3)</t>
  </si>
  <si>
    <t>Noncancer RBCsv (ug/m3)</t>
  </si>
  <si>
    <t>Cancer RBCwi (ug/L)</t>
  </si>
  <si>
    <t>Noncancer RBCwi (ug/L)</t>
  </si>
  <si>
    <t>Yes (7)</t>
  </si>
  <si>
    <t>Cancer RBCwi
(µg/L)</t>
  </si>
  <si>
    <t>Noncancer RBCwi
(µg/L)</t>
  </si>
  <si>
    <t xml:space="preserve">This spreadsheet contains new risk-based concentrations (RBCs) for vapor intrusion pathways based on EPA’s vapor intrusion screening level (VISL) calculator. </t>
  </si>
  <si>
    <t>https://www.epa.gov/vaporintrusion/vapor-intrusion-screening-level-calculator</t>
  </si>
  <si>
    <t xml:space="preserve">The scenarios evaluated are residential and commercial. Results are provided in the associated tabs. </t>
  </si>
  <si>
    <t>NITI</t>
  </si>
  <si>
    <t>Ratio RBCwi/RBCair</t>
  </si>
  <si>
    <t>Acute Filter</t>
  </si>
  <si>
    <t>No EPA Value</t>
  </si>
  <si>
    <t>Gasoline (as NWTPH-Gx)</t>
  </si>
  <si>
    <t>Diesel/Heating Oil (as NWTPH-Dx)</t>
  </si>
  <si>
    <t>Transformer Mineral Insulating Oil (as NWTPH-Dx)</t>
  </si>
  <si>
    <t>Chemical Class</t>
  </si>
  <si>
    <t>PCB</t>
  </si>
  <si>
    <t>PAH</t>
  </si>
  <si>
    <t>Dioxin/furan</t>
  </si>
  <si>
    <r>
      <t xml:space="preserve">     Dioxin/furan = chlorinated dibenzo-</t>
    </r>
    <r>
      <rPr>
        <i/>
        <sz val="11"/>
        <color theme="1"/>
        <rFont val="Arial"/>
        <family val="2"/>
      </rPr>
      <t>p</t>
    </r>
    <r>
      <rPr>
        <sz val="11"/>
        <color theme="1"/>
        <rFont val="Arial"/>
        <family val="2"/>
      </rPr>
      <t>-dioxins and chlorinated dibenzofurans</t>
    </r>
  </si>
  <si>
    <t>No EPA Value = missing VISL values. No attempt was made to document the reasons.</t>
  </si>
  <si>
    <t>RBCair = RBC in air medium, (μg/m3)</t>
  </si>
  <si>
    <t>RBCsv = RBC in soil vapor medium (μg/m3)</t>
  </si>
  <si>
    <t>RBCwi =RBC for vapor intrusion from groundwater (μg/L)</t>
  </si>
  <si>
    <t xml:space="preserve">     NC = not calculated</t>
  </si>
  <si>
    <t>Risk-Based Concentration - Cancer</t>
  </si>
  <si>
    <t>Risk-Based Concentration - Noncancer</t>
  </si>
  <si>
    <t>Risk-Based Concentration - Acute Noncancer</t>
  </si>
  <si>
    <t>CASRN for Lookup</t>
  </si>
  <si>
    <r>
      <t>Residential Acute RBC (µg/m</t>
    </r>
    <r>
      <rPr>
        <b/>
        <vertAlign val="superscript"/>
        <sz val="11"/>
        <color theme="1"/>
        <rFont val="Arial"/>
        <family val="2"/>
      </rPr>
      <t>3</t>
    </r>
    <r>
      <rPr>
        <b/>
        <sz val="11"/>
        <color theme="1"/>
        <rFont val="Arial"/>
        <family val="2"/>
      </rPr>
      <t>)</t>
    </r>
  </si>
  <si>
    <r>
      <t>Occupational Acute RBC(µg/m</t>
    </r>
    <r>
      <rPr>
        <b/>
        <vertAlign val="superscript"/>
        <sz val="11"/>
        <color theme="1"/>
        <rFont val="Arial"/>
        <family val="2"/>
      </rPr>
      <t>3</t>
    </r>
    <r>
      <rPr>
        <b/>
        <sz val="11"/>
        <color theme="1"/>
        <rFont val="Arial"/>
        <family val="2"/>
      </rPr>
      <t>)</t>
    </r>
  </si>
  <si>
    <r>
      <t>Occupational Acute RBC (µg/m</t>
    </r>
    <r>
      <rPr>
        <b/>
        <vertAlign val="superscript"/>
        <sz val="11"/>
        <color theme="1"/>
        <rFont val="Arial"/>
        <family val="2"/>
      </rPr>
      <t>3</t>
    </r>
    <r>
      <rPr>
        <b/>
        <sz val="11"/>
        <color theme="1"/>
        <rFont val="Arial"/>
        <family val="2"/>
      </rPr>
      <t>)</t>
    </r>
  </si>
  <si>
    <t>Ratio 
 RBCwi / RBCair</t>
  </si>
  <si>
    <t xml:space="preserve"> Residential Acute RBC (µg/L)</t>
  </si>
  <si>
    <t>Residential Acute RBC (µg/L)</t>
  </si>
  <si>
    <t>Occupational Acute RBC (µg/L)</t>
  </si>
  <si>
    <t>Ratio 
RBCwi / RBCair</t>
  </si>
  <si>
    <r>
      <t>IsChemicalSufficiently
Volatileand Toxicto
PoseInhalationRisk
Via VaporIntrusion
from SoilSource?
(C</t>
    </r>
    <r>
      <rPr>
        <b/>
        <vertAlign val="subscript"/>
        <sz val="11"/>
        <color rgb="FF112277"/>
        <rFont val="Arial"/>
        <family val="2"/>
      </rPr>
      <t>vp</t>
    </r>
    <r>
      <rPr>
        <b/>
        <sz val="11"/>
        <color rgb="FF112277"/>
        <rFont val="Arial"/>
        <family val="2"/>
      </rPr>
      <t xml:space="preserve"> &gt; C</t>
    </r>
    <r>
      <rPr>
        <b/>
        <vertAlign val="subscript"/>
        <sz val="11"/>
        <color rgb="FF112277"/>
        <rFont val="Arial"/>
        <family val="2"/>
      </rPr>
      <t>i,a</t>
    </r>
    <r>
      <rPr>
        <b/>
        <sz val="11"/>
        <color rgb="FF112277"/>
        <rFont val="Arial"/>
        <family val="2"/>
      </rPr>
      <t>,Target?)</t>
    </r>
  </si>
  <si>
    <r>
      <t>Is ChemicalSufficiently
Volatile andToxic to
PoseInhalationRisk
Via VaporIntrusionfrom
GroundwaterSource?
(C</t>
    </r>
    <r>
      <rPr>
        <b/>
        <vertAlign val="subscript"/>
        <sz val="11"/>
        <color rgb="FF112277"/>
        <rFont val="Arial"/>
        <family val="2"/>
      </rPr>
      <t>hc</t>
    </r>
    <r>
      <rPr>
        <b/>
        <sz val="11"/>
        <color rgb="FF112277"/>
        <rFont val="Arial"/>
        <family val="2"/>
      </rPr>
      <t xml:space="preserve"> &gt; C</t>
    </r>
    <r>
      <rPr>
        <b/>
        <vertAlign val="subscript"/>
        <sz val="11"/>
        <color rgb="FF112277"/>
        <rFont val="Arial"/>
        <family val="2"/>
      </rPr>
      <t>i,a</t>
    </r>
    <r>
      <rPr>
        <b/>
        <sz val="11"/>
        <color rgb="FF112277"/>
        <rFont val="Arial"/>
        <family val="2"/>
      </rPr>
      <t>,Target?)</t>
    </r>
  </si>
  <si>
    <r>
      <t>Target
Indoor Air
Concentration
(TCR=1E-06or THQ=1)
MIN(C</t>
    </r>
    <r>
      <rPr>
        <b/>
        <vertAlign val="subscript"/>
        <sz val="11"/>
        <color rgb="FF112277"/>
        <rFont val="Arial"/>
        <family val="2"/>
      </rPr>
      <t>ia,c</t>
    </r>
    <r>
      <rPr>
        <b/>
        <sz val="11"/>
        <color rgb="FF112277"/>
        <rFont val="Arial"/>
        <family val="2"/>
      </rPr>
      <t>,C</t>
    </r>
    <r>
      <rPr>
        <b/>
        <vertAlign val="subscript"/>
        <sz val="11"/>
        <color rgb="FF112277"/>
        <rFont val="Arial"/>
        <family val="2"/>
      </rPr>
      <t>ia,nc</t>
    </r>
    <r>
      <rPr>
        <b/>
        <sz val="11"/>
        <color rgb="FF112277"/>
        <rFont val="Arial"/>
        <family val="2"/>
      </rPr>
      <t>)
(µg/m</t>
    </r>
    <r>
      <rPr>
        <b/>
        <vertAlign val="superscript"/>
        <sz val="11"/>
        <color rgb="FF112277"/>
        <rFont val="Arial"/>
        <family val="2"/>
      </rPr>
      <t>3</t>
    </r>
    <r>
      <rPr>
        <b/>
        <sz val="11"/>
        <color rgb="FF112277"/>
        <rFont val="Arial"/>
        <family val="2"/>
      </rPr>
      <t>)</t>
    </r>
  </si>
  <si>
    <r>
      <t>Cancer RBCair
(µg/m</t>
    </r>
    <r>
      <rPr>
        <b/>
        <vertAlign val="superscript"/>
        <sz val="11"/>
        <rFont val="Arial"/>
        <family val="2"/>
      </rPr>
      <t>3</t>
    </r>
    <r>
      <rPr>
        <b/>
        <sz val="11"/>
        <rFont val="Arial"/>
        <family val="2"/>
      </rPr>
      <t>)</t>
    </r>
  </si>
  <si>
    <r>
      <t>Noncancer RBCair
(µg/m</t>
    </r>
    <r>
      <rPr>
        <b/>
        <vertAlign val="superscript"/>
        <sz val="11"/>
        <rFont val="Arial"/>
        <family val="2"/>
      </rPr>
      <t>3</t>
    </r>
    <r>
      <rPr>
        <b/>
        <sz val="11"/>
        <rFont val="Arial"/>
        <family val="2"/>
      </rPr>
      <t>)</t>
    </r>
  </si>
  <si>
    <r>
      <t>Target
Sub-Slab and
Near-sourceSoil Gas
Concentration
(TCR=1E-06or THQ=1)
C</t>
    </r>
    <r>
      <rPr>
        <b/>
        <vertAlign val="subscript"/>
        <sz val="11"/>
        <color rgb="FF112277"/>
        <rFont val="Arial"/>
        <family val="2"/>
      </rPr>
      <t>sg</t>
    </r>
    <r>
      <rPr>
        <b/>
        <sz val="11"/>
        <color rgb="FF112277"/>
        <rFont val="Arial"/>
        <family val="2"/>
      </rPr>
      <t>,Target
(µg/m</t>
    </r>
    <r>
      <rPr>
        <b/>
        <vertAlign val="superscript"/>
        <sz val="11"/>
        <color rgb="FF112277"/>
        <rFont val="Arial"/>
        <family val="2"/>
      </rPr>
      <t>3</t>
    </r>
    <r>
      <rPr>
        <b/>
        <sz val="11"/>
        <color rgb="FF112277"/>
        <rFont val="Arial"/>
        <family val="2"/>
      </rPr>
      <t>)</t>
    </r>
  </si>
  <si>
    <r>
      <t>Cancer RBCsv
(µg/m</t>
    </r>
    <r>
      <rPr>
        <b/>
        <vertAlign val="superscript"/>
        <sz val="11"/>
        <rFont val="Arial"/>
        <family val="2"/>
      </rPr>
      <t>3</t>
    </r>
    <r>
      <rPr>
        <b/>
        <sz val="11"/>
        <rFont val="Arial"/>
        <family val="2"/>
      </rPr>
      <t>)</t>
    </r>
  </si>
  <si>
    <r>
      <t>Noncancer RBCsv
(µg/m</t>
    </r>
    <r>
      <rPr>
        <b/>
        <vertAlign val="superscript"/>
        <sz val="11"/>
        <rFont val="Arial"/>
        <family val="2"/>
      </rPr>
      <t>3</t>
    </r>
    <r>
      <rPr>
        <b/>
        <sz val="11"/>
        <rFont val="Arial"/>
        <family val="2"/>
      </rPr>
      <t>)</t>
    </r>
  </si>
  <si>
    <r>
      <t>Target
Groundwater
Concentration
(TCR=1E-06or THQ=1)
C</t>
    </r>
    <r>
      <rPr>
        <b/>
        <vertAlign val="subscript"/>
        <sz val="11"/>
        <color rgb="FF112277"/>
        <rFont val="Arial"/>
        <family val="2"/>
      </rPr>
      <t>gw</t>
    </r>
    <r>
      <rPr>
        <b/>
        <sz val="11"/>
        <color rgb="FF112277"/>
        <rFont val="Arial"/>
        <family val="2"/>
      </rPr>
      <t>,Target
(µg/L)</t>
    </r>
  </si>
  <si>
    <r>
      <t>Is Target
Groundwater
Concentration
&lt; MCL?
(C</t>
    </r>
    <r>
      <rPr>
        <b/>
        <vertAlign val="subscript"/>
        <sz val="11"/>
        <color rgb="FF112277"/>
        <rFont val="Arial"/>
        <family val="2"/>
      </rPr>
      <t>gw</t>
    </r>
    <r>
      <rPr>
        <b/>
        <sz val="11"/>
        <color rgb="FF112277"/>
        <rFont val="Arial"/>
        <family val="2"/>
      </rPr>
      <t xml:space="preserve"> &lt; MCL?)</t>
    </r>
  </si>
  <si>
    <r>
      <t>Pure Phase
Vapor
Concentration
C</t>
    </r>
    <r>
      <rPr>
        <b/>
        <vertAlign val="subscript"/>
        <sz val="11"/>
        <color rgb="FF112277"/>
        <rFont val="Arial"/>
        <family val="2"/>
      </rPr>
      <t>vp</t>
    </r>
    <r>
      <rPr>
        <b/>
        <sz val="11"/>
        <color rgb="FF112277"/>
        <rFont val="Arial"/>
        <family val="2"/>
      </rPr>
      <t xml:space="preserve"> 
(12.5 ℃) 
 (µg/m</t>
    </r>
    <r>
      <rPr>
        <b/>
        <vertAlign val="superscript"/>
        <sz val="11"/>
        <color rgb="FF112277"/>
        <rFont val="Arial"/>
        <family val="2"/>
      </rPr>
      <t>3</t>
    </r>
    <r>
      <rPr>
        <b/>
        <sz val="11"/>
        <color rgb="FF112277"/>
        <rFont val="Arial"/>
        <family val="2"/>
      </rPr>
      <t>)</t>
    </r>
  </si>
  <si>
    <r>
      <t>Maximum
Groundwater
Vapor
Concentration
C</t>
    </r>
    <r>
      <rPr>
        <b/>
        <vertAlign val="subscript"/>
        <sz val="11"/>
        <color rgb="FF112277"/>
        <rFont val="Arial"/>
        <family val="2"/>
      </rPr>
      <t>hc</t>
    </r>
    <r>
      <rPr>
        <b/>
        <sz val="11"/>
        <color rgb="FF112277"/>
        <rFont val="Arial"/>
        <family val="2"/>
      </rPr>
      <t xml:space="preserve"> 
 (µg/m</t>
    </r>
    <r>
      <rPr>
        <b/>
        <vertAlign val="superscript"/>
        <sz val="11"/>
        <color rgb="FF112277"/>
        <rFont val="Arial"/>
        <family val="2"/>
      </rPr>
      <t>3</t>
    </r>
    <r>
      <rPr>
        <b/>
        <sz val="11"/>
        <color rgb="FF112277"/>
        <rFont val="Arial"/>
        <family val="2"/>
      </rPr>
      <t>)</t>
    </r>
  </si>
  <si>
    <r>
      <t>IUR
(ug/m</t>
    </r>
    <r>
      <rPr>
        <b/>
        <vertAlign val="superscript"/>
        <sz val="11"/>
        <color rgb="FF112277"/>
        <rFont val="Arial"/>
        <family val="2"/>
      </rPr>
      <t>3</t>
    </r>
    <r>
      <rPr>
        <b/>
        <sz val="11"/>
        <color rgb="FF112277"/>
        <rFont val="Arial"/>
        <family val="2"/>
      </rPr>
      <t>)</t>
    </r>
    <r>
      <rPr>
        <b/>
        <vertAlign val="superscript"/>
        <sz val="11"/>
        <color rgb="FF112277"/>
        <rFont val="Arial"/>
        <family val="2"/>
      </rPr>
      <t>-1</t>
    </r>
  </si>
  <si>
    <r>
      <t>RfC
(mg/m</t>
    </r>
    <r>
      <rPr>
        <b/>
        <vertAlign val="superscript"/>
        <sz val="11"/>
        <color rgb="FF112277"/>
        <rFont val="Arial"/>
        <family val="2"/>
      </rPr>
      <t>3</t>
    </r>
    <r>
      <rPr>
        <b/>
        <sz val="11"/>
        <color rgb="FF112277"/>
        <rFont val="Arial"/>
        <family val="2"/>
      </rPr>
      <t>)</t>
    </r>
  </si>
  <si>
    <r>
      <t>Carcinogenic
VISL
TCR=1E-06
C</t>
    </r>
    <r>
      <rPr>
        <b/>
        <vertAlign val="subscript"/>
        <sz val="11"/>
        <color rgb="FF112277"/>
        <rFont val="Arial"/>
        <family val="2"/>
      </rPr>
      <t>ia,c</t>
    </r>
    <r>
      <rPr>
        <b/>
        <sz val="11"/>
        <color rgb="FF112277"/>
        <rFont val="Arial"/>
        <family val="2"/>
      </rPr>
      <t>(µg/m</t>
    </r>
    <r>
      <rPr>
        <b/>
        <vertAlign val="superscript"/>
        <sz val="11"/>
        <color rgb="FF112277"/>
        <rFont val="Arial"/>
        <family val="2"/>
      </rPr>
      <t>3</t>
    </r>
    <r>
      <rPr>
        <b/>
        <sz val="11"/>
        <color rgb="FF112277"/>
        <rFont val="Arial"/>
        <family val="2"/>
      </rPr>
      <t>)</t>
    </r>
  </si>
  <si>
    <r>
      <t>Noncarcinogenic
VISL
THQ=1
C</t>
    </r>
    <r>
      <rPr>
        <b/>
        <vertAlign val="subscript"/>
        <sz val="11"/>
        <color rgb="FF112277"/>
        <rFont val="Arial"/>
        <family val="2"/>
      </rPr>
      <t>ia,nc</t>
    </r>
    <r>
      <rPr>
        <b/>
        <sz val="11"/>
        <color rgb="FF112277"/>
        <rFont val="Arial"/>
        <family val="2"/>
      </rPr>
      <t>(µg/m</t>
    </r>
    <r>
      <rPr>
        <b/>
        <vertAlign val="superscript"/>
        <sz val="11"/>
        <color rgb="FF112277"/>
        <rFont val="Arial"/>
        <family val="2"/>
      </rPr>
      <t>3</t>
    </r>
    <r>
      <rPr>
        <b/>
        <sz val="11"/>
        <color rgb="FF112277"/>
        <rFont val="Arial"/>
        <family val="2"/>
      </rPr>
      <t>)</t>
    </r>
  </si>
  <si>
    <t>Does the chemical have inhalation toxicity data?
(IUR and/or RfC)</t>
  </si>
  <si>
    <t>Does the chemical meet the definition for volatility?
(HLC&gt;1E-5 or VP&gt;1)</t>
  </si>
  <si>
    <r>
      <t>Is Chemical Sufficiently Volatile and Toxic to Pose Inhalation Risk Via Vapor Intrusion from Soil Source?
(C</t>
    </r>
    <r>
      <rPr>
        <b/>
        <vertAlign val="subscript"/>
        <sz val="11"/>
        <color rgb="FF112277"/>
        <rFont val="Arial"/>
        <family val="2"/>
      </rPr>
      <t>vp</t>
    </r>
    <r>
      <rPr>
        <b/>
        <sz val="11"/>
        <color rgb="FF112277"/>
        <rFont val="Arial"/>
        <family val="2"/>
      </rPr>
      <t xml:space="preserve"> &gt; C</t>
    </r>
    <r>
      <rPr>
        <b/>
        <vertAlign val="subscript"/>
        <sz val="11"/>
        <color rgb="FF112277"/>
        <rFont val="Arial"/>
        <family val="2"/>
      </rPr>
      <t>i,a</t>
    </r>
    <r>
      <rPr>
        <b/>
        <sz val="11"/>
        <color rgb="FF112277"/>
        <rFont val="Arial"/>
        <family val="2"/>
      </rPr>
      <t>,Target?)</t>
    </r>
  </si>
  <si>
    <r>
      <t>Is Chemical Sufficiently Volatile and Toxic to Pose Inhalation Risk Via Vapor Intrusion from Groundwater Source? (C</t>
    </r>
    <r>
      <rPr>
        <b/>
        <vertAlign val="subscript"/>
        <sz val="11"/>
        <color rgb="FF112277"/>
        <rFont val="Arial"/>
        <family val="2"/>
      </rPr>
      <t>hc</t>
    </r>
    <r>
      <rPr>
        <b/>
        <sz val="11"/>
        <color rgb="FF112277"/>
        <rFont val="Arial"/>
        <family val="2"/>
      </rPr>
      <t xml:space="preserve"> &gt; C</t>
    </r>
    <r>
      <rPr>
        <b/>
        <vertAlign val="subscript"/>
        <sz val="11"/>
        <color rgb="FF112277"/>
        <rFont val="Arial"/>
        <family val="2"/>
      </rPr>
      <t>i,a</t>
    </r>
    <r>
      <rPr>
        <b/>
        <sz val="11"/>
        <color rgb="FF112277"/>
        <rFont val="Arial"/>
        <family val="2"/>
      </rPr>
      <t>,Target?)</t>
    </r>
  </si>
  <si>
    <r>
      <t>Target Indoor Air Concentration (TCR=1E-06or THQ=1)
MIN(C</t>
    </r>
    <r>
      <rPr>
        <b/>
        <vertAlign val="subscript"/>
        <sz val="11"/>
        <color rgb="FF112277"/>
        <rFont val="Arial"/>
        <family val="2"/>
      </rPr>
      <t>ia,c</t>
    </r>
    <r>
      <rPr>
        <b/>
        <sz val="11"/>
        <color rgb="FF112277"/>
        <rFont val="Arial"/>
        <family val="2"/>
      </rPr>
      <t>,C</t>
    </r>
    <r>
      <rPr>
        <b/>
        <vertAlign val="subscript"/>
        <sz val="11"/>
        <color rgb="FF112277"/>
        <rFont val="Arial"/>
        <family val="2"/>
      </rPr>
      <t>ia,nc</t>
    </r>
    <r>
      <rPr>
        <b/>
        <sz val="11"/>
        <color rgb="FF112277"/>
        <rFont val="Arial"/>
        <family val="2"/>
      </rPr>
      <t>)
(µg/m</t>
    </r>
    <r>
      <rPr>
        <b/>
        <vertAlign val="superscript"/>
        <sz val="11"/>
        <color rgb="FF112277"/>
        <rFont val="Arial"/>
        <family val="2"/>
      </rPr>
      <t>3</t>
    </r>
    <r>
      <rPr>
        <b/>
        <sz val="11"/>
        <color rgb="FF112277"/>
        <rFont val="Arial"/>
        <family val="2"/>
      </rPr>
      <t>)</t>
    </r>
  </si>
  <si>
    <r>
      <t>Target Groundwater Concentration
(TCR=1E-06or THQ=1)
C</t>
    </r>
    <r>
      <rPr>
        <b/>
        <vertAlign val="subscript"/>
        <sz val="11"/>
        <color rgb="FF112277"/>
        <rFont val="Arial"/>
        <family val="2"/>
      </rPr>
      <t>gw</t>
    </r>
    <r>
      <rPr>
        <b/>
        <sz val="11"/>
        <color rgb="FF112277"/>
        <rFont val="Arial"/>
        <family val="2"/>
      </rPr>
      <t>,Target
(µg/L)</t>
    </r>
  </si>
  <si>
    <t>Temperature for Maximum Groundwater Vapor Concentration
 (℃)</t>
  </si>
  <si>
    <r>
      <t>Maximum Groundwater Vapor Concentration
C</t>
    </r>
    <r>
      <rPr>
        <b/>
        <vertAlign val="subscript"/>
        <sz val="11"/>
        <color rgb="FF112277"/>
        <rFont val="Arial"/>
        <family val="2"/>
      </rPr>
      <t>hc</t>
    </r>
    <r>
      <rPr>
        <b/>
        <sz val="11"/>
        <color rgb="FF112277"/>
        <rFont val="Arial"/>
        <family val="2"/>
      </rPr>
      <t xml:space="preserve"> 
 (µg/m</t>
    </r>
    <r>
      <rPr>
        <b/>
        <vertAlign val="superscript"/>
        <sz val="11"/>
        <color rgb="FF112277"/>
        <rFont val="Arial"/>
        <family val="2"/>
      </rPr>
      <t>3</t>
    </r>
    <r>
      <rPr>
        <b/>
        <sz val="11"/>
        <color rgb="FF112277"/>
        <rFont val="Arial"/>
        <family val="2"/>
      </rPr>
      <t>)</t>
    </r>
  </si>
  <si>
    <r>
      <t xml:space="preserve">Temperature for Groundwater Vapor Concentration </t>
    </r>
    <r>
      <rPr>
        <vertAlign val="superscript"/>
        <sz val="10"/>
        <color rgb="FF000000"/>
        <rFont val="Arial"/>
        <family val="2"/>
      </rPr>
      <t xml:space="preserve"> </t>
    </r>
    <r>
      <rPr>
        <sz val="10"/>
        <color rgb="FF000000"/>
        <rFont val="Arial"/>
        <family val="2"/>
      </rPr>
      <t>C</t>
    </r>
  </si>
  <si>
    <r>
      <t>ED</t>
    </r>
    <r>
      <rPr>
        <vertAlign val="subscript"/>
        <sz val="10"/>
        <color rgb="FF000000"/>
        <rFont val="Arial"/>
        <family val="2"/>
      </rPr>
      <t>res</t>
    </r>
    <r>
      <rPr>
        <sz val="10"/>
        <color rgb="FF000000"/>
        <rFont val="Arial"/>
        <family val="2"/>
      </rPr>
      <t xml:space="preserve"> (exposure duration) years</t>
    </r>
  </si>
  <si>
    <r>
      <t>EF</t>
    </r>
    <r>
      <rPr>
        <vertAlign val="subscript"/>
        <sz val="10"/>
        <color rgb="FF000000"/>
        <rFont val="Arial"/>
        <family val="2"/>
      </rPr>
      <t>res</t>
    </r>
    <r>
      <rPr>
        <sz val="10"/>
        <color rgb="FF000000"/>
        <rFont val="Arial"/>
        <family val="2"/>
      </rPr>
      <t xml:space="preserve"> (exposure frequency) days/year</t>
    </r>
  </si>
  <si>
    <r>
      <t>ED</t>
    </r>
    <r>
      <rPr>
        <vertAlign val="subscript"/>
        <sz val="10"/>
        <color rgb="FF000000"/>
        <rFont val="Arial"/>
        <family val="2"/>
      </rPr>
      <t>0-2</t>
    </r>
    <r>
      <rPr>
        <sz val="10"/>
        <color rgb="FF000000"/>
        <rFont val="Arial"/>
        <family val="2"/>
      </rPr>
      <t xml:space="preserve"> (mutagenic exposure duration first phase) years</t>
    </r>
  </si>
  <si>
    <r>
      <t>ED</t>
    </r>
    <r>
      <rPr>
        <vertAlign val="subscript"/>
        <sz val="10"/>
        <color rgb="FF000000"/>
        <rFont val="Arial"/>
        <family val="2"/>
      </rPr>
      <t>2-6</t>
    </r>
    <r>
      <rPr>
        <sz val="10"/>
        <color rgb="FF000000"/>
        <rFont val="Arial"/>
        <family val="2"/>
      </rPr>
      <t xml:space="preserve"> (mutagenic exposure duration second phase) years</t>
    </r>
  </si>
  <si>
    <r>
      <t>ED</t>
    </r>
    <r>
      <rPr>
        <vertAlign val="subscript"/>
        <sz val="10"/>
        <color rgb="FF000000"/>
        <rFont val="Arial"/>
        <family val="2"/>
      </rPr>
      <t>6-16</t>
    </r>
    <r>
      <rPr>
        <sz val="10"/>
        <color rgb="FF000000"/>
        <rFont val="Arial"/>
        <family val="2"/>
      </rPr>
      <t xml:space="preserve"> (mutagenic exposure duration third phase) years</t>
    </r>
  </si>
  <si>
    <r>
      <t>ED</t>
    </r>
    <r>
      <rPr>
        <vertAlign val="subscript"/>
        <sz val="10"/>
        <color rgb="FF000000"/>
        <rFont val="Arial"/>
        <family val="2"/>
      </rPr>
      <t>16-26</t>
    </r>
    <r>
      <rPr>
        <sz val="10"/>
        <color rgb="FF000000"/>
        <rFont val="Arial"/>
        <family val="2"/>
      </rPr>
      <t xml:space="preserve"> (mutagenic exposure duration fourth phase) years</t>
    </r>
  </si>
  <si>
    <r>
      <t>EF</t>
    </r>
    <r>
      <rPr>
        <vertAlign val="subscript"/>
        <sz val="10"/>
        <color rgb="FF000000"/>
        <rFont val="Arial"/>
        <family val="2"/>
      </rPr>
      <t>0-2</t>
    </r>
    <r>
      <rPr>
        <sz val="10"/>
        <color rgb="FF000000"/>
        <rFont val="Arial"/>
        <family val="2"/>
      </rPr>
      <t xml:space="preserve"> (mutagenic exposure frequency first phase) days/year</t>
    </r>
  </si>
  <si>
    <r>
      <t>EF</t>
    </r>
    <r>
      <rPr>
        <vertAlign val="subscript"/>
        <sz val="10"/>
        <color rgb="FF000000"/>
        <rFont val="Arial"/>
        <family val="2"/>
      </rPr>
      <t>2-6</t>
    </r>
    <r>
      <rPr>
        <sz val="10"/>
        <color rgb="FF000000"/>
        <rFont val="Arial"/>
        <family val="2"/>
      </rPr>
      <t xml:space="preserve"> (mutagenic exposure frequency second phase) days/year</t>
    </r>
  </si>
  <si>
    <r>
      <t>EF</t>
    </r>
    <r>
      <rPr>
        <vertAlign val="subscript"/>
        <sz val="10"/>
        <color rgb="FF000000"/>
        <rFont val="Arial"/>
        <family val="2"/>
      </rPr>
      <t>6-16</t>
    </r>
    <r>
      <rPr>
        <sz val="10"/>
        <color rgb="FF000000"/>
        <rFont val="Arial"/>
        <family val="2"/>
      </rPr>
      <t xml:space="preserve"> (mutagenic exposure frequency third phase) days/year</t>
    </r>
  </si>
  <si>
    <r>
      <t>EF</t>
    </r>
    <r>
      <rPr>
        <vertAlign val="subscript"/>
        <sz val="10"/>
        <color rgb="FF000000"/>
        <rFont val="Arial"/>
        <family val="2"/>
      </rPr>
      <t>16-26</t>
    </r>
    <r>
      <rPr>
        <sz val="10"/>
        <color rgb="FF000000"/>
        <rFont val="Arial"/>
        <family val="2"/>
      </rPr>
      <t xml:space="preserve"> (mutagenic exposure frequency fourth phase) days/year</t>
    </r>
  </si>
  <si>
    <r>
      <t>ET</t>
    </r>
    <r>
      <rPr>
        <vertAlign val="subscript"/>
        <sz val="10"/>
        <color rgb="FF000000"/>
        <rFont val="Arial"/>
        <family val="2"/>
      </rPr>
      <t>res</t>
    </r>
    <r>
      <rPr>
        <sz val="10"/>
        <color rgb="FF000000"/>
        <rFont val="Arial"/>
        <family val="2"/>
      </rPr>
      <t xml:space="preserve"> (exposure time) hours/day</t>
    </r>
  </si>
  <si>
    <r>
      <t>ET</t>
    </r>
    <r>
      <rPr>
        <vertAlign val="subscript"/>
        <sz val="10"/>
        <color rgb="FF000000"/>
        <rFont val="Arial"/>
        <family val="2"/>
      </rPr>
      <t>0-2</t>
    </r>
    <r>
      <rPr>
        <sz val="10"/>
        <color rgb="FF000000"/>
        <rFont val="Arial"/>
        <family val="2"/>
      </rPr>
      <t xml:space="preserve"> (mutagenic exposure time first phase) hours/day</t>
    </r>
  </si>
  <si>
    <r>
      <t>ET</t>
    </r>
    <r>
      <rPr>
        <vertAlign val="subscript"/>
        <sz val="10"/>
        <color rgb="FF000000"/>
        <rFont val="Arial"/>
        <family val="2"/>
      </rPr>
      <t>2-6</t>
    </r>
    <r>
      <rPr>
        <sz val="10"/>
        <color rgb="FF000000"/>
        <rFont val="Arial"/>
        <family val="2"/>
      </rPr>
      <t xml:space="preserve"> (mutagenic exposure time second phase) hours/day</t>
    </r>
  </si>
  <si>
    <r>
      <t>ET</t>
    </r>
    <r>
      <rPr>
        <vertAlign val="subscript"/>
        <sz val="10"/>
        <color rgb="FF000000"/>
        <rFont val="Arial"/>
        <family val="2"/>
      </rPr>
      <t>6-16</t>
    </r>
    <r>
      <rPr>
        <sz val="10"/>
        <color rgb="FF000000"/>
        <rFont val="Arial"/>
        <family val="2"/>
      </rPr>
      <t xml:space="preserve"> (mutagenic exposure time third phase) hours/day</t>
    </r>
  </si>
  <si>
    <r>
      <t>ET</t>
    </r>
    <r>
      <rPr>
        <vertAlign val="subscript"/>
        <sz val="10"/>
        <color rgb="FF000000"/>
        <rFont val="Arial"/>
        <family val="2"/>
      </rPr>
      <t>16-26</t>
    </r>
    <r>
      <rPr>
        <sz val="10"/>
        <color rgb="FF000000"/>
        <rFont val="Arial"/>
        <family val="2"/>
      </rPr>
      <t xml:space="preserve"> (mutagenic exposure time fourth phase) hours/day</t>
    </r>
  </si>
  <si>
    <r>
      <t>AF</t>
    </r>
    <r>
      <rPr>
        <vertAlign val="subscript"/>
        <sz val="10"/>
        <color rgb="FF000000"/>
        <rFont val="Arial"/>
        <family val="2"/>
      </rPr>
      <t>gw</t>
    </r>
    <r>
      <rPr>
        <sz val="10"/>
        <color rgb="FF000000"/>
        <rFont val="Arial"/>
        <family val="2"/>
      </rPr>
      <t xml:space="preserve"> (Attenuation Factor Groundwater) unitless</t>
    </r>
  </si>
  <si>
    <r>
      <t>AF</t>
    </r>
    <r>
      <rPr>
        <vertAlign val="subscript"/>
        <sz val="10"/>
        <color rgb="FF000000"/>
        <rFont val="Arial"/>
        <family val="2"/>
      </rPr>
      <t>ss</t>
    </r>
    <r>
      <rPr>
        <sz val="10"/>
        <color rgb="FF000000"/>
        <rFont val="Arial"/>
        <family val="2"/>
      </rPr>
      <t xml:space="preserve"> (Attenuation Factor Sub-Slab) unitless</t>
    </r>
  </si>
  <si>
    <r>
      <t>AT</t>
    </r>
    <r>
      <rPr>
        <vertAlign val="subscript"/>
        <sz val="10"/>
        <color rgb="FF000000"/>
        <rFont val="Arial"/>
        <family val="2"/>
      </rPr>
      <t>com</t>
    </r>
    <r>
      <rPr>
        <sz val="10"/>
        <color rgb="FF000000"/>
        <rFont val="Arial"/>
        <family val="2"/>
      </rPr>
      <t xml:space="preserve"> (averaging time - composite worker)</t>
    </r>
  </si>
  <si>
    <r>
      <t>EF</t>
    </r>
    <r>
      <rPr>
        <vertAlign val="subscript"/>
        <sz val="10"/>
        <color rgb="FF000000"/>
        <rFont val="Arial"/>
        <family val="2"/>
      </rPr>
      <t>com</t>
    </r>
    <r>
      <rPr>
        <sz val="10"/>
        <color rgb="FF000000"/>
        <rFont val="Arial"/>
        <family val="2"/>
      </rPr>
      <t xml:space="preserve"> (exposure frequency - composite worker) day/yr</t>
    </r>
  </si>
  <si>
    <r>
      <t>ED</t>
    </r>
    <r>
      <rPr>
        <vertAlign val="subscript"/>
        <sz val="10"/>
        <color rgb="FF000000"/>
        <rFont val="Arial"/>
        <family val="2"/>
      </rPr>
      <t>com</t>
    </r>
    <r>
      <rPr>
        <sz val="10"/>
        <color rgb="FF000000"/>
        <rFont val="Arial"/>
        <family val="2"/>
      </rPr>
      <t xml:space="preserve"> (exposure duration - composite worker) yr</t>
    </r>
  </si>
  <si>
    <r>
      <t>ET</t>
    </r>
    <r>
      <rPr>
        <vertAlign val="subscript"/>
        <sz val="10"/>
        <color rgb="FF000000"/>
        <rFont val="Arial"/>
        <family val="2"/>
      </rPr>
      <t>com</t>
    </r>
    <r>
      <rPr>
        <sz val="10"/>
        <color rgb="FF000000"/>
        <rFont val="Arial"/>
        <family val="2"/>
      </rPr>
      <t xml:space="preserve"> (exposure time - composite worker) hr</t>
    </r>
  </si>
  <si>
    <r>
      <t>HLC
(atm-m</t>
    </r>
    <r>
      <rPr>
        <b/>
        <vertAlign val="superscript"/>
        <sz val="11"/>
        <color rgb="FF112277"/>
        <rFont val="Arial"/>
        <family val="2"/>
      </rPr>
      <t>3</t>
    </r>
    <r>
      <rPr>
        <b/>
        <sz val="11"/>
        <color rgb="FF112277"/>
        <rFont val="Arial"/>
        <family val="2"/>
      </rPr>
      <t>/mole)</t>
    </r>
  </si>
  <si>
    <r>
      <t>Enthalpy of
vaporization
@groundwater
temperature
ΔH</t>
    </r>
    <r>
      <rPr>
        <b/>
        <vertAlign val="subscript"/>
        <sz val="11"/>
        <color rgb="FF112277"/>
        <rFont val="Arial"/>
        <family val="2"/>
      </rPr>
      <t>v,gw</t>
    </r>
    <r>
      <rPr>
        <b/>
        <sz val="11"/>
        <color rgb="FF112277"/>
        <rFont val="Arial"/>
        <family val="2"/>
      </rPr>
      <t xml:space="preserve"> 
 (cal/mol)</t>
    </r>
  </si>
  <si>
    <r>
      <t>Enthalpy of
vaporizationat
the normal
boilingpoint
ΔH</t>
    </r>
    <r>
      <rPr>
        <b/>
        <vertAlign val="subscript"/>
        <sz val="11"/>
        <color rgb="FF112277"/>
        <rFont val="Arial"/>
        <family val="2"/>
      </rPr>
      <t>v,b</t>
    </r>
    <r>
      <rPr>
        <b/>
        <sz val="11"/>
        <color rgb="FF112277"/>
        <rFont val="Arial"/>
        <family val="2"/>
      </rPr>
      <t xml:space="preserve"> 
 (cal/mol)</t>
    </r>
  </si>
  <si>
    <r>
      <t>ΔH</t>
    </r>
    <r>
      <rPr>
        <b/>
        <vertAlign val="subscript"/>
        <sz val="11"/>
        <color rgb="FF112277"/>
        <rFont val="Arial"/>
        <family val="2"/>
      </rPr>
      <t>v,b</t>
    </r>
    <r>
      <rPr>
        <b/>
        <sz val="11"/>
        <color rgb="FF112277"/>
        <rFont val="Arial"/>
        <family val="2"/>
      </rPr>
      <t xml:space="preserve"> 
 Ref</t>
    </r>
  </si>
  <si>
    <r>
      <t>Exponent
for
ΔH</t>
    </r>
    <r>
      <rPr>
        <b/>
        <vertAlign val="subscript"/>
        <sz val="11"/>
        <color rgb="FF112277"/>
        <rFont val="Arial"/>
        <family val="2"/>
      </rPr>
      <t>v,gw</t>
    </r>
  </si>
  <si>
    <r>
      <t>Critical
Temperature
T</t>
    </r>
    <r>
      <rPr>
        <b/>
        <vertAlign val="subscript"/>
        <sz val="11"/>
        <color rgb="FF112277"/>
        <rFont val="Arial"/>
        <family val="2"/>
      </rPr>
      <t>C</t>
    </r>
    <r>
      <rPr>
        <b/>
        <sz val="11"/>
        <color rgb="FF112277"/>
        <rFont val="Arial"/>
        <family val="2"/>
      </rPr>
      <t xml:space="preserve"> 
 (K)</t>
    </r>
  </si>
  <si>
    <r>
      <t>T</t>
    </r>
    <r>
      <rPr>
        <b/>
        <vertAlign val="subscript"/>
        <sz val="11"/>
        <color rgb="FF112277"/>
        <rFont val="Arial"/>
        <family val="2"/>
      </rPr>
      <t>C</t>
    </r>
    <r>
      <rPr>
        <b/>
        <sz val="11"/>
        <color rgb="FF112277"/>
        <rFont val="Arial"/>
        <family val="2"/>
      </rPr>
      <t xml:space="preserve"> 
 Ref</t>
    </r>
  </si>
  <si>
    <t>Vapor Pressure
VP
(12.5 ℃) 
 (mm Hg)</t>
  </si>
  <si>
    <t>Non-discrimination statement</t>
  </si>
  <si>
    <t>DEQ does not discriminate on the basis of race, color, national origin, disability, age, sex, religion, sexual orientation, gender identity, or marital status in the administration of its programs and activities. Visit DEQ’s Civil Rights and Environmental Justice page.</t>
  </si>
  <si>
    <t>DEQ's Civil Rights and Environmental Justice page.</t>
  </si>
  <si>
    <r>
      <t xml:space="preserve">                     </t>
    </r>
    <r>
      <rPr>
        <b/>
        <sz val="10"/>
        <color theme="1"/>
        <rFont val="Arial"/>
        <family val="2"/>
      </rPr>
      <t xml:space="preserve">Oregon Department of Environmental Quality
                     </t>
    </r>
    <r>
      <rPr>
        <b/>
        <sz val="20"/>
        <color theme="1"/>
        <rFont val="Arial"/>
        <family val="2"/>
      </rPr>
      <t>Table 1.  Chronic Vapor Intrusion Risk-Based Concentrations</t>
    </r>
  </si>
  <si>
    <r>
      <t>RBCair
(µg/m</t>
    </r>
    <r>
      <rPr>
        <b/>
        <vertAlign val="superscript"/>
        <sz val="12"/>
        <color rgb="FF112277"/>
        <rFont val="Arial"/>
        <family val="2"/>
      </rPr>
      <t>3</t>
    </r>
    <r>
      <rPr>
        <b/>
        <sz val="12"/>
        <color rgb="FF112277"/>
        <rFont val="Arial"/>
        <family val="2"/>
      </rPr>
      <t>)</t>
    </r>
  </si>
  <si>
    <r>
      <t>RBCsv
(µg/m</t>
    </r>
    <r>
      <rPr>
        <b/>
        <vertAlign val="superscript"/>
        <sz val="12"/>
        <color rgb="FF112277"/>
        <rFont val="Arial"/>
        <family val="2"/>
      </rPr>
      <t>3</t>
    </r>
    <r>
      <rPr>
        <b/>
        <sz val="12"/>
        <color rgb="FF112277"/>
        <rFont val="Arial"/>
        <family val="2"/>
      </rPr>
      <t>)</t>
    </r>
  </si>
  <si>
    <r>
      <t xml:space="preserve">                   </t>
    </r>
    <r>
      <rPr>
        <b/>
        <sz val="10"/>
        <color theme="1"/>
        <rFont val="Arial"/>
        <family val="2"/>
      </rPr>
      <t xml:space="preserve">Oregon Department of Environmental Quality
                   </t>
    </r>
    <r>
      <rPr>
        <b/>
        <sz val="20"/>
        <color theme="1"/>
        <rFont val="Arial"/>
        <family val="2"/>
      </rPr>
      <t>Table 2.  Acute Vapor Intrusion Risk-Based Concentrations</t>
    </r>
  </si>
  <si>
    <t>DEQ does not discriminate on the basis of race, color, national origin, disability, age, sex, religion, sexual orientation, gender identity, or marital status in the administration of its programs and activities.
Visit Civil Rights and Environmental Justice page.</t>
  </si>
  <si>
    <t>Oregon Department of Environmental Quality</t>
  </si>
  <si>
    <t>Vapor Intrusion Risk-Based Concentrations</t>
  </si>
  <si>
    <t>Revision: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</si>
</sst>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
    <numFmt numFmtId="166" formatCode="#,##0.000"/>
    <numFmt numFmtId="167" formatCode="#,##0.0000"/>
    <numFmt numFmtId="168" formatCode="0.E+00"/>
    <numFmt numFmtId="169" formatCode="0.000"/>
    <numFmt numFmtId="170" formatCode="0E+00"/>
    <numFmt numFmtId="171" formatCode="0.0000"/>
    <numFmt numFmtId="172" formatCode="0.000000"/>
    <numFmt numFmtId="173" formatCode="0.00000"/>
  </numFmts>
  <fonts count="63">
    <font>
      <sz val="9.5"/>
      <color rgb="FF000000"/>
      <name val="Albany AMT"/>
    </font>
    <font>
      <sz val="9.5"/>
      <color rgb="FF000000"/>
      <name val="Albany AMT"/>
    </font>
    <font>
      <sz val="10"/>
      <color rgb="FFFF0000"/>
      <name val="Arial"/>
      <family val="2"/>
    </font>
    <font>
      <sz val="11"/>
      <color theme="1"/>
      <name val="Calibri"/>
      <family val="2"/>
    </font>
    <font>
      <sz val="11"/>
      <color rgb="FF000000"/>
      <name val="Calibri"/>
      <family val="2"/>
    </font>
    <font>
      <b/>
      <sz val="15"/>
      <color theme="1"/>
      <name val="Arial"/>
      <family val="2"/>
    </font>
    <font>
      <b/>
      <sz val="11"/>
      <color theme="1"/>
      <name val="Arial"/>
      <family val="2"/>
    </font>
    <font>
      <b/>
      <vertAlign val="superscript"/>
      <sz val="11"/>
      <color theme="1"/>
      <name val="Arial"/>
      <family val="2"/>
    </font>
    <font>
      <sz val="11"/>
      <name val="Calibri"/>
      <family val="2"/>
    </font>
    <font>
      <sz val="11"/>
      <color theme="1"/>
      <name val="Arial"/>
      <family val="2"/>
    </font>
    <font>
      <sz val="10"/>
      <color indexed="8"/>
      <name val="Arial"/>
      <family val="2"/>
    </font>
    <font>
      <sz val="11"/>
      <color indexed="8"/>
      <name val="Calibri"/>
      <family val="2"/>
    </font>
    <font>
      <sz val="11"/>
      <color rgb="FFFF0000"/>
      <name val="Arial"/>
      <family val="2"/>
    </font>
    <font>
      <sz val="9.5"/>
      <color rgb="FF000000"/>
      <name val="Arial"/>
      <family val="2"/>
    </font>
    <font>
      <sz val="11"/>
      <color rgb="FF000000"/>
      <name val="Courier New"/>
      <family val="2"/>
      <scheme val="minor"/>
    </font>
    <font>
      <sz val="11"/>
      <color rgb="FF000000"/>
      <name val="Arial"/>
      <family val="2"/>
    </font>
    <font>
      <sz val="11"/>
      <color rgb="FFFF0000"/>
      <name val="Courier New"/>
      <family val="2"/>
      <scheme val="minor"/>
    </font>
    <font>
      <b/>
      <sz val="11"/>
      <color theme="1"/>
      <name val="Courier New"/>
      <family val="2"/>
      <scheme val="minor"/>
    </font>
    <font>
      <b/>
      <sz val="14"/>
      <color theme="1"/>
      <name val="Arial"/>
      <family val="2"/>
    </font>
    <font>
      <i/>
      <sz val="11"/>
      <color theme="1"/>
      <name val="Arial"/>
      <family val="2"/>
    </font>
    <font>
      <b/>
      <sz val="14"/>
      <name val="Arial"/>
      <family val="2"/>
    </font>
    <font>
      <b/>
      <sz val="11"/>
      <name val="Arial"/>
      <family val="2"/>
    </font>
    <font>
      <sz val="11"/>
      <name val="Arial"/>
      <family val="2"/>
    </font>
    <font>
      <sz val="11"/>
      <name val="Courier New"/>
      <family val="2"/>
      <scheme val="minor"/>
    </font>
    <font>
      <b/>
      <sz val="11"/>
      <color rgb="FF7030A0"/>
      <name val="Arial"/>
      <family val="2"/>
    </font>
    <font>
      <sz val="9.5"/>
      <color rgb="FF000000"/>
      <name val="Calibri"/>
      <family val="2"/>
    </font>
    <font>
      <b/>
      <sz val="11"/>
      <name val="Calibri"/>
      <family val="2"/>
    </font>
    <font>
      <b/>
      <sz val="11"/>
      <color theme="1"/>
      <name val="Calibri"/>
      <family val="2"/>
    </font>
    <font>
      <sz val="11"/>
      <color rgb="FF000000"/>
      <name val="Albany AMT"/>
    </font>
    <font>
      <u/>
      <sz val="9.5"/>
      <color theme="10"/>
      <name val="Albany AMT"/>
    </font>
    <font>
      <sz val="10"/>
      <name val="Arial"/>
      <family val="2"/>
    </font>
    <font>
      <b/>
      <sz val="11"/>
      <color rgb="FF000000"/>
      <name val="Arial"/>
      <family val="2"/>
    </font>
    <font>
      <sz val="10"/>
      <color rgb="FF000000"/>
      <name val="Arial"/>
      <family val="2"/>
    </font>
    <font>
      <sz val="10"/>
      <color theme="1"/>
      <name val="Arial"/>
      <family val="2"/>
    </font>
    <font>
      <b/>
      <sz val="9.5"/>
      <color rgb="FF000000"/>
      <name val="Albany AMT"/>
    </font>
    <font>
      <sz val="10"/>
      <color rgb="FF000000"/>
      <name val="Albany AMT"/>
    </font>
    <font>
      <b/>
      <sz val="10"/>
      <color theme="1"/>
      <name val="Arial"/>
      <family val="2"/>
    </font>
    <font>
      <b/>
      <sz val="10"/>
      <color rgb="FF112277"/>
      <name val="Arial"/>
      <family val="2"/>
    </font>
    <font>
      <u/>
      <sz val="10"/>
      <color theme="10"/>
      <name val="Arial"/>
      <family val="2"/>
    </font>
    <font>
      <b/>
      <sz val="11"/>
      <color rgb="FF112277"/>
      <name val="Arial"/>
      <family val="2"/>
    </font>
    <font>
      <b/>
      <sz val="12"/>
      <color rgb="FF008000"/>
      <name val="Arial"/>
      <family val="2"/>
    </font>
    <font>
      <sz val="9.5"/>
      <color theme="0" tint="-0.34998626667073579"/>
      <name val="Arial"/>
      <family val="2"/>
    </font>
    <font>
      <i/>
      <sz val="9.5"/>
      <color rgb="FF000000"/>
      <name val="Arial"/>
      <family val="2"/>
    </font>
    <font>
      <i/>
      <sz val="10"/>
      <color rgb="FF000000"/>
      <name val="Arial"/>
      <family val="2"/>
    </font>
    <font>
      <sz val="10"/>
      <color rgb="FF112277"/>
      <name val="Arial"/>
      <family val="2"/>
    </font>
    <font>
      <b/>
      <sz val="10"/>
      <color rgb="FF000000"/>
      <name val="Arial"/>
      <family val="2"/>
    </font>
    <font>
      <b/>
      <vertAlign val="subscript"/>
      <sz val="11"/>
      <color rgb="FF112277"/>
      <name val="Arial"/>
      <family val="2"/>
    </font>
    <font>
      <b/>
      <vertAlign val="superscript"/>
      <sz val="11"/>
      <color rgb="FF112277"/>
      <name val="Arial"/>
      <family val="2"/>
    </font>
    <font>
      <b/>
      <vertAlign val="superscript"/>
      <sz val="11"/>
      <name val="Arial"/>
      <family val="2"/>
    </font>
    <font>
      <b/>
      <sz val="10"/>
      <color rgb="FF008000"/>
      <name val="Arial"/>
      <family val="2"/>
    </font>
    <font>
      <sz val="10"/>
      <color theme="0" tint="-0.34998626667073579"/>
      <name val="Arial"/>
      <family val="2"/>
    </font>
    <font>
      <vertAlign val="superscript"/>
      <sz val="10"/>
      <color rgb="FF000000"/>
      <name val="Arial"/>
      <family val="2"/>
    </font>
    <font>
      <vertAlign val="subscript"/>
      <sz val="10"/>
      <color rgb="FF000000"/>
      <name val="Arial"/>
      <family val="2"/>
    </font>
    <font>
      <b/>
      <sz val="12"/>
      <color rgb="FF000000"/>
      <name val="Arial"/>
      <family val="2"/>
    </font>
    <font>
      <b/>
      <sz val="12"/>
      <color rgb="FF112277"/>
      <name val="Arial"/>
      <family val="2"/>
    </font>
    <font>
      <sz val="12"/>
      <color rgb="FF000000"/>
      <name val="Arial"/>
      <family val="2"/>
    </font>
    <font>
      <b/>
      <sz val="20"/>
      <color theme="1"/>
      <name val="Arial"/>
      <family val="2"/>
    </font>
    <font>
      <b/>
      <vertAlign val="superscript"/>
      <sz val="12"/>
      <color rgb="FF112277"/>
      <name val="Arial"/>
      <family val="2"/>
    </font>
    <font>
      <b/>
      <sz val="14"/>
      <color theme="0"/>
      <name val="Arial"/>
      <family val="2"/>
    </font>
    <font>
      <sz val="14"/>
      <color rgb="FF000000"/>
      <name val="Albany AMT"/>
    </font>
    <font>
      <sz val="12"/>
      <color theme="1"/>
      <name val="Arial"/>
      <family val="2"/>
    </font>
    <font>
      <b/>
      <sz val="20"/>
      <color rgb="FF000000"/>
      <name val="Arial"/>
      <family val="2"/>
    </font>
    <font>
      <b/>
      <sz val="14"/>
      <color rgb="FF000000"/>
      <name val="Arial"/>
      <family val="2"/>
    </font>
  </fonts>
  <fills count="23">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5" tint="-0.499984740745262"/>
        <bgColor indexed="64"/>
      </patternFill>
    </fill>
  </fills>
  <borders count="102">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B0B7BB"/>
      </top>
      <bottom style="thin">
        <color rgb="FFC1C1C1"/>
      </bottom>
      <diagonal/>
    </border>
    <border>
      <left style="thin">
        <color rgb="FFC1C1C1"/>
      </left>
      <right style="thin">
        <color rgb="FFC1C1C1"/>
      </right>
      <top/>
      <bottom style="thin">
        <color rgb="FFC1C1C1"/>
      </bottom>
      <diagonal/>
    </border>
    <border>
      <left style="thin">
        <color rgb="FFC1C1C1"/>
      </left>
      <right/>
      <top style="thin">
        <color rgb="FFC1C1C1"/>
      </top>
      <bottom style="thin">
        <color rgb="FFC1C1C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B0B7BB"/>
      </left>
      <right style="thin">
        <color rgb="FFB0B7BB"/>
      </right>
      <top/>
      <bottom style="medium">
        <color indexed="64"/>
      </bottom>
      <diagonal/>
    </border>
    <border>
      <left style="thin">
        <color rgb="FFC1C1C1"/>
      </left>
      <right/>
      <top/>
      <bottom style="thin">
        <color rgb="FFC1C1C1"/>
      </bottom>
      <diagonal/>
    </border>
    <border>
      <left style="medium">
        <color auto="1"/>
      </left>
      <right/>
      <top/>
      <bottom/>
      <diagonal/>
    </border>
    <border>
      <left style="medium">
        <color auto="1"/>
      </left>
      <right style="thin">
        <color rgb="FFB0B7BB"/>
      </right>
      <top/>
      <bottom style="medium">
        <color indexed="64"/>
      </bottom>
      <diagonal/>
    </border>
    <border>
      <left style="medium">
        <color auto="1"/>
      </left>
      <right style="thin">
        <color rgb="FFC1C1C1"/>
      </right>
      <top/>
      <bottom style="thin">
        <color rgb="FFC1C1C1"/>
      </bottom>
      <diagonal/>
    </border>
    <border>
      <left style="medium">
        <color auto="1"/>
      </left>
      <right style="medium">
        <color auto="1"/>
      </right>
      <top/>
      <bottom/>
      <diagonal/>
    </border>
    <border>
      <left style="medium">
        <color auto="1"/>
      </left>
      <right style="medium">
        <color auto="1"/>
      </right>
      <top/>
      <bottom style="medium">
        <color indexed="64"/>
      </bottom>
      <diagonal/>
    </border>
    <border>
      <left/>
      <right style="medium">
        <color auto="1"/>
      </right>
      <top/>
      <bottom/>
      <diagonal/>
    </border>
    <border>
      <left style="thin">
        <color rgb="FFB0B7BB"/>
      </left>
      <right style="medium">
        <color auto="1"/>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6" tint="0.39991454817346722"/>
      </right>
      <top/>
      <bottom style="thin">
        <color theme="6" tint="0.39991454817346722"/>
      </bottom>
      <diagonal/>
    </border>
    <border>
      <left style="thin">
        <color theme="6" tint="0.39991454817346722"/>
      </left>
      <right style="thin">
        <color theme="6" tint="0.39991454817346722"/>
      </right>
      <top/>
      <bottom style="thin">
        <color theme="6" tint="0.39991454817346722"/>
      </bottom>
      <diagonal/>
    </border>
    <border>
      <left style="thin">
        <color theme="6" tint="0.39991454817346722"/>
      </left>
      <right/>
      <top/>
      <bottom style="thin">
        <color theme="6" tint="0.39991454817346722"/>
      </bottom>
      <diagonal/>
    </border>
    <border>
      <left style="thin">
        <color theme="6" tint="0.39988402966399123"/>
      </left>
      <right style="thin">
        <color theme="6" tint="0.39991454817346722"/>
      </right>
      <top style="thin">
        <color theme="6" tint="0.39991454817346722"/>
      </top>
      <bottom/>
      <diagonal/>
    </border>
    <border>
      <left style="thin">
        <color theme="6" tint="0.39991454817346722"/>
      </left>
      <right style="thin">
        <color theme="6" tint="0.39991454817346722"/>
      </right>
      <top style="thin">
        <color theme="6" tint="0.39991454817346722"/>
      </top>
      <bottom/>
      <diagonal/>
    </border>
    <border>
      <left style="thin">
        <color theme="6" tint="0.39991454817346722"/>
      </left>
      <right style="thin">
        <color theme="6" tint="0.39994506668294322"/>
      </right>
      <top style="thin">
        <color theme="6" tint="0.39991454817346722"/>
      </top>
      <bottom style="thin">
        <color theme="6" tint="0.39994506668294322"/>
      </bottom>
      <diagonal/>
    </border>
    <border>
      <left style="thin">
        <color theme="6" tint="0.39994506668294322"/>
      </left>
      <right style="thin">
        <color theme="6" tint="0.39994506668294322"/>
      </right>
      <top/>
      <bottom style="thin">
        <color theme="6" tint="0.39994506668294322"/>
      </bottom>
      <diagonal/>
    </border>
    <border>
      <left style="thin">
        <color theme="6" tint="0.39994506668294322"/>
      </left>
      <right/>
      <top/>
      <bottom style="thin">
        <color theme="6" tint="0.39994506668294322"/>
      </bottom>
      <diagonal/>
    </border>
    <border>
      <left style="thin">
        <color indexed="64"/>
      </left>
      <right style="thin">
        <color theme="6" tint="0.39994506668294322"/>
      </right>
      <top style="thin">
        <color indexed="64"/>
      </top>
      <bottom style="thin">
        <color theme="6" tint="0.39988402966399123"/>
      </bottom>
      <diagonal/>
    </border>
    <border>
      <left style="thin">
        <color theme="6" tint="0.39994506668294322"/>
      </left>
      <right style="thin">
        <color theme="6" tint="0.39994506668294322"/>
      </right>
      <top style="thin">
        <color indexed="64"/>
      </top>
      <bottom style="thin">
        <color theme="6" tint="0.39994506668294322"/>
      </bottom>
      <diagonal/>
    </border>
    <border>
      <left style="thin">
        <color theme="6" tint="0.39994506668294322"/>
      </left>
      <right style="thin">
        <color indexed="64"/>
      </right>
      <top style="thin">
        <color indexed="64"/>
      </top>
      <bottom style="thin">
        <color theme="6" tint="0.39994506668294322"/>
      </bottom>
      <diagonal/>
    </border>
    <border>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6" tint="0.39994506668294322"/>
      </left>
      <right/>
      <top style="thin">
        <color theme="6" tint="0.39994506668294322"/>
      </top>
      <bottom style="thin">
        <color theme="6" tint="0.39994506668294322"/>
      </bottom>
      <diagonal/>
    </border>
    <border>
      <left style="thin">
        <color indexed="64"/>
      </left>
      <right style="thin">
        <color theme="6" tint="0.39994506668294322"/>
      </right>
      <top style="thin">
        <color theme="6" tint="0.39988402966399123"/>
      </top>
      <bottom style="thin">
        <color theme="6" tint="0.39988402966399123"/>
      </bottom>
      <diagonal/>
    </border>
    <border>
      <left style="thin">
        <color theme="6" tint="0.39994506668294322"/>
      </left>
      <right style="thin">
        <color indexed="64"/>
      </right>
      <top style="thin">
        <color theme="6" tint="0.39994506668294322"/>
      </top>
      <bottom style="thin">
        <color theme="6" tint="0.39994506668294322"/>
      </bottom>
      <diagonal/>
    </border>
    <border>
      <left style="thin">
        <color indexed="64"/>
      </left>
      <right style="thin">
        <color theme="6" tint="0.39994506668294322"/>
      </right>
      <top style="thin">
        <color theme="6" tint="0.39988402966399123"/>
      </top>
      <bottom style="thin">
        <color indexed="64"/>
      </bottom>
      <diagonal/>
    </border>
    <border>
      <left style="thin">
        <color theme="6" tint="0.39994506668294322"/>
      </left>
      <right style="thin">
        <color theme="6" tint="0.39994506668294322"/>
      </right>
      <top style="thin">
        <color theme="6" tint="0.39994506668294322"/>
      </top>
      <bottom style="thin">
        <color indexed="64"/>
      </bottom>
      <diagonal/>
    </border>
    <border>
      <left style="thin">
        <color theme="6" tint="0.39994506668294322"/>
      </left>
      <right style="thin">
        <color indexed="64"/>
      </right>
      <top style="thin">
        <color theme="6" tint="0.39994506668294322"/>
      </top>
      <bottom style="thin">
        <color indexed="64"/>
      </bottom>
      <diagonal/>
    </border>
    <border>
      <left style="thin">
        <color indexed="64"/>
      </left>
      <right style="thin">
        <color theme="6" tint="0.39994506668294322"/>
      </right>
      <top/>
      <bottom style="thin">
        <color theme="6" tint="0.39988402966399123"/>
      </bottom>
      <diagonal/>
    </border>
    <border>
      <left style="thin">
        <color theme="6" tint="0.39994506668294322"/>
      </left>
      <right style="thin">
        <color indexed="64"/>
      </right>
      <top/>
      <bottom style="thin">
        <color theme="6" tint="0.39994506668294322"/>
      </bottom>
      <diagonal/>
    </border>
    <border>
      <left/>
      <right style="thin">
        <color theme="6" tint="0.39994506668294322"/>
      </right>
      <top/>
      <bottom style="thin">
        <color theme="6" tint="0.39988402966399123"/>
      </bottom>
      <diagonal/>
    </border>
    <border>
      <left style="thin">
        <color theme="6" tint="0.39994506668294322"/>
      </left>
      <right style="thin">
        <color theme="6" tint="0.39994506668294322"/>
      </right>
      <top/>
      <bottom/>
      <diagonal/>
    </border>
    <border>
      <left style="thin">
        <color theme="6" tint="0.39994506668294322"/>
      </left>
      <right style="thin">
        <color theme="6" tint="0.39994506668294322"/>
      </right>
      <top style="thin">
        <color theme="6" tint="0.39994506668294322"/>
      </top>
      <bottom/>
      <diagonal/>
    </border>
    <border>
      <left style="thin">
        <color theme="6" tint="0.39994506668294322"/>
      </left>
      <right/>
      <top style="thin">
        <color theme="6" tint="0.39994506668294322"/>
      </top>
      <bottom/>
      <diagonal/>
    </border>
    <border>
      <left/>
      <right/>
      <top style="thin">
        <color theme="6" tint="0.39988402966399123"/>
      </top>
      <bottom style="thin">
        <color theme="6" tint="0.39988402966399123"/>
      </bottom>
      <diagonal/>
    </border>
    <border>
      <left/>
      <right/>
      <top style="thin">
        <color theme="6" tint="0.39988402966399123"/>
      </top>
      <bottom/>
      <diagonal/>
    </border>
    <border>
      <left style="hair">
        <color auto="1"/>
      </left>
      <right style="hair">
        <color auto="1"/>
      </right>
      <top style="hair">
        <color auto="1"/>
      </top>
      <bottom style="hair">
        <color auto="1"/>
      </bottom>
      <diagonal/>
    </border>
    <border>
      <left style="hair">
        <color rgb="FFC1C1C1"/>
      </left>
      <right style="hair">
        <color rgb="FFC1C1C1"/>
      </right>
      <top style="hair">
        <color rgb="FFC1C1C1"/>
      </top>
      <bottom style="hair">
        <color rgb="FFC1C1C1"/>
      </bottom>
      <diagonal/>
    </border>
    <border>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style="thin">
        <color rgb="FFC1C1C1"/>
      </left>
      <right style="thin">
        <color rgb="FFC1C1C1"/>
      </right>
      <top style="thin">
        <color rgb="FFB0B7BB"/>
      </top>
      <bottom/>
      <diagonal/>
    </border>
    <border>
      <left style="medium">
        <color indexed="64"/>
      </left>
      <right style="medium">
        <color indexed="64"/>
      </right>
      <top style="medium">
        <color indexed="64"/>
      </top>
      <bottom style="medium">
        <color indexed="64"/>
      </bottom>
      <diagonal/>
    </border>
    <border>
      <left style="medium">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auto="1"/>
      </right>
      <top style="thin">
        <color theme="0" tint="-0.14996795556505021"/>
      </top>
      <bottom style="thin">
        <color theme="0" tint="-0.14996795556505021"/>
      </bottom>
      <diagonal/>
    </border>
    <border>
      <left style="medium">
        <color auto="1"/>
      </left>
      <right style="thin">
        <color theme="0" tint="-0.14996795556505021"/>
      </right>
      <top/>
      <bottom style="thin">
        <color theme="0" tint="-0.14996795556505021"/>
      </bottom>
      <diagonal/>
    </border>
    <border>
      <left style="thin">
        <color theme="0" tint="-0.14996795556505021"/>
      </left>
      <right style="medium">
        <color auto="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thin">
        <color rgb="FFC1C1C1"/>
      </left>
      <right style="thin">
        <color rgb="FFC1C1C1"/>
      </right>
      <top/>
      <bottom/>
      <diagonal/>
    </border>
    <border>
      <left/>
      <right/>
      <top style="thin">
        <color rgb="FFC1C1C1"/>
      </top>
      <bottom style="thin">
        <color rgb="FFC1C1C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indexed="64"/>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indexed="64"/>
      </right>
      <top style="thin">
        <color theme="0" tint="-0.249977111117893"/>
      </top>
      <bottom/>
      <diagonal/>
    </border>
    <border>
      <left style="thin">
        <color theme="0" tint="-0.249977111117893"/>
      </left>
      <right style="thin">
        <color indexed="64"/>
      </right>
      <top/>
      <bottom style="thin">
        <color theme="0" tint="-0.249977111117893"/>
      </bottom>
      <diagonal/>
    </border>
    <border>
      <left style="thin">
        <color indexed="64"/>
      </left>
      <right style="thin">
        <color rgb="FFB0B7BB"/>
      </right>
      <top/>
      <bottom style="medium">
        <color indexed="64"/>
      </bottom>
      <diagonal/>
    </border>
    <border>
      <left style="thin">
        <color rgb="FFB0B7BB"/>
      </left>
      <right style="thin">
        <color indexed="64"/>
      </right>
      <top/>
      <bottom style="medium">
        <color indexed="64"/>
      </bottom>
      <diagonal/>
    </border>
    <border>
      <left style="thin">
        <color indexed="64"/>
      </left>
      <right style="thin">
        <color theme="0" tint="-0.249977111117893"/>
      </right>
      <top style="thin">
        <color theme="0" tint="-0.249977111117893"/>
      </top>
      <bottom style="medium">
        <color indexed="64"/>
      </bottom>
      <diagonal/>
    </border>
    <border>
      <left style="thin">
        <color theme="0" tint="-0.249977111117893"/>
      </left>
      <right style="thin">
        <color indexed="64"/>
      </right>
      <top style="thin">
        <color theme="0" tint="-0.249977111117893"/>
      </top>
      <bottom style="medium">
        <color indexed="64"/>
      </bottom>
      <diagonal/>
    </border>
    <border>
      <left style="thin">
        <color indexed="64"/>
      </left>
      <right style="thin">
        <color rgb="FFB0B7BB"/>
      </right>
      <top style="thin">
        <color indexed="64"/>
      </top>
      <bottom style="medium">
        <color indexed="64"/>
      </bottom>
      <diagonal/>
    </border>
    <border>
      <left style="thin">
        <color rgb="FFB0B7BB"/>
      </left>
      <right style="thin">
        <color indexed="64"/>
      </right>
      <top style="thin">
        <color indexed="64"/>
      </top>
      <bottom style="medium">
        <color indexed="64"/>
      </bottom>
      <diagonal/>
    </border>
    <border>
      <left style="medium">
        <color auto="1"/>
      </left>
      <right style="thin">
        <color theme="0" tint="-0.14996795556505021"/>
      </right>
      <top style="thin">
        <color theme="0" tint="-0.14996795556505021"/>
      </top>
      <bottom style="medium">
        <color indexed="64"/>
      </bottom>
      <diagonal/>
    </border>
    <border>
      <left style="thin">
        <color theme="0" tint="-0.14996795556505021"/>
      </left>
      <right style="medium">
        <color auto="1"/>
      </right>
      <top style="thin">
        <color theme="0" tint="-0.14996795556505021"/>
      </top>
      <bottom style="medium">
        <color indexed="64"/>
      </bottom>
      <diagonal/>
    </border>
    <border>
      <left style="medium">
        <color auto="1"/>
      </left>
      <right style="thin">
        <color rgb="FFC1C1C1"/>
      </right>
      <top/>
      <bottom style="medium">
        <color indexed="64"/>
      </bottom>
      <diagonal/>
    </border>
    <border>
      <left style="thin">
        <color rgb="FFC1C1C1"/>
      </left>
      <right style="thin">
        <color rgb="FFC1C1C1"/>
      </right>
      <top/>
      <bottom style="medium">
        <color indexed="64"/>
      </bottom>
      <diagonal/>
    </border>
    <border>
      <left style="thin">
        <color rgb="FFC1C1C1"/>
      </left>
      <right/>
      <top/>
      <bottom style="medium">
        <color indexed="64"/>
      </bottom>
      <diagonal/>
    </border>
    <border>
      <left style="thin">
        <color rgb="FFC1C1C1"/>
      </left>
      <right style="thick">
        <color indexed="64"/>
      </right>
      <top style="medium">
        <color indexed="64"/>
      </top>
      <bottom style="thin">
        <color rgb="FFC1C1C1"/>
      </bottom>
      <diagonal/>
    </border>
    <border>
      <left style="thin">
        <color rgb="FFC1C1C1"/>
      </left>
      <right style="thick">
        <color indexed="64"/>
      </right>
      <top/>
      <bottom style="thin">
        <color rgb="FFC1C1C1"/>
      </bottom>
      <diagonal/>
    </border>
    <border>
      <left style="thin">
        <color rgb="FFC1C1C1"/>
      </left>
      <right style="thick">
        <color indexed="64"/>
      </right>
      <top/>
      <bottom style="medium">
        <color indexed="64"/>
      </bottom>
      <diagonal/>
    </border>
    <border>
      <left style="thin">
        <color rgb="FFB0B7BB"/>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0B7BB"/>
      </right>
      <top style="medium">
        <color indexed="64"/>
      </top>
      <bottom style="medium">
        <color indexed="64"/>
      </bottom>
      <diagonal/>
    </border>
    <border>
      <left style="thin">
        <color rgb="FFB0B7BB"/>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10" fillId="0" borderId="0"/>
    <xf numFmtId="0" fontId="29" fillId="0" borderId="0" applyNumberFormat="0" applyFill="0" applyBorder="0" applyAlignment="0" applyProtection="0"/>
  </cellStyleXfs>
  <cellXfs count="502">
    <xf numFmtId="0" fontId="0" fillId="2" borderId="0" xfId="0" applyFill="1" applyAlignment="1">
      <alignment horizontal="left"/>
    </xf>
    <xf numFmtId="0" fontId="2" fillId="2" borderId="0" xfId="0" applyFont="1" applyFill="1" applyAlignment="1">
      <alignment horizontal="center" wrapText="1"/>
    </xf>
    <xf numFmtId="0" fontId="0" fillId="11" borderId="0" xfId="0" applyFill="1"/>
    <xf numFmtId="0" fontId="5" fillId="8" borderId="0" xfId="0" applyFont="1" applyFill="1" applyAlignment="1">
      <alignment horizontal="center"/>
    </xf>
    <xf numFmtId="3" fontId="5" fillId="8" borderId="6" xfId="0" applyNumberFormat="1" applyFont="1" applyFill="1" applyBorder="1" applyAlignment="1">
      <alignment horizontal="center"/>
    </xf>
    <xf numFmtId="0" fontId="0" fillId="0" borderId="7" xfId="0" applyBorder="1"/>
    <xf numFmtId="0" fontId="0" fillId="0" borderId="7" xfId="0" applyBorder="1" applyAlignment="1">
      <alignment wrapText="1"/>
    </xf>
    <xf numFmtId="0" fontId="0" fillId="0" borderId="0" xfId="0"/>
    <xf numFmtId="49" fontId="11" fillId="0" borderId="7" xfId="2" applyNumberFormat="1" applyFont="1" applyBorder="1" applyAlignment="1">
      <alignment wrapText="1"/>
    </xf>
    <xf numFmtId="0" fontId="12" fillId="0" borderId="0" xfId="0" applyFont="1" applyAlignment="1">
      <alignment horizontal="center"/>
    </xf>
    <xf numFmtId="3" fontId="12" fillId="0" borderId="0" xfId="0" applyNumberFormat="1" applyFont="1" applyAlignment="1">
      <alignment horizontal="center"/>
    </xf>
    <xf numFmtId="0" fontId="5" fillId="7" borderId="0" xfId="0" applyFont="1" applyFill="1" applyAlignment="1">
      <alignment horizontal="center"/>
    </xf>
    <xf numFmtId="3" fontId="4" fillId="7" borderId="7" xfId="0" applyNumberFormat="1" applyFont="1" applyFill="1" applyBorder="1" applyAlignment="1">
      <alignment horizontal="center"/>
    </xf>
    <xf numFmtId="3" fontId="3" fillId="7" borderId="7" xfId="0" applyNumberFormat="1" applyFont="1" applyFill="1" applyBorder="1" applyAlignment="1">
      <alignment horizontal="center" vertical="center"/>
    </xf>
    <xf numFmtId="0" fontId="4" fillId="7" borderId="7" xfId="0" applyFont="1" applyFill="1" applyBorder="1" applyAlignment="1">
      <alignment horizontal="center"/>
    </xf>
    <xf numFmtId="0" fontId="3" fillId="7" borderId="7" xfId="0" applyFont="1" applyFill="1" applyBorder="1" applyAlignment="1">
      <alignment horizontal="center" vertical="center"/>
    </xf>
    <xf numFmtId="0" fontId="5" fillId="10" borderId="0" xfId="0" applyFont="1" applyFill="1" applyAlignment="1">
      <alignment horizontal="center"/>
    </xf>
    <xf numFmtId="37" fontId="8" fillId="10" borderId="7" xfId="1" applyNumberFormat="1" applyFont="1" applyFill="1" applyBorder="1" applyAlignment="1">
      <alignment horizontal="center" vertical="center"/>
    </xf>
    <xf numFmtId="14" fontId="0" fillId="14" borderId="7" xfId="0" quotePrefix="1" applyNumberFormat="1" applyFill="1" applyBorder="1"/>
    <xf numFmtId="3" fontId="5" fillId="7" borderId="0" xfId="0" applyNumberFormat="1" applyFont="1" applyFill="1" applyAlignment="1">
      <alignment horizontal="center"/>
    </xf>
    <xf numFmtId="0" fontId="5" fillId="9" borderId="0" xfId="0" applyFont="1" applyFill="1" applyAlignment="1">
      <alignment horizontal="center"/>
    </xf>
    <xf numFmtId="3" fontId="5" fillId="9" borderId="0" xfId="0" applyNumberFormat="1" applyFont="1" applyFill="1" applyAlignment="1">
      <alignment horizontal="center"/>
    </xf>
    <xf numFmtId="3" fontId="3" fillId="9" borderId="9" xfId="0" applyNumberFormat="1" applyFont="1" applyFill="1" applyBorder="1" applyAlignment="1">
      <alignment horizontal="center" vertical="center"/>
    </xf>
    <xf numFmtId="3" fontId="3" fillId="9" borderId="7" xfId="0" applyNumberFormat="1" applyFont="1" applyFill="1" applyBorder="1" applyAlignment="1">
      <alignment horizontal="center" vertical="center"/>
    </xf>
    <xf numFmtId="49" fontId="11" fillId="14" borderId="7" xfId="2" applyNumberFormat="1" applyFont="1" applyFill="1" applyBorder="1" applyAlignment="1">
      <alignment wrapText="1"/>
    </xf>
    <xf numFmtId="0" fontId="14" fillId="14" borderId="0" xfId="0" applyFont="1" applyFill="1"/>
    <xf numFmtId="0" fontId="0" fillId="14" borderId="7" xfId="0" applyFill="1" applyBorder="1"/>
    <xf numFmtId="0" fontId="0" fillId="0" borderId="7" xfId="0" quotePrefix="1" applyBorder="1"/>
    <xf numFmtId="0" fontId="0" fillId="7" borderId="0" xfId="0" applyFill="1"/>
    <xf numFmtId="0" fontId="0" fillId="8" borderId="0" xfId="0" applyFill="1" applyAlignment="1">
      <alignment horizontal="center"/>
    </xf>
    <xf numFmtId="0" fontId="0" fillId="9" borderId="0" xfId="0" applyFill="1"/>
    <xf numFmtId="0" fontId="0" fillId="8" borderId="0" xfId="0" applyFill="1"/>
    <xf numFmtId="3" fontId="5" fillId="10" borderId="0" xfId="0" applyNumberFormat="1" applyFont="1" applyFill="1" applyAlignment="1">
      <alignment horizontal="center"/>
    </xf>
    <xf numFmtId="3" fontId="8" fillId="10" borderId="7" xfId="0" applyNumberFormat="1" applyFont="1" applyFill="1" applyBorder="1" applyAlignment="1">
      <alignment horizontal="center" vertical="center"/>
    </xf>
    <xf numFmtId="0" fontId="0" fillId="10" borderId="0" xfId="0" applyFill="1"/>
    <xf numFmtId="37" fontId="8" fillId="10" borderId="7" xfId="1" applyNumberFormat="1" applyFont="1" applyFill="1" applyBorder="1" applyAlignment="1">
      <alignment horizontal="center"/>
    </xf>
    <xf numFmtId="37" fontId="8" fillId="9" borderId="7" xfId="1" applyNumberFormat="1" applyFont="1" applyFill="1" applyBorder="1" applyAlignment="1">
      <alignment horizontal="center"/>
    </xf>
    <xf numFmtId="1" fontId="3" fillId="8" borderId="7" xfId="0" applyNumberFormat="1" applyFont="1" applyFill="1" applyBorder="1" applyAlignment="1">
      <alignment horizontal="center" vertical="center"/>
    </xf>
    <xf numFmtId="37" fontId="4" fillId="7" borderId="7" xfId="1" applyNumberFormat="1" applyFont="1" applyFill="1" applyBorder="1" applyAlignment="1">
      <alignment horizontal="center"/>
    </xf>
    <xf numFmtId="1" fontId="4" fillId="8" borderId="7" xfId="0" applyNumberFormat="1" applyFont="1" applyFill="1" applyBorder="1" applyAlignment="1">
      <alignment horizontal="center" vertical="center"/>
    </xf>
    <xf numFmtId="0" fontId="4" fillId="11" borderId="0" xfId="0" applyFont="1" applyFill="1" applyAlignment="1">
      <alignment horizontal="center"/>
    </xf>
    <xf numFmtId="37" fontId="4" fillId="7" borderId="7" xfId="1" applyNumberFormat="1" applyFont="1" applyFill="1" applyBorder="1" applyAlignment="1">
      <alignment horizontal="center" vertical="center"/>
    </xf>
    <xf numFmtId="37" fontId="8" fillId="9" borderId="7" xfId="1" applyNumberFormat="1" applyFont="1" applyFill="1" applyBorder="1" applyAlignment="1">
      <alignment horizontal="center" vertical="center"/>
    </xf>
    <xf numFmtId="0" fontId="0" fillId="0" borderId="7" xfId="0" applyBorder="1" applyAlignment="1">
      <alignment vertical="center"/>
    </xf>
    <xf numFmtId="0" fontId="4" fillId="7" borderId="7" xfId="1" applyNumberFormat="1" applyFont="1" applyFill="1" applyBorder="1" applyAlignment="1">
      <alignment horizontal="center"/>
    </xf>
    <xf numFmtId="4" fontId="4" fillId="7" borderId="7" xfId="0" applyNumberFormat="1" applyFont="1" applyFill="1" applyBorder="1" applyAlignment="1">
      <alignment horizontal="center"/>
    </xf>
    <xf numFmtId="3" fontId="4" fillId="7" borderId="0" xfId="0" applyNumberFormat="1" applyFont="1" applyFill="1" applyAlignment="1">
      <alignment horizontal="center" vertical="center"/>
    </xf>
    <xf numFmtId="3" fontId="4" fillId="10" borderId="0" xfId="0" applyNumberFormat="1" applyFont="1" applyFill="1" applyAlignment="1">
      <alignment horizontal="center" vertical="center"/>
    </xf>
    <xf numFmtId="3" fontId="4" fillId="9" borderId="0" xfId="0" applyNumberFormat="1" applyFont="1" applyFill="1" applyAlignment="1">
      <alignment horizontal="center" vertical="center"/>
    </xf>
    <xf numFmtId="0" fontId="4" fillId="7" borderId="0" xfId="0" applyFont="1" applyFill="1" applyAlignment="1">
      <alignment horizontal="center" vertical="center"/>
    </xf>
    <xf numFmtId="0" fontId="4" fillId="10" borderId="0" xfId="0" applyFont="1" applyFill="1" applyAlignment="1">
      <alignment horizontal="center" vertical="center"/>
    </xf>
    <xf numFmtId="0" fontId="4" fillId="9" borderId="0" xfId="0" applyFont="1" applyFill="1" applyAlignment="1">
      <alignment horizontal="center" vertical="center"/>
    </xf>
    <xf numFmtId="3" fontId="4" fillId="7" borderId="17" xfId="0" applyNumberFormat="1" applyFont="1" applyFill="1" applyBorder="1" applyAlignment="1">
      <alignment horizontal="center" vertical="center"/>
    </xf>
    <xf numFmtId="3" fontId="4" fillId="9" borderId="22" xfId="0" applyNumberFormat="1" applyFont="1" applyFill="1" applyBorder="1" applyAlignment="1">
      <alignment horizontal="center" vertical="center"/>
    </xf>
    <xf numFmtId="0" fontId="4" fillId="7" borderId="17" xfId="0" applyFont="1" applyFill="1" applyBorder="1" applyAlignment="1">
      <alignment horizontal="center" vertical="center"/>
    </xf>
    <xf numFmtId="0" fontId="0" fillId="0" borderId="17" xfId="0" applyBorder="1"/>
    <xf numFmtId="0" fontId="13" fillId="0" borderId="0" xfId="0" applyFont="1" applyAlignment="1">
      <alignment horizontal="center"/>
    </xf>
    <xf numFmtId="0" fontId="13" fillId="0" borderId="0" xfId="0" applyFont="1"/>
    <xf numFmtId="0" fontId="18" fillId="0" borderId="0" xfId="0" quotePrefix="1" applyFont="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0" fontId="6" fillId="0" borderId="0" xfId="0" applyFont="1" applyAlignment="1">
      <alignment vertical="center"/>
    </xf>
    <xf numFmtId="0" fontId="9" fillId="0" borderId="0" xfId="0" applyFont="1"/>
    <xf numFmtId="0" fontId="18" fillId="0" borderId="0" xfId="0" applyFont="1"/>
    <xf numFmtId="0" fontId="20" fillId="0" borderId="0" xfId="0" applyFont="1" applyAlignment="1">
      <alignment horizontal="left" vertical="center"/>
    </xf>
    <xf numFmtId="0" fontId="22" fillId="0" borderId="24" xfId="0" applyFont="1" applyBorder="1" applyAlignment="1">
      <alignment vertical="center" wrapText="1"/>
    </xf>
    <xf numFmtId="0" fontId="0" fillId="0" borderId="25" xfId="0" applyBorder="1"/>
    <xf numFmtId="0" fontId="22" fillId="0" borderId="0" xfId="0" applyFont="1" applyAlignment="1">
      <alignment vertical="center"/>
    </xf>
    <xf numFmtId="0" fontId="22" fillId="0" borderId="0" xfId="0" applyFont="1" applyAlignment="1">
      <alignment vertical="center" wrapText="1"/>
    </xf>
    <xf numFmtId="0" fontId="17" fillId="0" borderId="0" xfId="0" applyFont="1"/>
    <xf numFmtId="0" fontId="0" fillId="18" borderId="0" xfId="0" applyFill="1"/>
    <xf numFmtId="1" fontId="0" fillId="18" borderId="0" xfId="0" applyNumberFormat="1" applyFill="1" applyAlignment="1">
      <alignment horizontal="center"/>
    </xf>
    <xf numFmtId="2" fontId="0" fillId="18" borderId="0" xfId="0" applyNumberFormat="1" applyFill="1" applyAlignment="1">
      <alignment horizontal="center"/>
    </xf>
    <xf numFmtId="1" fontId="17" fillId="18" borderId="0" xfId="0" applyNumberFormat="1" applyFont="1" applyFill="1" applyAlignment="1">
      <alignment horizontal="center"/>
    </xf>
    <xf numFmtId="2" fontId="17" fillId="18" borderId="0" xfId="0" applyNumberFormat="1" applyFont="1" applyFill="1" applyAlignment="1">
      <alignment horizontal="center"/>
    </xf>
    <xf numFmtId="0" fontId="16" fillId="0" borderId="0" xfId="0" applyFont="1"/>
    <xf numFmtId="0" fontId="0" fillId="0" borderId="28" xfId="0" applyBorder="1"/>
    <xf numFmtId="0" fontId="0" fillId="0" borderId="29" xfId="0" applyBorder="1"/>
    <xf numFmtId="0" fontId="0" fillId="0" borderId="30" xfId="0" applyBorder="1"/>
    <xf numFmtId="0" fontId="0" fillId="11" borderId="33" xfId="0" applyFill="1" applyBorder="1"/>
    <xf numFmtId="0" fontId="0" fillId="0" borderId="34" xfId="0" applyBorder="1"/>
    <xf numFmtId="0" fontId="0" fillId="0" borderId="35" xfId="0" applyBorder="1"/>
    <xf numFmtId="0" fontId="17" fillId="11" borderId="39" xfId="0" applyFont="1" applyFill="1" applyBorder="1" applyAlignment="1">
      <alignment horizontal="center"/>
    </xf>
    <xf numFmtId="0" fontId="17" fillId="11" borderId="40" xfId="0" applyFont="1" applyFill="1" applyBorder="1" applyAlignment="1">
      <alignment horizontal="center"/>
    </xf>
    <xf numFmtId="0" fontId="17" fillId="11" borderId="41" xfId="0" applyFont="1" applyFill="1" applyBorder="1" applyAlignment="1">
      <alignment horizontal="center"/>
    </xf>
    <xf numFmtId="0" fontId="0" fillId="11" borderId="39" xfId="0" applyFill="1" applyBorder="1"/>
    <xf numFmtId="0" fontId="0" fillId="0" borderId="40" xfId="0" applyBorder="1"/>
    <xf numFmtId="0" fontId="0" fillId="0" borderId="41" xfId="0" applyBorder="1"/>
    <xf numFmtId="0" fontId="0" fillId="11" borderId="42" xfId="0" applyFill="1" applyBorder="1"/>
    <xf numFmtId="0" fontId="0" fillId="11" borderId="40" xfId="0" applyFill="1" applyBorder="1"/>
    <xf numFmtId="0" fontId="23" fillId="11" borderId="40" xfId="0" applyFont="1" applyFill="1" applyBorder="1"/>
    <xf numFmtId="0" fontId="23" fillId="11" borderId="43" xfId="0" applyFont="1" applyFill="1" applyBorder="1"/>
    <xf numFmtId="0" fontId="0" fillId="0" borderId="39"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6" fillId="6" borderId="0" xfId="0" applyFont="1" applyFill="1"/>
    <xf numFmtId="0" fontId="13" fillId="6" borderId="0" xfId="0" applyFont="1" applyFill="1"/>
    <xf numFmtId="169" fontId="21" fillId="18" borderId="0" xfId="0" applyNumberFormat="1" applyFont="1" applyFill="1"/>
    <xf numFmtId="0" fontId="6" fillId="18" borderId="0" xfId="0" applyFont="1" applyFill="1"/>
    <xf numFmtId="1" fontId="21" fillId="18" borderId="0" xfId="0" applyNumberFormat="1" applyFont="1" applyFill="1"/>
    <xf numFmtId="1" fontId="24" fillId="18" borderId="0" xfId="0" applyNumberFormat="1" applyFont="1" applyFill="1"/>
    <xf numFmtId="0" fontId="25" fillId="0" borderId="0" xfId="0" applyFont="1"/>
    <xf numFmtId="0" fontId="8" fillId="0" borderId="0" xfId="0" applyFont="1"/>
    <xf numFmtId="0" fontId="27" fillId="0" borderId="0" xfId="0" applyFont="1"/>
    <xf numFmtId="0" fontId="4" fillId="0" borderId="0" xfId="0" applyFont="1"/>
    <xf numFmtId="0" fontId="28" fillId="0" borderId="0" xfId="0" applyFont="1"/>
    <xf numFmtId="0" fontId="22" fillId="0" borderId="0" xfId="0" applyFont="1"/>
    <xf numFmtId="0" fontId="18" fillId="11" borderId="31" xfId="0" applyFont="1" applyFill="1" applyBorder="1"/>
    <xf numFmtId="0" fontId="13" fillId="11" borderId="32" xfId="0" applyFont="1" applyFill="1" applyBorder="1"/>
    <xf numFmtId="0" fontId="13" fillId="11" borderId="36" xfId="0" applyFont="1" applyFill="1" applyBorder="1"/>
    <xf numFmtId="0" fontId="6" fillId="11" borderId="37" xfId="0" applyFont="1" applyFill="1" applyBorder="1"/>
    <xf numFmtId="0" fontId="6" fillId="11" borderId="38" xfId="0" applyFont="1" applyFill="1" applyBorder="1" applyAlignment="1">
      <alignment horizontal="center"/>
    </xf>
    <xf numFmtId="0" fontId="6" fillId="11" borderId="42" xfId="0" applyFont="1" applyFill="1" applyBorder="1" applyAlignment="1">
      <alignment horizontal="center"/>
    </xf>
    <xf numFmtId="0" fontId="6" fillId="11" borderId="40" xfId="0" applyFont="1" applyFill="1" applyBorder="1" applyAlignment="1">
      <alignment horizontal="center"/>
    </xf>
    <xf numFmtId="0" fontId="6" fillId="11" borderId="43" xfId="0" applyFont="1" applyFill="1" applyBorder="1" applyAlignment="1">
      <alignment horizontal="center"/>
    </xf>
    <xf numFmtId="0" fontId="6" fillId="0" borderId="44" xfId="0" applyFont="1" applyBorder="1"/>
    <xf numFmtId="0" fontId="6" fillId="11" borderId="45" xfId="0" applyFont="1" applyFill="1" applyBorder="1" applyAlignment="1">
      <alignment horizontal="center"/>
    </xf>
    <xf numFmtId="0" fontId="6" fillId="11" borderId="46" xfId="0" applyFont="1" applyFill="1" applyBorder="1" applyAlignment="1">
      <alignment horizontal="center"/>
    </xf>
    <xf numFmtId="0" fontId="8" fillId="11" borderId="34" xfId="0" applyFont="1" applyFill="1" applyBorder="1"/>
    <xf numFmtId="169" fontId="8" fillId="11" borderId="48" xfId="0" applyNumberFormat="1" applyFont="1" applyFill="1" applyBorder="1"/>
    <xf numFmtId="0" fontId="8" fillId="11" borderId="40" xfId="0" applyFont="1" applyFill="1" applyBorder="1"/>
    <xf numFmtId="169" fontId="8" fillId="11" borderId="43" xfId="0" applyNumberFormat="1" applyFont="1" applyFill="1" applyBorder="1"/>
    <xf numFmtId="0" fontId="8" fillId="4" borderId="40" xfId="0" applyFont="1" applyFill="1" applyBorder="1" applyAlignment="1">
      <alignment horizontal="right" wrapText="1"/>
    </xf>
    <xf numFmtId="169" fontId="26" fillId="11" borderId="43" xfId="0" applyNumberFormat="1" applyFont="1" applyFill="1" applyBorder="1"/>
    <xf numFmtId="169" fontId="8" fillId="11" borderId="43" xfId="0" applyNumberFormat="1" applyFont="1" applyFill="1" applyBorder="1" applyAlignment="1">
      <alignment horizontal="center"/>
    </xf>
    <xf numFmtId="169" fontId="8" fillId="11" borderId="43" xfId="0" applyNumberFormat="1" applyFont="1" applyFill="1" applyBorder="1" applyAlignment="1">
      <alignment horizontal="right"/>
    </xf>
    <xf numFmtId="0" fontId="25" fillId="0" borderId="42" xfId="0" applyFont="1" applyBorder="1"/>
    <xf numFmtId="0" fontId="25" fillId="0" borderId="40" xfId="0" applyFont="1" applyBorder="1"/>
    <xf numFmtId="0" fontId="8" fillId="11" borderId="43" xfId="0" applyFont="1" applyFill="1" applyBorder="1"/>
    <xf numFmtId="0" fontId="27" fillId="0" borderId="46" xfId="0" applyFont="1" applyBorder="1"/>
    <xf numFmtId="0" fontId="4" fillId="4" borderId="42" xfId="0" applyFont="1" applyFill="1" applyBorder="1" applyAlignment="1">
      <alignment horizontal="left"/>
    </xf>
    <xf numFmtId="0" fontId="4" fillId="4" borderId="40" xfId="0" applyFont="1" applyFill="1" applyBorder="1" applyAlignment="1">
      <alignment horizontal="center" wrapText="1"/>
    </xf>
    <xf numFmtId="0" fontId="6" fillId="18" borderId="0" xfId="0" applyFont="1" applyFill="1" applyAlignment="1">
      <alignment horizontal="center"/>
    </xf>
    <xf numFmtId="0" fontId="15" fillId="18" borderId="0" xfId="0" applyFont="1" applyFill="1"/>
    <xf numFmtId="0" fontId="4" fillId="0" borderId="42" xfId="0" applyFont="1" applyBorder="1"/>
    <xf numFmtId="0" fontId="4" fillId="4" borderId="40" xfId="0" applyFont="1" applyFill="1" applyBorder="1" applyAlignment="1">
      <alignment horizontal="center"/>
    </xf>
    <xf numFmtId="0" fontId="4" fillId="0" borderId="40" xfId="0" applyFont="1" applyBorder="1"/>
    <xf numFmtId="0" fontId="4" fillId="0" borderId="44" xfId="0" applyFont="1" applyBorder="1"/>
    <xf numFmtId="0" fontId="4" fillId="0" borderId="45" xfId="0" applyFont="1" applyBorder="1" applyAlignment="1">
      <alignment horizontal="center"/>
    </xf>
    <xf numFmtId="0" fontId="4" fillId="0" borderId="45" xfId="0" applyFont="1" applyBorder="1"/>
    <xf numFmtId="0" fontId="4" fillId="11" borderId="47" xfId="0" applyFont="1" applyFill="1" applyBorder="1"/>
    <xf numFmtId="0" fontId="4" fillId="11" borderId="34" xfId="0" applyFont="1" applyFill="1" applyBorder="1"/>
    <xf numFmtId="0" fontId="4" fillId="11" borderId="42" xfId="0" applyFont="1" applyFill="1" applyBorder="1"/>
    <xf numFmtId="0" fontId="4" fillId="11" borderId="40" xfId="0" applyFont="1" applyFill="1" applyBorder="1"/>
    <xf numFmtId="0" fontId="4" fillId="4" borderId="40" xfId="0" applyFont="1" applyFill="1" applyBorder="1" applyAlignment="1">
      <alignment horizontal="right" wrapText="1"/>
    </xf>
    <xf numFmtId="0" fontId="15" fillId="0" borderId="0" xfId="0" applyFont="1"/>
    <xf numFmtId="3" fontId="15" fillId="0" borderId="0" xfId="0" applyNumberFormat="1" applyFont="1"/>
    <xf numFmtId="0" fontId="15" fillId="0" borderId="0" xfId="0" applyFont="1" applyAlignment="1">
      <alignment horizontal="center"/>
    </xf>
    <xf numFmtId="0" fontId="15" fillId="5" borderId="0" xfId="0" applyFont="1" applyFill="1"/>
    <xf numFmtId="0" fontId="6" fillId="5" borderId="0" xfId="0" applyFont="1" applyFill="1"/>
    <xf numFmtId="0" fontId="6" fillId="5" borderId="0" xfId="0" applyFont="1" applyFill="1" applyAlignment="1">
      <alignment horizontal="center"/>
    </xf>
    <xf numFmtId="0" fontId="0" fillId="5" borderId="0" xfId="0" applyFill="1"/>
    <xf numFmtId="3" fontId="0" fillId="5" borderId="0" xfId="0" applyNumberFormat="1" applyFill="1"/>
    <xf numFmtId="1" fontId="0" fillId="5" borderId="0" xfId="0" applyNumberFormat="1" applyFill="1"/>
    <xf numFmtId="1" fontId="0" fillId="5" borderId="0" xfId="0" applyNumberFormat="1" applyFill="1" applyAlignment="1">
      <alignment horizontal="center"/>
    </xf>
    <xf numFmtId="168" fontId="0" fillId="5" borderId="0" xfId="0" applyNumberFormat="1" applyFill="1"/>
    <xf numFmtId="164" fontId="0" fillId="5" borderId="0" xfId="0" applyNumberFormat="1" applyFill="1"/>
    <xf numFmtId="1" fontId="17" fillId="5" borderId="0" xfId="0" applyNumberFormat="1" applyFont="1" applyFill="1"/>
    <xf numFmtId="1" fontId="17" fillId="5" borderId="0" xfId="0" applyNumberFormat="1" applyFont="1" applyFill="1" applyAlignment="1">
      <alignment horizontal="center"/>
    </xf>
    <xf numFmtId="0" fontId="13" fillId="5" borderId="0" xfId="0" applyFont="1" applyFill="1"/>
    <xf numFmtId="169" fontId="21" fillId="5" borderId="0" xfId="0" applyNumberFormat="1" applyFont="1" applyFill="1"/>
    <xf numFmtId="1" fontId="21" fillId="5" borderId="0" xfId="0" applyNumberFormat="1" applyFont="1" applyFill="1"/>
    <xf numFmtId="1" fontId="24" fillId="5" borderId="0" xfId="0" applyNumberFormat="1" applyFont="1" applyFill="1"/>
    <xf numFmtId="164" fontId="17" fillId="5" borderId="0" xfId="0" applyNumberFormat="1" applyFont="1" applyFill="1" applyAlignment="1">
      <alignment horizontal="center"/>
    </xf>
    <xf numFmtId="0" fontId="29" fillId="2" borderId="0" xfId="3" applyFill="1" applyBorder="1" applyAlignment="1">
      <alignment horizontal="left" vertical="top"/>
    </xf>
    <xf numFmtId="164" fontId="17" fillId="18" borderId="0" xfId="0" applyNumberFormat="1" applyFont="1" applyFill="1" applyAlignment="1">
      <alignment horizontal="center"/>
    </xf>
    <xf numFmtId="164" fontId="0" fillId="5" borderId="0" xfId="0" applyNumberFormat="1" applyFill="1" applyAlignment="1">
      <alignment horizontal="center"/>
    </xf>
    <xf numFmtId="1" fontId="0" fillId="18" borderId="0" xfId="0" applyNumberFormat="1" applyFill="1" applyAlignment="1">
      <alignment horizontal="right"/>
    </xf>
    <xf numFmtId="168" fontId="0" fillId="18" borderId="0" xfId="0" applyNumberFormat="1" applyFill="1" applyAlignment="1">
      <alignment horizontal="right"/>
    </xf>
    <xf numFmtId="170" fontId="0" fillId="5" borderId="0" xfId="0" applyNumberFormat="1" applyFill="1"/>
    <xf numFmtId="2" fontId="0" fillId="5" borderId="6" xfId="0" applyNumberFormat="1" applyFill="1" applyBorder="1"/>
    <xf numFmtId="1" fontId="0" fillId="5" borderId="6" xfId="0" applyNumberFormat="1" applyFill="1" applyBorder="1" applyAlignment="1">
      <alignment horizontal="center"/>
    </xf>
    <xf numFmtId="1" fontId="0" fillId="18" borderId="6" xfId="0" applyNumberFormat="1" applyFill="1" applyBorder="1" applyAlignment="1">
      <alignment horizontal="center"/>
    </xf>
    <xf numFmtId="2" fontId="0" fillId="18" borderId="6" xfId="0" applyNumberFormat="1" applyFill="1" applyBorder="1" applyAlignment="1">
      <alignment horizontal="center"/>
    </xf>
    <xf numFmtId="0" fontId="0" fillId="0" borderId="6" xfId="0" applyBorder="1"/>
    <xf numFmtId="0" fontId="0" fillId="5" borderId="6" xfId="0" applyFill="1" applyBorder="1"/>
    <xf numFmtId="0" fontId="0" fillId="18" borderId="6" xfId="0" applyFill="1" applyBorder="1"/>
    <xf numFmtId="164" fontId="0" fillId="5" borderId="6" xfId="0" applyNumberFormat="1" applyFill="1" applyBorder="1" applyAlignment="1">
      <alignment horizontal="center"/>
    </xf>
    <xf numFmtId="0" fontId="13" fillId="11" borderId="0" xfId="0" applyFont="1" applyFill="1"/>
    <xf numFmtId="0" fontId="13" fillId="11" borderId="0" xfId="0" applyFont="1" applyFill="1" applyAlignment="1">
      <alignment horizontal="center"/>
    </xf>
    <xf numFmtId="0" fontId="31" fillId="11" borderId="0" xfId="0" applyFont="1" applyFill="1"/>
    <xf numFmtId="0" fontId="32" fillId="11" borderId="0" xfId="0" applyFont="1" applyFill="1"/>
    <xf numFmtId="0" fontId="32" fillId="0" borderId="7" xfId="0" applyFont="1" applyBorder="1"/>
    <xf numFmtId="0" fontId="32" fillId="0" borderId="7" xfId="0" applyFont="1" applyBorder="1" applyAlignment="1">
      <alignment wrapText="1"/>
    </xf>
    <xf numFmtId="3" fontId="32" fillId="7" borderId="7" xfId="0" applyNumberFormat="1" applyFont="1" applyFill="1" applyBorder="1" applyAlignment="1">
      <alignment horizontal="center"/>
    </xf>
    <xf numFmtId="3" fontId="33" fillId="7" borderId="7" xfId="0" applyNumberFormat="1" applyFont="1" applyFill="1" applyBorder="1" applyAlignment="1">
      <alignment horizontal="center" vertical="center"/>
    </xf>
    <xf numFmtId="3" fontId="30" fillId="10" borderId="7" xfId="0" applyNumberFormat="1" applyFont="1" applyFill="1" applyBorder="1" applyAlignment="1">
      <alignment horizontal="center" vertical="center"/>
    </xf>
    <xf numFmtId="3" fontId="33" fillId="9" borderId="9" xfId="0" applyNumberFormat="1" applyFont="1" applyFill="1" applyBorder="1" applyAlignment="1">
      <alignment horizontal="center" vertical="center"/>
    </xf>
    <xf numFmtId="3" fontId="33" fillId="9" borderId="7" xfId="0" applyNumberFormat="1" applyFont="1" applyFill="1" applyBorder="1" applyAlignment="1">
      <alignment horizontal="center" vertical="center"/>
    </xf>
    <xf numFmtId="0" fontId="32" fillId="11" borderId="0" xfId="0" applyFont="1" applyFill="1" applyAlignment="1">
      <alignment horizontal="center"/>
    </xf>
    <xf numFmtId="3" fontId="32" fillId="7" borderId="7" xfId="1" applyNumberFormat="1" applyFont="1" applyFill="1" applyBorder="1" applyAlignment="1">
      <alignment horizontal="center"/>
    </xf>
    <xf numFmtId="165" fontId="32" fillId="7" borderId="7" xfId="0" applyNumberFormat="1" applyFont="1" applyFill="1" applyBorder="1" applyAlignment="1">
      <alignment horizontal="center"/>
    </xf>
    <xf numFmtId="0" fontId="32" fillId="7" borderId="7" xfId="0" applyFont="1" applyFill="1" applyBorder="1" applyAlignment="1">
      <alignment horizontal="center"/>
    </xf>
    <xf numFmtId="0" fontId="33" fillId="7" borderId="7" xfId="0" applyFont="1" applyFill="1" applyBorder="1" applyAlignment="1">
      <alignment horizontal="center" vertical="center"/>
    </xf>
    <xf numFmtId="4" fontId="32" fillId="7" borderId="7" xfId="0" applyNumberFormat="1" applyFont="1" applyFill="1" applyBorder="1" applyAlignment="1">
      <alignment horizontal="center"/>
    </xf>
    <xf numFmtId="49" fontId="10" fillId="0" borderId="7" xfId="2" applyNumberFormat="1" applyBorder="1" applyAlignment="1">
      <alignment wrapText="1"/>
    </xf>
    <xf numFmtId="0" fontId="32" fillId="0" borderId="7" xfId="0" applyFont="1" applyBorder="1" applyAlignment="1">
      <alignment horizontal="center"/>
    </xf>
    <xf numFmtId="14" fontId="32" fillId="0" borderId="7" xfId="0" quotePrefix="1" applyNumberFormat="1" applyFont="1" applyBorder="1"/>
    <xf numFmtId="166" fontId="32" fillId="7" borderId="7" xfId="0" applyNumberFormat="1" applyFont="1" applyFill="1" applyBorder="1" applyAlignment="1">
      <alignment horizontal="center"/>
    </xf>
    <xf numFmtId="167" fontId="32" fillId="7" borderId="7" xfId="0" applyNumberFormat="1" applyFont="1" applyFill="1" applyBorder="1" applyAlignment="1">
      <alignment horizontal="center"/>
    </xf>
    <xf numFmtId="0" fontId="32" fillId="0" borderId="7" xfId="0" quotePrefix="1" applyFont="1" applyBorder="1"/>
    <xf numFmtId="0" fontId="32" fillId="0" borderId="7" xfId="0" applyFont="1" applyBorder="1" applyAlignment="1">
      <alignment vertical="center"/>
    </xf>
    <xf numFmtId="3" fontId="32" fillId="7" borderId="7" xfId="0" applyNumberFormat="1" applyFont="1" applyFill="1" applyBorder="1" applyAlignment="1">
      <alignment horizontal="center" vertical="center"/>
    </xf>
    <xf numFmtId="0" fontId="5" fillId="11" borderId="0" xfId="0" applyFont="1" applyFill="1" applyAlignment="1">
      <alignment horizontal="center"/>
    </xf>
    <xf numFmtId="3" fontId="13" fillId="0" borderId="0" xfId="0" applyNumberFormat="1" applyFont="1"/>
    <xf numFmtId="3" fontId="13" fillId="11" borderId="0" xfId="0" applyNumberFormat="1" applyFont="1" applyFill="1"/>
    <xf numFmtId="0" fontId="0" fillId="14" borderId="5" xfId="0" applyFill="1" applyBorder="1" applyAlignment="1">
      <alignment horizontal="left" wrapText="1"/>
    </xf>
    <xf numFmtId="164" fontId="3" fillId="8" borderId="7" xfId="0" applyNumberFormat="1" applyFont="1" applyFill="1" applyBorder="1" applyAlignment="1">
      <alignment horizontal="center" vertical="center"/>
    </xf>
    <xf numFmtId="164" fontId="4" fillId="8" borderId="7" xfId="0" applyNumberFormat="1" applyFont="1" applyFill="1" applyBorder="1" applyAlignment="1">
      <alignment horizontal="center" vertical="center"/>
    </xf>
    <xf numFmtId="0" fontId="29" fillId="2" borderId="0" xfId="3" applyFill="1" applyAlignment="1">
      <alignment horizontal="left" vertical="center"/>
    </xf>
    <xf numFmtId="0" fontId="22" fillId="2" borderId="0" xfId="3" applyFont="1" applyFill="1" applyAlignment="1">
      <alignment horizontal="left" vertical="center"/>
    </xf>
    <xf numFmtId="165" fontId="4" fillId="7" borderId="0" xfId="0" applyNumberFormat="1" applyFont="1" applyFill="1" applyAlignment="1">
      <alignment horizontal="center" vertical="center"/>
    </xf>
    <xf numFmtId="165" fontId="4" fillId="7" borderId="17" xfId="0" applyNumberFormat="1" applyFont="1" applyFill="1" applyBorder="1" applyAlignment="1">
      <alignment horizontal="center" vertical="center"/>
    </xf>
    <xf numFmtId="4" fontId="4" fillId="7" borderId="0" xfId="0" applyNumberFormat="1" applyFont="1" applyFill="1" applyAlignment="1">
      <alignment horizontal="center" vertical="center"/>
    </xf>
    <xf numFmtId="4" fontId="4" fillId="7" borderId="17" xfId="0" applyNumberFormat="1" applyFont="1" applyFill="1" applyBorder="1" applyAlignment="1">
      <alignment horizontal="center" vertical="center"/>
    </xf>
    <xf numFmtId="0" fontId="0" fillId="2" borderId="0" xfId="0" applyFill="1" applyAlignment="1">
      <alignment horizontal="center"/>
    </xf>
    <xf numFmtId="0" fontId="0" fillId="2" borderId="0" xfId="0" applyFill="1" applyAlignment="1">
      <alignment horizontal="center" wrapText="1"/>
    </xf>
    <xf numFmtId="0" fontId="9" fillId="0" borderId="60" xfId="0" applyFont="1" applyBorder="1" applyAlignment="1">
      <alignment vertical="center" wrapText="1"/>
    </xf>
    <xf numFmtId="0" fontId="34" fillId="2" borderId="0" xfId="0" applyFont="1" applyFill="1" applyAlignment="1">
      <alignment horizontal="center" wrapText="1"/>
    </xf>
    <xf numFmtId="0" fontId="32" fillId="0" borderId="0" xfId="0" applyFont="1"/>
    <xf numFmtId="0" fontId="35" fillId="0" borderId="0" xfId="0" applyFont="1"/>
    <xf numFmtId="0" fontId="35" fillId="2" borderId="0" xfId="0" applyFont="1" applyFill="1" applyAlignment="1">
      <alignment horizontal="left"/>
    </xf>
    <xf numFmtId="0" fontId="0" fillId="11" borderId="0" xfId="0" applyFill="1" applyAlignment="1">
      <alignment horizontal="left"/>
    </xf>
    <xf numFmtId="3" fontId="6" fillId="7" borderId="7" xfId="0" applyNumberFormat="1" applyFont="1" applyFill="1" applyBorder="1" applyAlignment="1">
      <alignment horizontal="center" wrapText="1"/>
    </xf>
    <xf numFmtId="3" fontId="6" fillId="10" borderId="7" xfId="0" applyNumberFormat="1" applyFont="1" applyFill="1" applyBorder="1" applyAlignment="1">
      <alignment horizontal="center" wrapText="1"/>
    </xf>
    <xf numFmtId="3" fontId="6" fillId="9" borderId="7" xfId="0" applyNumberFormat="1" applyFont="1" applyFill="1" applyBorder="1" applyAlignment="1">
      <alignment horizontal="center" wrapText="1"/>
    </xf>
    <xf numFmtId="0" fontId="6" fillId="12" borderId="7" xfId="0" applyFont="1" applyFill="1" applyBorder="1" applyAlignment="1"/>
    <xf numFmtId="0" fontId="6" fillId="11" borderId="0" xfId="0" applyFont="1" applyFill="1" applyAlignment="1">
      <alignment horizontal="center" wrapText="1"/>
    </xf>
    <xf numFmtId="0" fontId="6" fillId="12" borderId="7" xfId="0" applyFont="1" applyFill="1" applyBorder="1" applyAlignment="1">
      <alignment wrapText="1"/>
    </xf>
    <xf numFmtId="3" fontId="6" fillId="8" borderId="8" xfId="0" applyNumberFormat="1" applyFont="1" applyFill="1" applyBorder="1" applyAlignment="1">
      <alignment horizontal="center" wrapText="1"/>
    </xf>
    <xf numFmtId="0" fontId="0" fillId="2" borderId="0" xfId="0" applyFill="1" applyAlignment="1">
      <alignment horizontal="left"/>
    </xf>
    <xf numFmtId="0" fontId="38" fillId="2" borderId="0" xfId="3" applyFont="1" applyFill="1" applyBorder="1" applyAlignment="1">
      <alignment horizontal="left" vertical="top"/>
    </xf>
    <xf numFmtId="0" fontId="39" fillId="2" borderId="0" xfId="0" applyFont="1" applyFill="1" applyAlignment="1">
      <alignment horizontal="left"/>
    </xf>
    <xf numFmtId="0" fontId="13" fillId="2" borderId="0" xfId="0" applyFont="1" applyFill="1" applyAlignment="1">
      <alignment horizontal="left"/>
    </xf>
    <xf numFmtId="0" fontId="13" fillId="2" borderId="0" xfId="0" applyFont="1" applyFill="1" applyAlignment="1">
      <alignment horizontal="center"/>
    </xf>
    <xf numFmtId="0" fontId="40" fillId="2" borderId="0" xfId="0" applyFont="1" applyFill="1" applyAlignment="1">
      <alignment horizontal="left"/>
    </xf>
    <xf numFmtId="0" fontId="41" fillId="2" borderId="0" xfId="0" applyFont="1" applyFill="1" applyAlignment="1">
      <alignment horizontal="center"/>
    </xf>
    <xf numFmtId="0" fontId="13" fillId="11" borderId="0" xfId="0" applyFont="1" applyFill="1" applyAlignment="1">
      <alignment horizontal="left"/>
    </xf>
    <xf numFmtId="0" fontId="13" fillId="4" borderId="0" xfId="0" applyFont="1" applyFill="1" applyAlignment="1">
      <alignment horizontal="left" wrapText="1"/>
    </xf>
    <xf numFmtId="11" fontId="13" fillId="4" borderId="0" xfId="0" applyNumberFormat="1" applyFont="1" applyFill="1" applyAlignment="1">
      <alignment horizontal="center" wrapText="1"/>
    </xf>
    <xf numFmtId="11" fontId="13" fillId="11" borderId="0" xfId="0" applyNumberFormat="1" applyFont="1" applyFill="1" applyAlignment="1">
      <alignment horizontal="center" wrapText="1"/>
    </xf>
    <xf numFmtId="0" fontId="13" fillId="11" borderId="0" xfId="0" applyFont="1" applyFill="1" applyAlignment="1">
      <alignment horizontal="left" wrapText="1"/>
    </xf>
    <xf numFmtId="11" fontId="42" fillId="0" borderId="0" xfId="0" applyNumberFormat="1" applyFont="1" applyAlignment="1">
      <alignment horizontal="center" wrapText="1"/>
    </xf>
    <xf numFmtId="0" fontId="32" fillId="4" borderId="2" xfId="0" applyFont="1" applyFill="1" applyBorder="1" applyAlignment="1">
      <alignment horizontal="left" wrapText="1"/>
    </xf>
    <xf numFmtId="11" fontId="32" fillId="4" borderId="2" xfId="0" applyNumberFormat="1" applyFont="1" applyFill="1" applyBorder="1" applyAlignment="1">
      <alignment horizontal="center" wrapText="1"/>
    </xf>
    <xf numFmtId="11" fontId="32" fillId="7" borderId="2" xfId="0" applyNumberFormat="1" applyFont="1" applyFill="1" applyBorder="1" applyAlignment="1">
      <alignment horizontal="center" wrapText="1"/>
    </xf>
    <xf numFmtId="0" fontId="32" fillId="7" borderId="4" xfId="0" applyFont="1" applyFill="1" applyBorder="1" applyAlignment="1">
      <alignment horizontal="center" wrapText="1"/>
    </xf>
    <xf numFmtId="11" fontId="32" fillId="10" borderId="2" xfId="0" applyNumberFormat="1" applyFont="1" applyFill="1" applyBorder="1" applyAlignment="1">
      <alignment horizontal="center" wrapText="1"/>
    </xf>
    <xf numFmtId="0" fontId="30" fillId="10" borderId="3" xfId="0" applyFont="1" applyFill="1" applyBorder="1" applyAlignment="1">
      <alignment horizontal="center"/>
    </xf>
    <xf numFmtId="11" fontId="30" fillId="10" borderId="2" xfId="0" applyNumberFormat="1" applyFont="1" applyFill="1" applyBorder="1" applyAlignment="1">
      <alignment horizontal="center" wrapText="1"/>
    </xf>
    <xf numFmtId="11" fontId="30" fillId="9" borderId="2" xfId="0" applyNumberFormat="1" applyFont="1" applyFill="1" applyBorder="1" applyAlignment="1">
      <alignment horizontal="center" wrapText="1"/>
    </xf>
    <xf numFmtId="0" fontId="30" fillId="9" borderId="3" xfId="0" applyFont="1" applyFill="1" applyBorder="1" applyAlignment="1">
      <alignment horizontal="center"/>
    </xf>
    <xf numFmtId="1" fontId="32" fillId="8" borderId="2" xfId="0" applyNumberFormat="1" applyFont="1" applyFill="1" applyBorder="1" applyAlignment="1">
      <alignment horizontal="center" wrapText="1"/>
    </xf>
    <xf numFmtId="0" fontId="32" fillId="2" borderId="0" xfId="0" applyFont="1" applyFill="1" applyAlignment="1">
      <alignment horizontal="center"/>
    </xf>
    <xf numFmtId="0" fontId="32" fillId="4" borderId="2" xfId="0" applyFont="1" applyFill="1" applyBorder="1" applyAlignment="1">
      <alignment horizontal="center" wrapText="1"/>
    </xf>
    <xf numFmtId="11" fontId="30" fillId="9" borderId="58" xfId="0" applyNumberFormat="1" applyFont="1" applyFill="1" applyBorder="1" applyAlignment="1">
      <alignment horizontal="center" wrapText="1"/>
    </xf>
    <xf numFmtId="0" fontId="30" fillId="9" borderId="59" xfId="0" applyFont="1" applyFill="1" applyBorder="1" applyAlignment="1">
      <alignment horizontal="center"/>
    </xf>
    <xf numFmtId="1" fontId="32" fillId="8" borderId="58" xfId="0" applyNumberFormat="1" applyFont="1" applyFill="1" applyBorder="1" applyAlignment="1">
      <alignment horizontal="center" wrapText="1"/>
    </xf>
    <xf numFmtId="0" fontId="32" fillId="11" borderId="2" xfId="0" applyFont="1" applyFill="1" applyBorder="1" applyAlignment="1">
      <alignment horizontal="left" wrapText="1"/>
    </xf>
    <xf numFmtId="11" fontId="32" fillId="11" borderId="2" xfId="0" applyNumberFormat="1" applyFont="1" applyFill="1" applyBorder="1" applyAlignment="1">
      <alignment horizontal="center" wrapText="1"/>
    </xf>
    <xf numFmtId="0" fontId="33" fillId="11" borderId="0" xfId="0" applyFont="1" applyFill="1" applyBorder="1" applyAlignment="1">
      <alignment horizontal="center"/>
    </xf>
    <xf numFmtId="11" fontId="32" fillId="11" borderId="5" xfId="0" applyNumberFormat="1" applyFont="1" applyFill="1" applyBorder="1" applyAlignment="1">
      <alignment horizontal="center" wrapText="1"/>
    </xf>
    <xf numFmtId="11" fontId="33" fillId="9" borderId="65" xfId="0" applyNumberFormat="1" applyFont="1" applyFill="1" applyBorder="1" applyAlignment="1">
      <alignment horizontal="center" wrapText="1"/>
    </xf>
    <xf numFmtId="0" fontId="33" fillId="9" borderId="65" xfId="0" applyFont="1" applyFill="1" applyBorder="1" applyAlignment="1">
      <alignment horizontal="center"/>
    </xf>
    <xf numFmtId="1" fontId="33" fillId="8" borderId="65" xfId="0" applyNumberFormat="1" applyFont="1" applyFill="1" applyBorder="1" applyAlignment="1">
      <alignment horizontal="center" wrapText="1"/>
    </xf>
    <xf numFmtId="0" fontId="32" fillId="11" borderId="57" xfId="0" applyFont="1" applyFill="1" applyBorder="1" applyAlignment="1">
      <alignment horizontal="left" wrapText="1"/>
    </xf>
    <xf numFmtId="0" fontId="33" fillId="11" borderId="2" xfId="0" applyFont="1" applyFill="1" applyBorder="1" applyAlignment="1">
      <alignment horizontal="center" wrapText="1"/>
    </xf>
    <xf numFmtId="11" fontId="30" fillId="9" borderId="4" xfId="0" applyNumberFormat="1" applyFont="1" applyFill="1" applyBorder="1" applyAlignment="1">
      <alignment horizontal="center" wrapText="1"/>
    </xf>
    <xf numFmtId="0" fontId="30" fillId="9" borderId="4" xfId="0" applyFont="1" applyFill="1" applyBorder="1" applyAlignment="1">
      <alignment horizontal="center"/>
    </xf>
    <xf numFmtId="1" fontId="32" fillId="8" borderId="4" xfId="0" applyNumberFormat="1" applyFont="1" applyFill="1" applyBorder="1" applyAlignment="1">
      <alignment horizontal="center" wrapText="1"/>
    </xf>
    <xf numFmtId="11" fontId="32" fillId="10" borderId="58" xfId="0" applyNumberFormat="1" applyFont="1" applyFill="1" applyBorder="1" applyAlignment="1">
      <alignment horizontal="center" wrapText="1"/>
    </xf>
    <xf numFmtId="0" fontId="30" fillId="10" borderId="59" xfId="0" applyFont="1" applyFill="1" applyBorder="1" applyAlignment="1">
      <alignment horizontal="center"/>
    </xf>
    <xf numFmtId="11" fontId="33" fillId="10" borderId="65" xfId="0" applyNumberFormat="1" applyFont="1" applyFill="1" applyBorder="1" applyAlignment="1">
      <alignment horizontal="center" wrapText="1"/>
    </xf>
    <xf numFmtId="0" fontId="33" fillId="10" borderId="65" xfId="0" applyFont="1" applyFill="1" applyBorder="1" applyAlignment="1">
      <alignment horizontal="center"/>
    </xf>
    <xf numFmtId="11" fontId="30" fillId="10" borderId="57" xfId="0" applyNumberFormat="1" applyFont="1" applyFill="1" applyBorder="1" applyAlignment="1">
      <alignment horizontal="center" wrapText="1"/>
    </xf>
    <xf numFmtId="11" fontId="32" fillId="10" borderId="4" xfId="0" applyNumberFormat="1" applyFont="1" applyFill="1" applyBorder="1" applyAlignment="1">
      <alignment horizontal="center" wrapText="1"/>
    </xf>
    <xf numFmtId="0" fontId="30" fillId="10" borderId="4" xfId="0" applyFont="1" applyFill="1" applyBorder="1" applyAlignment="1">
      <alignment horizontal="center"/>
    </xf>
    <xf numFmtId="11" fontId="32" fillId="11" borderId="57" xfId="0" applyNumberFormat="1" applyFont="1" applyFill="1" applyBorder="1" applyAlignment="1">
      <alignment horizontal="center" wrapText="1"/>
    </xf>
    <xf numFmtId="11" fontId="30" fillId="9" borderId="67" xfId="0" applyNumberFormat="1" applyFont="1" applyFill="1" applyBorder="1" applyAlignment="1">
      <alignment horizontal="center" wrapText="1"/>
    </xf>
    <xf numFmtId="0" fontId="30" fillId="9" borderId="67" xfId="0" applyFont="1" applyFill="1" applyBorder="1" applyAlignment="1">
      <alignment horizontal="center"/>
    </xf>
    <xf numFmtId="11" fontId="33" fillId="10" borderId="66" xfId="0" applyNumberFormat="1" applyFont="1" applyFill="1" applyBorder="1" applyAlignment="1">
      <alignment horizontal="center" wrapText="1"/>
    </xf>
    <xf numFmtId="0" fontId="33" fillId="10" borderId="66" xfId="0" applyFont="1" applyFill="1" applyBorder="1" applyAlignment="1">
      <alignment horizontal="center"/>
    </xf>
    <xf numFmtId="0" fontId="36" fillId="19" borderId="55" xfId="0" applyFont="1" applyFill="1" applyBorder="1"/>
    <xf numFmtId="0" fontId="32" fillId="4" borderId="0" xfId="0" applyFont="1" applyFill="1" applyAlignment="1">
      <alignment horizontal="left" wrapText="1"/>
    </xf>
    <xf numFmtId="11" fontId="32" fillId="4" borderId="0" xfId="0" applyNumberFormat="1" applyFont="1" applyFill="1" applyAlignment="1">
      <alignment horizontal="center" wrapText="1"/>
    </xf>
    <xf numFmtId="11" fontId="43" fillId="0" borderId="0" xfId="0" applyNumberFormat="1" applyFont="1" applyAlignment="1">
      <alignment horizontal="center" wrapText="1"/>
    </xf>
    <xf numFmtId="0" fontId="32" fillId="19" borderId="55" xfId="0" applyFont="1" applyFill="1" applyBorder="1"/>
    <xf numFmtId="0" fontId="43" fillId="0" borderId="0" xfId="0" applyFont="1" applyAlignment="1">
      <alignment horizontal="center"/>
    </xf>
    <xf numFmtId="0" fontId="32" fillId="7" borderId="55" xfId="0" applyFont="1" applyFill="1" applyBorder="1" applyAlignment="1">
      <alignment horizontal="center"/>
    </xf>
    <xf numFmtId="11" fontId="32" fillId="10" borderId="0" xfId="0" applyNumberFormat="1" applyFont="1" applyFill="1" applyAlignment="1">
      <alignment horizontal="center" wrapText="1"/>
    </xf>
    <xf numFmtId="0" fontId="32" fillId="10" borderId="3" xfId="0" applyFont="1" applyFill="1" applyBorder="1" applyAlignment="1">
      <alignment horizontal="center"/>
    </xf>
    <xf numFmtId="1" fontId="32" fillId="9" borderId="55" xfId="0" applyNumberFormat="1" applyFont="1" applyFill="1" applyBorder="1" applyAlignment="1">
      <alignment horizontal="center"/>
    </xf>
    <xf numFmtId="0" fontId="32" fillId="9" borderId="55" xfId="0" applyFont="1" applyFill="1" applyBorder="1" applyAlignment="1">
      <alignment horizontal="center"/>
    </xf>
    <xf numFmtId="0" fontId="39" fillId="3" borderId="1" xfId="0" applyFont="1" applyFill="1" applyBorder="1" applyAlignment="1">
      <alignment horizontal="center" wrapText="1"/>
    </xf>
    <xf numFmtId="0" fontId="39" fillId="20" borderId="1" xfId="0" applyFont="1" applyFill="1" applyBorder="1" applyAlignment="1">
      <alignment horizontal="center" wrapText="1"/>
    </xf>
    <xf numFmtId="0" fontId="39" fillId="7" borderId="1" xfId="0" applyFont="1" applyFill="1" applyBorder="1" applyAlignment="1">
      <alignment horizontal="center" wrapText="1"/>
    </xf>
    <xf numFmtId="0" fontId="21" fillId="7" borderId="1" xfId="0" applyFont="1" applyFill="1" applyBorder="1" applyAlignment="1">
      <alignment horizontal="center" wrapText="1"/>
    </xf>
    <xf numFmtId="0" fontId="39" fillId="10" borderId="1" xfId="0" applyFont="1" applyFill="1" applyBorder="1" applyAlignment="1">
      <alignment horizontal="center" wrapText="1"/>
    </xf>
    <xf numFmtId="0" fontId="21" fillId="10" borderId="1" xfId="0" applyFont="1" applyFill="1" applyBorder="1" applyAlignment="1">
      <alignment horizontal="center" wrapText="1"/>
    </xf>
    <xf numFmtId="0" fontId="39" fillId="8" borderId="1" xfId="0" applyFont="1" applyFill="1" applyBorder="1" applyAlignment="1">
      <alignment horizontal="center" wrapText="1"/>
    </xf>
    <xf numFmtId="3" fontId="21" fillId="9" borderId="1" xfId="0" applyNumberFormat="1" applyFont="1" applyFill="1" applyBorder="1" applyAlignment="1">
      <alignment horizontal="center" wrapText="1"/>
    </xf>
    <xf numFmtId="164" fontId="39" fillId="8" borderId="1" xfId="0" applyNumberFormat="1" applyFont="1" applyFill="1" applyBorder="1" applyAlignment="1">
      <alignment horizontal="center" wrapText="1"/>
    </xf>
    <xf numFmtId="0" fontId="31" fillId="2" borderId="0" xfId="0" applyFont="1" applyFill="1" applyAlignment="1">
      <alignment horizontal="center" wrapText="1"/>
    </xf>
    <xf numFmtId="0" fontId="37" fillId="2" borderId="0" xfId="0" applyFont="1" applyFill="1" applyAlignment="1">
      <alignment horizontal="left"/>
    </xf>
    <xf numFmtId="0" fontId="32" fillId="2" borderId="0" xfId="0" applyFont="1" applyFill="1" applyAlignment="1">
      <alignment horizontal="left"/>
    </xf>
    <xf numFmtId="11" fontId="32" fillId="2" borderId="0" xfId="0" applyNumberFormat="1" applyFont="1" applyFill="1" applyAlignment="1">
      <alignment horizontal="left"/>
    </xf>
    <xf numFmtId="0" fontId="49" fillId="2" borderId="0" xfId="0" applyFont="1" applyFill="1" applyAlignment="1">
      <alignment horizontal="left"/>
    </xf>
    <xf numFmtId="0" fontId="50" fillId="2" borderId="0" xfId="0" applyFont="1" applyFill="1" applyAlignment="1">
      <alignment horizontal="center"/>
    </xf>
    <xf numFmtId="164" fontId="32" fillId="8" borderId="2" xfId="0" applyNumberFormat="1" applyFont="1" applyFill="1" applyBorder="1" applyAlignment="1">
      <alignment horizontal="center" wrapText="1"/>
    </xf>
    <xf numFmtId="11" fontId="30" fillId="10" borderId="58" xfId="0" applyNumberFormat="1" applyFont="1" applyFill="1" applyBorder="1" applyAlignment="1">
      <alignment horizontal="center" wrapText="1"/>
    </xf>
    <xf numFmtId="11" fontId="32" fillId="11" borderId="68" xfId="0" applyNumberFormat="1" applyFont="1" applyFill="1" applyBorder="1" applyAlignment="1">
      <alignment horizontal="center" wrapText="1"/>
    </xf>
    <xf numFmtId="0" fontId="32" fillId="11" borderId="0" xfId="0" applyFont="1" applyFill="1" applyAlignment="1">
      <alignment horizontal="left"/>
    </xf>
    <xf numFmtId="11" fontId="30" fillId="10" borderId="4" xfId="0" applyNumberFormat="1" applyFont="1" applyFill="1" applyBorder="1" applyAlignment="1">
      <alignment horizontal="center" wrapText="1"/>
    </xf>
    <xf numFmtId="11" fontId="33" fillId="11" borderId="2" xfId="0" applyNumberFormat="1" applyFont="1" applyFill="1" applyBorder="1" applyAlignment="1">
      <alignment horizontal="center" wrapText="1"/>
    </xf>
    <xf numFmtId="0" fontId="33" fillId="8" borderId="65" xfId="0" applyFont="1" applyFill="1" applyBorder="1" applyAlignment="1">
      <alignment horizontal="center"/>
    </xf>
    <xf numFmtId="11" fontId="32" fillId="10" borderId="67" xfId="0" applyNumberFormat="1" applyFont="1" applyFill="1" applyBorder="1" applyAlignment="1">
      <alignment horizontal="center" wrapText="1"/>
    </xf>
    <xf numFmtId="0" fontId="30" fillId="10" borderId="67" xfId="0" applyFont="1" applyFill="1" applyBorder="1" applyAlignment="1">
      <alignment horizontal="center"/>
    </xf>
    <xf numFmtId="11" fontId="30" fillId="10" borderId="67" xfId="0" applyNumberFormat="1" applyFont="1" applyFill="1" applyBorder="1" applyAlignment="1">
      <alignment horizontal="center" wrapText="1"/>
    </xf>
    <xf numFmtId="1" fontId="32" fillId="8" borderId="67" xfId="0" applyNumberFormat="1" applyFont="1" applyFill="1" applyBorder="1" applyAlignment="1">
      <alignment horizontal="center" wrapText="1"/>
    </xf>
    <xf numFmtId="0" fontId="32" fillId="7" borderId="56" xfId="0" applyFont="1" applyFill="1" applyBorder="1" applyAlignment="1">
      <alignment horizontal="center" wrapText="1"/>
    </xf>
    <xf numFmtId="0" fontId="53" fillId="2" borderId="0" xfId="0" applyFont="1" applyFill="1" applyAlignment="1">
      <alignment horizontal="left"/>
    </xf>
    <xf numFmtId="11" fontId="39" fillId="3" borderId="1" xfId="0" applyNumberFormat="1" applyFont="1" applyFill="1" applyBorder="1" applyAlignment="1">
      <alignment horizontal="center" wrapText="1"/>
    </xf>
    <xf numFmtId="3" fontId="33" fillId="9" borderId="16" xfId="0" applyNumberFormat="1" applyFont="1" applyFill="1" applyBorder="1" applyAlignment="1">
      <alignment horizontal="center" vertical="center"/>
    </xf>
    <xf numFmtId="0" fontId="31" fillId="11" borderId="0" xfId="0" applyFont="1" applyFill="1" applyAlignment="1">
      <alignment horizontal="left"/>
    </xf>
    <xf numFmtId="0" fontId="32" fillId="0" borderId="0" xfId="0" applyFont="1" applyBorder="1"/>
    <xf numFmtId="0" fontId="33" fillId="7" borderId="0" xfId="0" applyFont="1" applyFill="1" applyBorder="1" applyAlignment="1">
      <alignment horizontal="center" vertical="center"/>
    </xf>
    <xf numFmtId="0" fontId="33" fillId="10" borderId="0" xfId="0" applyFont="1" applyFill="1" applyBorder="1" applyAlignment="1">
      <alignment horizontal="center" vertical="center"/>
    </xf>
    <xf numFmtId="0" fontId="33" fillId="9" borderId="0" xfId="0" applyFont="1" applyFill="1" applyBorder="1" applyAlignment="1">
      <alignment horizontal="center" vertical="center"/>
    </xf>
    <xf numFmtId="3" fontId="33" fillId="10" borderId="0" xfId="0" applyNumberFormat="1" applyFont="1" applyFill="1" applyBorder="1" applyAlignment="1">
      <alignment horizontal="center" vertical="center"/>
    </xf>
    <xf numFmtId="3" fontId="33" fillId="9" borderId="0" xfId="0" applyNumberFormat="1" applyFont="1" applyFill="1" applyBorder="1" applyAlignment="1">
      <alignment horizontal="center" vertical="center"/>
    </xf>
    <xf numFmtId="0" fontId="31" fillId="2" borderId="0" xfId="0" applyFont="1" applyFill="1" applyAlignment="1">
      <alignment horizontal="left" vertical="center" wrapText="1"/>
    </xf>
    <xf numFmtId="0" fontId="15" fillId="2" borderId="0" xfId="0" applyFont="1" applyFill="1" applyAlignment="1">
      <alignment horizontal="left" vertical="center" wrapText="1"/>
    </xf>
    <xf numFmtId="0" fontId="15" fillId="2" borderId="0" xfId="0" applyFont="1" applyFill="1" applyAlignment="1">
      <alignment vertical="top" wrapText="1"/>
    </xf>
    <xf numFmtId="0" fontId="29" fillId="2" borderId="0" xfId="3" applyFill="1" applyAlignment="1">
      <alignment horizontal="left"/>
    </xf>
    <xf numFmtId="0" fontId="9" fillId="0" borderId="0" xfId="0" applyFont="1" applyAlignment="1">
      <alignment horizontal="left"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0" xfId="0" applyFont="1" applyAlignment="1">
      <alignment horizontal="center" vertical="center" wrapText="1"/>
    </xf>
    <xf numFmtId="0" fontId="22" fillId="9" borderId="24" xfId="0" applyFont="1" applyFill="1" applyBorder="1" applyAlignment="1">
      <alignment horizontal="center" vertical="center" wrapText="1"/>
    </xf>
    <xf numFmtId="0" fontId="22" fillId="9" borderId="0" xfId="0" applyFont="1" applyFill="1" applyAlignment="1">
      <alignment horizontal="center" vertical="center" wrapText="1"/>
    </xf>
    <xf numFmtId="0" fontId="22" fillId="9" borderId="25" xfId="0" applyFont="1" applyFill="1" applyBorder="1" applyAlignment="1">
      <alignment horizontal="center" vertical="center" wrapText="1"/>
    </xf>
    <xf numFmtId="0" fontId="22" fillId="8" borderId="24" xfId="0" applyFont="1" applyFill="1" applyBorder="1" applyAlignment="1">
      <alignment horizontal="center" vertical="center" wrapText="1"/>
    </xf>
    <xf numFmtId="0" fontId="22" fillId="8" borderId="0" xfId="0" applyFont="1" applyFill="1" applyAlignment="1">
      <alignment horizontal="center" vertical="center" wrapText="1"/>
    </xf>
    <xf numFmtId="0" fontId="22" fillId="8" borderId="25"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22" fillId="15" borderId="0" xfId="0" applyFont="1" applyFill="1" applyAlignment="1">
      <alignment horizontal="center" vertical="center" wrapText="1"/>
    </xf>
    <xf numFmtId="0" fontId="22" fillId="15" borderId="25" xfId="0" applyFont="1" applyFill="1" applyBorder="1" applyAlignment="1">
      <alignment horizontal="center" vertical="center" wrapText="1"/>
    </xf>
    <xf numFmtId="0" fontId="22" fillId="10" borderId="24" xfId="0" applyFont="1" applyFill="1" applyBorder="1" applyAlignment="1">
      <alignment horizontal="center" vertical="center" wrapText="1"/>
    </xf>
    <xf numFmtId="0" fontId="22" fillId="10" borderId="0" xfId="0" applyFont="1" applyFill="1" applyAlignment="1">
      <alignment horizontal="center" vertical="center" wrapText="1"/>
    </xf>
    <xf numFmtId="0" fontId="22" fillId="10" borderId="25" xfId="0" applyFont="1" applyFill="1" applyBorder="1" applyAlignment="1">
      <alignment horizontal="center" vertical="center" wrapText="1"/>
    </xf>
    <xf numFmtId="0" fontId="22" fillId="0" borderId="26" xfId="0" applyFont="1" applyBorder="1" applyAlignment="1">
      <alignment horizontal="center" vertical="center" wrapText="1"/>
    </xf>
    <xf numFmtId="0" fontId="22" fillId="0" borderId="6" xfId="0" applyFont="1" applyBorder="1" applyAlignment="1">
      <alignment horizontal="center" vertical="center" wrapText="1"/>
    </xf>
    <xf numFmtId="0" fontId="22" fillId="17" borderId="26" xfId="0" applyFont="1" applyFill="1" applyBorder="1" applyAlignment="1">
      <alignment horizontal="center" vertical="center" wrapText="1"/>
    </xf>
    <xf numFmtId="0" fontId="22" fillId="17" borderId="6" xfId="0" applyFont="1" applyFill="1" applyBorder="1" applyAlignment="1">
      <alignment horizontal="center" vertical="center" wrapText="1"/>
    </xf>
    <xf numFmtId="0" fontId="22" fillId="17" borderId="27" xfId="0" applyFont="1" applyFill="1" applyBorder="1" applyAlignment="1">
      <alignment horizontal="center" vertical="center" wrapText="1"/>
    </xf>
    <xf numFmtId="0" fontId="22" fillId="16" borderId="24" xfId="0" applyFont="1" applyFill="1" applyBorder="1" applyAlignment="1">
      <alignment horizontal="center" vertical="center" wrapText="1"/>
    </xf>
    <xf numFmtId="0" fontId="22" fillId="16" borderId="0" xfId="0" applyFont="1" applyFill="1" applyAlignment="1">
      <alignment horizontal="center" vertical="center" wrapText="1"/>
    </xf>
    <xf numFmtId="0" fontId="22" fillId="16" borderId="25" xfId="0" applyFont="1" applyFill="1" applyBorder="1" applyAlignment="1">
      <alignment horizontal="center" vertical="center" wrapText="1"/>
    </xf>
    <xf numFmtId="0" fontId="22" fillId="17" borderId="24" xfId="0" applyFont="1" applyFill="1" applyBorder="1" applyAlignment="1">
      <alignment horizontal="center" vertical="center" wrapText="1"/>
    </xf>
    <xf numFmtId="0" fontId="22" fillId="17" borderId="0" xfId="0" applyFont="1" applyFill="1" applyAlignment="1">
      <alignment horizontal="center" vertical="center" wrapText="1"/>
    </xf>
    <xf numFmtId="0" fontId="22" fillId="17" borderId="25" xfId="0" applyFont="1" applyFill="1" applyBorder="1" applyAlignment="1">
      <alignment horizontal="center" vertical="center" wrapText="1"/>
    </xf>
    <xf numFmtId="0" fontId="44" fillId="2" borderId="0" xfId="0" applyFont="1" applyFill="1" applyAlignment="1">
      <alignment horizontal="left" wrapText="1"/>
    </xf>
    <xf numFmtId="0" fontId="15" fillId="2" borderId="0" xfId="0" applyFont="1" applyFill="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xf>
    <xf numFmtId="0" fontId="5" fillId="11" borderId="0" xfId="0" applyFont="1" applyFill="1" applyAlignment="1">
      <alignment horizontal="center"/>
    </xf>
    <xf numFmtId="3" fontId="5" fillId="7" borderId="6" xfId="0" applyNumberFormat="1" applyFont="1" applyFill="1" applyBorder="1" applyAlignment="1">
      <alignment horizontal="center"/>
    </xf>
    <xf numFmtId="3" fontId="5" fillId="10" borderId="6" xfId="0" applyNumberFormat="1" applyFont="1" applyFill="1" applyBorder="1" applyAlignment="1">
      <alignment horizontal="center"/>
    </xf>
    <xf numFmtId="3" fontId="5" fillId="9" borderId="6" xfId="0" applyNumberFormat="1" applyFont="1" applyFill="1" applyBorder="1" applyAlignment="1">
      <alignment horizontal="center"/>
    </xf>
    <xf numFmtId="0" fontId="54" fillId="2" borderId="0" xfId="0" applyFont="1" applyFill="1" applyAlignment="1">
      <alignment horizontal="left" wrapText="1"/>
    </xf>
    <xf numFmtId="0" fontId="55" fillId="2" borderId="0" xfId="0" applyFont="1" applyFill="1" applyAlignment="1">
      <alignment horizontal="left"/>
    </xf>
    <xf numFmtId="0" fontId="37" fillId="2" borderId="0" xfId="0" applyFont="1" applyFill="1" applyAlignment="1">
      <alignment horizontal="left" wrapText="1"/>
    </xf>
    <xf numFmtId="0" fontId="32" fillId="2" borderId="0" xfId="0" applyFont="1" applyFill="1" applyAlignment="1">
      <alignment horizontal="left"/>
    </xf>
    <xf numFmtId="3" fontId="54" fillId="10" borderId="15" xfId="0" applyNumberFormat="1" applyFont="1" applyFill="1" applyBorder="1" applyAlignment="1">
      <alignment horizontal="center" wrapText="1"/>
    </xf>
    <xf numFmtId="3" fontId="54" fillId="7" borderId="18" xfId="0" applyNumberFormat="1" applyFont="1" applyFill="1" applyBorder="1" applyAlignment="1">
      <alignment horizontal="center" wrapText="1"/>
    </xf>
    <xf numFmtId="3" fontId="54" fillId="9" borderId="23" xfId="0" applyNumberFormat="1" applyFont="1" applyFill="1" applyBorder="1" applyAlignment="1">
      <alignment horizontal="center" wrapText="1"/>
    </xf>
    <xf numFmtId="3" fontId="58" fillId="22" borderId="12" xfId="0" applyNumberFormat="1" applyFont="1" applyFill="1" applyBorder="1" applyAlignment="1">
      <alignment horizontal="center"/>
    </xf>
    <xf numFmtId="3" fontId="58" fillId="22" borderId="13" xfId="0" applyNumberFormat="1" applyFont="1" applyFill="1" applyBorder="1" applyAlignment="1">
      <alignment horizontal="center"/>
    </xf>
    <xf numFmtId="3" fontId="58" fillId="22" borderId="14" xfId="0" applyNumberFormat="1" applyFont="1" applyFill="1" applyBorder="1" applyAlignment="1">
      <alignment horizontal="center"/>
    </xf>
    <xf numFmtId="3" fontId="18" fillId="0" borderId="9" xfId="0" applyNumberFormat="1" applyFont="1" applyBorder="1" applyAlignment="1">
      <alignment horizontal="center"/>
    </xf>
    <xf numFmtId="3" fontId="18" fillId="0" borderId="10" xfId="0" applyNumberFormat="1" applyFont="1" applyBorder="1" applyAlignment="1">
      <alignment horizontal="center"/>
    </xf>
    <xf numFmtId="3" fontId="18" fillId="0" borderId="11" xfId="0" applyNumberFormat="1" applyFont="1" applyBorder="1" applyAlignment="1">
      <alignment horizontal="center"/>
    </xf>
    <xf numFmtId="3" fontId="18" fillId="6" borderId="10" xfId="0" applyNumberFormat="1" applyFont="1" applyFill="1" applyBorder="1" applyAlignment="1">
      <alignment horizontal="center"/>
    </xf>
    <xf numFmtId="0" fontId="33" fillId="0" borderId="0" xfId="0" applyFont="1" applyAlignment="1">
      <alignment horizontal="left" wrapText="1"/>
    </xf>
    <xf numFmtId="0" fontId="15" fillId="0" borderId="63" xfId="0" applyFont="1" applyBorder="1"/>
    <xf numFmtId="0" fontId="15" fillId="0" borderId="61" xfId="0" applyFont="1" applyBorder="1"/>
    <xf numFmtId="3" fontId="15" fillId="10" borderId="69" xfId="0" applyNumberFormat="1" applyFont="1" applyFill="1" applyBorder="1" applyAlignment="1">
      <alignment horizontal="center" vertical="center"/>
    </xf>
    <xf numFmtId="0" fontId="15" fillId="10" borderId="69" xfId="0" applyFont="1" applyFill="1" applyBorder="1" applyAlignment="1">
      <alignment horizontal="center" vertical="center"/>
    </xf>
    <xf numFmtId="165" fontId="15" fillId="10" borderId="69" xfId="0" applyNumberFormat="1" applyFont="1" applyFill="1" applyBorder="1" applyAlignment="1">
      <alignment horizontal="center" vertical="center"/>
    </xf>
    <xf numFmtId="165" fontId="15" fillId="10" borderId="70" xfId="0" applyNumberFormat="1" applyFont="1" applyFill="1" applyBorder="1" applyAlignment="1">
      <alignment horizontal="center" vertical="center"/>
    </xf>
    <xf numFmtId="3" fontId="15" fillId="10" borderId="70" xfId="0" applyNumberFormat="1" applyFont="1" applyFill="1" applyBorder="1" applyAlignment="1">
      <alignment horizontal="center" vertical="center"/>
    </xf>
    <xf numFmtId="165" fontId="15" fillId="7" borderId="74" xfId="0" applyNumberFormat="1" applyFont="1" applyFill="1" applyBorder="1" applyAlignment="1">
      <alignment horizontal="center" vertical="center"/>
    </xf>
    <xf numFmtId="3" fontId="15" fillId="9" borderId="75" xfId="0" applyNumberFormat="1" applyFont="1" applyFill="1" applyBorder="1" applyAlignment="1">
      <alignment horizontal="center" vertical="center"/>
    </xf>
    <xf numFmtId="3" fontId="18" fillId="6" borderId="76" xfId="0" applyNumberFormat="1" applyFont="1" applyFill="1" applyBorder="1" applyAlignment="1">
      <alignment horizontal="center"/>
    </xf>
    <xf numFmtId="3" fontId="18" fillId="6" borderId="77" xfId="0" applyNumberFormat="1" applyFont="1" applyFill="1" applyBorder="1" applyAlignment="1">
      <alignment horizontal="center"/>
    </xf>
    <xf numFmtId="3" fontId="18" fillId="6" borderId="78" xfId="0" applyNumberFormat="1" applyFont="1" applyFill="1" applyBorder="1" applyAlignment="1">
      <alignment horizontal="center"/>
    </xf>
    <xf numFmtId="3" fontId="15" fillId="10" borderId="79" xfId="0" applyNumberFormat="1" applyFont="1" applyFill="1" applyBorder="1" applyAlignment="1">
      <alignment horizontal="center" vertical="center"/>
    </xf>
    <xf numFmtId="3" fontId="18" fillId="6" borderId="9" xfId="0" applyNumberFormat="1" applyFont="1" applyFill="1" applyBorder="1" applyAlignment="1">
      <alignment horizontal="center"/>
    </xf>
    <xf numFmtId="3" fontId="15" fillId="7" borderId="74" xfId="0" applyNumberFormat="1" applyFont="1" applyFill="1" applyBorder="1" applyAlignment="1">
      <alignment horizontal="center" vertical="center"/>
    </xf>
    <xf numFmtId="4" fontId="15" fillId="7" borderId="74" xfId="0" applyNumberFormat="1" applyFont="1" applyFill="1" applyBorder="1" applyAlignment="1">
      <alignment horizontal="center" vertical="center"/>
    </xf>
    <xf numFmtId="167" fontId="15" fillId="7" borderId="74" xfId="0" applyNumberFormat="1" applyFont="1" applyFill="1" applyBorder="1" applyAlignment="1">
      <alignment horizontal="center" vertical="center"/>
    </xf>
    <xf numFmtId="0" fontId="15" fillId="7" borderId="74" xfId="0" applyFont="1" applyFill="1" applyBorder="1" applyAlignment="1">
      <alignment horizontal="center" vertical="center"/>
    </xf>
    <xf numFmtId="169" fontId="15" fillId="7" borderId="74" xfId="0" applyNumberFormat="1" applyFont="1" applyFill="1" applyBorder="1" applyAlignment="1">
      <alignment horizontal="center" vertical="center"/>
    </xf>
    <xf numFmtId="166" fontId="15" fillId="7" borderId="74" xfId="0" applyNumberFormat="1" applyFont="1" applyFill="1" applyBorder="1" applyAlignment="1">
      <alignment horizontal="center" vertical="center"/>
    </xf>
    <xf numFmtId="3" fontId="15" fillId="7" borderId="72" xfId="0" applyNumberFormat="1" applyFont="1" applyFill="1" applyBorder="1" applyAlignment="1">
      <alignment horizontal="center" vertical="center"/>
    </xf>
    <xf numFmtId="3" fontId="18" fillId="6" borderId="11" xfId="0" applyNumberFormat="1" applyFont="1" applyFill="1" applyBorder="1" applyAlignment="1">
      <alignment horizontal="center"/>
    </xf>
    <xf numFmtId="3" fontId="15" fillId="9" borderId="80" xfId="0" applyNumberFormat="1" applyFont="1" applyFill="1" applyBorder="1" applyAlignment="1">
      <alignment horizontal="center" vertical="center"/>
    </xf>
    <xf numFmtId="0" fontId="15" fillId="9" borderId="75" xfId="0" applyFont="1" applyFill="1" applyBorder="1" applyAlignment="1">
      <alignment horizontal="center" vertical="center"/>
    </xf>
    <xf numFmtId="2" fontId="15" fillId="7" borderId="74" xfId="0" applyNumberFormat="1" applyFont="1" applyFill="1" applyBorder="1" applyAlignment="1">
      <alignment horizontal="center" vertical="center"/>
    </xf>
    <xf numFmtId="164" fontId="15" fillId="9" borderId="75" xfId="0" applyNumberFormat="1" applyFont="1" applyFill="1" applyBorder="1" applyAlignment="1">
      <alignment horizontal="center" vertical="center"/>
    </xf>
    <xf numFmtId="165" fontId="15" fillId="9" borderId="75" xfId="0" applyNumberFormat="1" applyFont="1" applyFill="1" applyBorder="1" applyAlignment="1">
      <alignment horizontal="center" vertical="center"/>
    </xf>
    <xf numFmtId="0" fontId="15" fillId="0" borderId="74" xfId="0" applyFont="1" applyBorder="1"/>
    <xf numFmtId="0" fontId="15" fillId="0" borderId="75" xfId="0" applyFont="1" applyBorder="1"/>
    <xf numFmtId="0" fontId="15" fillId="0" borderId="72" xfId="0" applyFont="1" applyBorder="1"/>
    <xf numFmtId="0" fontId="15" fillId="0" borderId="80" xfId="0" applyFont="1" applyBorder="1"/>
    <xf numFmtId="0" fontId="15" fillId="0" borderId="73" xfId="0" applyFont="1" applyBorder="1"/>
    <xf numFmtId="0" fontId="15" fillId="0" borderId="81" xfId="0" applyFont="1" applyBorder="1"/>
    <xf numFmtId="3" fontId="15" fillId="7" borderId="73" xfId="0" applyNumberFormat="1" applyFont="1" applyFill="1" applyBorder="1" applyAlignment="1">
      <alignment horizontal="center" vertical="center"/>
    </xf>
    <xf numFmtId="3" fontId="15" fillId="10" borderId="71" xfId="0" applyNumberFormat="1" applyFont="1" applyFill="1" applyBorder="1" applyAlignment="1">
      <alignment horizontal="center" vertical="center"/>
    </xf>
    <xf numFmtId="3" fontId="15" fillId="9" borderId="81" xfId="0" applyNumberFormat="1" applyFont="1" applyFill="1" applyBorder="1" applyAlignment="1">
      <alignment horizontal="center" vertical="center"/>
    </xf>
    <xf numFmtId="3" fontId="54" fillId="7" borderId="82" xfId="0" applyNumberFormat="1" applyFont="1" applyFill="1" applyBorder="1" applyAlignment="1">
      <alignment horizontal="center" wrapText="1"/>
    </xf>
    <xf numFmtId="3" fontId="54" fillId="9" borderId="83" xfId="0" applyNumberFormat="1" applyFont="1" applyFill="1" applyBorder="1" applyAlignment="1">
      <alignment horizontal="center" wrapText="1"/>
    </xf>
    <xf numFmtId="0" fontId="15" fillId="0" borderId="84" xfId="0" applyFont="1" applyBorder="1"/>
    <xf numFmtId="0" fontId="15" fillId="0" borderId="85" xfId="0" applyFont="1" applyBorder="1"/>
    <xf numFmtId="3" fontId="15" fillId="7" borderId="84" xfId="0" applyNumberFormat="1" applyFont="1" applyFill="1" applyBorder="1" applyAlignment="1">
      <alignment horizontal="center" vertical="center"/>
    </xf>
    <xf numFmtId="3" fontId="15" fillId="9" borderId="85" xfId="0" applyNumberFormat="1" applyFont="1" applyFill="1" applyBorder="1" applyAlignment="1">
      <alignment horizontal="center" vertical="center"/>
    </xf>
    <xf numFmtId="0" fontId="0" fillId="0" borderId="0" xfId="0" applyFill="1" applyBorder="1"/>
    <xf numFmtId="0" fontId="0" fillId="0" borderId="0" xfId="0" applyFill="1"/>
    <xf numFmtId="3" fontId="4" fillId="0" borderId="0" xfId="0" applyNumberFormat="1" applyFont="1" applyFill="1" applyAlignment="1">
      <alignment horizontal="center" vertical="center"/>
    </xf>
    <xf numFmtId="3" fontId="4" fillId="0" borderId="0" xfId="0" applyNumberFormat="1" applyFont="1" applyFill="1" applyBorder="1" applyAlignment="1">
      <alignment horizontal="center" vertical="center"/>
    </xf>
    <xf numFmtId="0" fontId="54" fillId="3" borderId="86" xfId="0" applyFont="1" applyFill="1" applyBorder="1" applyAlignment="1">
      <alignment horizontal="center" wrapText="1"/>
    </xf>
    <xf numFmtId="0" fontId="54" fillId="3" borderId="87" xfId="0" applyFont="1" applyFill="1" applyBorder="1" applyAlignment="1">
      <alignment horizontal="center" wrapText="1"/>
    </xf>
    <xf numFmtId="0" fontId="59" fillId="0" borderId="20" xfId="0" applyFont="1" applyBorder="1"/>
    <xf numFmtId="0" fontId="54" fillId="10" borderId="15" xfId="0" applyFont="1" applyFill="1" applyBorder="1" applyAlignment="1">
      <alignment horizontal="center" wrapText="1"/>
    </xf>
    <xf numFmtId="0" fontId="54" fillId="7" borderId="18" xfId="0" applyFont="1" applyFill="1" applyBorder="1" applyAlignment="1">
      <alignment horizontal="center" wrapText="1"/>
    </xf>
    <xf numFmtId="0" fontId="60" fillId="0" borderId="21" xfId="0" applyFont="1" applyBorder="1"/>
    <xf numFmtId="15" fontId="15" fillId="0" borderId="64" xfId="0" applyNumberFormat="1" applyFont="1" applyBorder="1"/>
    <xf numFmtId="0" fontId="9" fillId="7" borderId="19" xfId="0" applyFont="1" applyFill="1" applyBorder="1" applyAlignment="1">
      <alignment horizontal="center" vertical="center"/>
    </xf>
    <xf numFmtId="0" fontId="9" fillId="10" borderId="4" xfId="0" applyFont="1" applyFill="1" applyBorder="1" applyAlignment="1">
      <alignment horizontal="center" vertical="center"/>
    </xf>
    <xf numFmtId="0" fontId="9" fillId="9" borderId="16" xfId="0" applyFont="1" applyFill="1" applyBorder="1" applyAlignment="1">
      <alignment horizontal="center" vertical="center"/>
    </xf>
    <xf numFmtId="3" fontId="9" fillId="9" borderId="16" xfId="0" applyNumberFormat="1" applyFont="1" applyFill="1" applyBorder="1" applyAlignment="1">
      <alignment horizontal="center" vertical="center"/>
    </xf>
    <xf numFmtId="0" fontId="15" fillId="0" borderId="20" xfId="0" applyFont="1" applyBorder="1"/>
    <xf numFmtId="3" fontId="9" fillId="10" borderId="4" xfId="0" applyNumberFormat="1" applyFont="1" applyFill="1" applyBorder="1" applyAlignment="1">
      <alignment horizontal="center" vertical="center"/>
    </xf>
    <xf numFmtId="0" fontId="15" fillId="0" borderId="62" xfId="0" applyFont="1" applyBorder="1"/>
    <xf numFmtId="2" fontId="9" fillId="10" borderId="4" xfId="0" applyNumberFormat="1" applyFont="1" applyFill="1" applyBorder="1" applyAlignment="1">
      <alignment horizontal="center" vertical="center"/>
    </xf>
    <xf numFmtId="169" fontId="9" fillId="7" borderId="19" xfId="0" applyNumberFormat="1" applyFont="1" applyFill="1" applyBorder="1" applyAlignment="1">
      <alignment horizontal="center" vertical="center"/>
    </xf>
    <xf numFmtId="164" fontId="9" fillId="10" borderId="4" xfId="0" applyNumberFormat="1" applyFont="1" applyFill="1" applyBorder="1" applyAlignment="1">
      <alignment horizontal="center" vertical="center"/>
    </xf>
    <xf numFmtId="2" fontId="9" fillId="7" borderId="19" xfId="0" applyNumberFormat="1" applyFont="1" applyFill="1" applyBorder="1" applyAlignment="1">
      <alignment horizontal="center" vertical="center"/>
    </xf>
    <xf numFmtId="164" fontId="9" fillId="7" borderId="19" xfId="0" applyNumberFormat="1" applyFont="1" applyFill="1" applyBorder="1" applyAlignment="1">
      <alignment horizontal="center" vertical="center"/>
    </xf>
    <xf numFmtId="171" fontId="9" fillId="7" borderId="19" xfId="0" applyNumberFormat="1" applyFont="1" applyFill="1" applyBorder="1" applyAlignment="1">
      <alignment horizontal="center" vertical="center"/>
    </xf>
    <xf numFmtId="3" fontId="9" fillId="7" borderId="19" xfId="0" applyNumberFormat="1" applyFont="1" applyFill="1" applyBorder="1" applyAlignment="1">
      <alignment horizontal="center" vertical="center"/>
    </xf>
    <xf numFmtId="173" fontId="9" fillId="7" borderId="19" xfId="0" applyNumberFormat="1" applyFont="1" applyFill="1" applyBorder="1" applyAlignment="1">
      <alignment horizontal="center" vertical="center"/>
    </xf>
    <xf numFmtId="164" fontId="9" fillId="9" borderId="16" xfId="0" applyNumberFormat="1" applyFont="1" applyFill="1" applyBorder="1" applyAlignment="1">
      <alignment horizontal="center" vertical="center"/>
    </xf>
    <xf numFmtId="169" fontId="9" fillId="9" borderId="16" xfId="0" applyNumberFormat="1" applyFont="1" applyFill="1" applyBorder="1" applyAlignment="1">
      <alignment horizontal="center" vertical="center"/>
    </xf>
    <xf numFmtId="169" fontId="9" fillId="10" borderId="4" xfId="0" applyNumberFormat="1" applyFont="1" applyFill="1" applyBorder="1" applyAlignment="1">
      <alignment horizontal="center" vertical="center"/>
    </xf>
    <xf numFmtId="2" fontId="9" fillId="9" borderId="16" xfId="0" applyNumberFormat="1" applyFont="1" applyFill="1" applyBorder="1" applyAlignment="1">
      <alignment horizontal="center" vertical="center"/>
    </xf>
    <xf numFmtId="171" fontId="9" fillId="9" borderId="16" xfId="0" applyNumberFormat="1" applyFont="1" applyFill="1" applyBorder="1" applyAlignment="1">
      <alignment horizontal="center" vertical="center"/>
    </xf>
    <xf numFmtId="1" fontId="9" fillId="10" borderId="4" xfId="0" applyNumberFormat="1" applyFont="1" applyFill="1" applyBorder="1" applyAlignment="1">
      <alignment horizontal="center" vertical="center"/>
    </xf>
    <xf numFmtId="1" fontId="9" fillId="9" borderId="16" xfId="0" applyNumberFormat="1" applyFont="1" applyFill="1" applyBorder="1" applyAlignment="1">
      <alignment horizontal="center" vertical="center"/>
    </xf>
    <xf numFmtId="172" fontId="9" fillId="7" borderId="19" xfId="0" applyNumberFormat="1" applyFont="1" applyFill="1" applyBorder="1" applyAlignment="1">
      <alignment horizontal="center" vertical="center"/>
    </xf>
    <xf numFmtId="0" fontId="31" fillId="0" borderId="61" xfId="0" applyFont="1" applyBorder="1"/>
    <xf numFmtId="0" fontId="15" fillId="0" borderId="88" xfId="0" applyFont="1" applyBorder="1"/>
    <xf numFmtId="0" fontId="15" fillId="0" borderId="89" xfId="0" applyFont="1" applyBorder="1"/>
    <xf numFmtId="0" fontId="9" fillId="7" borderId="90" xfId="0" applyFont="1" applyFill="1" applyBorder="1" applyAlignment="1">
      <alignment horizontal="center" vertical="center"/>
    </xf>
    <xf numFmtId="0" fontId="9" fillId="10" borderId="91" xfId="0" applyFont="1" applyFill="1" applyBorder="1" applyAlignment="1">
      <alignment horizontal="center" vertical="center"/>
    </xf>
    <xf numFmtId="0" fontId="9" fillId="9" borderId="92" xfId="0" applyFont="1" applyFill="1" applyBorder="1" applyAlignment="1">
      <alignment horizontal="center" vertical="center"/>
    </xf>
    <xf numFmtId="0" fontId="15" fillId="0" borderId="21" xfId="0" applyFont="1" applyBorder="1"/>
    <xf numFmtId="3" fontId="9" fillId="10" borderId="91" xfId="0" applyNumberFormat="1" applyFont="1" applyFill="1" applyBorder="1" applyAlignment="1">
      <alignment horizontal="center" vertical="center"/>
    </xf>
    <xf numFmtId="3" fontId="9" fillId="9" borderId="93" xfId="0" applyNumberFormat="1" applyFont="1" applyFill="1" applyBorder="1" applyAlignment="1">
      <alignment horizontal="center" vertical="center"/>
    </xf>
    <xf numFmtId="0" fontId="9" fillId="9" borderId="94" xfId="0" applyFont="1" applyFill="1" applyBorder="1" applyAlignment="1">
      <alignment horizontal="center" vertical="center"/>
    </xf>
    <xf numFmtId="3" fontId="9" fillId="9" borderId="94" xfId="0" applyNumberFormat="1" applyFont="1" applyFill="1" applyBorder="1" applyAlignment="1">
      <alignment horizontal="center" vertical="center"/>
    </xf>
    <xf numFmtId="2" fontId="9" fillId="9" borderId="94" xfId="0" applyNumberFormat="1" applyFont="1" applyFill="1" applyBorder="1" applyAlignment="1">
      <alignment horizontal="center" vertical="center"/>
    </xf>
    <xf numFmtId="1" fontId="9" fillId="9" borderId="94" xfId="0" applyNumberFormat="1" applyFont="1" applyFill="1" applyBorder="1" applyAlignment="1">
      <alignment horizontal="center" vertical="center"/>
    </xf>
    <xf numFmtId="3" fontId="9" fillId="9" borderId="95" xfId="0" applyNumberFormat="1" applyFont="1" applyFill="1" applyBorder="1" applyAlignment="1">
      <alignment horizontal="center" vertical="center"/>
    </xf>
    <xf numFmtId="3" fontId="33" fillId="9" borderId="94" xfId="0" applyNumberFormat="1" applyFont="1" applyFill="1" applyBorder="1" applyAlignment="1">
      <alignment horizontal="center" vertical="center"/>
    </xf>
    <xf numFmtId="0" fontId="18" fillId="6" borderId="76" xfId="0" applyFont="1" applyFill="1" applyBorder="1" applyAlignment="1">
      <alignment horizontal="center"/>
    </xf>
    <xf numFmtId="0" fontId="18" fillId="6" borderId="77" xfId="0" applyFont="1" applyFill="1" applyBorder="1" applyAlignment="1">
      <alignment horizontal="center"/>
    </xf>
    <xf numFmtId="0" fontId="18" fillId="6" borderId="78" xfId="0" applyFont="1" applyFill="1" applyBorder="1" applyAlignment="1">
      <alignment horizontal="center"/>
    </xf>
    <xf numFmtId="3" fontId="18" fillId="0" borderId="76" xfId="0" applyNumberFormat="1" applyFont="1" applyBorder="1" applyAlignment="1">
      <alignment horizontal="center"/>
    </xf>
    <xf numFmtId="3" fontId="18" fillId="0" borderId="77" xfId="0" applyNumberFormat="1" applyFont="1" applyBorder="1" applyAlignment="1">
      <alignment horizontal="center"/>
    </xf>
    <xf numFmtId="3" fontId="18" fillId="0" borderId="78" xfId="0" applyNumberFormat="1" applyFont="1" applyBorder="1" applyAlignment="1">
      <alignment horizontal="center"/>
    </xf>
    <xf numFmtId="0" fontId="18" fillId="0" borderId="76" xfId="0" applyFont="1" applyBorder="1" applyAlignment="1">
      <alignment horizontal="center"/>
    </xf>
    <xf numFmtId="0" fontId="18" fillId="0" borderId="77" xfId="0" applyFont="1" applyBorder="1" applyAlignment="1">
      <alignment horizontal="center"/>
    </xf>
    <xf numFmtId="0" fontId="18" fillId="0" borderId="78" xfId="0" applyFont="1" applyBorder="1" applyAlignment="1">
      <alignment horizontal="center"/>
    </xf>
    <xf numFmtId="3" fontId="54" fillId="9" borderId="96" xfId="0" applyNumberFormat="1" applyFont="1" applyFill="1" applyBorder="1" applyAlignment="1">
      <alignment horizontal="center" wrapText="1"/>
    </xf>
    <xf numFmtId="0" fontId="18" fillId="13" borderId="97" xfId="0" applyFont="1" applyFill="1" applyBorder="1" applyAlignment="1">
      <alignment horizontal="center"/>
    </xf>
    <xf numFmtId="0" fontId="18" fillId="13" borderId="98" xfId="0" applyFont="1" applyFill="1" applyBorder="1" applyAlignment="1">
      <alignment horizontal="center"/>
    </xf>
    <xf numFmtId="0" fontId="18" fillId="13" borderId="99" xfId="0" applyFont="1" applyFill="1" applyBorder="1" applyAlignment="1">
      <alignment horizontal="center"/>
    </xf>
    <xf numFmtId="3" fontId="58" fillId="21" borderId="97" xfId="0" applyNumberFormat="1" applyFont="1" applyFill="1" applyBorder="1" applyAlignment="1">
      <alignment horizontal="center"/>
    </xf>
    <xf numFmtId="3" fontId="58" fillId="21" borderId="98" xfId="0" applyNumberFormat="1" applyFont="1" applyFill="1" applyBorder="1" applyAlignment="1">
      <alignment horizontal="center"/>
    </xf>
    <xf numFmtId="3" fontId="58" fillId="21" borderId="99" xfId="0" applyNumberFormat="1" applyFont="1" applyFill="1" applyBorder="1" applyAlignment="1">
      <alignment horizontal="center"/>
    </xf>
    <xf numFmtId="0" fontId="54" fillId="3" borderId="100" xfId="0" applyFont="1" applyFill="1" applyBorder="1" applyAlignment="1">
      <alignment horizontal="center" wrapText="1"/>
    </xf>
    <xf numFmtId="0" fontId="54" fillId="3" borderId="101" xfId="0" applyFont="1" applyFill="1" applyBorder="1" applyAlignment="1">
      <alignment horizontal="center" wrapText="1"/>
    </xf>
    <xf numFmtId="0" fontId="45" fillId="2" borderId="0" xfId="0" applyFont="1" applyFill="1" applyAlignment="1">
      <alignment horizontal="left"/>
    </xf>
    <xf numFmtId="0" fontId="61" fillId="2" borderId="0" xfId="0" applyFont="1" applyFill="1" applyAlignment="1">
      <alignment horizontal="left" vertical="center"/>
    </xf>
    <xf numFmtId="0" fontId="62" fillId="2" borderId="0" xfId="0" applyFont="1" applyFill="1" applyAlignment="1">
      <alignment horizontal="left"/>
    </xf>
  </cellXfs>
  <cellStyles count="4">
    <cellStyle name="Comma" xfId="1" builtinId="3"/>
    <cellStyle name="Hyperlink" xfId="3" builtinId="8"/>
    <cellStyle name="Normal" xfId="0" builtinId="0"/>
    <cellStyle name="Normal_Sheet1" xfId="2" xr:uid="{6ABF53C5-41B0-4D84-87A0-EC42EE9996FD}"/>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132521</xdr:colOff>
      <xdr:row>0</xdr:row>
      <xdr:rowOff>149087</xdr:rowOff>
    </xdr:from>
    <xdr:to>
      <xdr:col>0</xdr:col>
      <xdr:colOff>737676</xdr:colOff>
      <xdr:row>2</xdr:row>
      <xdr:rowOff>218661</xdr:rowOff>
    </xdr:to>
    <xdr:pic>
      <xdr:nvPicPr>
        <xdr:cNvPr id="2" name="Picture 1">
          <a:extLst>
            <a:ext uri="{FF2B5EF4-FFF2-40B4-BE49-F238E27FC236}">
              <a16:creationId xmlns:a16="http://schemas.microsoft.com/office/drawing/2014/main" id="{62FF70CA-8112-A7D6-A376-7835F1A3E2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521" y="149087"/>
          <a:ext cx="60515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23813</xdr:rowOff>
    </xdr:from>
    <xdr:to>
      <xdr:col>1</xdr:col>
      <xdr:colOff>617062</xdr:colOff>
      <xdr:row>2</xdr:row>
      <xdr:rowOff>69057</xdr:rowOff>
    </xdr:to>
    <xdr:pic>
      <xdr:nvPicPr>
        <xdr:cNvPr id="39" name="Picture 38">
          <a:extLst>
            <a:ext uri="{FF2B5EF4-FFF2-40B4-BE49-F238E27FC236}">
              <a16:creationId xmlns:a16="http://schemas.microsoft.com/office/drawing/2014/main" id="{041D67D3-796B-8357-9F16-362C9C6C2C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07" y="23813"/>
          <a:ext cx="605155"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xdr:colOff>
      <xdr:row>0</xdr:row>
      <xdr:rowOff>1</xdr:rowOff>
    </xdr:from>
    <xdr:to>
      <xdr:col>2</xdr:col>
      <xdr:colOff>459120</xdr:colOff>
      <xdr:row>3</xdr:row>
      <xdr:rowOff>33020</xdr:rowOff>
    </xdr:to>
    <xdr:pic>
      <xdr:nvPicPr>
        <xdr:cNvPr id="3" name="Picture 2">
          <a:extLst>
            <a:ext uri="{FF2B5EF4-FFF2-40B4-BE49-F238E27FC236}">
              <a16:creationId xmlns:a16="http://schemas.microsoft.com/office/drawing/2014/main" id="{92528B86-0D4E-4448-9B66-C403EC17D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1"/>
          <a:ext cx="459119" cy="636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10583</xdr:colOff>
      <xdr:row>0</xdr:row>
      <xdr:rowOff>0</xdr:rowOff>
    </xdr:from>
    <xdr:to>
      <xdr:col>1</xdr:col>
      <xdr:colOff>615738</xdr:colOff>
      <xdr:row>2</xdr:row>
      <xdr:rowOff>152400</xdr:rowOff>
    </xdr:to>
    <xdr:pic>
      <xdr:nvPicPr>
        <xdr:cNvPr id="5" name="Picture 4">
          <a:extLst>
            <a:ext uri="{FF2B5EF4-FFF2-40B4-BE49-F238E27FC236}">
              <a16:creationId xmlns:a16="http://schemas.microsoft.com/office/drawing/2014/main" id="{E5853242-DF03-4DFC-AF87-16EDADC6C4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83" y="0"/>
          <a:ext cx="605155" cy="914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OULSEN Mike * DEQ" id="{FE0651B5-8EB6-4813-8CA5-B209D25E5FD1}" userId="S::Mike.POULSEN@deq.oregon.gov::69640716-ded8-4c34-9eef-4e9ed6891d7c" providerId="AD"/>
</personList>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3" dT="2023-04-05T20:21:58.21" personId="{FE0651B5-8EB6-4813-8CA5-B209D25E5FD1}" id="{DF9AF4A7-163D-4908-9C66-14F2E6EB2E3A}">
    <text>Switched from 57-74-9 to technical chlordane 12789-03-6.</text>
  </threadedComment>
  <threadedComment ref="C43" dT="2023-04-05T20:21:58.21" personId="{FE0651B5-8EB6-4813-8CA5-B209D25E5FD1}" id="{03754886-74CA-4E56-8B5B-57F263CBEDC7}">
    <text>Switched from 57-74-9 to technical chlordane 12789-03-6 for lookup.</text>
  </threadedComment>
  <threadedComment ref="B59" dT="2023-04-05T20:30:55.31" personId="{FE0651B5-8EB6-4813-8CA5-B209D25E5FD1}" id="{705E564B-E501-4DB4-BEF2-50100853E5A1}">
    <text>Switch from 7738-94-5 to 18540-29-9</text>
  </threadedComment>
  <threadedComment ref="C59" dT="2023-04-05T20:30:55.31" personId="{FE0651B5-8EB6-4813-8CA5-B209D25E5FD1}" id="{0022570B-F1A3-4969-9DD1-3A7FDE0B9FF3}">
    <text>Switch from 7738-94-5 to 18540-29-9 for lookup.</text>
  </threadedComment>
  <threadedComment ref="B111" dT="2023-04-05T20:25:16.79" personId="{FE0651B5-8EB6-4813-8CA5-B209D25E5FD1}" id="{37B81035-3CB4-499A-A25B-C0008B04C25E}">
    <text>Switch from 239 to 16984-48-8</text>
  </threadedComment>
  <threadedComment ref="C111" dT="2023-04-05T20:25:16.79" personId="{FE0651B5-8EB6-4813-8CA5-B209D25E5FD1}" id="{D42D843B-36B1-4E6F-818D-36D502E18EE2}">
    <text>Switch from 239 to 16984-48-8 for lookup.</text>
  </threadedComment>
  <threadedComment ref="B134" dT="2023-04-05T20:24:29.99" personId="{FE0651B5-8EB6-4813-8CA5-B209D25E5FD1}" id="{E047A4DD-CDD8-473E-B248-C0C0A1345C22}">
    <text>Switch from 7439-92-1 to lead acetate 301-04-2</text>
  </threadedComment>
  <threadedComment ref="C134" dT="2023-04-05T20:24:29.99" personId="{FE0651B5-8EB6-4813-8CA5-B209D25E5FD1}" id="{53484F02-7B91-41BE-988C-C4633357DE65}">
    <text>Switch from 7439-92-1 to lead acetate 301-04-2 for lookup.</text>
  </threadedComment>
  <threadedComment ref="B148" dT="2023-04-05T20:28:13.61" personId="{FE0651B5-8EB6-4813-8CA5-B209D25E5FD1}" id="{6090E48D-0CC8-4646-AC8B-20C0BE29ACDF}">
    <text>Switch from 365 to nickel acetate 373-02-4</text>
  </threadedComment>
  <threadedComment ref="C148" dT="2023-04-05T20:28:13.61" personId="{FE0651B5-8EB6-4813-8CA5-B209D25E5FD1}" id="{56105778-87D5-4F24-88D6-C18677D11DA1}">
    <text>Switch from 365 to nickel acetate 373-02-4 for lookup.</text>
  </threadedComment>
  <threadedComment ref="B149" dT="2023-04-05T20:28:30.88" personId="{FE0651B5-8EB6-4813-8CA5-B209D25E5FD1}" id="{FCAA7A2C-91E5-423D-9082-9BBB470CE29D}">
    <text>Switch to 7440-02-0</text>
  </threadedComment>
  <threadedComment ref="C149" dT="2023-04-05T20:28:30.88" personId="{FE0651B5-8EB6-4813-8CA5-B209D25E5FD1}" id="{7C21CC59-96C7-47C8-83D9-DFBEBC0F147A}">
    <text>Switch from 368 to 7440-02-0 for lookup.</text>
  </threadedComment>
  <threadedComment ref="B150" dT="2023-04-05T20:35:32.78" personId="{FE0651B5-8EB6-4813-8CA5-B209D25E5FD1}" id="{F9A80679-9726-4657-872E-9DC47E775AC0}">
    <text>Switch from 7697-37-2 to nitrate 14797-55-8</text>
  </threadedComment>
  <threadedComment ref="C150" dT="2023-04-05T20:35:32.78" personId="{FE0651B5-8EB6-4813-8CA5-B209D25E5FD1}" id="{D5A67A41-E265-4187-8920-7E25F1969AD5}">
    <text>Switch from 7697-37-2 to nitrate 14797-55-8 for lookup.</text>
  </threadedComment>
  <threadedComment ref="B163" dT="2023-04-05T20:37:03.15" personId="{FE0651B5-8EB6-4813-8CA5-B209D25E5FD1}" id="{E3D536D2-BBE5-4EE7-A9E6-57523ABB84A4}">
    <text>Switch from 8014-95-7 to sulfur trioxide 7446-11-9</text>
  </threadedComment>
  <threadedComment ref="C163" dT="2023-04-05T20:37:03.15" personId="{FE0651B5-8EB6-4813-8CA5-B209D25E5FD1}" id="{763C31F8-4C03-49ED-A0E1-10738E29A60A}">
    <text>Switch from 8014-95-7 to sulfur trioxide 7446-11-9 for lookup.</text>
  </threadedComment>
  <threadedComment ref="B248" dT="2023-04-05T20:44:57.05" personId="{FE0651B5-8EB6-4813-8CA5-B209D25E5FD1}" id="{3DE367CF-C6BB-41EC-A77F-705020F2AB1C}">
    <text>Switch from 26471-62-5 to toluene 2,4-diisocyanate 584-84-9</text>
  </threadedComment>
  <threadedComment ref="C248" dT="2023-04-05T20:44:57.05" personId="{FE0651B5-8EB6-4813-8CA5-B209D25E5FD1}" id="{B1258FC1-1CC2-449F-8A7E-E9D2B2DA762F}">
    <text>Switch from 26471-62-5 to toluene 2,4-diisocyanate 584-84-9 for lookup.</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deq/about-us/Pages/titleVIaccess.aspx" TargetMode="External"/><Relationship Id="rId1" Type="http://schemas.openxmlformats.org/officeDocument/2006/relationships/hyperlink" Target="https://www.epa.gov/vaporintrusion/vapor-intrusion-screening-level-calculato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regon.gov/deq/hazards-and-cleanup/env-cleanup/pages/risk-based-decision-making.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98CA-20EB-4A4E-9335-27F00754F19B}">
  <dimension ref="B1:B37"/>
  <sheetViews>
    <sheetView tabSelected="1" zoomScale="115" zoomScaleNormal="115" workbookViewId="0">
      <selection activeCell="D9" sqref="D9"/>
    </sheetView>
  </sheetViews>
  <sheetFormatPr defaultColWidth="8.7109375" defaultRowHeight="14.25"/>
  <cols>
    <col min="1" max="1" width="12.42578125" style="7" customWidth="1"/>
    <col min="2" max="2" width="134" style="62" customWidth="1"/>
    <col min="3" max="16384" width="8.7109375" style="7"/>
  </cols>
  <sheetData>
    <row r="1" spans="2:2" ht="40.5" customHeight="1">
      <c r="B1" s="499" t="s">
        <v>1360</v>
      </c>
    </row>
    <row r="2" spans="2:2" ht="26.25">
      <c r="B2" s="500" t="s">
        <v>1361</v>
      </c>
    </row>
    <row r="3" spans="2:2" ht="18">
      <c r="B3" s="501" t="s">
        <v>1362</v>
      </c>
    </row>
    <row r="4" spans="2:2" ht="18">
      <c r="B4" s="58"/>
    </row>
    <row r="5" spans="2:2" ht="28.5">
      <c r="B5" s="59" t="s">
        <v>1266</v>
      </c>
    </row>
    <row r="6" spans="2:2" ht="21.6" customHeight="1" thickBot="1">
      <c r="B6" s="213" t="s">
        <v>1267</v>
      </c>
    </row>
    <row r="7" spans="2:2" ht="31.9" customHeight="1" thickBot="1">
      <c r="B7" s="221" t="s">
        <v>1243</v>
      </c>
    </row>
    <row r="8" spans="2:2" ht="24" customHeight="1">
      <c r="B8" s="214" t="s">
        <v>1268</v>
      </c>
    </row>
    <row r="9" spans="2:2" ht="73.5">
      <c r="B9" s="59" t="s">
        <v>0</v>
      </c>
    </row>
    <row r="10" spans="2:2" ht="34.15" customHeight="1">
      <c r="B10" s="59" t="s">
        <v>1</v>
      </c>
    </row>
    <row r="11" spans="2:2" ht="43.5">
      <c r="B11" s="59" t="s">
        <v>2</v>
      </c>
    </row>
    <row r="12" spans="2:2" ht="10.9" customHeight="1">
      <c r="B12" s="60"/>
    </row>
    <row r="13" spans="2:2" ht="15">
      <c r="B13" s="61" t="s">
        <v>3</v>
      </c>
    </row>
    <row r="14" spans="2:2">
      <c r="B14" s="60" t="s">
        <v>4</v>
      </c>
    </row>
    <row r="15" spans="2:2">
      <c r="B15" s="60" t="s">
        <v>5</v>
      </c>
    </row>
    <row r="16" spans="2:2">
      <c r="B16" s="60" t="s">
        <v>6</v>
      </c>
    </row>
    <row r="17" spans="2:2">
      <c r="B17" s="60" t="s">
        <v>7</v>
      </c>
    </row>
    <row r="18" spans="2:2">
      <c r="B18" s="60" t="s">
        <v>1285</v>
      </c>
    </row>
    <row r="19" spans="2:2">
      <c r="B19" s="60"/>
    </row>
    <row r="20" spans="2:2" ht="15">
      <c r="B20" s="61" t="s">
        <v>8</v>
      </c>
    </row>
    <row r="21" spans="2:2">
      <c r="B21" s="60" t="s">
        <v>9</v>
      </c>
    </row>
    <row r="22" spans="2:2">
      <c r="B22" s="60" t="s">
        <v>1280</v>
      </c>
    </row>
    <row r="23" spans="2:2">
      <c r="B23" s="60" t="s">
        <v>10</v>
      </c>
    </row>
    <row r="24" spans="2:2">
      <c r="B24" s="60" t="s">
        <v>11</v>
      </c>
    </row>
    <row r="25" spans="2:2">
      <c r="B25" s="60" t="s">
        <v>12</v>
      </c>
    </row>
    <row r="26" spans="2:2">
      <c r="B26" s="60" t="s">
        <v>13</v>
      </c>
    </row>
    <row r="27" spans="2:2">
      <c r="B27" s="60"/>
    </row>
    <row r="28" spans="2:2" ht="28.15" customHeight="1">
      <c r="B28" s="59" t="s">
        <v>14</v>
      </c>
    </row>
    <row r="29" spans="2:2" ht="15.6" customHeight="1">
      <c r="B29" s="59"/>
    </row>
    <row r="30" spans="2:2" ht="15">
      <c r="B30" s="61" t="s">
        <v>15</v>
      </c>
    </row>
    <row r="31" spans="2:2" ht="15">
      <c r="B31" s="59" t="s">
        <v>16</v>
      </c>
    </row>
    <row r="32" spans="2:2">
      <c r="B32" s="60"/>
    </row>
    <row r="33" spans="2:2" ht="42.75">
      <c r="B33" s="59" t="s">
        <v>17</v>
      </c>
    </row>
    <row r="35" spans="2:2" ht="15">
      <c r="B35" s="334" t="s">
        <v>1352</v>
      </c>
    </row>
    <row r="36" spans="2:2" ht="28.5">
      <c r="B36" s="335" t="s">
        <v>1353</v>
      </c>
    </row>
    <row r="37" spans="2:2" ht="12.75">
      <c r="B37" s="337" t="s">
        <v>1354</v>
      </c>
    </row>
  </sheetData>
  <hyperlinks>
    <hyperlink ref="B6" r:id="rId1" xr:uid="{260DEB78-BDA5-4035-952F-66E4F7EB2B13}"/>
    <hyperlink ref="B37" r:id="rId2" display="https://www.oregon.gov/deq/about-us/Pages/titleVIaccess.aspx" xr:uid="{3736A595-D4C4-438F-AC67-513C180A4FFD}"/>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25E9B-8F35-41A3-A421-A87AE498BCCE}">
  <dimension ref="B2:T159"/>
  <sheetViews>
    <sheetView zoomScale="110" zoomScaleNormal="110" workbookViewId="0">
      <selection activeCell="B2" sqref="B2"/>
    </sheetView>
  </sheetViews>
  <sheetFormatPr defaultColWidth="8.7109375" defaultRowHeight="12.75"/>
  <cols>
    <col min="1" max="1" width="3.7109375" style="7" customWidth="1"/>
    <col min="2" max="2" width="20.28515625" style="7" customWidth="1"/>
    <col min="3" max="3" width="12.7109375" style="7" customWidth="1"/>
    <col min="4" max="4" width="10.5703125" style="7" bestFit="1" customWidth="1"/>
    <col min="5" max="8" width="8.7109375" style="7"/>
    <col min="9" max="9" width="9.7109375" style="7" customWidth="1"/>
    <col min="10" max="10" width="8.7109375" style="7"/>
    <col min="11" max="11" width="10.42578125" style="7" customWidth="1"/>
    <col min="12" max="12" width="11.5703125" style="7" customWidth="1"/>
    <col min="13" max="13" width="8.7109375" style="7"/>
    <col min="14" max="14" width="10.42578125" style="7" customWidth="1"/>
    <col min="15" max="15" width="13.28515625" style="7" customWidth="1"/>
    <col min="16" max="16384" width="8.7109375" style="7"/>
  </cols>
  <sheetData>
    <row r="2" spans="2:11" ht="18">
      <c r="B2" s="63" t="s">
        <v>18</v>
      </c>
    </row>
    <row r="3" spans="2:11" ht="86.65" customHeight="1">
      <c r="B3" s="338" t="s">
        <v>19</v>
      </c>
      <c r="C3" s="338"/>
      <c r="D3" s="338"/>
      <c r="E3" s="338"/>
      <c r="F3" s="338"/>
      <c r="G3" s="338"/>
      <c r="H3" s="338"/>
      <c r="I3" s="338"/>
      <c r="J3" s="338"/>
      <c r="K3" s="235" t="s">
        <v>22</v>
      </c>
    </row>
    <row r="4" spans="2:11" ht="90" customHeight="1">
      <c r="B4" s="338" t="s">
        <v>20</v>
      </c>
      <c r="C4" s="338"/>
      <c r="D4" s="338"/>
      <c r="E4" s="338"/>
      <c r="F4" s="338"/>
      <c r="G4" s="338"/>
      <c r="H4" s="338"/>
      <c r="I4" s="338"/>
      <c r="J4" s="338"/>
    </row>
    <row r="5" spans="2:11" ht="64.900000000000006" customHeight="1">
      <c r="B5" s="338" t="s">
        <v>21</v>
      </c>
      <c r="C5" s="338"/>
      <c r="D5" s="338"/>
      <c r="E5" s="338"/>
      <c r="F5" s="338"/>
      <c r="G5" s="338"/>
      <c r="H5" s="338"/>
      <c r="I5" s="338"/>
      <c r="J5" s="338"/>
    </row>
    <row r="6" spans="2:11" ht="159.75" customHeight="1">
      <c r="B6" s="338" t="s">
        <v>1242</v>
      </c>
      <c r="C6" s="338"/>
      <c r="D6" s="338"/>
      <c r="E6" s="338"/>
      <c r="F6" s="338"/>
      <c r="G6" s="338"/>
      <c r="H6" s="338"/>
      <c r="I6" s="338"/>
      <c r="J6" s="338"/>
      <c r="K6" s="168"/>
    </row>
    <row r="7" spans="2:11" ht="90" customHeight="1">
      <c r="B7" s="338" t="s">
        <v>23</v>
      </c>
      <c r="C7" s="338"/>
      <c r="D7" s="338"/>
      <c r="E7" s="338"/>
      <c r="F7" s="338"/>
      <c r="G7" s="338"/>
      <c r="H7" s="338"/>
      <c r="I7" s="338"/>
      <c r="J7" s="338"/>
    </row>
    <row r="8" spans="2:11" ht="106.9" customHeight="1">
      <c r="B8" s="338" t="s">
        <v>24</v>
      </c>
      <c r="C8" s="338"/>
      <c r="D8" s="338"/>
      <c r="E8" s="338"/>
      <c r="F8" s="338"/>
      <c r="G8" s="338"/>
      <c r="H8" s="338"/>
      <c r="I8" s="338"/>
      <c r="J8" s="338"/>
    </row>
    <row r="9" spans="2:11" ht="186.75" customHeight="1">
      <c r="B9" s="338" t="s">
        <v>25</v>
      </c>
      <c r="C9" s="338"/>
      <c r="D9" s="338"/>
      <c r="E9" s="338"/>
      <c r="F9" s="338"/>
      <c r="G9" s="338"/>
      <c r="H9" s="338"/>
      <c r="I9" s="338"/>
      <c r="J9" s="338"/>
    </row>
    <row r="10" spans="2:11" ht="175.15" customHeight="1">
      <c r="B10" s="338" t="s">
        <v>26</v>
      </c>
      <c r="C10" s="338"/>
      <c r="D10" s="338"/>
      <c r="E10" s="338"/>
      <c r="F10" s="338"/>
      <c r="G10" s="338"/>
      <c r="H10" s="338"/>
      <c r="I10" s="338"/>
      <c r="J10" s="338"/>
    </row>
    <row r="13" spans="2:11" ht="18">
      <c r="B13" s="64" t="s">
        <v>27</v>
      </c>
    </row>
    <row r="14" spans="2:11" ht="21.6" customHeight="1">
      <c r="B14" s="339" t="s">
        <v>28</v>
      </c>
      <c r="C14" s="340"/>
      <c r="D14" s="339" t="s">
        <v>29</v>
      </c>
      <c r="E14" s="340"/>
      <c r="F14" s="340"/>
      <c r="G14" s="341"/>
    </row>
    <row r="15" spans="2:11" ht="15" customHeight="1">
      <c r="B15" s="342" t="s">
        <v>30</v>
      </c>
      <c r="C15" s="343"/>
      <c r="D15" s="344" t="s">
        <v>31</v>
      </c>
      <c r="E15" s="345"/>
      <c r="F15" s="345"/>
      <c r="G15" s="346"/>
    </row>
    <row r="16" spans="2:11" ht="15" customHeight="1">
      <c r="B16" s="342" t="s">
        <v>32</v>
      </c>
      <c r="C16" s="343"/>
      <c r="D16" s="344" t="s">
        <v>31</v>
      </c>
      <c r="E16" s="345"/>
      <c r="F16" s="345"/>
      <c r="G16" s="346"/>
    </row>
    <row r="17" spans="2:16" ht="15" customHeight="1">
      <c r="B17" s="342" t="s">
        <v>33</v>
      </c>
      <c r="C17" s="343"/>
      <c r="D17" s="347" t="s">
        <v>34</v>
      </c>
      <c r="E17" s="348"/>
      <c r="F17" s="348"/>
      <c r="G17" s="349"/>
    </row>
    <row r="18" spans="2:16" ht="15" customHeight="1">
      <c r="B18" s="342" t="s">
        <v>35</v>
      </c>
      <c r="C18" s="343"/>
      <c r="D18" s="347" t="s">
        <v>34</v>
      </c>
      <c r="E18" s="348"/>
      <c r="F18" s="348"/>
      <c r="G18" s="349"/>
    </row>
    <row r="19" spans="2:16" ht="15" customHeight="1">
      <c r="B19" s="342" t="s">
        <v>36</v>
      </c>
      <c r="C19" s="343"/>
      <c r="D19" s="347" t="s">
        <v>34</v>
      </c>
      <c r="E19" s="348"/>
      <c r="F19" s="348"/>
      <c r="G19" s="349"/>
    </row>
    <row r="20" spans="2:16" ht="15" customHeight="1">
      <c r="B20" s="342" t="s">
        <v>37</v>
      </c>
      <c r="C20" s="343"/>
      <c r="D20" s="350" t="s">
        <v>38</v>
      </c>
      <c r="E20" s="351"/>
      <c r="F20" s="351"/>
      <c r="G20" s="352"/>
    </row>
    <row r="21" spans="2:16" ht="15" customHeight="1">
      <c r="B21" s="342" t="s">
        <v>39</v>
      </c>
      <c r="C21" s="343"/>
      <c r="D21" s="350" t="s">
        <v>38</v>
      </c>
      <c r="E21" s="351"/>
      <c r="F21" s="351"/>
      <c r="G21" s="352"/>
    </row>
    <row r="22" spans="2:16" ht="7.15" customHeight="1">
      <c r="B22" s="65"/>
      <c r="D22" s="65"/>
      <c r="G22" s="66"/>
    </row>
    <row r="23" spans="2:16" ht="15" customHeight="1">
      <c r="B23" s="342" t="s">
        <v>40</v>
      </c>
      <c r="C23" s="343"/>
      <c r="D23" s="353" t="s">
        <v>41</v>
      </c>
      <c r="E23" s="354"/>
      <c r="F23" s="354"/>
      <c r="G23" s="355"/>
    </row>
    <row r="24" spans="2:16" ht="15" customHeight="1">
      <c r="B24" s="342" t="s">
        <v>42</v>
      </c>
      <c r="C24" s="343"/>
      <c r="D24" s="361" t="s">
        <v>43</v>
      </c>
      <c r="E24" s="362"/>
      <c r="F24" s="362"/>
      <c r="G24" s="363"/>
    </row>
    <row r="25" spans="2:16" ht="15" customHeight="1">
      <c r="B25" s="342" t="s">
        <v>44</v>
      </c>
      <c r="C25" s="343"/>
      <c r="D25" s="364" t="s">
        <v>45</v>
      </c>
      <c r="E25" s="365"/>
      <c r="F25" s="365"/>
      <c r="G25" s="366"/>
    </row>
    <row r="26" spans="2:16" ht="15" customHeight="1">
      <c r="B26" s="342" t="s">
        <v>46</v>
      </c>
      <c r="C26" s="343"/>
      <c r="D26" s="364" t="s">
        <v>45</v>
      </c>
      <c r="E26" s="365"/>
      <c r="F26" s="365"/>
      <c r="G26" s="366"/>
    </row>
    <row r="27" spans="2:16" ht="15" customHeight="1">
      <c r="B27" s="356" t="s">
        <v>47</v>
      </c>
      <c r="C27" s="357"/>
      <c r="D27" s="358" t="s">
        <v>45</v>
      </c>
      <c r="E27" s="359"/>
      <c r="F27" s="359"/>
      <c r="G27" s="360"/>
    </row>
    <row r="28" spans="2:16" ht="18.600000000000001" customHeight="1">
      <c r="B28" s="67" t="s">
        <v>48</v>
      </c>
      <c r="C28" s="68"/>
      <c r="F28" s="68"/>
    </row>
    <row r="31" spans="2:16" ht="18">
      <c r="B31" s="63" t="s">
        <v>49</v>
      </c>
      <c r="K31" s="2"/>
      <c r="L31" s="2"/>
      <c r="M31" s="2"/>
      <c r="N31" s="2"/>
      <c r="O31" s="2"/>
      <c r="P31" s="2"/>
    </row>
    <row r="32" spans="2:16" ht="15.75">
      <c r="B32" s="7" t="s">
        <v>50</v>
      </c>
      <c r="C32" s="69" t="s">
        <v>51</v>
      </c>
      <c r="H32" s="7" t="s">
        <v>52</v>
      </c>
      <c r="K32" s="2"/>
      <c r="L32" s="2"/>
      <c r="M32" s="2"/>
      <c r="N32" s="2"/>
      <c r="O32" s="2"/>
      <c r="P32" s="2"/>
    </row>
    <row r="33" spans="2:20" ht="15">
      <c r="C33" s="7" t="s">
        <v>53</v>
      </c>
      <c r="F33" s="7" t="s">
        <v>54</v>
      </c>
      <c r="H33" s="7" t="s">
        <v>55</v>
      </c>
      <c r="K33" s="152"/>
      <c r="L33" s="153" t="s">
        <v>56</v>
      </c>
      <c r="M33" s="152"/>
      <c r="N33" s="137"/>
      <c r="O33" s="102" t="s">
        <v>57</v>
      </c>
      <c r="P33" s="137"/>
    </row>
    <row r="34" spans="2:20" ht="15">
      <c r="B34" s="7" t="s">
        <v>58</v>
      </c>
      <c r="C34" s="7" t="s">
        <v>59</v>
      </c>
      <c r="D34" s="7" t="s">
        <v>60</v>
      </c>
      <c r="E34" s="7" t="s">
        <v>61</v>
      </c>
      <c r="F34" s="7" t="s">
        <v>62</v>
      </c>
      <c r="H34" s="7" t="s">
        <v>63</v>
      </c>
      <c r="I34" s="7" t="s">
        <v>64</v>
      </c>
      <c r="J34" s="7" t="s">
        <v>65</v>
      </c>
      <c r="K34" s="153" t="s">
        <v>66</v>
      </c>
      <c r="L34" s="154" t="s">
        <v>67</v>
      </c>
      <c r="M34" s="154" t="s">
        <v>68</v>
      </c>
      <c r="N34" s="102" t="s">
        <v>66</v>
      </c>
      <c r="O34" s="136" t="s">
        <v>67</v>
      </c>
      <c r="P34" s="136" t="s">
        <v>68</v>
      </c>
      <c r="Q34" s="7" t="s">
        <v>69</v>
      </c>
      <c r="R34" s="7" t="s">
        <v>70</v>
      </c>
      <c r="S34" s="7" t="s">
        <v>71</v>
      </c>
      <c r="T34" s="7" t="s">
        <v>72</v>
      </c>
    </row>
    <row r="35" spans="2:20">
      <c r="B35" s="178"/>
      <c r="C35" s="178" t="s">
        <v>73</v>
      </c>
      <c r="D35" s="178" t="s">
        <v>74</v>
      </c>
      <c r="E35" s="178"/>
      <c r="F35" s="178" t="s">
        <v>74</v>
      </c>
      <c r="G35" s="178"/>
      <c r="H35" s="178"/>
      <c r="I35" s="178"/>
      <c r="J35" s="178" t="s">
        <v>75</v>
      </c>
      <c r="K35" s="179"/>
      <c r="L35" s="179"/>
      <c r="M35" s="179"/>
      <c r="N35" s="180"/>
      <c r="O35" s="180"/>
      <c r="P35" s="180"/>
      <c r="Q35" s="178" t="s">
        <v>76</v>
      </c>
      <c r="R35" s="178" t="s">
        <v>73</v>
      </c>
      <c r="S35" s="178" t="s">
        <v>73</v>
      </c>
      <c r="T35" s="178" t="s">
        <v>64</v>
      </c>
    </row>
    <row r="36" spans="2:20">
      <c r="B36" s="7" t="s">
        <v>77</v>
      </c>
      <c r="C36" s="7">
        <v>36.096099110942411</v>
      </c>
      <c r="D36" s="7">
        <v>0.20600000000000004</v>
      </c>
      <c r="E36" s="7">
        <v>0.44563085322151125</v>
      </c>
      <c r="F36" s="7">
        <v>0.25357788821082683</v>
      </c>
      <c r="H36" s="7">
        <v>0.11031330442017361</v>
      </c>
      <c r="I36" s="7">
        <v>0.25357788821082683</v>
      </c>
      <c r="J36" s="7">
        <v>131052205.65116623</v>
      </c>
      <c r="K36" s="156">
        <f>J36/1000</f>
        <v>131052.20565116624</v>
      </c>
      <c r="L36" s="157">
        <v>417.14285714285717</v>
      </c>
      <c r="M36" s="158">
        <f>K36/L36</f>
        <v>314.16624642402866</v>
      </c>
      <c r="N36" s="71">
        <f>J36/1000</f>
        <v>131052.20565116624</v>
      </c>
      <c r="O36" s="171">
        <v>1752</v>
      </c>
      <c r="P36" s="72">
        <f>N36/O36</f>
        <v>74.801487243816339</v>
      </c>
      <c r="Q36" s="7">
        <v>3.9712789591262498</v>
      </c>
      <c r="R36" s="7">
        <v>15.772495026002193</v>
      </c>
      <c r="S36" s="7">
        <v>0</v>
      </c>
      <c r="T36" s="7">
        <v>0</v>
      </c>
    </row>
    <row r="37" spans="2:20">
      <c r="B37" s="7" t="s">
        <v>78</v>
      </c>
      <c r="C37" s="7">
        <v>38.549232060229755</v>
      </c>
      <c r="D37" s="7">
        <v>0.22000000000000003</v>
      </c>
      <c r="E37" s="7">
        <v>0.38549232060229754</v>
      </c>
      <c r="F37" s="7">
        <v>0.21935718290858902</v>
      </c>
      <c r="H37" s="7">
        <v>0.25843482728431277</v>
      </c>
      <c r="I37" s="7">
        <v>0.21935718290858902</v>
      </c>
      <c r="J37" s="7">
        <v>69777403.366764456</v>
      </c>
      <c r="K37" s="156">
        <f t="shared" ref="K37:K55" si="0">J37/1000</f>
        <v>69777.403366764454</v>
      </c>
      <c r="L37" s="157">
        <v>417.14285714285717</v>
      </c>
      <c r="M37" s="158">
        <f t="shared" ref="M37:M55" si="1">K37/L37</f>
        <v>167.27459711210656</v>
      </c>
      <c r="N37" s="71">
        <f t="shared" ref="N37:N55" si="2">J37/1000</f>
        <v>69777.403366764454</v>
      </c>
      <c r="O37" s="171">
        <v>1752</v>
      </c>
      <c r="P37" s="72">
        <f t="shared" ref="P37:P55" si="3">N37/O37</f>
        <v>39.827285026692039</v>
      </c>
      <c r="Q37" s="7">
        <v>1.3955480673352891</v>
      </c>
      <c r="R37" s="7">
        <v>27.778884622912706</v>
      </c>
      <c r="S37" s="7">
        <v>0</v>
      </c>
      <c r="T37" s="7">
        <v>0</v>
      </c>
    </row>
    <row r="38" spans="2:20">
      <c r="B38" s="7" t="s">
        <v>79</v>
      </c>
      <c r="C38" s="7">
        <v>15.770140388275809</v>
      </c>
      <c r="D38" s="7">
        <v>9.0000000000000011E-2</v>
      </c>
      <c r="E38" s="7">
        <v>0.12130877221750623</v>
      </c>
      <c r="F38" s="7">
        <v>6.9028484132073478E-2</v>
      </c>
      <c r="H38" s="7">
        <v>0.21520241511451377</v>
      </c>
      <c r="I38" s="7">
        <v>6.9028484132073478E-2</v>
      </c>
      <c r="J38" s="7">
        <v>7402963.0799392723</v>
      </c>
      <c r="K38" s="156">
        <f t="shared" si="0"/>
        <v>7402.9630799392726</v>
      </c>
      <c r="L38" s="157">
        <v>104.28571428571429</v>
      </c>
      <c r="M38" s="158">
        <f t="shared" si="1"/>
        <v>70.987317204897124</v>
      </c>
      <c r="N38" s="71">
        <f t="shared" si="2"/>
        <v>7402.9630799392726</v>
      </c>
      <c r="O38" s="171">
        <v>438</v>
      </c>
      <c r="P38" s="72">
        <f t="shared" si="3"/>
        <v>16.901742191642175</v>
      </c>
      <c r="Q38" s="7">
        <v>9.2537038499240915E-2</v>
      </c>
      <c r="R38" s="7">
        <v>14.631390479214563</v>
      </c>
      <c r="S38" s="7">
        <v>0</v>
      </c>
      <c r="T38" s="7">
        <v>0</v>
      </c>
    </row>
    <row r="39" spans="2:20">
      <c r="B39" s="7" t="s">
        <v>80</v>
      </c>
      <c r="C39" s="7">
        <v>5.2567134627586034</v>
      </c>
      <c r="D39" s="7">
        <v>3.0000000000000006E-2</v>
      </c>
      <c r="E39" s="7">
        <v>3.285445914224127E-2</v>
      </c>
      <c r="F39" s="7">
        <v>1.8695214452436566E-2</v>
      </c>
      <c r="H39" s="7">
        <v>0.12132239018265734</v>
      </c>
      <c r="I39" s="7">
        <v>1.8695214452436566E-2</v>
      </c>
      <c r="J39" s="7">
        <v>494995.35194524197</v>
      </c>
      <c r="K39" s="156">
        <f t="shared" si="0"/>
        <v>494.99535194524196</v>
      </c>
      <c r="L39" s="157">
        <v>104.28571428571429</v>
      </c>
      <c r="M39" s="158">
        <f t="shared" si="1"/>
        <v>4.7465307720776622</v>
      </c>
      <c r="N39" s="71">
        <f t="shared" si="2"/>
        <v>494.99535194524196</v>
      </c>
      <c r="O39" s="171">
        <v>438</v>
      </c>
      <c r="P39" s="72">
        <f t="shared" si="3"/>
        <v>1.1301263743042054</v>
      </c>
      <c r="Q39" s="7">
        <v>4.1249612662103497E-3</v>
      </c>
      <c r="R39" s="7">
        <v>5.180717117548185</v>
      </c>
      <c r="S39" s="7">
        <v>0</v>
      </c>
      <c r="T39" s="7">
        <v>0</v>
      </c>
    </row>
    <row r="40" spans="2:20">
      <c r="B40" s="7" t="s">
        <v>81</v>
      </c>
      <c r="C40" s="7">
        <v>0</v>
      </c>
      <c r="D40" s="7">
        <v>0</v>
      </c>
      <c r="E40" s="7">
        <v>0</v>
      </c>
      <c r="F40" s="7">
        <v>0</v>
      </c>
      <c r="H40" s="7">
        <v>0</v>
      </c>
      <c r="I40" s="7">
        <v>0</v>
      </c>
      <c r="J40" s="7">
        <v>0</v>
      </c>
      <c r="K40" s="156">
        <f t="shared" si="0"/>
        <v>0</v>
      </c>
      <c r="L40" s="157">
        <v>104.28571428571429</v>
      </c>
      <c r="M40" s="158">
        <f t="shared" si="1"/>
        <v>0</v>
      </c>
      <c r="N40" s="71">
        <f t="shared" si="2"/>
        <v>0</v>
      </c>
      <c r="O40" s="171">
        <v>438</v>
      </c>
      <c r="P40" s="72">
        <f t="shared" si="3"/>
        <v>0</v>
      </c>
      <c r="Q40" s="7">
        <v>0</v>
      </c>
      <c r="R40" s="7">
        <v>0</v>
      </c>
      <c r="S40" s="7">
        <v>0</v>
      </c>
      <c r="T40" s="7">
        <v>0</v>
      </c>
    </row>
    <row r="41" spans="2:20">
      <c r="B41" s="7" t="s">
        <v>82</v>
      </c>
      <c r="C41" s="7">
        <v>0</v>
      </c>
      <c r="D41" s="7">
        <v>0</v>
      </c>
      <c r="E41" s="7">
        <v>0</v>
      </c>
      <c r="F41" s="7">
        <v>0</v>
      </c>
      <c r="H41" s="7">
        <v>0</v>
      </c>
      <c r="I41" s="7">
        <v>0</v>
      </c>
      <c r="J41" s="7">
        <v>0</v>
      </c>
      <c r="K41" s="156">
        <f t="shared" si="0"/>
        <v>0</v>
      </c>
      <c r="L41" s="173">
        <v>1.0428571428571429E+19</v>
      </c>
      <c r="M41" s="158">
        <f t="shared" si="1"/>
        <v>0</v>
      </c>
      <c r="N41" s="71">
        <f t="shared" si="2"/>
        <v>0</v>
      </c>
      <c r="O41" s="172">
        <v>4.38E+19</v>
      </c>
      <c r="P41" s="72">
        <f t="shared" si="3"/>
        <v>0</v>
      </c>
      <c r="Q41" s="7">
        <v>0</v>
      </c>
      <c r="R41" s="7">
        <v>0</v>
      </c>
      <c r="S41" s="7">
        <v>0</v>
      </c>
      <c r="T41" s="7">
        <v>0</v>
      </c>
    </row>
    <row r="42" spans="2:20">
      <c r="B42" s="7" t="s">
        <v>83</v>
      </c>
      <c r="C42" s="7">
        <v>0</v>
      </c>
      <c r="D42" s="7">
        <v>0</v>
      </c>
      <c r="E42" s="7">
        <v>0</v>
      </c>
      <c r="F42" s="7">
        <v>0</v>
      </c>
      <c r="H42" s="7">
        <v>0</v>
      </c>
      <c r="I42" s="7">
        <v>0</v>
      </c>
      <c r="J42" s="7">
        <v>0</v>
      </c>
      <c r="K42" s="156">
        <f t="shared" si="0"/>
        <v>0</v>
      </c>
      <c r="L42" s="173">
        <v>1.0428571428571429E+19</v>
      </c>
      <c r="M42" s="158">
        <f t="shared" si="1"/>
        <v>0</v>
      </c>
      <c r="N42" s="71">
        <f t="shared" si="2"/>
        <v>0</v>
      </c>
      <c r="O42" s="172">
        <v>4.38E+19</v>
      </c>
      <c r="P42" s="72">
        <f t="shared" si="3"/>
        <v>0</v>
      </c>
      <c r="Q42" s="7">
        <v>0</v>
      </c>
      <c r="R42" s="7">
        <v>0</v>
      </c>
      <c r="S42" s="7">
        <v>0</v>
      </c>
      <c r="T42" s="7">
        <v>0</v>
      </c>
    </row>
    <row r="43" spans="2:20">
      <c r="B43" s="7" t="s">
        <v>84</v>
      </c>
      <c r="C43" s="7">
        <v>15.805185144694201</v>
      </c>
      <c r="D43" s="7">
        <v>9.0200000000000016E-2</v>
      </c>
      <c r="E43" s="7">
        <v>0.131709876205785</v>
      </c>
      <c r="F43" s="7">
        <v>7.4947037493767923E-2</v>
      </c>
      <c r="H43" s="7">
        <v>3.0136669804364455E-2</v>
      </c>
      <c r="I43" s="7">
        <v>7.4947037493767923E-2</v>
      </c>
      <c r="J43" s="7">
        <v>940264.09789617092</v>
      </c>
      <c r="K43" s="156">
        <f t="shared" si="0"/>
        <v>940.26409789617094</v>
      </c>
      <c r="L43" s="173">
        <v>1.0428571428571429E+19</v>
      </c>
      <c r="M43" s="158">
        <f t="shared" si="1"/>
        <v>9.0162310757167073E-17</v>
      </c>
      <c r="N43" s="71">
        <f t="shared" si="2"/>
        <v>940.26409789617094</v>
      </c>
      <c r="O43" s="172">
        <v>4.38E+19</v>
      </c>
      <c r="P43" s="72">
        <f t="shared" si="3"/>
        <v>2.1467216846944543E-17</v>
      </c>
      <c r="Q43" s="7">
        <v>1.9588835372836897</v>
      </c>
      <c r="R43" s="7">
        <v>15.523105915325349</v>
      </c>
      <c r="S43" s="7">
        <v>0</v>
      </c>
      <c r="T43" s="7">
        <v>0</v>
      </c>
    </row>
    <row r="44" spans="2:20">
      <c r="B44" s="7" t="s">
        <v>85</v>
      </c>
      <c r="C44" s="7">
        <v>3.9425350970689528</v>
      </c>
      <c r="D44" s="7">
        <v>2.2500000000000006E-2</v>
      </c>
      <c r="E44" s="7">
        <v>3.0327193054376561E-2</v>
      </c>
      <c r="F44" s="7">
        <v>1.725712103301837E-2</v>
      </c>
      <c r="H44" s="7">
        <v>1.2465102916326564E-2</v>
      </c>
      <c r="I44" s="7">
        <v>1.725712103301837E-2</v>
      </c>
      <c r="J44" s="7">
        <v>43627.860207142978</v>
      </c>
      <c r="K44" s="156">
        <f t="shared" si="0"/>
        <v>43.62786020714298</v>
      </c>
      <c r="L44" s="157">
        <v>62.571428571428569</v>
      </c>
      <c r="M44" s="158">
        <f t="shared" si="1"/>
        <v>0.69724890742009327</v>
      </c>
      <c r="N44" s="71">
        <f t="shared" si="2"/>
        <v>43.62786020714298</v>
      </c>
      <c r="O44" s="171">
        <v>262.8</v>
      </c>
      <c r="P44" s="72">
        <f t="shared" si="3"/>
        <v>0.16601164462383172</v>
      </c>
      <c r="Q44" s="7">
        <v>0.31162757290816412</v>
      </c>
      <c r="R44" s="7">
        <v>3.9138653603614011</v>
      </c>
      <c r="S44" s="7">
        <v>0</v>
      </c>
      <c r="T44" s="7">
        <v>0</v>
      </c>
    </row>
    <row r="45" spans="2:20">
      <c r="B45" s="7" t="s">
        <v>86</v>
      </c>
      <c r="C45" s="7">
        <v>0</v>
      </c>
      <c r="D45" s="7">
        <v>0</v>
      </c>
      <c r="E45" s="7">
        <v>0</v>
      </c>
      <c r="F45" s="7">
        <v>0</v>
      </c>
      <c r="H45" s="7">
        <v>0</v>
      </c>
      <c r="I45" s="7">
        <v>0</v>
      </c>
      <c r="J45" s="7">
        <v>0</v>
      </c>
      <c r="K45" s="156">
        <f t="shared" si="0"/>
        <v>0</v>
      </c>
      <c r="L45" s="157">
        <v>104.28571428571429</v>
      </c>
      <c r="M45" s="158">
        <f t="shared" si="1"/>
        <v>0</v>
      </c>
      <c r="N45" s="71">
        <f t="shared" si="2"/>
        <v>0</v>
      </c>
      <c r="O45" s="171">
        <v>438</v>
      </c>
      <c r="P45" s="72">
        <f t="shared" si="3"/>
        <v>0</v>
      </c>
      <c r="Q45" s="7">
        <v>0</v>
      </c>
      <c r="R45" s="7">
        <v>0</v>
      </c>
      <c r="S45" s="7">
        <v>0</v>
      </c>
      <c r="T45" s="7">
        <v>0</v>
      </c>
    </row>
    <row r="46" spans="2:20">
      <c r="B46" s="7" t="s">
        <v>87</v>
      </c>
      <c r="C46" s="7">
        <v>0</v>
      </c>
      <c r="D46" s="7">
        <v>0</v>
      </c>
      <c r="E46" s="7">
        <v>0</v>
      </c>
      <c r="F46" s="7">
        <v>0</v>
      </c>
      <c r="H46" s="7">
        <v>0</v>
      </c>
      <c r="I46" s="7">
        <v>0</v>
      </c>
      <c r="J46" s="7">
        <v>0</v>
      </c>
      <c r="K46" s="156">
        <f t="shared" si="0"/>
        <v>0</v>
      </c>
      <c r="L46" s="159">
        <v>1.0428571428571429E+19</v>
      </c>
      <c r="M46" s="158">
        <f t="shared" si="1"/>
        <v>0</v>
      </c>
      <c r="N46" s="71">
        <f t="shared" si="2"/>
        <v>0</v>
      </c>
      <c r="O46" s="172">
        <v>4.38E+19</v>
      </c>
      <c r="P46" s="72">
        <f t="shared" si="3"/>
        <v>0</v>
      </c>
      <c r="Q46" s="7">
        <v>0</v>
      </c>
      <c r="R46" s="7">
        <v>0</v>
      </c>
      <c r="S46" s="7">
        <v>0</v>
      </c>
      <c r="T46" s="7">
        <v>0</v>
      </c>
    </row>
    <row r="47" spans="2:20">
      <c r="B47" s="7" t="s">
        <v>88</v>
      </c>
      <c r="C47" s="7">
        <v>0</v>
      </c>
      <c r="D47" s="7">
        <v>0</v>
      </c>
      <c r="E47" s="7">
        <v>0</v>
      </c>
      <c r="F47" s="7">
        <v>0</v>
      </c>
      <c r="H47" s="7">
        <v>0</v>
      </c>
      <c r="I47" s="7">
        <v>0</v>
      </c>
      <c r="J47" s="7">
        <v>0</v>
      </c>
      <c r="K47" s="156">
        <f t="shared" si="0"/>
        <v>0</v>
      </c>
      <c r="L47" s="173">
        <v>1.0428571428571429E+19</v>
      </c>
      <c r="M47" s="158">
        <f t="shared" si="1"/>
        <v>0</v>
      </c>
      <c r="N47" s="71">
        <f t="shared" si="2"/>
        <v>0</v>
      </c>
      <c r="O47" s="172">
        <v>4.38E+19</v>
      </c>
      <c r="P47" s="72">
        <f t="shared" si="3"/>
        <v>0</v>
      </c>
      <c r="Q47" s="7">
        <v>0</v>
      </c>
      <c r="R47" s="7">
        <v>0</v>
      </c>
      <c r="S47" s="7">
        <v>0</v>
      </c>
      <c r="T47" s="7">
        <v>0</v>
      </c>
    </row>
    <row r="48" spans="2:20">
      <c r="B48" s="7" t="s">
        <v>89</v>
      </c>
      <c r="C48" s="7">
        <v>4.2053707702068825</v>
      </c>
      <c r="D48" s="7">
        <v>2.4000000000000004E-2</v>
      </c>
      <c r="E48" s="7">
        <v>4.8899660118684678E-2</v>
      </c>
      <c r="F48" s="7">
        <v>2.7825435464091632E-2</v>
      </c>
      <c r="H48" s="7">
        <v>3.6367025936166218E-2</v>
      </c>
      <c r="I48" s="7">
        <v>2.7825435464091632E-2</v>
      </c>
      <c r="J48" s="7">
        <v>25851938.80385787</v>
      </c>
      <c r="K48" s="156">
        <f t="shared" si="0"/>
        <v>25851.938803857869</v>
      </c>
      <c r="L48" s="155">
        <v>729.99999999999989</v>
      </c>
      <c r="M48" s="158">
        <f t="shared" si="1"/>
        <v>35.413614799805309</v>
      </c>
      <c r="N48" s="71">
        <f t="shared" si="2"/>
        <v>25851.938803857869</v>
      </c>
      <c r="O48" s="171">
        <v>3066</v>
      </c>
      <c r="P48" s="72">
        <f t="shared" si="3"/>
        <v>8.4318130475726907</v>
      </c>
      <c r="Q48" s="7">
        <v>0.34548674639357907</v>
      </c>
      <c r="R48" s="7">
        <v>0.22715753575377848</v>
      </c>
      <c r="S48" s="7">
        <v>0</v>
      </c>
      <c r="T48" s="7">
        <v>0</v>
      </c>
    </row>
    <row r="49" spans="2:20">
      <c r="B49" s="7" t="s">
        <v>90</v>
      </c>
      <c r="C49" s="7">
        <v>4.3805945522988363</v>
      </c>
      <c r="D49" s="7">
        <v>2.5000000000000005E-2</v>
      </c>
      <c r="E49" s="7">
        <v>5.6161468619215851E-2</v>
      </c>
      <c r="F49" s="7">
        <v>3.1957631542626611E-2</v>
      </c>
      <c r="H49" s="7">
        <v>2.9312900339790501E-3</v>
      </c>
      <c r="I49" s="7">
        <v>3.1957631542626611E-2</v>
      </c>
      <c r="J49" s="7">
        <v>1210581.4869307335</v>
      </c>
      <c r="K49" s="156">
        <f t="shared" si="0"/>
        <v>1210.5814869307335</v>
      </c>
      <c r="L49" s="157">
        <v>31.285714285714285</v>
      </c>
      <c r="M49" s="158">
        <f t="shared" si="1"/>
        <v>38.694385427009749</v>
      </c>
      <c r="N49" s="71">
        <f t="shared" si="2"/>
        <v>1210.5814869307335</v>
      </c>
      <c r="O49" s="171">
        <v>131.4</v>
      </c>
      <c r="P49" s="72">
        <f t="shared" si="3"/>
        <v>9.2129489111927967</v>
      </c>
      <c r="Q49" s="7">
        <v>5.2470091608224996</v>
      </c>
      <c r="R49" s="7">
        <v>3.8250696782396059</v>
      </c>
      <c r="S49" s="7">
        <v>0</v>
      </c>
      <c r="T49" s="7">
        <v>0</v>
      </c>
    </row>
    <row r="50" spans="2:20">
      <c r="B50" s="7" t="s">
        <v>91</v>
      </c>
      <c r="C50" s="7">
        <v>21.026853851034414</v>
      </c>
      <c r="D50" s="7">
        <v>0.12000000000000002</v>
      </c>
      <c r="E50" s="7">
        <v>0.22855275925037405</v>
      </c>
      <c r="F50" s="7">
        <v>0.13005366575608046</v>
      </c>
      <c r="H50" s="7">
        <v>3.1174343917846847E-2</v>
      </c>
      <c r="I50" s="7">
        <v>0.13005366575608046</v>
      </c>
      <c r="J50" s="7">
        <v>4526269.0775516666</v>
      </c>
      <c r="K50" s="156">
        <f t="shared" si="0"/>
        <v>4526.2690775516667</v>
      </c>
      <c r="L50" s="157">
        <v>5214.2857142857147</v>
      </c>
      <c r="M50" s="158">
        <f t="shared" si="1"/>
        <v>0.86805160391401825</v>
      </c>
      <c r="N50" s="71">
        <f t="shared" si="2"/>
        <v>4526.2690775516667</v>
      </c>
      <c r="O50" s="171">
        <v>21900</v>
      </c>
      <c r="P50" s="72">
        <f t="shared" si="3"/>
        <v>0.20667895331286149</v>
      </c>
      <c r="Q50" s="7">
        <v>16.397704900787442</v>
      </c>
      <c r="R50" s="7">
        <v>19.177115881470925</v>
      </c>
      <c r="S50" s="7">
        <v>0</v>
      </c>
      <c r="T50" s="7">
        <v>0</v>
      </c>
    </row>
    <row r="51" spans="2:20">
      <c r="B51" s="7" t="s">
        <v>92</v>
      </c>
      <c r="C51" s="7">
        <v>3.5044756418390688</v>
      </c>
      <c r="D51" s="7">
        <v>2.0000000000000004E-2</v>
      </c>
      <c r="E51" s="7">
        <v>3.3061090960745929E-2</v>
      </c>
      <c r="F51" s="7">
        <v>1.8812794417546227E-2</v>
      </c>
      <c r="H51" s="7">
        <v>8.8196001366773347E-3</v>
      </c>
      <c r="I51" s="7">
        <v>1.8812794417546227E-2</v>
      </c>
      <c r="J51" s="7">
        <v>488259.88011024339</v>
      </c>
      <c r="K51" s="156">
        <f t="shared" si="0"/>
        <v>488.25988011024339</v>
      </c>
      <c r="L51" s="157">
        <v>1042.8571428571429</v>
      </c>
      <c r="M51" s="158">
        <f t="shared" si="1"/>
        <v>0.4681944055851649</v>
      </c>
      <c r="N51" s="71">
        <f t="shared" si="2"/>
        <v>488.25988011024339</v>
      </c>
      <c r="O51" s="171">
        <v>4380</v>
      </c>
      <c r="P51" s="72">
        <f t="shared" si="3"/>
        <v>0.11147485847265831</v>
      </c>
      <c r="Q51" s="7">
        <v>1.4905124230984697</v>
      </c>
      <c r="R51" s="7">
        <v>3.3245879597211401</v>
      </c>
      <c r="S51" s="7">
        <v>0</v>
      </c>
      <c r="T51" s="7">
        <v>0</v>
      </c>
    </row>
    <row r="52" spans="2:20">
      <c r="B52" s="7" t="s">
        <v>93</v>
      </c>
      <c r="C52" s="7">
        <v>19.274616030114878</v>
      </c>
      <c r="D52" s="7">
        <v>0.11000000000000001</v>
      </c>
      <c r="E52" s="7">
        <v>0.18183600028410263</v>
      </c>
      <c r="F52" s="7">
        <v>0.10347036929650427</v>
      </c>
      <c r="H52" s="7">
        <v>8.969628701887733E-2</v>
      </c>
      <c r="I52" s="7">
        <v>0.10347036929650427</v>
      </c>
      <c r="J52" s="7">
        <v>2620493.4709243537</v>
      </c>
      <c r="K52" s="156">
        <f t="shared" si="0"/>
        <v>2620.4934709243539</v>
      </c>
      <c r="L52" s="157">
        <v>104.28571428571429</v>
      </c>
      <c r="M52" s="158">
        <f t="shared" si="1"/>
        <v>25.128019584206132</v>
      </c>
      <c r="N52" s="71">
        <f t="shared" si="2"/>
        <v>2620.4934709243539</v>
      </c>
      <c r="O52" s="171">
        <v>438</v>
      </c>
      <c r="P52" s="72">
        <f t="shared" si="3"/>
        <v>5.9828618057633651</v>
      </c>
      <c r="Q52" s="7">
        <v>9.5078064240009965</v>
      </c>
      <c r="R52" s="7">
        <v>18.202695398749906</v>
      </c>
      <c r="S52" s="7">
        <v>0</v>
      </c>
      <c r="T52" s="7">
        <v>0</v>
      </c>
    </row>
    <row r="53" spans="2:20">
      <c r="B53" s="7" t="s">
        <v>94</v>
      </c>
      <c r="C53" s="7">
        <v>5.2567134627586034</v>
      </c>
      <c r="D53" s="7">
        <v>3.0000000000000006E-2</v>
      </c>
      <c r="E53" s="7">
        <v>4.380594552298836E-2</v>
      </c>
      <c r="F53" s="7">
        <v>2.4926952603248755E-2</v>
      </c>
      <c r="H53" s="7">
        <v>2.8989535330898292E-2</v>
      </c>
      <c r="I53" s="7">
        <v>2.4926952603248755E-2</v>
      </c>
      <c r="J53" s="7">
        <v>423141.91240121744</v>
      </c>
      <c r="K53" s="156">
        <f t="shared" si="0"/>
        <v>423.14191240121744</v>
      </c>
      <c r="L53" s="157">
        <v>62.571428571428569</v>
      </c>
      <c r="M53" s="158">
        <f t="shared" si="1"/>
        <v>6.7625419790148911</v>
      </c>
      <c r="N53" s="71">
        <f t="shared" si="2"/>
        <v>423.14191240121744</v>
      </c>
      <c r="O53" s="171">
        <v>262.8</v>
      </c>
      <c r="P53" s="72">
        <f t="shared" si="3"/>
        <v>1.6101290426225929</v>
      </c>
      <c r="Q53" s="7">
        <v>1.6524035138612028</v>
      </c>
      <c r="R53" s="7">
        <v>5.0753573928246842</v>
      </c>
      <c r="S53" s="7">
        <v>0</v>
      </c>
      <c r="T53" s="7">
        <v>0</v>
      </c>
    </row>
    <row r="54" spans="2:20">
      <c r="B54" s="7" t="s">
        <v>95</v>
      </c>
      <c r="C54" s="7">
        <v>1.7171930645011437</v>
      </c>
      <c r="D54" s="7">
        <v>9.8000000000000014E-3</v>
      </c>
      <c r="E54" s="7">
        <v>1.4309942204176198E-2</v>
      </c>
      <c r="F54" s="7">
        <v>8.1428045170612601E-3</v>
      </c>
      <c r="H54" s="7">
        <v>1.1357395493809427E-2</v>
      </c>
      <c r="I54" s="7">
        <v>8.1428045170612601E-3</v>
      </c>
      <c r="J54" s="7">
        <v>199578.89025579215</v>
      </c>
      <c r="K54" s="156">
        <f t="shared" si="0"/>
        <v>199.57889025579215</v>
      </c>
      <c r="L54" s="157">
        <v>62.571428571428569</v>
      </c>
      <c r="M54" s="158">
        <f t="shared" si="1"/>
        <v>3.1896169675583219</v>
      </c>
      <c r="N54" s="71">
        <f t="shared" si="2"/>
        <v>199.57889025579215</v>
      </c>
      <c r="O54" s="171">
        <v>262.8</v>
      </c>
      <c r="P54" s="72">
        <f t="shared" si="3"/>
        <v>0.75943261132341</v>
      </c>
      <c r="Q54" s="7">
        <v>0.54742646280161433</v>
      </c>
      <c r="R54" s="7">
        <v>1.6480273662642615</v>
      </c>
      <c r="S54" s="7">
        <v>0</v>
      </c>
      <c r="T54" s="7">
        <v>0</v>
      </c>
    </row>
    <row r="55" spans="2:20">
      <c r="B55" s="7" t="s">
        <v>96</v>
      </c>
      <c r="C55" s="7">
        <v>0.4380594552298836</v>
      </c>
      <c r="D55" s="7">
        <v>2.5000000000000005E-3</v>
      </c>
      <c r="E55" s="7">
        <v>3.4223394939834656E-3</v>
      </c>
      <c r="F55" s="7">
        <v>1.9474181721288091E-3</v>
      </c>
      <c r="H55" s="7">
        <v>1.7668432406478347E-3</v>
      </c>
      <c r="I55" s="7">
        <v>1.9474181721288091E-3</v>
      </c>
      <c r="J55" s="7">
        <v>1001.8474848551657</v>
      </c>
      <c r="K55" s="174">
        <f t="shared" si="0"/>
        <v>1.0018474848551657</v>
      </c>
      <c r="L55" s="160">
        <v>3.1285714285714286</v>
      </c>
      <c r="M55" s="175">
        <f t="shared" si="1"/>
        <v>0.32022522346968768</v>
      </c>
      <c r="N55" s="176">
        <f t="shared" si="2"/>
        <v>1.0018474848551657</v>
      </c>
      <c r="O55" s="171">
        <v>13.14</v>
      </c>
      <c r="P55" s="177">
        <f t="shared" si="3"/>
        <v>7.6244100826116115E-2</v>
      </c>
      <c r="Q55" s="178">
        <v>5.4772140460082878E-2</v>
      </c>
      <c r="R55" s="7">
        <v>0.43403996275854695</v>
      </c>
      <c r="S55" s="7">
        <v>0</v>
      </c>
      <c r="T55" s="7">
        <v>0</v>
      </c>
    </row>
    <row r="56" spans="2:20" ht="15.75">
      <c r="B56" s="7" t="s">
        <v>97</v>
      </c>
      <c r="C56" s="7">
        <v>175.22378209195341</v>
      </c>
      <c r="D56" s="7">
        <v>1.0000000000000002</v>
      </c>
      <c r="E56" s="7">
        <v>1.7573726808979886</v>
      </c>
      <c r="F56" s="7">
        <v>1.0000000000000004</v>
      </c>
      <c r="H56" s="7">
        <v>0.95897703083125097</v>
      </c>
      <c r="I56" s="7">
        <v>1.0000000000000004</v>
      </c>
      <c r="J56" s="7">
        <v>245032724.77743521</v>
      </c>
      <c r="K56" s="161">
        <f>SUM(K36:K54)</f>
        <v>245031.7229299504</v>
      </c>
      <c r="L56" s="155"/>
      <c r="M56" s="162">
        <f>SUM(M36:M54)</f>
        <v>668.3963651876237</v>
      </c>
      <c r="N56" s="73">
        <f>SUM(N36:N55)</f>
        <v>245032.72477743524</v>
      </c>
      <c r="O56" s="73"/>
      <c r="P56" s="73">
        <f>SUM(P36:P55)</f>
        <v>159.21823581216509</v>
      </c>
      <c r="Q56" s="7">
        <v>42.977121908644733</v>
      </c>
      <c r="R56" s="7">
        <v>134.71450969714726</v>
      </c>
      <c r="S56" s="7">
        <v>0</v>
      </c>
      <c r="T56" s="7">
        <v>0</v>
      </c>
    </row>
    <row r="57" spans="2:20">
      <c r="K57" s="155"/>
      <c r="L57" s="155"/>
      <c r="M57" s="155"/>
      <c r="N57" s="70"/>
      <c r="O57" s="70"/>
      <c r="P57" s="70"/>
    </row>
    <row r="58" spans="2:20" ht="15">
      <c r="H58" s="99" t="s">
        <v>98</v>
      </c>
      <c r="I58" s="100"/>
      <c r="J58" s="100"/>
      <c r="K58" s="163"/>
      <c r="L58" s="153" t="s">
        <v>56</v>
      </c>
      <c r="M58" s="164">
        <f>Q56/M56</f>
        <v>6.4298856407725591E-2</v>
      </c>
      <c r="N58" s="101"/>
      <c r="O58" s="102" t="s">
        <v>57</v>
      </c>
      <c r="P58" s="101">
        <f>Q56/P56</f>
        <v>0.2699258768282437</v>
      </c>
      <c r="Q58" s="110" t="s">
        <v>99</v>
      </c>
    </row>
    <row r="59" spans="2:20" ht="15">
      <c r="H59" s="99" t="s">
        <v>100</v>
      </c>
      <c r="I59" s="100"/>
      <c r="J59" s="100"/>
      <c r="K59" s="163"/>
      <c r="L59" s="163"/>
      <c r="M59" s="165">
        <f>M58*1000</f>
        <v>64.298856407725594</v>
      </c>
      <c r="N59" s="103"/>
      <c r="O59" s="103"/>
      <c r="P59" s="103">
        <f>P58*1000</f>
        <v>269.9258768282437</v>
      </c>
      <c r="Q59" s="110" t="s">
        <v>101</v>
      </c>
    </row>
    <row r="60" spans="2:20" ht="15">
      <c r="H60" s="99" t="s">
        <v>102</v>
      </c>
      <c r="I60" s="100"/>
      <c r="J60" s="100"/>
      <c r="K60" s="163"/>
      <c r="L60" s="163"/>
      <c r="M60" s="166">
        <f>M59/E$152</f>
        <v>123.65164693793383</v>
      </c>
      <c r="N60" s="104"/>
      <c r="O60" s="104"/>
      <c r="P60" s="104">
        <f>P59/E$152</f>
        <v>519.08822466969946</v>
      </c>
      <c r="Q60" s="110" t="s">
        <v>101</v>
      </c>
    </row>
    <row r="63" spans="2:20" ht="18">
      <c r="B63" s="63" t="s">
        <v>103</v>
      </c>
    </row>
    <row r="64" spans="2:20" ht="15.75">
      <c r="B64" s="7" t="s">
        <v>50</v>
      </c>
      <c r="C64" s="69" t="s">
        <v>104</v>
      </c>
      <c r="H64" s="7" t="s">
        <v>52</v>
      </c>
    </row>
    <row r="65" spans="2:20" ht="15">
      <c r="C65" s="7" t="s">
        <v>53</v>
      </c>
      <c r="F65" s="7" t="s">
        <v>54</v>
      </c>
      <c r="H65" s="7" t="s">
        <v>55</v>
      </c>
      <c r="K65" s="152"/>
      <c r="L65" s="153" t="s">
        <v>56</v>
      </c>
      <c r="M65" s="152"/>
      <c r="N65" s="137"/>
      <c r="O65" s="102" t="s">
        <v>57</v>
      </c>
      <c r="P65" s="137"/>
    </row>
    <row r="66" spans="2:20" ht="15">
      <c r="B66" s="7" t="s">
        <v>58</v>
      </c>
      <c r="C66" s="7" t="s">
        <v>59</v>
      </c>
      <c r="D66" s="7" t="s">
        <v>60</v>
      </c>
      <c r="E66" s="7" t="s">
        <v>61</v>
      </c>
      <c r="F66" s="7" t="s">
        <v>62</v>
      </c>
      <c r="H66" s="7" t="s">
        <v>63</v>
      </c>
      <c r="I66" s="7" t="s">
        <v>64</v>
      </c>
      <c r="J66" s="7" t="s">
        <v>65</v>
      </c>
      <c r="K66" s="153" t="s">
        <v>66</v>
      </c>
      <c r="L66" s="154" t="s">
        <v>67</v>
      </c>
      <c r="M66" s="154" t="s">
        <v>68</v>
      </c>
      <c r="N66" s="102" t="s">
        <v>66</v>
      </c>
      <c r="O66" s="136" t="s">
        <v>67</v>
      </c>
      <c r="P66" s="136" t="s">
        <v>68</v>
      </c>
      <c r="Q66" s="7" t="s">
        <v>69</v>
      </c>
      <c r="R66" s="7" t="s">
        <v>70</v>
      </c>
      <c r="S66" s="7" t="s">
        <v>71</v>
      </c>
      <c r="T66" s="7" t="s">
        <v>72</v>
      </c>
    </row>
    <row r="67" spans="2:20">
      <c r="B67" s="178"/>
      <c r="C67" s="178" t="s">
        <v>73</v>
      </c>
      <c r="D67" s="178" t="s">
        <v>74</v>
      </c>
      <c r="E67" s="178"/>
      <c r="F67" s="178" t="s">
        <v>74</v>
      </c>
      <c r="G67" s="178"/>
      <c r="H67" s="178"/>
      <c r="I67" s="178"/>
      <c r="J67" s="178" t="s">
        <v>75</v>
      </c>
      <c r="K67" s="179"/>
      <c r="L67" s="179"/>
      <c r="M67" s="179"/>
      <c r="N67" s="180"/>
      <c r="O67" s="180"/>
      <c r="P67" s="180"/>
      <c r="Q67" s="178" t="s">
        <v>76</v>
      </c>
      <c r="R67" s="178" t="s">
        <v>73</v>
      </c>
      <c r="S67" s="178" t="s">
        <v>73</v>
      </c>
      <c r="T67" s="178" t="s">
        <v>64</v>
      </c>
    </row>
    <row r="68" spans="2:20">
      <c r="B68" s="105" t="s">
        <v>77</v>
      </c>
      <c r="C68" s="7">
        <v>0</v>
      </c>
      <c r="D68" s="7">
        <v>0</v>
      </c>
      <c r="E68" s="7">
        <v>0</v>
      </c>
      <c r="F68" s="7">
        <v>0</v>
      </c>
      <c r="H68" s="7">
        <v>0</v>
      </c>
      <c r="I68" s="7">
        <v>0</v>
      </c>
      <c r="J68" s="7">
        <v>0</v>
      </c>
      <c r="K68" s="156">
        <f>J68/1000</f>
        <v>0</v>
      </c>
      <c r="L68" s="157">
        <v>417.14285714285717</v>
      </c>
      <c r="M68" s="158">
        <f>K68/L68</f>
        <v>0</v>
      </c>
      <c r="N68" s="71">
        <f>J68/1000</f>
        <v>0</v>
      </c>
      <c r="O68" s="171">
        <v>1752</v>
      </c>
      <c r="P68" s="72">
        <f>N68/O68</f>
        <v>0</v>
      </c>
      <c r="Q68" s="7">
        <v>0</v>
      </c>
      <c r="R68" s="7">
        <v>0</v>
      </c>
      <c r="S68" s="7">
        <v>0</v>
      </c>
      <c r="T68" s="7">
        <v>0</v>
      </c>
    </row>
    <row r="69" spans="2:20">
      <c r="B69" s="105" t="s">
        <v>78</v>
      </c>
      <c r="C69" s="7">
        <v>0</v>
      </c>
      <c r="D69" s="7">
        <v>0</v>
      </c>
      <c r="E69" s="7">
        <v>0</v>
      </c>
      <c r="F69" s="7">
        <v>0</v>
      </c>
      <c r="H69" s="7">
        <v>0</v>
      </c>
      <c r="I69" s="7">
        <v>0</v>
      </c>
      <c r="J69" s="7">
        <v>0</v>
      </c>
      <c r="K69" s="156">
        <f t="shared" ref="K69:K87" si="4">J69/1000</f>
        <v>0</v>
      </c>
      <c r="L69" s="157">
        <v>417.14285714285717</v>
      </c>
      <c r="M69" s="158">
        <f t="shared" ref="M69:M87" si="5">K69/L69</f>
        <v>0</v>
      </c>
      <c r="N69" s="71">
        <f t="shared" ref="N69:N87" si="6">J69/1000</f>
        <v>0</v>
      </c>
      <c r="O69" s="171">
        <v>1752</v>
      </c>
      <c r="P69" s="72">
        <f t="shared" ref="P69:P87" si="7">N69/O69</f>
        <v>0</v>
      </c>
      <c r="Q69" s="7">
        <v>0</v>
      </c>
      <c r="R69" s="7">
        <v>0</v>
      </c>
      <c r="S69" s="7">
        <v>0</v>
      </c>
      <c r="T69" s="7">
        <v>0</v>
      </c>
    </row>
    <row r="70" spans="2:20" ht="15">
      <c r="B70" s="106" t="s">
        <v>79</v>
      </c>
      <c r="C70" s="7">
        <v>2353.4706975160288</v>
      </c>
      <c r="D70" s="7">
        <v>1.995828717979423E-2</v>
      </c>
      <c r="E70" s="7">
        <v>18.103620750123298</v>
      </c>
      <c r="F70" s="7">
        <v>3.1044775864280585E-2</v>
      </c>
      <c r="H70" s="7">
        <v>32.115920691690349</v>
      </c>
      <c r="I70" s="7">
        <v>3.110295770503213E-2</v>
      </c>
      <c r="J70" s="7">
        <v>1076249.4423442108</v>
      </c>
      <c r="K70" s="156">
        <f t="shared" si="4"/>
        <v>1076.2494423442108</v>
      </c>
      <c r="L70" s="157">
        <v>104.28571428571429</v>
      </c>
      <c r="M70" s="158">
        <f t="shared" si="5"/>
        <v>10.320200132067775</v>
      </c>
      <c r="N70" s="71">
        <f t="shared" si="6"/>
        <v>1076.2494423442108</v>
      </c>
      <c r="O70" s="171">
        <v>438</v>
      </c>
      <c r="P70" s="72">
        <f t="shared" si="7"/>
        <v>2.4571905076351843</v>
      </c>
      <c r="Q70" s="7">
        <v>1.3453118029302635E-2</v>
      </c>
      <c r="R70" s="7">
        <v>2.127124730183612</v>
      </c>
      <c r="S70" s="7">
        <v>19948.762778720724</v>
      </c>
      <c r="T70" s="7">
        <v>3.128632099837822E-2</v>
      </c>
    </row>
    <row r="71" spans="2:20" ht="15">
      <c r="B71" s="106" t="s">
        <v>80</v>
      </c>
      <c r="C71" s="7">
        <v>8237.1474413061005</v>
      </c>
      <c r="D71" s="7">
        <v>6.9854005129279806E-2</v>
      </c>
      <c r="E71" s="7">
        <v>51.482171508163127</v>
      </c>
      <c r="F71" s="7">
        <v>8.8283581364047903E-2</v>
      </c>
      <c r="H71" s="7">
        <v>190.10935691019765</v>
      </c>
      <c r="I71" s="7">
        <v>8.8488407878964961E-2</v>
      </c>
      <c r="J71" s="7">
        <v>363162.0767987197</v>
      </c>
      <c r="K71" s="156">
        <f t="shared" si="4"/>
        <v>363.16207679871968</v>
      </c>
      <c r="L71" s="157">
        <v>104.28571428571429</v>
      </c>
      <c r="M71" s="158">
        <f t="shared" si="5"/>
        <v>3.4823760788918325</v>
      </c>
      <c r="N71" s="71">
        <f t="shared" si="6"/>
        <v>363.16207679871968</v>
      </c>
      <c r="O71" s="171">
        <v>438</v>
      </c>
      <c r="P71" s="72">
        <f t="shared" si="7"/>
        <v>0.82913716164091256</v>
      </c>
      <c r="Q71" s="7">
        <v>3.0263506399893308E-3</v>
      </c>
      <c r="R71" s="7">
        <v>3.8009245547897734</v>
      </c>
      <c r="S71" s="7">
        <v>69851.749462737833</v>
      </c>
      <c r="T71" s="7">
        <v>8.901031294086266E-2</v>
      </c>
    </row>
    <row r="72" spans="2:20" ht="15">
      <c r="B72" s="106" t="s">
        <v>81</v>
      </c>
      <c r="C72" s="7">
        <v>41185.737206530495</v>
      </c>
      <c r="D72" s="7">
        <v>0.34927002564639897</v>
      </c>
      <c r="E72" s="7">
        <v>205.92868603265248</v>
      </c>
      <c r="F72" s="7">
        <v>0.35313432545619156</v>
      </c>
      <c r="H72" s="7">
        <v>2155.6880578107211</v>
      </c>
      <c r="I72" s="7">
        <v>0.35405826654300193</v>
      </c>
      <c r="J72" s="7">
        <v>140749.34375687304</v>
      </c>
      <c r="K72" s="156">
        <f t="shared" si="4"/>
        <v>140.74934375687303</v>
      </c>
      <c r="L72" s="157">
        <v>104.28571428571429</v>
      </c>
      <c r="M72" s="158">
        <f t="shared" si="5"/>
        <v>1.3496512415042619</v>
      </c>
      <c r="N72" s="71">
        <f t="shared" si="6"/>
        <v>140.74934375687303</v>
      </c>
      <c r="O72" s="171">
        <v>438</v>
      </c>
      <c r="P72" s="72">
        <f t="shared" si="7"/>
        <v>0.32134553369149094</v>
      </c>
      <c r="Q72" s="7">
        <v>2.7067181491706357E-4</v>
      </c>
      <c r="R72" s="7">
        <v>6.7828629069578188</v>
      </c>
      <c r="S72" s="7">
        <v>349361.99444905051</v>
      </c>
      <c r="T72" s="7">
        <v>0.35614712489087308</v>
      </c>
    </row>
    <row r="73" spans="2:20" ht="15">
      <c r="B73" s="106" t="s">
        <v>82</v>
      </c>
      <c r="C73" s="7">
        <v>40009.001857772491</v>
      </c>
      <c r="D73" s="7">
        <v>0.33929088205650193</v>
      </c>
      <c r="E73" s="7">
        <v>148.18148836212035</v>
      </c>
      <c r="F73" s="7">
        <v>0.25410723948170405</v>
      </c>
      <c r="H73" s="7">
        <v>5071.5947162954517</v>
      </c>
      <c r="I73" s="7">
        <v>0.25480101553368145</v>
      </c>
      <c r="J73" s="7">
        <v>3139.7295339701509</v>
      </c>
      <c r="K73" s="156">
        <f t="shared" si="4"/>
        <v>3.1397295339701508</v>
      </c>
      <c r="L73" s="173">
        <v>1.0428571428571429E+19</v>
      </c>
      <c r="M73" s="158">
        <f t="shared" si="5"/>
        <v>3.0106995531220621E-19</v>
      </c>
      <c r="N73" s="71">
        <f t="shared" si="6"/>
        <v>3.1397295339701508</v>
      </c>
      <c r="O73" s="172">
        <v>4.38E+19</v>
      </c>
      <c r="P73" s="72">
        <f t="shared" si="7"/>
        <v>7.1683322693382435E-20</v>
      </c>
      <c r="Q73" s="7">
        <v>6.4076112938166341E-7</v>
      </c>
      <c r="R73" s="7">
        <v>2.0214647032039292</v>
      </c>
      <c r="S73" s="7">
        <v>339418.76005023724</v>
      </c>
      <c r="T73" s="7">
        <v>0.25630445175266536</v>
      </c>
    </row>
    <row r="74" spans="2:20" ht="15">
      <c r="B74" s="106" t="s">
        <v>83</v>
      </c>
      <c r="C74" s="7">
        <v>0</v>
      </c>
      <c r="D74" s="7">
        <v>0</v>
      </c>
      <c r="E74" s="7">
        <v>0</v>
      </c>
      <c r="F74" s="7">
        <v>0</v>
      </c>
      <c r="H74" s="7">
        <v>0</v>
      </c>
      <c r="I74" s="7">
        <v>0</v>
      </c>
      <c r="J74" s="7">
        <v>0</v>
      </c>
      <c r="K74" s="156">
        <f t="shared" si="4"/>
        <v>0</v>
      </c>
      <c r="L74" s="173">
        <v>1.0428571428571429E+19</v>
      </c>
      <c r="M74" s="158">
        <f t="shared" si="5"/>
        <v>0</v>
      </c>
      <c r="N74" s="71">
        <f t="shared" si="6"/>
        <v>0</v>
      </c>
      <c r="O74" s="172">
        <v>4.38E+19</v>
      </c>
      <c r="P74" s="72">
        <f t="shared" si="7"/>
        <v>0</v>
      </c>
      <c r="Q74" s="7">
        <v>0</v>
      </c>
      <c r="R74" s="7">
        <v>0</v>
      </c>
      <c r="S74" s="7">
        <v>0</v>
      </c>
      <c r="T74" s="7">
        <v>0</v>
      </c>
    </row>
    <row r="75" spans="2:20" ht="15">
      <c r="B75" s="106" t="s">
        <v>84</v>
      </c>
      <c r="C75" s="7">
        <v>296.53730788701955</v>
      </c>
      <c r="D75" s="7">
        <v>2.5147441846540726E-3</v>
      </c>
      <c r="E75" s="7">
        <v>2.4711442323918296</v>
      </c>
      <c r="F75" s="7">
        <v>4.2376119054742985E-3</v>
      </c>
      <c r="H75" s="7">
        <v>0.56542500772072879</v>
      </c>
      <c r="I75" s="7">
        <v>4.2179628854084128E-3</v>
      </c>
      <c r="J75" s="7">
        <v>132371.20320488376</v>
      </c>
      <c r="K75" s="156">
        <f t="shared" si="4"/>
        <v>132.37120320488376</v>
      </c>
      <c r="L75" s="173">
        <v>1.0428571428571429E+19</v>
      </c>
      <c r="M75" s="158">
        <f t="shared" si="5"/>
        <v>1.2693129074440907E-17</v>
      </c>
      <c r="N75" s="71">
        <f t="shared" si="6"/>
        <v>132.37120320488376</v>
      </c>
      <c r="O75" s="172">
        <v>4.38E+19</v>
      </c>
      <c r="P75" s="72">
        <f t="shared" si="7"/>
        <v>3.0221735891525973E-18</v>
      </c>
      <c r="Q75" s="7">
        <v>0.27577334001017456</v>
      </c>
      <c r="R75" s="7">
        <v>2.1853564462219515</v>
      </c>
      <c r="S75" s="7">
        <v>2497.2091862954098</v>
      </c>
      <c r="T75" s="7">
        <v>4.2426667693873004E-3</v>
      </c>
    </row>
    <row r="76" spans="2:20" ht="15">
      <c r="B76" s="106" t="s">
        <v>85</v>
      </c>
      <c r="C76" s="7">
        <v>870.78415808093064</v>
      </c>
      <c r="D76" s="7">
        <v>7.384566256523865E-3</v>
      </c>
      <c r="E76" s="7">
        <v>6.6983396775456203</v>
      </c>
      <c r="F76" s="7">
        <v>1.1486567069783815E-2</v>
      </c>
      <c r="H76" s="7">
        <v>2.7531559976359401</v>
      </c>
      <c r="I76" s="7">
        <v>1.147059210214643E-2</v>
      </c>
      <c r="J76" s="7">
        <v>40382.97818578154</v>
      </c>
      <c r="K76" s="156">
        <f t="shared" si="4"/>
        <v>40.382978185781539</v>
      </c>
      <c r="L76" s="157">
        <v>62.571428571428569</v>
      </c>
      <c r="M76" s="158">
        <f t="shared" si="5"/>
        <v>0.64539006232984197</v>
      </c>
      <c r="N76" s="71">
        <f t="shared" si="6"/>
        <v>40.382978185781539</v>
      </c>
      <c r="O76" s="171">
        <v>262.8</v>
      </c>
      <c r="P76" s="72">
        <f t="shared" si="7"/>
        <v>0.15366430055472427</v>
      </c>
      <c r="Q76" s="7">
        <v>0.28844984418415387</v>
      </c>
      <c r="R76" s="7">
        <v>3.622766248886145</v>
      </c>
      <c r="S76" s="7">
        <v>7356.9890988266143</v>
      </c>
      <c r="T76" s="7">
        <v>1.1537993767366155E-2</v>
      </c>
    </row>
    <row r="77" spans="2:20" ht="15">
      <c r="B77" s="106" t="s">
        <v>86</v>
      </c>
      <c r="C77" s="7">
        <v>9413.8827900641154</v>
      </c>
      <c r="D77" s="7">
        <v>7.9833148719176919E-2</v>
      </c>
      <c r="E77" s="7">
        <v>62.759218600427438</v>
      </c>
      <c r="F77" s="7">
        <v>0.10762188966283937</v>
      </c>
      <c r="H77" s="7">
        <v>64.566776867847565</v>
      </c>
      <c r="I77" s="7">
        <v>0.10774111336708683</v>
      </c>
      <c r="J77" s="7">
        <v>33314.720266151402</v>
      </c>
      <c r="K77" s="156">
        <f t="shared" si="4"/>
        <v>33.314720266151404</v>
      </c>
      <c r="L77" s="157">
        <v>104.28571428571429</v>
      </c>
      <c r="M77" s="158">
        <f t="shared" si="5"/>
        <v>0.31945622173021893</v>
      </c>
      <c r="N77" s="71">
        <f t="shared" si="6"/>
        <v>33.314720266151404</v>
      </c>
      <c r="O77" s="171">
        <v>438</v>
      </c>
      <c r="P77" s="72">
        <f t="shared" si="7"/>
        <v>7.6061005173861648E-2</v>
      </c>
      <c r="Q77" s="7">
        <v>0.62857962766323405</v>
      </c>
      <c r="R77" s="7">
        <v>15.751804235149887</v>
      </c>
      <c r="S77" s="7">
        <v>79734.016559492811</v>
      </c>
      <c r="T77" s="7">
        <v>0.1083757978729714</v>
      </c>
    </row>
    <row r="78" spans="2:20" ht="15">
      <c r="B78" s="106" t="s">
        <v>87</v>
      </c>
      <c r="C78" s="7">
        <v>14120.824185096171</v>
      </c>
      <c r="D78" s="7">
        <v>0.11974972307876537</v>
      </c>
      <c r="E78" s="7">
        <v>74.320127289979851</v>
      </c>
      <c r="F78" s="7">
        <v>0.12744697460073082</v>
      </c>
      <c r="H78" s="7">
        <v>273.89185465942899</v>
      </c>
      <c r="I78" s="7">
        <v>0.12774175150354891</v>
      </c>
      <c r="J78" s="7">
        <v>1085.7841659177766</v>
      </c>
      <c r="K78" s="156">
        <f t="shared" si="4"/>
        <v>1.0857841659177765</v>
      </c>
      <c r="L78" s="159">
        <v>1.0428571428571429E+19</v>
      </c>
      <c r="M78" s="158">
        <f t="shared" si="5"/>
        <v>1.0411628988252651E-19</v>
      </c>
      <c r="N78" s="71">
        <f t="shared" si="6"/>
        <v>1.0857841659177765</v>
      </c>
      <c r="O78" s="172">
        <v>4.38E+19</v>
      </c>
      <c r="P78" s="72">
        <f t="shared" si="7"/>
        <v>2.4789592829172978E-20</v>
      </c>
      <c r="Q78" s="7">
        <v>8.3521858916752054E-2</v>
      </c>
      <c r="R78" s="7">
        <v>6.6186612809428995</v>
      </c>
      <c r="S78" s="7">
        <v>119745.00084313337</v>
      </c>
      <c r="T78" s="7">
        <v>0.1284951675642339</v>
      </c>
    </row>
    <row r="79" spans="2:20" ht="15">
      <c r="B79" s="106" t="s">
        <v>88</v>
      </c>
      <c r="C79" s="7">
        <v>0</v>
      </c>
      <c r="D79" s="7">
        <v>0</v>
      </c>
      <c r="E79" s="7">
        <v>0</v>
      </c>
      <c r="F79" s="7">
        <v>0</v>
      </c>
      <c r="H79" s="7">
        <v>0</v>
      </c>
      <c r="I79" s="7">
        <v>0</v>
      </c>
      <c r="J79" s="7">
        <v>0</v>
      </c>
      <c r="K79" s="156">
        <f t="shared" si="4"/>
        <v>0</v>
      </c>
      <c r="L79" s="173">
        <v>1.0428571428571429E+19</v>
      </c>
      <c r="M79" s="158">
        <f t="shared" si="5"/>
        <v>0</v>
      </c>
      <c r="N79" s="71">
        <f t="shared" si="6"/>
        <v>0</v>
      </c>
      <c r="O79" s="172">
        <v>4.38E+19</v>
      </c>
      <c r="P79" s="72">
        <f t="shared" si="7"/>
        <v>0</v>
      </c>
      <c r="Q79" s="7">
        <v>0</v>
      </c>
      <c r="R79" s="7">
        <v>0</v>
      </c>
      <c r="S79" s="7">
        <v>0</v>
      </c>
      <c r="T79" s="7">
        <v>0</v>
      </c>
    </row>
    <row r="80" spans="2:20" ht="15">
      <c r="B80" s="106" t="s">
        <v>89</v>
      </c>
      <c r="C80" s="7">
        <v>0</v>
      </c>
      <c r="D80" s="7">
        <v>0</v>
      </c>
      <c r="E80" s="7">
        <v>0</v>
      </c>
      <c r="F80" s="7">
        <v>0</v>
      </c>
      <c r="H80" s="7">
        <v>0</v>
      </c>
      <c r="I80" s="7">
        <v>0</v>
      </c>
      <c r="J80" s="7">
        <v>0</v>
      </c>
      <c r="K80" s="156">
        <f t="shared" si="4"/>
        <v>0</v>
      </c>
      <c r="L80" s="155">
        <v>729.99999999999989</v>
      </c>
      <c r="M80" s="158">
        <f t="shared" si="5"/>
        <v>0</v>
      </c>
      <c r="N80" s="71">
        <f t="shared" si="6"/>
        <v>0</v>
      </c>
      <c r="O80" s="171">
        <v>3066</v>
      </c>
      <c r="P80" s="72">
        <f t="shared" si="7"/>
        <v>0</v>
      </c>
      <c r="Q80" s="7">
        <v>0</v>
      </c>
      <c r="R80" s="7">
        <v>0</v>
      </c>
      <c r="S80" s="7">
        <v>0</v>
      </c>
      <c r="T80" s="7">
        <v>0</v>
      </c>
    </row>
    <row r="81" spans="2:20" ht="15">
      <c r="B81" s="106" t="s">
        <v>90</v>
      </c>
      <c r="C81" s="7">
        <v>34.125325113982413</v>
      </c>
      <c r="D81" s="7">
        <v>2.893951641070163E-4</v>
      </c>
      <c r="E81" s="7">
        <v>0.43750416812797965</v>
      </c>
      <c r="F81" s="7">
        <v>7.5024875005344732E-4</v>
      </c>
      <c r="H81" s="7">
        <v>2.2835079626444207E-2</v>
      </c>
      <c r="I81" s="7">
        <v>7.2925041971488793E-4</v>
      </c>
      <c r="J81" s="7">
        <v>302892.43262226594</v>
      </c>
      <c r="K81" s="156">
        <f t="shared" si="4"/>
        <v>302.89243262226597</v>
      </c>
      <c r="L81" s="157">
        <v>31.285714285714285</v>
      </c>
      <c r="M81" s="158">
        <f t="shared" si="5"/>
        <v>9.6814932801637532</v>
      </c>
      <c r="N81" s="71">
        <f t="shared" si="6"/>
        <v>302.89243262226597</v>
      </c>
      <c r="O81" s="171">
        <v>131.4</v>
      </c>
      <c r="P81" s="72">
        <f t="shared" si="7"/>
        <v>2.3051174476580361</v>
      </c>
      <c r="Q81" s="7">
        <v>1.3128231233258367</v>
      </c>
      <c r="R81" s="7">
        <v>0.95704805690453587</v>
      </c>
      <c r="S81" s="7">
        <v>280.63524569860124</v>
      </c>
      <c r="T81" s="7">
        <v>7.3342073928817694E-4</v>
      </c>
    </row>
    <row r="82" spans="2:20" ht="15">
      <c r="B82" s="106" t="s">
        <v>91</v>
      </c>
      <c r="C82" s="7">
        <v>211.81236277644257</v>
      </c>
      <c r="D82" s="7">
        <v>1.7962458461814807E-3</v>
      </c>
      <c r="E82" s="7">
        <v>2.3023082910482886</v>
      </c>
      <c r="F82" s="7">
        <v>3.9480856262182912E-3</v>
      </c>
      <c r="H82" s="7">
        <v>0.31403230792512132</v>
      </c>
      <c r="I82" s="7">
        <v>3.9112592725590372E-3</v>
      </c>
      <c r="J82" s="7">
        <v>571194.25838079676</v>
      </c>
      <c r="K82" s="156">
        <f t="shared" si="4"/>
        <v>571.19425838079678</v>
      </c>
      <c r="L82" s="157">
        <v>5214.2857142857147</v>
      </c>
      <c r="M82" s="158">
        <f t="shared" si="5"/>
        <v>0.10954410434700211</v>
      </c>
      <c r="N82" s="71">
        <f t="shared" si="6"/>
        <v>571.19425838079678</v>
      </c>
      <c r="O82" s="171">
        <v>21900</v>
      </c>
      <c r="P82" s="72">
        <f t="shared" si="7"/>
        <v>2.6081929606429077E-2</v>
      </c>
      <c r="Q82" s="7">
        <v>2.0693146451246358</v>
      </c>
      <c r="R82" s="7">
        <v>2.4200634774732634</v>
      </c>
      <c r="S82" s="7">
        <v>1775.3147318400468</v>
      </c>
      <c r="T82" s="7">
        <v>3.9340582606932238E-3</v>
      </c>
    </row>
    <row r="83" spans="2:20" ht="15">
      <c r="B83" s="106" t="s">
        <v>92</v>
      </c>
      <c r="C83" s="7">
        <v>80.018003715544978</v>
      </c>
      <c r="D83" s="7">
        <v>6.7858176411300381E-4</v>
      </c>
      <c r="E83" s="7">
        <v>0.75488682750514136</v>
      </c>
      <c r="F83" s="7">
        <v>1.2945085784916998E-3</v>
      </c>
      <c r="H83" s="7">
        <v>0.20137871357437048</v>
      </c>
      <c r="I83" s="7">
        <v>1.2899572308669766E-3</v>
      </c>
      <c r="J83" s="7">
        <v>71831.756911756864</v>
      </c>
      <c r="K83" s="156">
        <f t="shared" si="4"/>
        <v>71.831756911756869</v>
      </c>
      <c r="L83" s="157">
        <v>1042.8571428571429</v>
      </c>
      <c r="M83" s="158">
        <f t="shared" si="5"/>
        <v>6.8879766901684666E-2</v>
      </c>
      <c r="N83" s="71">
        <f t="shared" si="6"/>
        <v>71.831756911756869</v>
      </c>
      <c r="O83" s="171">
        <v>4380</v>
      </c>
      <c r="P83" s="72">
        <f t="shared" si="7"/>
        <v>1.6399944500401113E-2</v>
      </c>
      <c r="Q83" s="7">
        <v>0.21928102310144482</v>
      </c>
      <c r="R83" s="7">
        <v>0.48910632202777321</v>
      </c>
      <c r="S83" s="7">
        <v>674.60895271516279</v>
      </c>
      <c r="T83" s="7">
        <v>1.2975208467541112E-3</v>
      </c>
    </row>
    <row r="84" spans="2:20" ht="15">
      <c r="B84" s="106" t="s">
        <v>93</v>
      </c>
      <c r="C84" s="7">
        <v>588.36767437900721</v>
      </c>
      <c r="D84" s="7">
        <v>4.9895717949485574E-3</v>
      </c>
      <c r="E84" s="7">
        <v>5.5506384375378035</v>
      </c>
      <c r="F84" s="7">
        <v>9.5184454300860279E-3</v>
      </c>
      <c r="H84" s="7">
        <v>2.738025790566903</v>
      </c>
      <c r="I84" s="7">
        <v>9.5123913041412923E-3</v>
      </c>
      <c r="J84" s="7">
        <v>279540.4858907712</v>
      </c>
      <c r="K84" s="156">
        <f t="shared" si="4"/>
        <v>279.54048589077121</v>
      </c>
      <c r="L84" s="157">
        <v>104.28571428571429</v>
      </c>
      <c r="M84" s="158">
        <f t="shared" si="5"/>
        <v>2.6805252071717787</v>
      </c>
      <c r="N84" s="71">
        <f t="shared" si="6"/>
        <v>279.54048589077121</v>
      </c>
      <c r="O84" s="171">
        <v>438</v>
      </c>
      <c r="P84" s="72">
        <f t="shared" si="7"/>
        <v>0.63822028742185211</v>
      </c>
      <c r="Q84" s="7">
        <v>1.0142428733406137</v>
      </c>
      <c r="R84" s="7">
        <v>1.9417679810106045</v>
      </c>
      <c r="S84" s="7">
        <v>4974.6954255147157</v>
      </c>
      <c r="T84" s="7">
        <v>9.568328993779374E-3</v>
      </c>
    </row>
    <row r="85" spans="2:20" ht="15">
      <c r="B85" s="106" t="s">
        <v>94</v>
      </c>
      <c r="C85" s="7">
        <v>0</v>
      </c>
      <c r="D85" s="7">
        <v>0</v>
      </c>
      <c r="E85" s="7">
        <v>0</v>
      </c>
      <c r="F85" s="7">
        <v>0</v>
      </c>
      <c r="H85" s="7">
        <v>0</v>
      </c>
      <c r="I85" s="7">
        <v>0</v>
      </c>
      <c r="J85" s="7">
        <v>0</v>
      </c>
      <c r="K85" s="156">
        <f t="shared" si="4"/>
        <v>0</v>
      </c>
      <c r="L85" s="157">
        <v>62.571428571428569</v>
      </c>
      <c r="M85" s="158">
        <f t="shared" si="5"/>
        <v>0</v>
      </c>
      <c r="N85" s="71">
        <f t="shared" si="6"/>
        <v>0</v>
      </c>
      <c r="O85" s="171">
        <v>262.8</v>
      </c>
      <c r="P85" s="72">
        <f t="shared" si="7"/>
        <v>0</v>
      </c>
      <c r="Q85" s="7">
        <v>0</v>
      </c>
      <c r="R85" s="7">
        <v>0</v>
      </c>
      <c r="S85" s="7">
        <v>0</v>
      </c>
      <c r="T85" s="7">
        <v>0</v>
      </c>
    </row>
    <row r="86" spans="2:20" ht="15">
      <c r="B86" s="108" t="s">
        <v>95</v>
      </c>
      <c r="C86" s="7">
        <v>211.81236277644257</v>
      </c>
      <c r="D86" s="7">
        <v>1.7962458461814807E-3</v>
      </c>
      <c r="E86" s="7">
        <v>1.7651030231370215</v>
      </c>
      <c r="F86" s="7">
        <v>3.0268656467673568E-3</v>
      </c>
      <c r="H86" s="7">
        <v>1.4009122353572689</v>
      </c>
      <c r="I86" s="7">
        <v>3.028827982231393E-3</v>
      </c>
      <c r="J86" s="7">
        <v>53537.752726300292</v>
      </c>
      <c r="K86" s="156">
        <f t="shared" si="4"/>
        <v>53.53775272630029</v>
      </c>
      <c r="L86" s="157">
        <v>62.571428571428569</v>
      </c>
      <c r="M86" s="158">
        <f t="shared" si="5"/>
        <v>0.85562618512352062</v>
      </c>
      <c r="N86" s="71">
        <f t="shared" si="6"/>
        <v>53.53775272630029</v>
      </c>
      <c r="O86" s="171">
        <v>262.8</v>
      </c>
      <c r="P86" s="72">
        <f t="shared" si="7"/>
        <v>0.2037205202675049</v>
      </c>
      <c r="Q86" s="7">
        <v>0.14684911096430692</v>
      </c>
      <c r="R86" s="7">
        <v>0.44208924855804632</v>
      </c>
      <c r="S86" s="7">
        <v>1793.1919427509288</v>
      </c>
      <c r="T86" s="7">
        <v>3.0466620532013881E-3</v>
      </c>
    </row>
    <row r="87" spans="2:20" ht="15">
      <c r="B87" s="108" t="s">
        <v>96</v>
      </c>
      <c r="C87" s="7">
        <v>305.95119067708373</v>
      </c>
      <c r="D87" s="7">
        <v>2.5945773333732498E-3</v>
      </c>
      <c r="E87" s="7">
        <v>2.3902436771647166</v>
      </c>
      <c r="F87" s="7">
        <v>4.0988805633307961E-3</v>
      </c>
      <c r="H87" s="7">
        <v>1.2340055368335436</v>
      </c>
      <c r="I87" s="7">
        <v>4.0966371597119028E-3</v>
      </c>
      <c r="J87" s="7">
        <v>2336.5641657435417</v>
      </c>
      <c r="K87" s="174">
        <f t="shared" si="4"/>
        <v>2.3365641657435416</v>
      </c>
      <c r="L87" s="160">
        <v>3.1285714285714286</v>
      </c>
      <c r="M87" s="175">
        <f t="shared" si="5"/>
        <v>0.74684699361665718</v>
      </c>
      <c r="N87" s="176">
        <f t="shared" si="6"/>
        <v>2.3365641657435416</v>
      </c>
      <c r="O87" s="171">
        <v>13.14</v>
      </c>
      <c r="P87" s="177">
        <f t="shared" si="7"/>
        <v>0.17782071276587075</v>
      </c>
      <c r="Q87" s="178">
        <v>0.1277426181277514</v>
      </c>
      <c r="R87" s="7">
        <v>1.0122920292891655</v>
      </c>
      <c r="S87" s="7">
        <v>2587.0712729861343</v>
      </c>
      <c r="T87" s="7">
        <v>4.1207296170242391E-3</v>
      </c>
    </row>
    <row r="88" spans="2:20" ht="15.75">
      <c r="B88" s="107" t="s">
        <v>97</v>
      </c>
      <c r="C88" s="7">
        <v>117919.47256369186</v>
      </c>
      <c r="D88" s="7">
        <v>0.99999999999999967</v>
      </c>
      <c r="E88" s="7">
        <v>583.14548087792491</v>
      </c>
      <c r="F88" s="7">
        <v>1</v>
      </c>
      <c r="H88" s="7">
        <v>7797.1964539045766</v>
      </c>
      <c r="I88" s="7">
        <v>1.0021903908880965</v>
      </c>
      <c r="J88" s="7">
        <v>3071788.5289541427</v>
      </c>
      <c r="K88" s="161">
        <f>SUM(K68:K86)</f>
        <v>3069.4519647883994</v>
      </c>
      <c r="L88" s="155"/>
      <c r="M88" s="162">
        <f>SUM(M68:M86)</f>
        <v>29.513142280231669</v>
      </c>
      <c r="N88" s="73">
        <f>SUM(N68:N87)</f>
        <v>3071.7885289541432</v>
      </c>
      <c r="O88" s="73"/>
      <c r="P88" s="169">
        <f>SUM(P68:P87)</f>
        <v>7.2047593509162677</v>
      </c>
      <c r="Q88" s="7">
        <v>6.1833288460042413</v>
      </c>
      <c r="R88" s="7">
        <v>50.173332221599409</v>
      </c>
      <c r="S88" s="7">
        <v>1000000.0000000002</v>
      </c>
      <c r="T88" s="7">
        <v>1.008100557067479</v>
      </c>
    </row>
    <row r="89" spans="2:20" ht="15">
      <c r="B89" s="109"/>
      <c r="C89" s="109"/>
      <c r="D89" s="109"/>
      <c r="E89" s="109"/>
      <c r="F89" s="109"/>
      <c r="K89" s="155"/>
      <c r="L89" s="155"/>
      <c r="M89" s="155"/>
      <c r="N89" s="70"/>
      <c r="O89" s="70"/>
      <c r="P89" s="70"/>
      <c r="Q89" s="75"/>
    </row>
    <row r="90" spans="2:20" ht="15">
      <c r="H90" s="99" t="s">
        <v>98</v>
      </c>
      <c r="I90" s="100"/>
      <c r="J90" s="100"/>
      <c r="K90" s="163"/>
      <c r="L90" s="153" t="s">
        <v>56</v>
      </c>
      <c r="M90" s="164">
        <f>Q88/M88</f>
        <v>0.20951103028246248</v>
      </c>
      <c r="N90" s="101"/>
      <c r="O90" s="102" t="s">
        <v>57</v>
      </c>
      <c r="P90" s="101">
        <f>Q88/P88</f>
        <v>0.85822836611716591</v>
      </c>
      <c r="Q90" s="110" t="s">
        <v>99</v>
      </c>
    </row>
    <row r="91" spans="2:20" ht="15">
      <c r="H91" s="99" t="s">
        <v>100</v>
      </c>
      <c r="I91" s="100"/>
      <c r="J91" s="100"/>
      <c r="K91" s="163"/>
      <c r="L91" s="163"/>
      <c r="M91" s="165">
        <f>M90*1000</f>
        <v>209.51103028246249</v>
      </c>
      <c r="N91" s="103"/>
      <c r="O91" s="103"/>
      <c r="P91" s="103">
        <f>P90*1000</f>
        <v>858.22836611716593</v>
      </c>
      <c r="Q91" s="110" t="s">
        <v>101</v>
      </c>
    </row>
    <row r="92" spans="2:20" ht="15">
      <c r="H92" s="99" t="s">
        <v>102</v>
      </c>
      <c r="I92" s="100"/>
      <c r="J92" s="100"/>
      <c r="K92" s="163"/>
      <c r="L92" s="163"/>
      <c r="M92" s="166">
        <f>M91/E$152</f>
        <v>402.90582746627399</v>
      </c>
      <c r="N92" s="104"/>
      <c r="O92" s="104"/>
      <c r="P92" s="104">
        <f>P91/E$152</f>
        <v>1650.4391656099344</v>
      </c>
      <c r="Q92" s="110" t="s">
        <v>101</v>
      </c>
    </row>
    <row r="95" spans="2:20" ht="18">
      <c r="B95" s="63" t="s">
        <v>105</v>
      </c>
      <c r="L95" s="2"/>
      <c r="M95" s="2"/>
      <c r="N95" s="2"/>
      <c r="O95" s="2"/>
      <c r="P95" s="2"/>
    </row>
    <row r="96" spans="2:20">
      <c r="B96" s="7" t="s">
        <v>50</v>
      </c>
      <c r="C96" s="7" t="s">
        <v>106</v>
      </c>
      <c r="H96" s="7" t="s">
        <v>52</v>
      </c>
    </row>
    <row r="97" spans="2:20" ht="15">
      <c r="C97" s="7" t="s">
        <v>53</v>
      </c>
      <c r="F97" s="7" t="s">
        <v>54</v>
      </c>
      <c r="H97" s="7" t="s">
        <v>55</v>
      </c>
      <c r="K97" s="152"/>
      <c r="L97" s="153" t="s">
        <v>56</v>
      </c>
      <c r="M97" s="152"/>
      <c r="N97" s="137"/>
      <c r="O97" s="102" t="s">
        <v>57</v>
      </c>
      <c r="P97" s="137"/>
    </row>
    <row r="98" spans="2:20" ht="15">
      <c r="B98" s="7" t="s">
        <v>58</v>
      </c>
      <c r="C98" s="7" t="s">
        <v>59</v>
      </c>
      <c r="D98" s="7" t="s">
        <v>60</v>
      </c>
      <c r="E98" s="7" t="s">
        <v>61</v>
      </c>
      <c r="F98" s="7" t="s">
        <v>62</v>
      </c>
      <c r="H98" s="7" t="s">
        <v>63</v>
      </c>
      <c r="I98" s="7" t="s">
        <v>64</v>
      </c>
      <c r="J98" s="7" t="s">
        <v>65</v>
      </c>
      <c r="K98" s="153" t="s">
        <v>66</v>
      </c>
      <c r="L98" s="154" t="s">
        <v>67</v>
      </c>
      <c r="M98" s="154" t="s">
        <v>68</v>
      </c>
      <c r="N98" s="102" t="s">
        <v>66</v>
      </c>
      <c r="O98" s="136" t="s">
        <v>67</v>
      </c>
      <c r="P98" s="136" t="s">
        <v>68</v>
      </c>
      <c r="Q98" s="7" t="s">
        <v>69</v>
      </c>
      <c r="R98" s="7" t="s">
        <v>70</v>
      </c>
      <c r="S98" s="7" t="s">
        <v>71</v>
      </c>
      <c r="T98" s="7" t="s">
        <v>72</v>
      </c>
    </row>
    <row r="99" spans="2:20">
      <c r="B99" s="178"/>
      <c r="C99" s="178" t="s">
        <v>73</v>
      </c>
      <c r="D99" s="178" t="s">
        <v>74</v>
      </c>
      <c r="E99" s="178"/>
      <c r="F99" s="178" t="s">
        <v>74</v>
      </c>
      <c r="G99" s="178"/>
      <c r="H99" s="178"/>
      <c r="I99" s="178"/>
      <c r="J99" s="178" t="s">
        <v>75</v>
      </c>
      <c r="K99" s="179"/>
      <c r="L99" s="179"/>
      <c r="M99" s="179"/>
      <c r="N99" s="180"/>
      <c r="O99" s="180"/>
      <c r="P99" s="180"/>
      <c r="Q99" s="178" t="s">
        <v>76</v>
      </c>
      <c r="R99" s="178" t="s">
        <v>73</v>
      </c>
      <c r="S99" s="178" t="s">
        <v>73</v>
      </c>
      <c r="T99" s="178" t="s">
        <v>64</v>
      </c>
    </row>
    <row r="100" spans="2:20">
      <c r="B100" s="7" t="s">
        <v>77</v>
      </c>
      <c r="C100" s="7">
        <v>0</v>
      </c>
      <c r="D100" s="7">
        <v>0</v>
      </c>
      <c r="E100" s="7">
        <v>0</v>
      </c>
      <c r="F100" s="7">
        <v>0</v>
      </c>
      <c r="H100" s="7">
        <v>0</v>
      </c>
      <c r="I100" s="7">
        <v>0</v>
      </c>
      <c r="J100" s="7">
        <v>0</v>
      </c>
      <c r="K100" s="156">
        <f>J100/1000</f>
        <v>0</v>
      </c>
      <c r="L100" s="157">
        <v>417.14285714285717</v>
      </c>
      <c r="M100" s="170">
        <f>K100/L100</f>
        <v>0</v>
      </c>
      <c r="N100" s="71">
        <f>J100/1000</f>
        <v>0</v>
      </c>
      <c r="O100" s="171">
        <v>1752</v>
      </c>
      <c r="P100" s="72">
        <f>N100/O100</f>
        <v>0</v>
      </c>
      <c r="Q100" s="7">
        <v>0</v>
      </c>
      <c r="R100" s="7">
        <v>0</v>
      </c>
      <c r="S100" s="7">
        <v>0</v>
      </c>
      <c r="T100" s="7">
        <v>0</v>
      </c>
    </row>
    <row r="101" spans="2:20">
      <c r="B101" s="7" t="s">
        <v>78</v>
      </c>
      <c r="C101" s="7">
        <v>0</v>
      </c>
      <c r="D101" s="7">
        <v>0</v>
      </c>
      <c r="E101" s="7">
        <v>0</v>
      </c>
      <c r="F101" s="7">
        <v>0</v>
      </c>
      <c r="H101" s="7">
        <v>0</v>
      </c>
      <c r="I101" s="7">
        <v>0</v>
      </c>
      <c r="J101" s="7">
        <v>0</v>
      </c>
      <c r="K101" s="156">
        <f t="shared" ref="K101:K119" si="8">J101/1000</f>
        <v>0</v>
      </c>
      <c r="L101" s="157">
        <v>417.14285714285717</v>
      </c>
      <c r="M101" s="170">
        <f t="shared" ref="M101:M119" si="9">K101/L101</f>
        <v>0</v>
      </c>
      <c r="N101" s="71">
        <f t="shared" ref="N101:N119" si="10">J101/1000</f>
        <v>0</v>
      </c>
      <c r="O101" s="171">
        <v>1752</v>
      </c>
      <c r="P101" s="72">
        <f t="shared" ref="P101:P119" si="11">N101/O101</f>
        <v>0</v>
      </c>
      <c r="Q101" s="7">
        <v>0</v>
      </c>
      <c r="R101" s="7">
        <v>0</v>
      </c>
      <c r="S101" s="7">
        <v>0</v>
      </c>
      <c r="T101" s="7">
        <v>0</v>
      </c>
    </row>
    <row r="102" spans="2:20">
      <c r="B102" s="7" t="s">
        <v>79</v>
      </c>
      <c r="C102" s="7">
        <v>126.35412791536075</v>
      </c>
      <c r="D102" s="7">
        <v>1.0010010010010012E-3</v>
      </c>
      <c r="E102" s="7">
        <v>0.97195483011815964</v>
      </c>
      <c r="F102" s="7">
        <v>1.878717350591043E-3</v>
      </c>
      <c r="H102" s="7">
        <v>1.7242531022291538</v>
      </c>
      <c r="I102" s="7">
        <v>1.8780894573126945E-3</v>
      </c>
      <c r="J102" s="7">
        <v>64800.359730588963</v>
      </c>
      <c r="K102" s="156">
        <f t="shared" si="8"/>
        <v>64.800359730588966</v>
      </c>
      <c r="L102" s="157">
        <v>104.28571428571429</v>
      </c>
      <c r="M102" s="170">
        <f t="shared" si="9"/>
        <v>0.62137331248509964</v>
      </c>
      <c r="N102" s="71">
        <f t="shared" si="10"/>
        <v>64.800359730588966</v>
      </c>
      <c r="O102" s="171">
        <v>438</v>
      </c>
      <c r="P102" s="72">
        <f t="shared" si="11"/>
        <v>0.14794602678216659</v>
      </c>
      <c r="Q102" s="7">
        <v>8.1000449663236199E-4</v>
      </c>
      <c r="R102" s="7">
        <v>0.12807295621682277</v>
      </c>
      <c r="S102" s="7">
        <v>1000.1308046443528</v>
      </c>
      <c r="T102" s="7">
        <v>1.8837313875171209E-3</v>
      </c>
    </row>
    <row r="103" spans="2:20">
      <c r="B103" s="7" t="s">
        <v>80</v>
      </c>
      <c r="C103" s="7">
        <v>379.06238374608228</v>
      </c>
      <c r="D103" s="7">
        <v>3.0030030030030038E-3</v>
      </c>
      <c r="E103" s="7">
        <v>2.3691398984130143</v>
      </c>
      <c r="F103" s="7">
        <v>4.5793735420656678E-3</v>
      </c>
      <c r="H103" s="7">
        <v>8.7485754645406395</v>
      </c>
      <c r="I103" s="7">
        <v>4.5801095205250499E-3</v>
      </c>
      <c r="J103" s="7">
        <v>18743.011495506693</v>
      </c>
      <c r="K103" s="156">
        <f t="shared" si="8"/>
        <v>18.743011495506693</v>
      </c>
      <c r="L103" s="157">
        <v>104.28571428571429</v>
      </c>
      <c r="M103" s="170">
        <f t="shared" si="9"/>
        <v>0.17972750749116007</v>
      </c>
      <c r="N103" s="71">
        <f t="shared" si="10"/>
        <v>18.743011495506693</v>
      </c>
      <c r="O103" s="171">
        <v>438</v>
      </c>
      <c r="P103" s="72">
        <f t="shared" si="11"/>
        <v>4.2792263688371447E-2</v>
      </c>
      <c r="Q103" s="7">
        <v>1.5619176246255579E-4</v>
      </c>
      <c r="R103" s="7">
        <v>0.19616798442163094</v>
      </c>
      <c r="S103" s="7">
        <v>3001.8778939489262</v>
      </c>
      <c r="T103" s="7">
        <v>4.593875366545758E-3</v>
      </c>
    </row>
    <row r="104" spans="2:20">
      <c r="B104" s="7" t="s">
        <v>81</v>
      </c>
      <c r="C104" s="7">
        <v>20216.660466457721</v>
      </c>
      <c r="D104" s="7">
        <v>0.16016016016016021</v>
      </c>
      <c r="E104" s="7">
        <v>101.08330233228861</v>
      </c>
      <c r="F104" s="7">
        <v>0.19538660446146849</v>
      </c>
      <c r="H104" s="7">
        <v>1058.1530523009983</v>
      </c>
      <c r="I104" s="7">
        <v>0.19548287711117202</v>
      </c>
      <c r="J104" s="7">
        <v>77487.105259362565</v>
      </c>
      <c r="K104" s="156">
        <f t="shared" si="8"/>
        <v>77.487105259362565</v>
      </c>
      <c r="L104" s="157">
        <v>104.28571428571429</v>
      </c>
      <c r="M104" s="170">
        <f t="shared" si="9"/>
        <v>0.74302703673361359</v>
      </c>
      <c r="N104" s="71">
        <f t="shared" si="10"/>
        <v>77.487105259362565</v>
      </c>
      <c r="O104" s="171">
        <v>438</v>
      </c>
      <c r="P104" s="72">
        <f t="shared" si="11"/>
        <v>0.17691119922228896</v>
      </c>
      <c r="Q104" s="7">
        <v>1.4901366396031262E-4</v>
      </c>
      <c r="R104" s="7">
        <v>3.7341873006466586</v>
      </c>
      <c r="S104" s="7">
        <v>160153.30114264687</v>
      </c>
      <c r="T104" s="7">
        <v>0.19607061047409555</v>
      </c>
    </row>
    <row r="105" spans="2:20">
      <c r="B105" s="7" t="s">
        <v>82</v>
      </c>
      <c r="C105" s="7">
        <v>88447.889540752512</v>
      </c>
      <c r="D105" s="7">
        <v>0.70070070070070078</v>
      </c>
      <c r="E105" s="7">
        <v>327.58477607686115</v>
      </c>
      <c r="F105" s="7">
        <v>0.63319732927327732</v>
      </c>
      <c r="H105" s="7">
        <v>11211.773061897089</v>
      </c>
      <c r="I105" s="7">
        <v>0.63359020886361272</v>
      </c>
      <c r="J105" s="7">
        <v>7784.8184962924461</v>
      </c>
      <c r="K105" s="156">
        <f t="shared" si="8"/>
        <v>7.7848184962924458</v>
      </c>
      <c r="L105" s="173">
        <v>1.0428571428571429E+19</v>
      </c>
      <c r="M105" s="170">
        <f t="shared" si="9"/>
        <v>7.4648944484996053E-19</v>
      </c>
      <c r="N105" s="71">
        <f t="shared" si="10"/>
        <v>7.7848184962924458</v>
      </c>
      <c r="O105" s="172">
        <v>4.38E+19</v>
      </c>
      <c r="P105" s="72">
        <f t="shared" si="11"/>
        <v>1.7773558210713346E-19</v>
      </c>
      <c r="Q105" s="7">
        <v>1.5887384686311115E-6</v>
      </c>
      <c r="R105" s="7">
        <v>5.0121310262050986</v>
      </c>
      <c r="S105" s="7">
        <v>700760.15238751634</v>
      </c>
      <c r="T105" s="7">
        <v>0.63549538745244449</v>
      </c>
    </row>
    <row r="106" spans="2:20">
      <c r="B106" s="7" t="s">
        <v>83</v>
      </c>
      <c r="C106" s="7">
        <v>0</v>
      </c>
      <c r="D106" s="7">
        <v>0</v>
      </c>
      <c r="E106" s="7">
        <v>0</v>
      </c>
      <c r="F106" s="7">
        <v>0</v>
      </c>
      <c r="H106" s="7">
        <v>0</v>
      </c>
      <c r="I106" s="7">
        <v>0</v>
      </c>
      <c r="J106" s="7">
        <v>0</v>
      </c>
      <c r="K106" s="156">
        <f t="shared" si="8"/>
        <v>0</v>
      </c>
      <c r="L106" s="173">
        <v>1.0428571428571429E+19</v>
      </c>
      <c r="M106" s="170">
        <f t="shared" si="9"/>
        <v>0</v>
      </c>
      <c r="N106" s="71">
        <f t="shared" si="10"/>
        <v>0</v>
      </c>
      <c r="O106" s="172">
        <v>4.38E+19</v>
      </c>
      <c r="P106" s="72">
        <f t="shared" si="11"/>
        <v>0</v>
      </c>
      <c r="Q106" s="7">
        <v>0</v>
      </c>
      <c r="R106" s="7">
        <v>0</v>
      </c>
      <c r="S106" s="7">
        <v>0</v>
      </c>
      <c r="T106" s="7">
        <v>0</v>
      </c>
    </row>
    <row r="107" spans="2:20">
      <c r="B107" s="7" t="s">
        <v>84</v>
      </c>
      <c r="C107" s="7">
        <v>126.35412791536075</v>
      </c>
      <c r="D107" s="7">
        <v>1.0010010010010012E-3</v>
      </c>
      <c r="E107" s="7">
        <v>1.0529510659613395</v>
      </c>
      <c r="F107" s="7">
        <v>2.0352771298069632E-3</v>
      </c>
      <c r="H107" s="7">
        <v>0.24092679690512611</v>
      </c>
      <c r="I107" s="7">
        <v>2.0197376432348427E-3</v>
      </c>
      <c r="J107" s="7">
        <v>63203.732320620213</v>
      </c>
      <c r="K107" s="156">
        <f t="shared" si="8"/>
        <v>63.203732320620212</v>
      </c>
      <c r="L107" s="173">
        <v>1.0428571428571429E+19</v>
      </c>
      <c r="M107" s="170">
        <f t="shared" si="9"/>
        <v>6.0606318663608418E-18</v>
      </c>
      <c r="N107" s="71">
        <f t="shared" si="10"/>
        <v>63.203732320620212</v>
      </c>
      <c r="O107" s="172">
        <v>4.38E+19</v>
      </c>
      <c r="P107" s="72">
        <f t="shared" si="11"/>
        <v>1.443007587228772E-18</v>
      </c>
      <c r="Q107" s="7">
        <v>0.13167444233462544</v>
      </c>
      <c r="R107" s="7">
        <v>1.0434496363863079</v>
      </c>
      <c r="S107" s="7">
        <v>992.82655070246005</v>
      </c>
      <c r="T107" s="7">
        <v>2.0257606513019301E-3</v>
      </c>
    </row>
    <row r="108" spans="2:20">
      <c r="B108" s="7" t="s">
        <v>85</v>
      </c>
      <c r="C108" s="7">
        <v>126.35412791536075</v>
      </c>
      <c r="D108" s="7">
        <v>1.0010010010010012E-3</v>
      </c>
      <c r="E108" s="7">
        <v>0.97195483011815964</v>
      </c>
      <c r="F108" s="7">
        <v>1.878717350591043E-3</v>
      </c>
      <c r="H108" s="7">
        <v>0.39949351612331807</v>
      </c>
      <c r="I108" s="7">
        <v>1.8711985149295475E-3</v>
      </c>
      <c r="J108" s="7">
        <v>6568.7967011746769</v>
      </c>
      <c r="K108" s="156">
        <f t="shared" si="8"/>
        <v>6.5687967011746773</v>
      </c>
      <c r="L108" s="157">
        <v>62.571428571428569</v>
      </c>
      <c r="M108" s="170">
        <f t="shared" si="9"/>
        <v>0.10498076919685558</v>
      </c>
      <c r="N108" s="71">
        <f t="shared" si="10"/>
        <v>6.5687967011746773</v>
      </c>
      <c r="O108" s="171">
        <v>262.8</v>
      </c>
      <c r="P108" s="72">
        <f t="shared" si="11"/>
        <v>2.4995421237346563E-2</v>
      </c>
      <c r="Q108" s="7">
        <v>4.6919976436961969E-2</v>
      </c>
      <c r="R108" s="7">
        <v>0.58928826089377018</v>
      </c>
      <c r="S108" s="7">
        <v>996.46120108868615</v>
      </c>
      <c r="T108" s="7">
        <v>1.8767990574784787E-3</v>
      </c>
    </row>
    <row r="109" spans="2:20">
      <c r="B109" s="7" t="s">
        <v>86</v>
      </c>
      <c r="C109" s="7">
        <v>884.4788954075251</v>
      </c>
      <c r="D109" s="7">
        <v>7.0070070070070078E-3</v>
      </c>
      <c r="E109" s="7">
        <v>5.896525969383501</v>
      </c>
      <c r="F109" s="7">
        <v>1.1397551926918994E-2</v>
      </c>
      <c r="H109" s="7">
        <v>6.0663546336451697</v>
      </c>
      <c r="I109" s="7">
        <v>1.1383872415816379E-2</v>
      </c>
      <c r="J109" s="7">
        <v>3509.9057296870451</v>
      </c>
      <c r="K109" s="156">
        <f t="shared" si="8"/>
        <v>3.5099057296870453</v>
      </c>
      <c r="L109" s="157">
        <v>104.28571428571429</v>
      </c>
      <c r="M109" s="170">
        <f t="shared" si="9"/>
        <v>3.3656630284670294E-2</v>
      </c>
      <c r="N109" s="71">
        <f t="shared" si="10"/>
        <v>3.5099057296870453</v>
      </c>
      <c r="O109" s="171">
        <v>438</v>
      </c>
      <c r="P109" s="72">
        <f t="shared" si="11"/>
        <v>8.0134834011119753E-3</v>
      </c>
      <c r="Q109" s="7">
        <v>6.6224636409189533E-2</v>
      </c>
      <c r="R109" s="7">
        <v>1.6595471159946851</v>
      </c>
      <c r="S109" s="7">
        <v>6994.8508053068599</v>
      </c>
      <c r="T109" s="7">
        <v>1.1418040760205091E-2</v>
      </c>
    </row>
    <row r="110" spans="2:20">
      <c r="B110" s="7" t="s">
        <v>87</v>
      </c>
      <c r="C110" s="7">
        <v>10108.33023322886</v>
      </c>
      <c r="D110" s="7">
        <v>8.0080080080080107E-2</v>
      </c>
      <c r="E110" s="7">
        <v>53.201738069625584</v>
      </c>
      <c r="F110" s="7">
        <v>0.10283505497972026</v>
      </c>
      <c r="H110" s="7">
        <v>196.06428624832958</v>
      </c>
      <c r="I110" s="7">
        <v>0.1028506948594488</v>
      </c>
      <c r="J110" s="7">
        <v>871.70045608125906</v>
      </c>
      <c r="K110" s="156">
        <f t="shared" si="8"/>
        <v>0.87170045608125901</v>
      </c>
      <c r="L110" s="159">
        <v>1.0428571428571429E+19</v>
      </c>
      <c r="M110" s="170">
        <f t="shared" si="9"/>
        <v>8.3587714966696063E-20</v>
      </c>
      <c r="N110" s="71">
        <f t="shared" si="10"/>
        <v>0.87170045608125901</v>
      </c>
      <c r="O110" s="172">
        <v>4.38E+19</v>
      </c>
      <c r="P110" s="72">
        <f t="shared" si="11"/>
        <v>1.9901836896832397E-20</v>
      </c>
      <c r="Q110" s="7">
        <v>6.7053881237019927E-2</v>
      </c>
      <c r="R110" s="7">
        <v>5.3136619950324482</v>
      </c>
      <c r="S110" s="7">
        <v>80049.38653695352</v>
      </c>
      <c r="T110" s="7">
        <v>0.10315981728772296</v>
      </c>
    </row>
    <row r="111" spans="2:20">
      <c r="B111" s="7" t="s">
        <v>88</v>
      </c>
      <c r="C111" s="7">
        <v>5812.2898841065944</v>
      </c>
      <c r="D111" s="7">
        <v>4.6046046046046056E-2</v>
      </c>
      <c r="E111" s="7">
        <v>24.217874517110811</v>
      </c>
      <c r="F111" s="7">
        <v>4.6811373985560158E-2</v>
      </c>
      <c r="H111" s="7">
        <v>1398.8931916757392</v>
      </c>
      <c r="I111" s="7">
        <v>4.6841497010430132E-2</v>
      </c>
      <c r="J111" s="7">
        <v>0.20775595450632706</v>
      </c>
      <c r="K111" s="156">
        <f t="shared" si="8"/>
        <v>2.0775595450632706E-4</v>
      </c>
      <c r="L111" s="173">
        <v>1.0428571428571429E+19</v>
      </c>
      <c r="M111" s="170">
        <f t="shared" si="9"/>
        <v>1.9921803856771087E-23</v>
      </c>
      <c r="N111" s="71">
        <f t="shared" si="10"/>
        <v>2.0775595450632706E-4</v>
      </c>
      <c r="O111" s="172">
        <v>4.38E+19</v>
      </c>
      <c r="P111" s="72">
        <f t="shared" si="11"/>
        <v>4.7432866325645446E-24</v>
      </c>
      <c r="Q111" s="7">
        <v>3.1008351418854776E-4</v>
      </c>
      <c r="R111" s="7">
        <v>0.19518600789520021</v>
      </c>
      <c r="S111" s="7">
        <v>46051.01267719212</v>
      </c>
      <c r="T111" s="7">
        <v>4.6982350634628453E-2</v>
      </c>
    </row>
    <row r="112" spans="2:20">
      <c r="B112" s="7" t="s">
        <v>89</v>
      </c>
      <c r="C112" s="7">
        <v>0</v>
      </c>
      <c r="D112" s="7">
        <v>0</v>
      </c>
      <c r="E112" s="7">
        <v>0</v>
      </c>
      <c r="F112" s="7">
        <v>0</v>
      </c>
      <c r="H112" s="7">
        <v>0</v>
      </c>
      <c r="I112" s="7">
        <v>0</v>
      </c>
      <c r="J112" s="7">
        <v>0</v>
      </c>
      <c r="K112" s="156">
        <f t="shared" si="8"/>
        <v>0</v>
      </c>
      <c r="L112" s="155">
        <v>729.99999999999989</v>
      </c>
      <c r="M112" s="170">
        <f t="shared" si="9"/>
        <v>0</v>
      </c>
      <c r="N112" s="71">
        <f t="shared" si="10"/>
        <v>0</v>
      </c>
      <c r="O112" s="171">
        <v>3066</v>
      </c>
      <c r="P112" s="72">
        <f t="shared" si="11"/>
        <v>0</v>
      </c>
      <c r="Q112" s="7">
        <v>0</v>
      </c>
      <c r="R112" s="7">
        <v>0</v>
      </c>
      <c r="S112" s="7">
        <v>0</v>
      </c>
      <c r="T112" s="7">
        <v>0</v>
      </c>
    </row>
    <row r="113" spans="2:20">
      <c r="B113" s="7" t="s">
        <v>90</v>
      </c>
      <c r="C113" s="7">
        <v>0</v>
      </c>
      <c r="D113" s="7">
        <v>0</v>
      </c>
      <c r="E113" s="7">
        <v>0</v>
      </c>
      <c r="F113" s="7">
        <v>0</v>
      </c>
      <c r="H113" s="7">
        <v>0</v>
      </c>
      <c r="I113" s="7">
        <v>0</v>
      </c>
      <c r="J113" s="7">
        <v>0</v>
      </c>
      <c r="K113" s="156">
        <f t="shared" si="8"/>
        <v>0</v>
      </c>
      <c r="L113" s="157">
        <v>31.285714285714285</v>
      </c>
      <c r="M113" s="170">
        <f t="shared" si="9"/>
        <v>0</v>
      </c>
      <c r="N113" s="71">
        <f t="shared" si="10"/>
        <v>0</v>
      </c>
      <c r="O113" s="171">
        <v>131.4</v>
      </c>
      <c r="P113" s="72">
        <f t="shared" si="11"/>
        <v>0</v>
      </c>
      <c r="Q113" s="7">
        <v>0</v>
      </c>
      <c r="R113" s="7">
        <v>0</v>
      </c>
      <c r="S113" s="7">
        <v>0</v>
      </c>
      <c r="T113" s="7">
        <v>0</v>
      </c>
    </row>
    <row r="114" spans="2:20">
      <c r="B114" s="7" t="s">
        <v>91</v>
      </c>
      <c r="C114" s="7">
        <v>0</v>
      </c>
      <c r="D114" s="7">
        <v>0</v>
      </c>
      <c r="E114" s="7">
        <v>0</v>
      </c>
      <c r="F114" s="7">
        <v>0</v>
      </c>
      <c r="H114" s="7">
        <v>0</v>
      </c>
      <c r="I114" s="7">
        <v>0</v>
      </c>
      <c r="J114" s="7">
        <v>0</v>
      </c>
      <c r="K114" s="156">
        <f t="shared" si="8"/>
        <v>0</v>
      </c>
      <c r="L114" s="157">
        <v>5214.2857142857147</v>
      </c>
      <c r="M114" s="170">
        <f t="shared" si="9"/>
        <v>0</v>
      </c>
      <c r="N114" s="71">
        <f t="shared" si="10"/>
        <v>0</v>
      </c>
      <c r="O114" s="171">
        <v>21900</v>
      </c>
      <c r="P114" s="72">
        <f t="shared" si="11"/>
        <v>0</v>
      </c>
      <c r="Q114" s="7">
        <v>0</v>
      </c>
      <c r="R114" s="7">
        <v>0</v>
      </c>
      <c r="S114" s="7">
        <v>0</v>
      </c>
      <c r="T114" s="7">
        <v>0</v>
      </c>
    </row>
    <row r="115" spans="2:20">
      <c r="B115" s="7" t="s">
        <v>92</v>
      </c>
      <c r="C115" s="7">
        <v>0</v>
      </c>
      <c r="D115" s="7">
        <v>0</v>
      </c>
      <c r="E115" s="7">
        <v>0</v>
      </c>
      <c r="F115" s="7">
        <v>0</v>
      </c>
      <c r="H115" s="7">
        <v>0</v>
      </c>
      <c r="I115" s="7">
        <v>0</v>
      </c>
      <c r="J115" s="7">
        <v>0</v>
      </c>
      <c r="K115" s="156">
        <f t="shared" si="8"/>
        <v>0</v>
      </c>
      <c r="L115" s="157">
        <v>1042.8571428571429</v>
      </c>
      <c r="M115" s="170">
        <f t="shared" si="9"/>
        <v>0</v>
      </c>
      <c r="N115" s="71">
        <f t="shared" si="10"/>
        <v>0</v>
      </c>
      <c r="O115" s="171">
        <v>4380</v>
      </c>
      <c r="P115" s="72">
        <f t="shared" si="11"/>
        <v>0</v>
      </c>
      <c r="Q115" s="7">
        <v>0</v>
      </c>
      <c r="R115" s="7">
        <v>0</v>
      </c>
      <c r="S115" s="7">
        <v>0</v>
      </c>
      <c r="T115" s="7">
        <v>0</v>
      </c>
    </row>
    <row r="116" spans="2:20">
      <c r="B116" s="7" t="s">
        <v>93</v>
      </c>
      <c r="C116" s="7">
        <v>0</v>
      </c>
      <c r="D116" s="7">
        <v>0</v>
      </c>
      <c r="E116" s="7">
        <v>0</v>
      </c>
      <c r="F116" s="7">
        <v>0</v>
      </c>
      <c r="H116" s="7">
        <v>0</v>
      </c>
      <c r="I116" s="7">
        <v>0</v>
      </c>
      <c r="J116" s="7">
        <v>0</v>
      </c>
      <c r="K116" s="156">
        <f t="shared" si="8"/>
        <v>0</v>
      </c>
      <c r="L116" s="157">
        <v>104.28571428571429</v>
      </c>
      <c r="M116" s="170">
        <f t="shared" si="9"/>
        <v>0</v>
      </c>
      <c r="N116" s="71">
        <f t="shared" si="10"/>
        <v>0</v>
      </c>
      <c r="O116" s="171">
        <v>438</v>
      </c>
      <c r="P116" s="72">
        <f t="shared" si="11"/>
        <v>0</v>
      </c>
      <c r="Q116" s="7">
        <v>0</v>
      </c>
      <c r="R116" s="7">
        <v>0</v>
      </c>
      <c r="S116" s="7">
        <v>0</v>
      </c>
      <c r="T116" s="7">
        <v>0</v>
      </c>
    </row>
    <row r="117" spans="2:20">
      <c r="B117" s="7" t="s">
        <v>94</v>
      </c>
      <c r="C117" s="7">
        <v>0</v>
      </c>
      <c r="D117" s="7">
        <v>0</v>
      </c>
      <c r="E117" s="7">
        <v>0</v>
      </c>
      <c r="F117" s="7">
        <v>0</v>
      </c>
      <c r="H117" s="7">
        <v>0</v>
      </c>
      <c r="I117" s="7">
        <v>0</v>
      </c>
      <c r="J117" s="7">
        <v>0</v>
      </c>
      <c r="K117" s="156">
        <f t="shared" si="8"/>
        <v>0</v>
      </c>
      <c r="L117" s="157">
        <v>62.571428571428569</v>
      </c>
      <c r="M117" s="170">
        <f t="shared" si="9"/>
        <v>0</v>
      </c>
      <c r="N117" s="71">
        <f t="shared" si="10"/>
        <v>0</v>
      </c>
      <c r="O117" s="171">
        <v>262.8</v>
      </c>
      <c r="P117" s="72">
        <f t="shared" si="11"/>
        <v>0</v>
      </c>
      <c r="Q117" s="7">
        <v>0</v>
      </c>
      <c r="R117" s="7">
        <v>0</v>
      </c>
      <c r="S117" s="7">
        <v>0</v>
      </c>
      <c r="T117" s="7">
        <v>0</v>
      </c>
    </row>
    <row r="118" spans="2:20">
      <c r="B118" s="7" t="s">
        <v>95</v>
      </c>
      <c r="C118" s="7">
        <v>0</v>
      </c>
      <c r="D118" s="7">
        <v>0</v>
      </c>
      <c r="E118" s="7">
        <v>0</v>
      </c>
      <c r="F118" s="7">
        <v>0</v>
      </c>
      <c r="H118" s="7">
        <v>0</v>
      </c>
      <c r="I118" s="7">
        <v>0</v>
      </c>
      <c r="J118" s="7">
        <v>0</v>
      </c>
      <c r="K118" s="156">
        <f t="shared" si="8"/>
        <v>0</v>
      </c>
      <c r="L118" s="157">
        <v>62.571428571428569</v>
      </c>
      <c r="M118" s="170">
        <f t="shared" si="9"/>
        <v>0</v>
      </c>
      <c r="N118" s="71">
        <f t="shared" si="10"/>
        <v>0</v>
      </c>
      <c r="O118" s="171">
        <v>262.8</v>
      </c>
      <c r="P118" s="72">
        <f t="shared" si="11"/>
        <v>0</v>
      </c>
      <c r="Q118" s="7">
        <v>0</v>
      </c>
      <c r="R118" s="7">
        <v>0</v>
      </c>
      <c r="S118" s="7">
        <v>0</v>
      </c>
      <c r="T118" s="7">
        <v>0</v>
      </c>
    </row>
    <row r="119" spans="2:20">
      <c r="B119" s="7" t="s">
        <v>96</v>
      </c>
      <c r="C119" s="7">
        <v>0</v>
      </c>
      <c r="D119" s="7">
        <v>0</v>
      </c>
      <c r="E119" s="7">
        <v>0</v>
      </c>
      <c r="F119" s="7">
        <v>0</v>
      </c>
      <c r="H119" s="7">
        <v>0</v>
      </c>
      <c r="I119" s="7">
        <v>0</v>
      </c>
      <c r="J119" s="7">
        <v>0</v>
      </c>
      <c r="K119" s="174">
        <f t="shared" si="8"/>
        <v>0</v>
      </c>
      <c r="L119" s="160">
        <v>3.1285714285714286</v>
      </c>
      <c r="M119" s="181">
        <f t="shared" si="9"/>
        <v>0</v>
      </c>
      <c r="N119" s="176">
        <f t="shared" si="10"/>
        <v>0</v>
      </c>
      <c r="O119" s="171">
        <v>13.14</v>
      </c>
      <c r="P119" s="177">
        <f t="shared" si="11"/>
        <v>0</v>
      </c>
      <c r="Q119" s="7">
        <v>0</v>
      </c>
      <c r="R119" s="7">
        <v>0</v>
      </c>
      <c r="S119" s="7">
        <v>0</v>
      </c>
      <c r="T119" s="7">
        <v>0</v>
      </c>
    </row>
    <row r="120" spans="2:20" ht="15.75">
      <c r="B120" s="7" t="s">
        <v>97</v>
      </c>
      <c r="C120" s="7">
        <v>126227.77378744536</v>
      </c>
      <c r="D120" s="7">
        <v>1.0000000000000002</v>
      </c>
      <c r="E120" s="7">
        <v>517.35021758988034</v>
      </c>
      <c r="F120" s="7">
        <v>1</v>
      </c>
      <c r="H120" s="7">
        <v>13882.063195635599</v>
      </c>
      <c r="I120" s="7">
        <v>1.0004982853964821</v>
      </c>
      <c r="J120" s="7">
        <v>242969.63794526833</v>
      </c>
      <c r="K120" s="161">
        <f>SUM(K100:K118)</f>
        <v>242.96963794526837</v>
      </c>
      <c r="L120" s="155"/>
      <c r="M120" s="167">
        <f>SUM(M100:M118)</f>
        <v>1.6827652561913993</v>
      </c>
      <c r="N120" s="73">
        <f>SUM(N100:N119)</f>
        <v>242.96963794526837</v>
      </c>
      <c r="O120" s="73"/>
      <c r="P120" s="74">
        <f>SUM(P100:P119)</f>
        <v>0.40065839433128547</v>
      </c>
      <c r="Q120" s="7">
        <v>0.3132998185935093</v>
      </c>
      <c r="R120" s="7">
        <v>17.871692283692621</v>
      </c>
      <c r="S120" s="7">
        <v>1000000.0000000001</v>
      </c>
      <c r="T120" s="7">
        <v>1.0035063730719398</v>
      </c>
    </row>
    <row r="121" spans="2:20">
      <c r="K121" s="155"/>
      <c r="L121" s="155"/>
      <c r="M121" s="155"/>
      <c r="N121" s="70"/>
      <c r="O121" s="70"/>
      <c r="P121" s="70"/>
    </row>
    <row r="122" spans="2:20" ht="15">
      <c r="H122" s="99" t="s">
        <v>98</v>
      </c>
      <c r="I122" s="100"/>
      <c r="J122" s="100"/>
      <c r="K122" s="163"/>
      <c r="L122" s="153" t="s">
        <v>56</v>
      </c>
      <c r="M122" s="164">
        <f>Q120/M120</f>
        <v>0.18618153508980834</v>
      </c>
      <c r="N122" s="101"/>
      <c r="O122" s="102" t="s">
        <v>57</v>
      </c>
      <c r="P122" s="101">
        <f>Q120/P120</f>
        <v>0.78196244737719511</v>
      </c>
      <c r="Q122" s="110" t="s">
        <v>99</v>
      </c>
    </row>
    <row r="123" spans="2:20" ht="15">
      <c r="H123" s="99" t="s">
        <v>100</v>
      </c>
      <c r="I123" s="100"/>
      <c r="J123" s="100"/>
      <c r="K123" s="163"/>
      <c r="L123" s="163"/>
      <c r="M123" s="165">
        <f>M122*1000</f>
        <v>186.18153508980834</v>
      </c>
      <c r="N123" s="103"/>
      <c r="O123" s="103"/>
      <c r="P123" s="103">
        <f>P122*1000</f>
        <v>781.96244737719508</v>
      </c>
      <c r="Q123" s="110" t="s">
        <v>101</v>
      </c>
    </row>
    <row r="124" spans="2:20" ht="15">
      <c r="H124" s="99" t="s">
        <v>102</v>
      </c>
      <c r="I124" s="100"/>
      <c r="J124" s="100"/>
      <c r="K124" s="163"/>
      <c r="L124" s="163"/>
      <c r="M124" s="166">
        <f>M123/E$152</f>
        <v>358.04141363424679</v>
      </c>
      <c r="N124" s="104"/>
      <c r="O124" s="104"/>
      <c r="P124" s="104">
        <f>P123/E$152</f>
        <v>1503.7739372638366</v>
      </c>
      <c r="Q124" s="110" t="s">
        <v>101</v>
      </c>
    </row>
    <row r="126" spans="2:20">
      <c r="B126" s="76"/>
      <c r="C126" s="77"/>
      <c r="D126" s="77"/>
      <c r="E126" s="77"/>
      <c r="F126" s="78"/>
    </row>
    <row r="127" spans="2:20" ht="18">
      <c r="B127" s="111" t="s">
        <v>107</v>
      </c>
      <c r="C127" s="112"/>
      <c r="D127" s="112"/>
      <c r="E127" s="112"/>
      <c r="F127" s="79"/>
      <c r="G127" s="80"/>
      <c r="H127" s="81"/>
    </row>
    <row r="128" spans="2:20" ht="15.75">
      <c r="B128" s="113"/>
      <c r="C128" s="114" t="s">
        <v>108</v>
      </c>
      <c r="D128" s="114" t="s">
        <v>108</v>
      </c>
      <c r="E128" s="115"/>
      <c r="F128" s="82"/>
      <c r="G128" s="83"/>
      <c r="H128" s="84"/>
    </row>
    <row r="129" spans="2:8" ht="15.75">
      <c r="B129" s="116"/>
      <c r="C129" s="117" t="s">
        <v>109</v>
      </c>
      <c r="D129" s="117" t="s">
        <v>109</v>
      </c>
      <c r="E129" s="118"/>
      <c r="F129" s="82"/>
      <c r="G129" s="83"/>
      <c r="H129" s="84"/>
    </row>
    <row r="130" spans="2:8" ht="15">
      <c r="B130" s="116"/>
      <c r="C130" s="117" t="s">
        <v>110</v>
      </c>
      <c r="D130" s="117" t="s">
        <v>111</v>
      </c>
      <c r="E130" s="118" t="s">
        <v>112</v>
      </c>
      <c r="F130" s="85"/>
      <c r="G130" s="86"/>
      <c r="H130" s="87"/>
    </row>
    <row r="131" spans="2:8" ht="15">
      <c r="B131" s="119" t="s">
        <v>113</v>
      </c>
      <c r="C131" s="120" t="s">
        <v>114</v>
      </c>
      <c r="D131" s="120" t="s">
        <v>114</v>
      </c>
      <c r="E131" s="121" t="s">
        <v>115</v>
      </c>
      <c r="F131" s="85"/>
      <c r="G131" s="86"/>
      <c r="H131" s="87"/>
    </row>
    <row r="132" spans="2:8" ht="15">
      <c r="B132" s="144" t="s">
        <v>90</v>
      </c>
      <c r="C132" s="145">
        <v>0.23</v>
      </c>
      <c r="D132" s="122">
        <v>0.13</v>
      </c>
      <c r="E132" s="123">
        <f>D132/C132</f>
        <v>0.56521739130434778</v>
      </c>
      <c r="F132" s="85"/>
      <c r="G132" s="86"/>
      <c r="H132" s="87"/>
    </row>
    <row r="133" spans="2:8" ht="15">
      <c r="B133" s="146" t="s">
        <v>92</v>
      </c>
      <c r="C133" s="147">
        <v>0.32200000000000001</v>
      </c>
      <c r="D133" s="124">
        <v>0.159</v>
      </c>
      <c r="E133" s="125">
        <f t="shared" ref="E133:E140" si="12">D133/C133</f>
        <v>0.49378881987577639</v>
      </c>
      <c r="F133" s="85"/>
      <c r="G133" s="86"/>
      <c r="H133" s="87"/>
    </row>
    <row r="134" spans="2:8" ht="15">
      <c r="B134" s="146" t="s">
        <v>91</v>
      </c>
      <c r="C134" s="148">
        <v>0.27100000000000002</v>
      </c>
      <c r="D134" s="126">
        <v>0.14399999999999999</v>
      </c>
      <c r="E134" s="125">
        <f t="shared" si="12"/>
        <v>0.53136531365313644</v>
      </c>
      <c r="F134" s="85"/>
      <c r="G134" s="86"/>
      <c r="H134" s="87"/>
    </row>
    <row r="135" spans="2:8" ht="15">
      <c r="B135" s="146" t="s">
        <v>116</v>
      </c>
      <c r="C135" s="147">
        <v>0.27100000000000002</v>
      </c>
      <c r="D135" s="124">
        <v>0.13300000000000001</v>
      </c>
      <c r="E135" s="125">
        <f t="shared" si="12"/>
        <v>0.4907749077490775</v>
      </c>
      <c r="F135" s="85"/>
      <c r="G135" s="86"/>
      <c r="H135" s="87"/>
    </row>
    <row r="136" spans="2:8" ht="15">
      <c r="B136" s="146" t="s">
        <v>117</v>
      </c>
      <c r="C136" s="147">
        <v>211</v>
      </c>
      <c r="D136" s="124">
        <v>87.7</v>
      </c>
      <c r="E136" s="125">
        <f t="shared" si="12"/>
        <v>0.4156398104265403</v>
      </c>
      <c r="F136" s="85"/>
      <c r="G136" s="86"/>
      <c r="H136" s="87"/>
    </row>
    <row r="137" spans="2:8" ht="15">
      <c r="B137" s="146" t="s">
        <v>118</v>
      </c>
      <c r="C137" s="147">
        <v>81.8</v>
      </c>
      <c r="D137" s="124">
        <v>44.1</v>
      </c>
      <c r="E137" s="125">
        <f t="shared" si="12"/>
        <v>0.53911980440097806</v>
      </c>
      <c r="F137" s="85"/>
      <c r="G137" s="86"/>
      <c r="H137" s="87"/>
    </row>
    <row r="138" spans="2:8" ht="15">
      <c r="B138" s="146" t="s">
        <v>119</v>
      </c>
      <c r="C138" s="147">
        <v>73.599999999999994</v>
      </c>
      <c r="D138" s="124">
        <v>43.5</v>
      </c>
      <c r="E138" s="125">
        <f t="shared" si="12"/>
        <v>0.59103260869565222</v>
      </c>
      <c r="F138" s="85"/>
      <c r="G138" s="86"/>
      <c r="H138" s="87"/>
    </row>
    <row r="139" spans="2:8" ht="15">
      <c r="B139" s="146" t="s">
        <v>120</v>
      </c>
      <c r="C139" s="147">
        <v>139</v>
      </c>
      <c r="D139" s="124">
        <v>62.8</v>
      </c>
      <c r="E139" s="125">
        <f t="shared" si="12"/>
        <v>0.45179856115107914</v>
      </c>
      <c r="F139" s="85"/>
      <c r="G139" s="86"/>
      <c r="H139" s="87"/>
    </row>
    <row r="140" spans="2:8" ht="15">
      <c r="B140" s="146" t="s">
        <v>121</v>
      </c>
      <c r="C140" s="147">
        <v>51.1</v>
      </c>
      <c r="D140" s="124">
        <v>33</v>
      </c>
      <c r="E140" s="125">
        <f t="shared" si="12"/>
        <v>0.64579256360078274</v>
      </c>
      <c r="F140" s="85"/>
      <c r="G140" s="86"/>
      <c r="H140" s="87"/>
    </row>
    <row r="141" spans="2:8" ht="15">
      <c r="B141" s="146"/>
      <c r="C141" s="147"/>
      <c r="D141" s="124" t="s">
        <v>122</v>
      </c>
      <c r="E141" s="127">
        <f>AVERAGE(E132:E140)</f>
        <v>0.52494775342859679</v>
      </c>
      <c r="F141" s="85"/>
      <c r="G141" s="86"/>
      <c r="H141" s="87"/>
    </row>
    <row r="142" spans="2:8" ht="15">
      <c r="B142" s="88"/>
      <c r="C142" s="89"/>
      <c r="D142" s="90"/>
      <c r="E142" s="91"/>
      <c r="F142" s="85"/>
      <c r="G142" s="86"/>
      <c r="H142" s="87"/>
    </row>
    <row r="143" spans="2:8" ht="15">
      <c r="B143" s="134" t="s">
        <v>123</v>
      </c>
      <c r="C143" s="135">
        <v>334</v>
      </c>
      <c r="D143" s="135" t="s">
        <v>124</v>
      </c>
      <c r="E143" s="128"/>
      <c r="F143" s="92"/>
      <c r="G143" s="86"/>
      <c r="H143" s="87"/>
    </row>
    <row r="144" spans="2:8" ht="15">
      <c r="B144" s="134" t="s">
        <v>125</v>
      </c>
      <c r="C144" s="135">
        <v>6.13</v>
      </c>
      <c r="D144" s="135">
        <v>3.5</v>
      </c>
      <c r="E144" s="129">
        <f>D144/C144</f>
        <v>0.5709624796084829</v>
      </c>
      <c r="F144" s="92"/>
      <c r="G144" s="86"/>
      <c r="H144" s="87"/>
    </row>
    <row r="145" spans="2:8" ht="15">
      <c r="B145" s="134" t="s">
        <v>126</v>
      </c>
      <c r="C145" s="135">
        <v>139</v>
      </c>
      <c r="D145" s="135" t="s">
        <v>124</v>
      </c>
      <c r="E145" s="129"/>
      <c r="F145" s="92"/>
      <c r="G145" s="86"/>
      <c r="H145" s="87"/>
    </row>
    <row r="146" spans="2:8" ht="15">
      <c r="B146" s="134" t="s">
        <v>127</v>
      </c>
      <c r="C146" s="135">
        <v>1.8700000000000001E-5</v>
      </c>
      <c r="D146" s="135">
        <v>3.36E-6</v>
      </c>
      <c r="E146" s="129">
        <f t="shared" ref="E146:E148" si="13">D146/C146</f>
        <v>0.17967914438502675</v>
      </c>
      <c r="F146" s="92"/>
      <c r="G146" s="86"/>
      <c r="H146" s="87"/>
    </row>
    <row r="147" spans="2:8" ht="15">
      <c r="B147" s="134" t="s">
        <v>128</v>
      </c>
      <c r="C147" s="135">
        <v>0.22700000000000001</v>
      </c>
      <c r="D147" s="135">
        <v>0.13</v>
      </c>
      <c r="E147" s="129">
        <f t="shared" si="13"/>
        <v>0.57268722466960353</v>
      </c>
      <c r="F147" s="92"/>
      <c r="G147" s="86"/>
      <c r="H147" s="87"/>
    </row>
    <row r="148" spans="2:8" ht="15">
      <c r="B148" s="134" t="s">
        <v>129</v>
      </c>
      <c r="C148" s="135">
        <v>0.26300000000000001</v>
      </c>
      <c r="D148" s="135">
        <v>0.108</v>
      </c>
      <c r="E148" s="129">
        <f t="shared" si="13"/>
        <v>0.41064638783269958</v>
      </c>
      <c r="F148" s="92"/>
      <c r="G148" s="86"/>
      <c r="H148" s="87"/>
    </row>
    <row r="149" spans="2:8" ht="15">
      <c r="B149" s="130"/>
      <c r="C149" s="131"/>
      <c r="D149" s="124" t="s">
        <v>122</v>
      </c>
      <c r="E149" s="127">
        <f>AVERAGE(E143:E148)</f>
        <v>0.43349380912395319</v>
      </c>
      <c r="F149" s="92"/>
      <c r="G149" s="86"/>
      <c r="H149" s="87"/>
    </row>
    <row r="150" spans="2:8" ht="15">
      <c r="B150" s="138"/>
      <c r="C150" s="139" t="s">
        <v>130</v>
      </c>
      <c r="D150" s="140"/>
      <c r="E150" s="127">
        <f>AVERAGE(E144,E147:E148)</f>
        <v>0.51809869737026204</v>
      </c>
      <c r="F150" s="92"/>
      <c r="G150" s="86"/>
      <c r="H150" s="87"/>
    </row>
    <row r="151" spans="2:8" ht="15">
      <c r="B151" s="138"/>
      <c r="C151" s="140"/>
      <c r="D151" s="140"/>
      <c r="E151" s="132"/>
      <c r="F151" s="92"/>
      <c r="G151" s="86"/>
      <c r="H151" s="87"/>
    </row>
    <row r="152" spans="2:8" ht="15">
      <c r="B152" s="141"/>
      <c r="C152" s="142" t="s">
        <v>131</v>
      </c>
      <c r="D152" s="143"/>
      <c r="E152" s="133">
        <v>0.52</v>
      </c>
      <c r="F152" s="92"/>
      <c r="G152" s="86"/>
      <c r="H152" s="87"/>
    </row>
    <row r="153" spans="2:8">
      <c r="B153" s="93"/>
      <c r="C153" s="94"/>
      <c r="D153" s="94"/>
      <c r="E153" s="94"/>
      <c r="F153" s="95"/>
      <c r="G153" s="95"/>
      <c r="H153" s="96"/>
    </row>
    <row r="154" spans="2:8">
      <c r="B154" s="97"/>
    </row>
    <row r="155" spans="2:8">
      <c r="B155" s="97"/>
    </row>
    <row r="156" spans="2:8">
      <c r="B156" s="97"/>
    </row>
    <row r="157" spans="2:8">
      <c r="B157" s="97"/>
    </row>
    <row r="158" spans="2:8">
      <c r="B158" s="97"/>
    </row>
    <row r="159" spans="2:8">
      <c r="B159" s="98"/>
    </row>
  </sheetData>
  <mergeCells count="34">
    <mergeCell ref="B27:C27"/>
    <mergeCell ref="D27:G27"/>
    <mergeCell ref="B24:C24"/>
    <mergeCell ref="D24:G24"/>
    <mergeCell ref="B25:C25"/>
    <mergeCell ref="D25:G25"/>
    <mergeCell ref="B26:C26"/>
    <mergeCell ref="D26:G26"/>
    <mergeCell ref="B20:C20"/>
    <mergeCell ref="D20:G20"/>
    <mergeCell ref="B21:C21"/>
    <mergeCell ref="D21:G21"/>
    <mergeCell ref="B23:C23"/>
    <mergeCell ref="D23:G23"/>
    <mergeCell ref="B17:C17"/>
    <mergeCell ref="D17:G17"/>
    <mergeCell ref="B18:C18"/>
    <mergeCell ref="D18:G18"/>
    <mergeCell ref="B19:C19"/>
    <mergeCell ref="D19:G19"/>
    <mergeCell ref="B14:C14"/>
    <mergeCell ref="D14:G14"/>
    <mergeCell ref="B15:C15"/>
    <mergeCell ref="D15:G15"/>
    <mergeCell ref="B16:C16"/>
    <mergeCell ref="D16:G16"/>
    <mergeCell ref="B10:J10"/>
    <mergeCell ref="B7:J7"/>
    <mergeCell ref="B3:J3"/>
    <mergeCell ref="B4:J4"/>
    <mergeCell ref="B6:J6"/>
    <mergeCell ref="B8:J8"/>
    <mergeCell ref="B9:J9"/>
    <mergeCell ref="B5:J5"/>
  </mergeCells>
  <hyperlinks>
    <hyperlink ref="K3" r:id="rId1" xr:uid="{41E340CC-DF3F-43C6-A70F-9465763581D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95"/>
  <sheetViews>
    <sheetView zoomScale="120" zoomScaleNormal="120" workbookViewId="0">
      <pane xSplit="2" ySplit="4" topLeftCell="J5" activePane="bottomRight" state="frozen"/>
      <selection pane="topRight" activeCell="C1" sqref="C1"/>
      <selection pane="bottomLeft" activeCell="A5" sqref="A5"/>
      <selection pane="bottomRight"/>
    </sheetView>
  </sheetViews>
  <sheetFormatPr defaultColWidth="14.140625" defaultRowHeight="12" customHeight="1"/>
  <cols>
    <col min="1" max="1" width="42" style="237" customWidth="1"/>
    <col min="2" max="2" width="14.140625" style="237"/>
    <col min="3" max="3" width="19" style="237" hidden="1" customWidth="1"/>
    <col min="4" max="4" width="22.42578125" style="237" hidden="1" customWidth="1"/>
    <col min="5" max="9" width="0" style="237" hidden="1" customWidth="1"/>
    <col min="10" max="10" width="17" style="237" customWidth="1"/>
    <col min="11" max="11" width="0" style="237" hidden="1" customWidth="1"/>
    <col min="12" max="12" width="25.140625" style="237" customWidth="1"/>
    <col min="13" max="14" width="0" style="237" hidden="1" customWidth="1"/>
    <col min="15" max="15" width="17.42578125" style="237" customWidth="1"/>
    <col min="16" max="16" width="0" style="237" hidden="1" customWidth="1"/>
    <col min="17" max="17" width="20.5703125" style="237" customWidth="1"/>
    <col min="18" max="18" width="23.5703125" style="237" hidden="1" customWidth="1"/>
    <col min="19" max="19" width="0" style="237" hidden="1" customWidth="1"/>
    <col min="20" max="20" width="19.5703125" style="237" customWidth="1"/>
    <col min="21" max="21" width="0" style="237" hidden="1" customWidth="1"/>
    <col min="22" max="22" width="21" style="237" customWidth="1"/>
    <col min="23" max="23" width="0" style="237" hidden="1" customWidth="1"/>
    <col min="24" max="24" width="17.140625" style="237" hidden="1" customWidth="1"/>
    <col min="25" max="25" width="17.42578125" style="237" hidden="1" customWidth="1"/>
    <col min="26" max="26" width="16.42578125" style="237" hidden="1" customWidth="1"/>
    <col min="27" max="27" width="27.140625" style="237" hidden="1" customWidth="1"/>
    <col min="28" max="28" width="20" style="237" hidden="1" customWidth="1"/>
    <col min="29" max="29" width="17.140625" style="237" hidden="1" customWidth="1"/>
    <col min="30" max="30" width="18.5703125" style="237" hidden="1" customWidth="1"/>
    <col min="31" max="31" width="17.42578125" style="237" hidden="1" customWidth="1"/>
    <col min="32" max="32" width="19" style="237" hidden="1" customWidth="1"/>
    <col min="33" max="33" width="16.85546875" style="237" hidden="1" customWidth="1"/>
    <col min="34" max="34" width="17.42578125" style="237" hidden="1" customWidth="1"/>
    <col min="35" max="35" width="16" style="237" hidden="1" customWidth="1"/>
    <col min="36" max="36" width="21.85546875" style="237" hidden="1" customWidth="1"/>
    <col min="37" max="37" width="14.140625" style="238"/>
    <col min="38" max="16384" width="14.140625" style="237"/>
  </cols>
  <sheetData>
    <row r="1" spans="1:37" ht="16.149999999999999" customHeight="1">
      <c r="A1" s="236" t="s">
        <v>1256</v>
      </c>
      <c r="C1" s="1" t="s">
        <v>132</v>
      </c>
      <c r="D1" s="1" t="s">
        <v>132</v>
      </c>
      <c r="E1" s="1" t="s">
        <v>132</v>
      </c>
      <c r="F1" s="1" t="s">
        <v>132</v>
      </c>
      <c r="G1" s="1" t="s">
        <v>132</v>
      </c>
      <c r="H1" s="1" t="s">
        <v>132</v>
      </c>
      <c r="I1" s="1" t="s">
        <v>132</v>
      </c>
      <c r="K1" s="1" t="s">
        <v>132</v>
      </c>
      <c r="M1" s="1" t="s">
        <v>132</v>
      </c>
      <c r="N1" s="1" t="s">
        <v>132</v>
      </c>
      <c r="P1" s="1" t="s">
        <v>132</v>
      </c>
      <c r="R1" s="1" t="s">
        <v>132</v>
      </c>
      <c r="S1" s="1" t="s">
        <v>132</v>
      </c>
      <c r="U1" s="1" t="s">
        <v>132</v>
      </c>
      <c r="W1" s="1" t="s">
        <v>132</v>
      </c>
      <c r="X1" s="1" t="s">
        <v>132</v>
      </c>
      <c r="Y1" s="1" t="s">
        <v>132</v>
      </c>
      <c r="Z1" s="1" t="s">
        <v>132</v>
      </c>
      <c r="AA1" s="1" t="s">
        <v>132</v>
      </c>
      <c r="AB1" s="1" t="s">
        <v>132</v>
      </c>
      <c r="AC1" s="1" t="s">
        <v>132</v>
      </c>
      <c r="AD1" s="1" t="s">
        <v>132</v>
      </c>
      <c r="AE1" s="1" t="s">
        <v>132</v>
      </c>
      <c r="AF1" s="1" t="s">
        <v>132</v>
      </c>
      <c r="AG1" s="1" t="s">
        <v>132</v>
      </c>
      <c r="AH1" s="1" t="s">
        <v>132</v>
      </c>
      <c r="AI1" s="1" t="s">
        <v>132</v>
      </c>
      <c r="AJ1" s="1" t="s">
        <v>132</v>
      </c>
    </row>
    <row r="2" spans="1:37" ht="9.6" customHeight="1">
      <c r="A2" s="239"/>
    </row>
    <row r="3" spans="1:37" ht="12" customHeight="1">
      <c r="A3" s="240"/>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row>
    <row r="4" spans="1:37" ht="50.25" customHeight="1">
      <c r="A4" s="297" t="s">
        <v>113</v>
      </c>
      <c r="B4" s="297" t="s">
        <v>133</v>
      </c>
      <c r="C4" s="297" t="s">
        <v>1315</v>
      </c>
      <c r="D4" s="297" t="s">
        <v>1314</v>
      </c>
      <c r="E4" s="297" t="s">
        <v>1316</v>
      </c>
      <c r="F4" s="297" t="s">
        <v>1317</v>
      </c>
      <c r="G4" s="298" t="s">
        <v>1318</v>
      </c>
      <c r="H4" s="297" t="s">
        <v>136</v>
      </c>
      <c r="I4" s="299" t="s">
        <v>1257</v>
      </c>
      <c r="J4" s="300" t="s">
        <v>1301</v>
      </c>
      <c r="K4" s="299" t="s">
        <v>1258</v>
      </c>
      <c r="L4" s="300" t="s">
        <v>1302</v>
      </c>
      <c r="M4" s="298" t="s">
        <v>1303</v>
      </c>
      <c r="N4" s="301" t="s">
        <v>1259</v>
      </c>
      <c r="O4" s="302" t="s">
        <v>1304</v>
      </c>
      <c r="P4" s="301" t="s">
        <v>1260</v>
      </c>
      <c r="Q4" s="302" t="s">
        <v>1305</v>
      </c>
      <c r="R4" s="298" t="s">
        <v>1319</v>
      </c>
      <c r="S4" s="303" t="s">
        <v>1261</v>
      </c>
      <c r="T4" s="304" t="s">
        <v>1264</v>
      </c>
      <c r="U4" s="303" t="s">
        <v>1262</v>
      </c>
      <c r="V4" s="304" t="s">
        <v>1265</v>
      </c>
      <c r="W4" s="305" t="s">
        <v>1270</v>
      </c>
      <c r="X4" s="297" t="s">
        <v>1307</v>
      </c>
      <c r="Y4" s="297" t="s">
        <v>1308</v>
      </c>
      <c r="Z4" s="297" t="s">
        <v>1321</v>
      </c>
      <c r="AA4" s="297" t="s">
        <v>1320</v>
      </c>
      <c r="AB4" s="297" t="s">
        <v>140</v>
      </c>
      <c r="AC4" s="297" t="s">
        <v>141</v>
      </c>
      <c r="AD4" s="297" t="s">
        <v>1310</v>
      </c>
      <c r="AE4" s="297" t="s">
        <v>142</v>
      </c>
      <c r="AF4" s="297" t="s">
        <v>1311</v>
      </c>
      <c r="AG4" s="297" t="s">
        <v>143</v>
      </c>
      <c r="AH4" s="297" t="s">
        <v>144</v>
      </c>
      <c r="AI4" s="297" t="s">
        <v>1312</v>
      </c>
      <c r="AJ4" s="297" t="s">
        <v>1313</v>
      </c>
      <c r="AK4" s="306" t="s">
        <v>1276</v>
      </c>
    </row>
    <row r="5" spans="1:37" ht="13.9" customHeight="1">
      <c r="A5" s="247" t="s">
        <v>150</v>
      </c>
      <c r="B5" s="247" t="s">
        <v>151</v>
      </c>
      <c r="C5" s="248" t="s">
        <v>145</v>
      </c>
      <c r="D5" s="248" t="s">
        <v>145</v>
      </c>
      <c r="E5" s="248" t="s">
        <v>145</v>
      </c>
      <c r="F5" s="248" t="s">
        <v>145</v>
      </c>
      <c r="G5" s="248">
        <v>1.28</v>
      </c>
      <c r="H5" s="248" t="s">
        <v>152</v>
      </c>
      <c r="I5" s="249">
        <f t="shared" ref="I5:I68" si="0">AI5</f>
        <v>1.28</v>
      </c>
      <c r="J5" s="250">
        <f t="shared" ref="J5:J68" si="1">IF(ISNUMBER(I5),ROUND(I5,2-(1+INT(LOG10(I5)))),"NITI")</f>
        <v>1.3</v>
      </c>
      <c r="K5" s="249">
        <f t="shared" ref="K5:K68" si="2">AJ5</f>
        <v>9.39</v>
      </c>
      <c r="L5" s="250">
        <f t="shared" ref="L5:L68" si="3">IF(ISNUMBER(K5),ROUND(K5,2-(1+INT(LOG10(K5)))),"NITI")</f>
        <v>9.4</v>
      </c>
      <c r="M5" s="248">
        <v>42.5</v>
      </c>
      <c r="N5" s="251">
        <f t="shared" ref="N5:N36" si="4">IF(G5=I5,M5,"--")</f>
        <v>42.5</v>
      </c>
      <c r="O5" s="252">
        <f t="shared" ref="O5:O68" si="5">IF(ISNUMBER(N5),ROUND(N5,2-(1+INT(LOG10(N5)))),IF(AND(NOT(C5="Yes"),NOT(ISNUMBER(I5))),"NITI, NV",IF(AND($C5="Yes",NOT(ISNUMBER(I5))),"NITI","NV")))</f>
        <v>43</v>
      </c>
      <c r="P5" s="253">
        <f t="shared" ref="P5:P68" si="6">IF(AND(G5=K5,ISNUMBER(M5)),M5,IF(AND(C5="Yes",ISNUMBER(K5)),K5/0.03,"--"))</f>
        <v>313.00000000000006</v>
      </c>
      <c r="Q5" s="252">
        <f t="shared" ref="Q5:Q68" si="7">IF(ISNUMBER(P5),ROUND(P5,2-(1+INT(LOG10(P5)))),IF(AND(NOT($C5="Yes"),NOT(ISNUMBER(K5))),"NITI, NV",IF(AND($C5="Yes",NOT(ISNUMBER(K5))),"NITI","NV")))</f>
        <v>310</v>
      </c>
      <c r="R5" s="248">
        <v>712</v>
      </c>
      <c r="S5" s="254">
        <f t="shared" ref="S5:S36" si="8">IF(G5=I5,R5,"--")</f>
        <v>712</v>
      </c>
      <c r="T5" s="255">
        <f t="shared" ref="T5:T36" si="9">IF(ISNUMBER(S5),ROUND(S5,2-(1+INT(LOG10(S5)))),IF(AND(NOT($C5="Yes"),NOT(ISNUMBER(I5))),"NITI, NV",IF(AND($C5="Yes",NOT(ISNUMBER(I5))),"NITI","NV")))</f>
        <v>710</v>
      </c>
      <c r="U5" s="254">
        <f t="shared" ref="U5:U68" si="10">IF(AND(G5=K5,ISNUMBER(R5)),R5,IF(AND(ISNUMBER(I5),ISNUMBER(K5),ISNUMBER(R5)),K5/I5*R5,"--"))</f>
        <v>5223.1875</v>
      </c>
      <c r="V5" s="255">
        <f t="shared" ref="V5:V36" si="11">IF(ISNUMBER(U5),ROUND(U5,2-(1+INT(LOG10(U5)))),IF(AND(NOT($C5="Yes"),NOT(ISNUMBER(K5))),"NITI, NV",IF(AND($C5="Yes",NOT(ISNUMBER(K5))),"NITI","NV")))</f>
        <v>5200</v>
      </c>
      <c r="W5" s="256">
        <f t="shared" ref="W5:W68" si="12">IF(ISNUMBER(U5), U5/K5, V5)</f>
        <v>556.25</v>
      </c>
      <c r="X5" s="248" t="s">
        <v>153</v>
      </c>
      <c r="Y5" s="248">
        <v>2140000000</v>
      </c>
      <c r="Z5" s="248">
        <v>1790000000</v>
      </c>
      <c r="AA5" s="248">
        <v>12.5</v>
      </c>
      <c r="AB5" s="248">
        <v>4</v>
      </c>
      <c r="AC5" s="248" t="s">
        <v>154</v>
      </c>
      <c r="AD5" s="248">
        <v>2.2000000000000001E-6</v>
      </c>
      <c r="AE5" s="248" t="s">
        <v>155</v>
      </c>
      <c r="AF5" s="248">
        <v>8.9999999999999993E-3</v>
      </c>
      <c r="AG5" s="248" t="s">
        <v>155</v>
      </c>
      <c r="AH5" s="248" t="s">
        <v>146</v>
      </c>
      <c r="AI5" s="248">
        <v>1.28</v>
      </c>
      <c r="AJ5" s="248">
        <v>9.39</v>
      </c>
      <c r="AK5" s="257"/>
    </row>
    <row r="6" spans="1:37" ht="13.9" customHeight="1">
      <c r="A6" s="247" t="s">
        <v>158</v>
      </c>
      <c r="B6" s="247" t="s">
        <v>159</v>
      </c>
      <c r="C6" s="248" t="s">
        <v>146</v>
      </c>
      <c r="D6" s="248" t="s">
        <v>145</v>
      </c>
      <c r="E6" s="258" t="s">
        <v>149</v>
      </c>
      <c r="F6" s="258" t="s">
        <v>149</v>
      </c>
      <c r="G6" s="248">
        <v>2.09</v>
      </c>
      <c r="H6" s="247"/>
      <c r="I6" s="249" t="str">
        <f t="shared" si="0"/>
        <v>-</v>
      </c>
      <c r="J6" s="250" t="str">
        <f t="shared" si="1"/>
        <v>NITI</v>
      </c>
      <c r="K6" s="249">
        <f t="shared" si="2"/>
        <v>2.09</v>
      </c>
      <c r="L6" s="250">
        <f t="shared" si="3"/>
        <v>2.1</v>
      </c>
      <c r="M6" s="248" t="s">
        <v>147</v>
      </c>
      <c r="N6" s="251" t="str">
        <f t="shared" si="4"/>
        <v>--</v>
      </c>
      <c r="O6" s="252" t="str">
        <f t="shared" si="5"/>
        <v>NITI, NV</v>
      </c>
      <c r="P6" s="253" t="str">
        <f t="shared" si="6"/>
        <v>--</v>
      </c>
      <c r="Q6" s="252" t="str">
        <f t="shared" si="7"/>
        <v>NV</v>
      </c>
      <c r="R6" s="248" t="s">
        <v>147</v>
      </c>
      <c r="S6" s="254" t="str">
        <f t="shared" si="8"/>
        <v>--</v>
      </c>
      <c r="T6" s="255" t="str">
        <f t="shared" si="9"/>
        <v>NITI, NV</v>
      </c>
      <c r="U6" s="254" t="str">
        <f t="shared" si="10"/>
        <v>--</v>
      </c>
      <c r="V6" s="255" t="str">
        <f t="shared" si="11"/>
        <v>NV</v>
      </c>
      <c r="W6" s="256" t="str">
        <f t="shared" si="12"/>
        <v>NV</v>
      </c>
      <c r="X6" s="247"/>
      <c r="Y6" s="248">
        <v>1560000</v>
      </c>
      <c r="Z6" s="248">
        <v>33700</v>
      </c>
      <c r="AA6" s="248">
        <v>12.5</v>
      </c>
      <c r="AB6" s="248">
        <v>2.2000000000000002</v>
      </c>
      <c r="AC6" s="248" t="s">
        <v>154</v>
      </c>
      <c r="AD6" s="248" t="s">
        <v>147</v>
      </c>
      <c r="AE6" s="247"/>
      <c r="AF6" s="248">
        <v>2E-3</v>
      </c>
      <c r="AG6" s="248" t="s">
        <v>160</v>
      </c>
      <c r="AH6" s="248" t="s">
        <v>146</v>
      </c>
      <c r="AI6" s="248" t="s">
        <v>147</v>
      </c>
      <c r="AJ6" s="248">
        <v>2.09</v>
      </c>
      <c r="AK6" s="257"/>
    </row>
    <row r="7" spans="1:37" ht="13.9" customHeight="1">
      <c r="A7" s="247" t="s">
        <v>161</v>
      </c>
      <c r="B7" s="247" t="s">
        <v>162</v>
      </c>
      <c r="C7" s="248" t="s">
        <v>145</v>
      </c>
      <c r="D7" s="248" t="s">
        <v>145</v>
      </c>
      <c r="E7" s="248" t="s">
        <v>145</v>
      </c>
      <c r="F7" s="248" t="s">
        <v>145</v>
      </c>
      <c r="G7" s="248">
        <v>62.6</v>
      </c>
      <c r="H7" s="248" t="s">
        <v>163</v>
      </c>
      <c r="I7" s="249" t="str">
        <f t="shared" si="0"/>
        <v>-</v>
      </c>
      <c r="J7" s="250" t="str">
        <f t="shared" si="1"/>
        <v>NITI</v>
      </c>
      <c r="K7" s="249">
        <f t="shared" si="2"/>
        <v>62.6</v>
      </c>
      <c r="L7" s="250">
        <f t="shared" si="3"/>
        <v>63</v>
      </c>
      <c r="M7" s="248">
        <v>2090</v>
      </c>
      <c r="N7" s="251" t="str">
        <f t="shared" si="4"/>
        <v>--</v>
      </c>
      <c r="O7" s="252" t="str">
        <f t="shared" si="5"/>
        <v>NITI</v>
      </c>
      <c r="P7" s="253">
        <f t="shared" si="6"/>
        <v>2090</v>
      </c>
      <c r="Q7" s="252">
        <f t="shared" si="7"/>
        <v>2100</v>
      </c>
      <c r="R7" s="248">
        <v>76500</v>
      </c>
      <c r="S7" s="254" t="str">
        <f t="shared" si="8"/>
        <v>--</v>
      </c>
      <c r="T7" s="255" t="str">
        <f t="shared" si="9"/>
        <v>NITI</v>
      </c>
      <c r="U7" s="254">
        <f t="shared" si="10"/>
        <v>76500</v>
      </c>
      <c r="V7" s="255">
        <f t="shared" si="11"/>
        <v>77000</v>
      </c>
      <c r="W7" s="256">
        <f t="shared" si="12"/>
        <v>1222.0447284345048</v>
      </c>
      <c r="X7" s="248" t="s">
        <v>153</v>
      </c>
      <c r="Y7" s="248">
        <v>196000000</v>
      </c>
      <c r="Z7" s="248">
        <v>818000000</v>
      </c>
      <c r="AA7" s="248">
        <v>12.5</v>
      </c>
      <c r="AB7" s="248">
        <v>3</v>
      </c>
      <c r="AC7" s="248" t="s">
        <v>154</v>
      </c>
      <c r="AD7" s="248" t="s">
        <v>147</v>
      </c>
      <c r="AE7" s="247"/>
      <c r="AF7" s="248">
        <v>0.06</v>
      </c>
      <c r="AG7" s="248" t="s">
        <v>155</v>
      </c>
      <c r="AH7" s="248" t="s">
        <v>146</v>
      </c>
      <c r="AI7" s="248" t="s">
        <v>147</v>
      </c>
      <c r="AJ7" s="248">
        <v>62.6</v>
      </c>
      <c r="AK7" s="257"/>
    </row>
    <row r="8" spans="1:37" ht="13.9" customHeight="1">
      <c r="A8" s="247" t="s">
        <v>164</v>
      </c>
      <c r="B8" s="247" t="s">
        <v>165</v>
      </c>
      <c r="C8" s="248" t="s">
        <v>146</v>
      </c>
      <c r="D8" s="248" t="s">
        <v>145</v>
      </c>
      <c r="E8" s="258" t="s">
        <v>149</v>
      </c>
      <c r="F8" s="258" t="s">
        <v>149</v>
      </c>
      <c r="G8" s="248">
        <v>2.16E-3</v>
      </c>
      <c r="H8" s="247"/>
      <c r="I8" s="249">
        <f t="shared" si="0"/>
        <v>2.16E-3</v>
      </c>
      <c r="J8" s="250">
        <f t="shared" si="1"/>
        <v>2.2000000000000001E-3</v>
      </c>
      <c r="K8" s="249" t="str">
        <f t="shared" si="2"/>
        <v>-</v>
      </c>
      <c r="L8" s="250" t="str">
        <f t="shared" si="3"/>
        <v>NITI</v>
      </c>
      <c r="M8" s="248" t="s">
        <v>147</v>
      </c>
      <c r="N8" s="251" t="str">
        <f t="shared" si="4"/>
        <v>-</v>
      </c>
      <c r="O8" s="252" t="str">
        <f t="shared" si="5"/>
        <v>NV</v>
      </c>
      <c r="P8" s="253" t="str">
        <f t="shared" si="6"/>
        <v>--</v>
      </c>
      <c r="Q8" s="252" t="str">
        <f t="shared" si="7"/>
        <v>NITI, NV</v>
      </c>
      <c r="R8" s="248" t="s">
        <v>147</v>
      </c>
      <c r="S8" s="254" t="str">
        <f t="shared" si="8"/>
        <v>-</v>
      </c>
      <c r="T8" s="255" t="str">
        <f t="shared" si="9"/>
        <v>NV</v>
      </c>
      <c r="U8" s="254" t="str">
        <f t="shared" si="10"/>
        <v>--</v>
      </c>
      <c r="V8" s="255" t="str">
        <f t="shared" si="11"/>
        <v>NITI, NV</v>
      </c>
      <c r="W8" s="256" t="str">
        <f t="shared" si="12"/>
        <v>NITI, NV</v>
      </c>
      <c r="X8" s="247"/>
      <c r="Y8" s="248">
        <v>1.1299999999999999</v>
      </c>
      <c r="Z8" s="248">
        <v>4.3400000000000001E-2</v>
      </c>
      <c r="AA8" s="248">
        <v>12.5</v>
      </c>
      <c r="AB8" s="248" t="s">
        <v>147</v>
      </c>
      <c r="AC8" s="247"/>
      <c r="AD8" s="248">
        <v>1.2999999999999999E-3</v>
      </c>
      <c r="AE8" s="248" t="s">
        <v>166</v>
      </c>
      <c r="AF8" s="248" t="s">
        <v>147</v>
      </c>
      <c r="AG8" s="247"/>
      <c r="AH8" s="248" t="s">
        <v>146</v>
      </c>
      <c r="AI8" s="248">
        <v>2.16E-3</v>
      </c>
      <c r="AJ8" s="248" t="s">
        <v>147</v>
      </c>
      <c r="AK8" s="257"/>
    </row>
    <row r="9" spans="1:37" ht="13.9" customHeight="1">
      <c r="A9" s="247" t="s">
        <v>167</v>
      </c>
      <c r="B9" s="247" t="s">
        <v>168</v>
      </c>
      <c r="C9" s="248" t="s">
        <v>145</v>
      </c>
      <c r="D9" s="248" t="s">
        <v>145</v>
      </c>
      <c r="E9" s="248" t="s">
        <v>145</v>
      </c>
      <c r="F9" s="248" t="s">
        <v>145</v>
      </c>
      <c r="G9" s="248">
        <v>2.0899999999999998E-2</v>
      </c>
      <c r="H9" s="248" t="s">
        <v>163</v>
      </c>
      <c r="I9" s="249" t="str">
        <f t="shared" si="0"/>
        <v>-</v>
      </c>
      <c r="J9" s="250" t="str">
        <f t="shared" si="1"/>
        <v>NITI</v>
      </c>
      <c r="K9" s="249">
        <f t="shared" si="2"/>
        <v>2.0899999999999998E-2</v>
      </c>
      <c r="L9" s="250">
        <f t="shared" si="3"/>
        <v>2.1000000000000001E-2</v>
      </c>
      <c r="M9" s="248">
        <v>0.69499999999999995</v>
      </c>
      <c r="N9" s="251" t="str">
        <f t="shared" si="4"/>
        <v>--</v>
      </c>
      <c r="O9" s="252" t="str">
        <f t="shared" si="5"/>
        <v>NITI</v>
      </c>
      <c r="P9" s="253">
        <f t="shared" si="6"/>
        <v>0.69499999999999995</v>
      </c>
      <c r="Q9" s="252">
        <f t="shared" si="7"/>
        <v>0.7</v>
      </c>
      <c r="R9" s="248">
        <v>6.86</v>
      </c>
      <c r="S9" s="254" t="str">
        <f t="shared" si="8"/>
        <v>--</v>
      </c>
      <c r="T9" s="255" t="str">
        <f t="shared" si="9"/>
        <v>NITI</v>
      </c>
      <c r="U9" s="254">
        <f t="shared" si="10"/>
        <v>6.86</v>
      </c>
      <c r="V9" s="255">
        <f t="shared" si="11"/>
        <v>6.9</v>
      </c>
      <c r="W9" s="256">
        <f t="shared" si="12"/>
        <v>328.2296650717704</v>
      </c>
      <c r="X9" s="248" t="s">
        <v>153</v>
      </c>
      <c r="Y9" s="248">
        <v>826000000</v>
      </c>
      <c r="Z9" s="248">
        <v>645000000</v>
      </c>
      <c r="AA9" s="248">
        <v>12.5</v>
      </c>
      <c r="AB9" s="248">
        <v>2.8</v>
      </c>
      <c r="AC9" s="248" t="s">
        <v>154</v>
      </c>
      <c r="AD9" s="248" t="s">
        <v>147</v>
      </c>
      <c r="AE9" s="247"/>
      <c r="AF9" s="248">
        <v>2.0000000000000002E-5</v>
      </c>
      <c r="AG9" s="248" t="s">
        <v>155</v>
      </c>
      <c r="AH9" s="248" t="s">
        <v>146</v>
      </c>
      <c r="AI9" s="248" t="s">
        <v>147</v>
      </c>
      <c r="AJ9" s="248">
        <v>2.0899999999999998E-2</v>
      </c>
      <c r="AK9" s="257"/>
    </row>
    <row r="10" spans="1:37" ht="13.9" customHeight="1">
      <c r="A10" s="247" t="s">
        <v>169</v>
      </c>
      <c r="B10" s="247" t="s">
        <v>170</v>
      </c>
      <c r="C10" s="248" t="s">
        <v>146</v>
      </c>
      <c r="D10" s="248" t="s">
        <v>145</v>
      </c>
      <c r="E10" s="258" t="s">
        <v>149</v>
      </c>
      <c r="F10" s="258" t="s">
        <v>149</v>
      </c>
      <c r="G10" s="248">
        <v>1.01E-2</v>
      </c>
      <c r="H10" s="247"/>
      <c r="I10" s="249">
        <f t="shared" si="0"/>
        <v>1.01E-2</v>
      </c>
      <c r="J10" s="250">
        <f t="shared" si="1"/>
        <v>0.01</v>
      </c>
      <c r="K10" s="249">
        <f t="shared" si="2"/>
        <v>6.26</v>
      </c>
      <c r="L10" s="250">
        <f t="shared" si="3"/>
        <v>6.3</v>
      </c>
      <c r="M10" s="248" t="s">
        <v>147</v>
      </c>
      <c r="N10" s="251" t="str">
        <f t="shared" si="4"/>
        <v>-</v>
      </c>
      <c r="O10" s="252" t="str">
        <f t="shared" si="5"/>
        <v>NV</v>
      </c>
      <c r="P10" s="253" t="str">
        <f t="shared" si="6"/>
        <v>--</v>
      </c>
      <c r="Q10" s="252" t="str">
        <f t="shared" si="7"/>
        <v>NV</v>
      </c>
      <c r="R10" s="248" t="s">
        <v>147</v>
      </c>
      <c r="S10" s="254" t="str">
        <f t="shared" si="8"/>
        <v>-</v>
      </c>
      <c r="T10" s="255" t="str">
        <f t="shared" si="9"/>
        <v>NV</v>
      </c>
      <c r="U10" s="254" t="str">
        <f t="shared" si="10"/>
        <v>--</v>
      </c>
      <c r="V10" s="255" t="str">
        <f t="shared" si="11"/>
        <v>NV</v>
      </c>
      <c r="W10" s="256" t="str">
        <f t="shared" si="12"/>
        <v>NV</v>
      </c>
      <c r="X10" s="247"/>
      <c r="Y10" s="248">
        <v>26800</v>
      </c>
      <c r="Z10" s="248">
        <v>5840</v>
      </c>
      <c r="AA10" s="248">
        <v>12.5</v>
      </c>
      <c r="AB10" s="248">
        <v>2.7</v>
      </c>
      <c r="AC10" s="248" t="s">
        <v>148</v>
      </c>
      <c r="AD10" s="248">
        <v>1E-4</v>
      </c>
      <c r="AE10" s="248" t="s">
        <v>155</v>
      </c>
      <c r="AF10" s="248">
        <v>6.0000000000000001E-3</v>
      </c>
      <c r="AG10" s="248" t="s">
        <v>155</v>
      </c>
      <c r="AH10" s="248" t="s">
        <v>171</v>
      </c>
      <c r="AI10" s="248">
        <v>1.01E-2</v>
      </c>
      <c r="AJ10" s="248">
        <v>6.26</v>
      </c>
      <c r="AK10" s="257"/>
    </row>
    <row r="11" spans="1:37" ht="13.9" customHeight="1">
      <c r="A11" s="247" t="s">
        <v>172</v>
      </c>
      <c r="B11" s="247" t="s">
        <v>173</v>
      </c>
      <c r="C11" s="248" t="s">
        <v>145</v>
      </c>
      <c r="D11" s="248" t="s">
        <v>145</v>
      </c>
      <c r="E11" s="248" t="s">
        <v>145</v>
      </c>
      <c r="F11" s="248" t="s">
        <v>145</v>
      </c>
      <c r="G11" s="248">
        <v>0.20899999999999999</v>
      </c>
      <c r="H11" s="248" t="s">
        <v>163</v>
      </c>
      <c r="I11" s="249" t="str">
        <f t="shared" si="0"/>
        <v>-</v>
      </c>
      <c r="J11" s="250" t="str">
        <f t="shared" si="1"/>
        <v>NITI</v>
      </c>
      <c r="K11" s="249">
        <f t="shared" si="2"/>
        <v>0.20899999999999999</v>
      </c>
      <c r="L11" s="250">
        <f t="shared" si="3"/>
        <v>0.21</v>
      </c>
      <c r="M11" s="248">
        <v>6.95</v>
      </c>
      <c r="N11" s="251" t="str">
        <f t="shared" si="4"/>
        <v>--</v>
      </c>
      <c r="O11" s="252" t="str">
        <f t="shared" si="5"/>
        <v>NITI</v>
      </c>
      <c r="P11" s="253">
        <f t="shared" si="6"/>
        <v>6.95</v>
      </c>
      <c r="Q11" s="252">
        <f t="shared" si="7"/>
        <v>7</v>
      </c>
      <c r="R11" s="248">
        <v>35100</v>
      </c>
      <c r="S11" s="254" t="str">
        <f t="shared" si="8"/>
        <v>--</v>
      </c>
      <c r="T11" s="255" t="str">
        <f t="shared" si="9"/>
        <v>NITI</v>
      </c>
      <c r="U11" s="254">
        <f t="shared" si="10"/>
        <v>35100</v>
      </c>
      <c r="V11" s="255">
        <f t="shared" si="11"/>
        <v>35000</v>
      </c>
      <c r="W11" s="256">
        <f t="shared" si="12"/>
        <v>167942.58373205742</v>
      </c>
      <c r="X11" s="248" t="s">
        <v>153</v>
      </c>
      <c r="Y11" s="248">
        <v>15400000</v>
      </c>
      <c r="Z11" s="248">
        <v>5940000</v>
      </c>
      <c r="AA11" s="248">
        <v>12.5</v>
      </c>
      <c r="AB11" s="248">
        <v>2.4</v>
      </c>
      <c r="AC11" s="248" t="s">
        <v>154</v>
      </c>
      <c r="AD11" s="248" t="s">
        <v>147</v>
      </c>
      <c r="AE11" s="247"/>
      <c r="AF11" s="248">
        <v>2.0000000000000001E-4</v>
      </c>
      <c r="AG11" s="248" t="s">
        <v>174</v>
      </c>
      <c r="AH11" s="248" t="s">
        <v>146</v>
      </c>
      <c r="AI11" s="248" t="s">
        <v>147</v>
      </c>
      <c r="AJ11" s="248">
        <v>0.20899999999999999</v>
      </c>
      <c r="AK11" s="257"/>
    </row>
    <row r="12" spans="1:37" ht="13.9" customHeight="1">
      <c r="A12" s="247" t="s">
        <v>175</v>
      </c>
      <c r="B12" s="247" t="s">
        <v>176</v>
      </c>
      <c r="C12" s="248" t="s">
        <v>145</v>
      </c>
      <c r="D12" s="248" t="s">
        <v>145</v>
      </c>
      <c r="E12" s="248" t="s">
        <v>145</v>
      </c>
      <c r="F12" s="248" t="s">
        <v>145</v>
      </c>
      <c r="G12" s="248">
        <v>4.1300000000000003E-2</v>
      </c>
      <c r="H12" s="248" t="s">
        <v>152</v>
      </c>
      <c r="I12" s="249">
        <f t="shared" si="0"/>
        <v>4.1300000000000003E-2</v>
      </c>
      <c r="J12" s="250">
        <f t="shared" si="1"/>
        <v>4.1000000000000002E-2</v>
      </c>
      <c r="K12" s="249">
        <f t="shared" si="2"/>
        <v>2.09</v>
      </c>
      <c r="L12" s="250">
        <f t="shared" si="3"/>
        <v>2.1</v>
      </c>
      <c r="M12" s="248">
        <v>1.38</v>
      </c>
      <c r="N12" s="251">
        <f t="shared" si="4"/>
        <v>1.38</v>
      </c>
      <c r="O12" s="252">
        <f t="shared" si="5"/>
        <v>1.4</v>
      </c>
      <c r="P12" s="253">
        <f t="shared" si="6"/>
        <v>69.666666666666671</v>
      </c>
      <c r="Q12" s="252">
        <f t="shared" si="7"/>
        <v>70</v>
      </c>
      <c r="R12" s="248">
        <v>13.3</v>
      </c>
      <c r="S12" s="254">
        <f t="shared" si="8"/>
        <v>13.3</v>
      </c>
      <c r="T12" s="255">
        <f t="shared" si="9"/>
        <v>13</v>
      </c>
      <c r="U12" s="254">
        <f t="shared" si="10"/>
        <v>673.05084745762701</v>
      </c>
      <c r="V12" s="255">
        <f t="shared" si="11"/>
        <v>670</v>
      </c>
      <c r="W12" s="256">
        <f t="shared" si="12"/>
        <v>322.03389830508473</v>
      </c>
      <c r="X12" s="248" t="s">
        <v>153</v>
      </c>
      <c r="Y12" s="248">
        <v>310000000</v>
      </c>
      <c r="Z12" s="248">
        <v>231000000</v>
      </c>
      <c r="AA12" s="248">
        <v>12.5</v>
      </c>
      <c r="AB12" s="248">
        <v>3</v>
      </c>
      <c r="AC12" s="248" t="s">
        <v>154</v>
      </c>
      <c r="AD12" s="248">
        <v>6.7999999999999999E-5</v>
      </c>
      <c r="AE12" s="248" t="s">
        <v>155</v>
      </c>
      <c r="AF12" s="248">
        <v>2E-3</v>
      </c>
      <c r="AG12" s="248" t="s">
        <v>155</v>
      </c>
      <c r="AH12" s="248" t="s">
        <v>146</v>
      </c>
      <c r="AI12" s="248">
        <v>4.1300000000000003E-2</v>
      </c>
      <c r="AJ12" s="248">
        <v>2.09</v>
      </c>
      <c r="AK12" s="257"/>
    </row>
    <row r="13" spans="1:37" ht="13.9" customHeight="1">
      <c r="A13" s="247" t="s">
        <v>177</v>
      </c>
      <c r="B13" s="247" t="s">
        <v>178</v>
      </c>
      <c r="C13" s="248" t="s">
        <v>146</v>
      </c>
      <c r="D13" s="248" t="s">
        <v>145</v>
      </c>
      <c r="E13" s="258" t="s">
        <v>149</v>
      </c>
      <c r="F13" s="258" t="s">
        <v>149</v>
      </c>
      <c r="G13" s="248">
        <v>6.26</v>
      </c>
      <c r="H13" s="247"/>
      <c r="I13" s="249" t="str">
        <f t="shared" si="0"/>
        <v>-</v>
      </c>
      <c r="J13" s="250" t="str">
        <f t="shared" si="1"/>
        <v>NITI</v>
      </c>
      <c r="K13" s="249">
        <f t="shared" si="2"/>
        <v>6.26</v>
      </c>
      <c r="L13" s="250">
        <f t="shared" si="3"/>
        <v>6.3</v>
      </c>
      <c r="M13" s="248" t="s">
        <v>147</v>
      </c>
      <c r="N13" s="251" t="str">
        <f t="shared" si="4"/>
        <v>--</v>
      </c>
      <c r="O13" s="252" t="str">
        <f t="shared" si="5"/>
        <v>NITI, NV</v>
      </c>
      <c r="P13" s="253" t="str">
        <f t="shared" si="6"/>
        <v>--</v>
      </c>
      <c r="Q13" s="252" t="str">
        <f t="shared" si="7"/>
        <v>NV</v>
      </c>
      <c r="R13" s="248" t="s">
        <v>147</v>
      </c>
      <c r="S13" s="254" t="str">
        <f t="shared" si="8"/>
        <v>--</v>
      </c>
      <c r="T13" s="255" t="str">
        <f t="shared" si="9"/>
        <v>NITI, NV</v>
      </c>
      <c r="U13" s="254" t="str">
        <f t="shared" si="10"/>
        <v>--</v>
      </c>
      <c r="V13" s="255" t="str">
        <f t="shared" si="11"/>
        <v>NV</v>
      </c>
      <c r="W13" s="256" t="str">
        <f t="shared" si="12"/>
        <v>NV</v>
      </c>
      <c r="X13" s="247"/>
      <c r="Y13" s="248">
        <v>3950</v>
      </c>
      <c r="Z13" s="248">
        <v>982</v>
      </c>
      <c r="AA13" s="248">
        <v>12.5</v>
      </c>
      <c r="AB13" s="248">
        <v>1</v>
      </c>
      <c r="AC13" s="248" t="s">
        <v>154</v>
      </c>
      <c r="AD13" s="248" t="s">
        <v>147</v>
      </c>
      <c r="AE13" s="247"/>
      <c r="AF13" s="248">
        <v>6.0000000000000001E-3</v>
      </c>
      <c r="AG13" s="248" t="s">
        <v>174</v>
      </c>
      <c r="AH13" s="248" t="s">
        <v>146</v>
      </c>
      <c r="AI13" s="248" t="s">
        <v>147</v>
      </c>
      <c r="AJ13" s="248">
        <v>6.26</v>
      </c>
      <c r="AK13" s="257"/>
    </row>
    <row r="14" spans="1:37" ht="13.9" customHeight="1">
      <c r="A14" s="247" t="s">
        <v>179</v>
      </c>
      <c r="B14" s="247" t="s">
        <v>180</v>
      </c>
      <c r="C14" s="248" t="s">
        <v>145</v>
      </c>
      <c r="D14" s="248" t="s">
        <v>145</v>
      </c>
      <c r="E14" s="248" t="s">
        <v>145</v>
      </c>
      <c r="F14" s="248" t="s">
        <v>145</v>
      </c>
      <c r="G14" s="248">
        <v>5.7300000000000005E-4</v>
      </c>
      <c r="H14" s="248" t="s">
        <v>152</v>
      </c>
      <c r="I14" s="249">
        <f t="shared" si="0"/>
        <v>5.7300000000000005E-4</v>
      </c>
      <c r="J14" s="250">
        <f t="shared" si="1"/>
        <v>5.6999999999999998E-4</v>
      </c>
      <c r="K14" s="249" t="str">
        <f t="shared" si="2"/>
        <v>-</v>
      </c>
      <c r="L14" s="250" t="str">
        <f t="shared" si="3"/>
        <v>NITI</v>
      </c>
      <c r="M14" s="248">
        <v>1.9099999999999999E-2</v>
      </c>
      <c r="N14" s="251">
        <f t="shared" si="4"/>
        <v>1.9099999999999999E-2</v>
      </c>
      <c r="O14" s="252">
        <f t="shared" si="5"/>
        <v>1.9E-2</v>
      </c>
      <c r="P14" s="253" t="str">
        <f t="shared" si="6"/>
        <v>--</v>
      </c>
      <c r="Q14" s="252" t="str">
        <f t="shared" si="7"/>
        <v>NITI</v>
      </c>
      <c r="R14" s="248">
        <v>8.1</v>
      </c>
      <c r="S14" s="254">
        <f t="shared" si="8"/>
        <v>8.1</v>
      </c>
      <c r="T14" s="255">
        <f t="shared" si="9"/>
        <v>8.1</v>
      </c>
      <c r="U14" s="254" t="str">
        <f t="shared" si="10"/>
        <v>--</v>
      </c>
      <c r="V14" s="255" t="str">
        <f t="shared" si="11"/>
        <v>NITI</v>
      </c>
      <c r="W14" s="256" t="str">
        <f t="shared" si="12"/>
        <v>NITI</v>
      </c>
      <c r="X14" s="248" t="s">
        <v>153</v>
      </c>
      <c r="Y14" s="248">
        <v>2360</v>
      </c>
      <c r="Z14" s="248">
        <v>1.2</v>
      </c>
      <c r="AA14" s="248">
        <v>12.5</v>
      </c>
      <c r="AB14" s="248" t="s">
        <v>147</v>
      </c>
      <c r="AC14" s="247"/>
      <c r="AD14" s="248">
        <v>4.8999999999999998E-3</v>
      </c>
      <c r="AE14" s="248" t="s">
        <v>155</v>
      </c>
      <c r="AF14" s="248" t="s">
        <v>147</v>
      </c>
      <c r="AG14" s="247"/>
      <c r="AH14" s="248" t="s">
        <v>146</v>
      </c>
      <c r="AI14" s="248">
        <v>5.7300000000000005E-4</v>
      </c>
      <c r="AJ14" s="248" t="s">
        <v>147</v>
      </c>
      <c r="AK14" s="257"/>
    </row>
    <row r="15" spans="1:37" ht="13.9" customHeight="1">
      <c r="A15" s="247" t="s">
        <v>181</v>
      </c>
      <c r="B15" s="247" t="s">
        <v>182</v>
      </c>
      <c r="C15" s="248" t="s">
        <v>145</v>
      </c>
      <c r="D15" s="248" t="s">
        <v>145</v>
      </c>
      <c r="E15" s="248" t="s">
        <v>145</v>
      </c>
      <c r="F15" s="248" t="s">
        <v>145</v>
      </c>
      <c r="G15" s="248">
        <v>0.104</v>
      </c>
      <c r="H15" s="248" t="s">
        <v>163</v>
      </c>
      <c r="I15" s="249" t="str">
        <f t="shared" si="0"/>
        <v>-</v>
      </c>
      <c r="J15" s="250" t="str">
        <f t="shared" si="1"/>
        <v>NITI</v>
      </c>
      <c r="K15" s="249">
        <f t="shared" si="2"/>
        <v>0.104</v>
      </c>
      <c r="L15" s="250">
        <f t="shared" si="3"/>
        <v>0.1</v>
      </c>
      <c r="M15" s="248">
        <v>3.48</v>
      </c>
      <c r="N15" s="251" t="str">
        <f t="shared" si="4"/>
        <v>--</v>
      </c>
      <c r="O15" s="252" t="str">
        <f t="shared" si="5"/>
        <v>NITI</v>
      </c>
      <c r="P15" s="253">
        <f t="shared" si="6"/>
        <v>3.48</v>
      </c>
      <c r="Q15" s="252">
        <f t="shared" si="7"/>
        <v>3.5</v>
      </c>
      <c r="R15" s="248">
        <v>1120</v>
      </c>
      <c r="S15" s="254" t="str">
        <f t="shared" si="8"/>
        <v>--</v>
      </c>
      <c r="T15" s="255" t="str">
        <f t="shared" si="9"/>
        <v>NITI</v>
      </c>
      <c r="U15" s="254">
        <f t="shared" si="10"/>
        <v>1120</v>
      </c>
      <c r="V15" s="255">
        <f t="shared" si="11"/>
        <v>1100</v>
      </c>
      <c r="W15" s="256">
        <f t="shared" si="12"/>
        <v>10769.23076923077</v>
      </c>
      <c r="X15" s="248" t="s">
        <v>153</v>
      </c>
      <c r="Y15" s="248">
        <v>81500000</v>
      </c>
      <c r="Z15" s="248">
        <v>93100000</v>
      </c>
      <c r="AA15" s="248">
        <v>12.5</v>
      </c>
      <c r="AB15" s="248">
        <v>2.5</v>
      </c>
      <c r="AC15" s="248" t="s">
        <v>154</v>
      </c>
      <c r="AD15" s="248" t="s">
        <v>147</v>
      </c>
      <c r="AE15" s="247"/>
      <c r="AF15" s="248">
        <v>1E-4</v>
      </c>
      <c r="AG15" s="248" t="s">
        <v>160</v>
      </c>
      <c r="AH15" s="248" t="s">
        <v>146</v>
      </c>
      <c r="AI15" s="248" t="s">
        <v>147</v>
      </c>
      <c r="AJ15" s="248">
        <v>0.104</v>
      </c>
      <c r="AK15" s="257"/>
    </row>
    <row r="16" spans="1:37" ht="13.9" customHeight="1">
      <c r="A16" s="247" t="s">
        <v>183</v>
      </c>
      <c r="B16" s="247" t="s">
        <v>184</v>
      </c>
      <c r="C16" s="248" t="s">
        <v>145</v>
      </c>
      <c r="D16" s="248" t="s">
        <v>145</v>
      </c>
      <c r="E16" s="248" t="s">
        <v>145</v>
      </c>
      <c r="F16" s="248" t="s">
        <v>145</v>
      </c>
      <c r="G16" s="248">
        <v>0.46800000000000003</v>
      </c>
      <c r="H16" s="248" t="s">
        <v>152</v>
      </c>
      <c r="I16" s="249">
        <f t="shared" si="0"/>
        <v>0.46800000000000003</v>
      </c>
      <c r="J16" s="250">
        <f t="shared" si="1"/>
        <v>0.47</v>
      </c>
      <c r="K16" s="249">
        <f t="shared" si="2"/>
        <v>1.04</v>
      </c>
      <c r="L16" s="250">
        <f t="shared" si="3"/>
        <v>1</v>
      </c>
      <c r="M16" s="248">
        <v>15.6</v>
      </c>
      <c r="N16" s="251">
        <f t="shared" si="4"/>
        <v>15.6</v>
      </c>
      <c r="O16" s="252">
        <f t="shared" si="5"/>
        <v>16</v>
      </c>
      <c r="P16" s="253">
        <f t="shared" si="6"/>
        <v>34.666666666666671</v>
      </c>
      <c r="Q16" s="252">
        <f t="shared" si="7"/>
        <v>35</v>
      </c>
      <c r="R16" s="248">
        <v>1.71</v>
      </c>
      <c r="S16" s="254">
        <f t="shared" si="8"/>
        <v>1.71</v>
      </c>
      <c r="T16" s="255">
        <f t="shared" si="9"/>
        <v>1.7</v>
      </c>
      <c r="U16" s="254">
        <f t="shared" si="10"/>
        <v>3.8000000000000003</v>
      </c>
      <c r="V16" s="255">
        <f t="shared" si="11"/>
        <v>3.8</v>
      </c>
      <c r="W16" s="256">
        <f t="shared" si="12"/>
        <v>3.6538461538461542</v>
      </c>
      <c r="X16" s="248" t="s">
        <v>153</v>
      </c>
      <c r="Y16" s="248">
        <v>1510000000</v>
      </c>
      <c r="Z16" s="248">
        <v>922000000</v>
      </c>
      <c r="AA16" s="248">
        <v>12.5</v>
      </c>
      <c r="AB16" s="248">
        <v>2.9</v>
      </c>
      <c r="AC16" s="248" t="s">
        <v>154</v>
      </c>
      <c r="AD16" s="248">
        <v>6.0000000000000002E-6</v>
      </c>
      <c r="AE16" s="248" t="s">
        <v>166</v>
      </c>
      <c r="AF16" s="248">
        <v>1E-3</v>
      </c>
      <c r="AG16" s="248" t="s">
        <v>155</v>
      </c>
      <c r="AH16" s="248" t="s">
        <v>146</v>
      </c>
      <c r="AI16" s="248">
        <v>0.46800000000000003</v>
      </c>
      <c r="AJ16" s="248">
        <v>1.04</v>
      </c>
      <c r="AK16" s="257"/>
    </row>
    <row r="17" spans="1:37" ht="13.9" customHeight="1">
      <c r="A17" s="247" t="s">
        <v>185</v>
      </c>
      <c r="B17" s="247" t="s">
        <v>186</v>
      </c>
      <c r="C17" s="248" t="s">
        <v>146</v>
      </c>
      <c r="D17" s="248" t="s">
        <v>145</v>
      </c>
      <c r="E17" s="258" t="s">
        <v>149</v>
      </c>
      <c r="F17" s="258" t="s">
        <v>149</v>
      </c>
      <c r="G17" s="248">
        <v>5.21</v>
      </c>
      <c r="H17" s="247"/>
      <c r="I17" s="249" t="str">
        <f t="shared" si="0"/>
        <v>-</v>
      </c>
      <c r="J17" s="250" t="str">
        <f t="shared" si="1"/>
        <v>NITI</v>
      </c>
      <c r="K17" s="249">
        <f t="shared" si="2"/>
        <v>5.21</v>
      </c>
      <c r="L17" s="250">
        <f t="shared" si="3"/>
        <v>5.2</v>
      </c>
      <c r="M17" s="248" t="s">
        <v>147</v>
      </c>
      <c r="N17" s="251" t="str">
        <f t="shared" si="4"/>
        <v>--</v>
      </c>
      <c r="O17" s="252" t="str">
        <f t="shared" si="5"/>
        <v>NITI, NV</v>
      </c>
      <c r="P17" s="253" t="str">
        <f t="shared" si="6"/>
        <v>--</v>
      </c>
      <c r="Q17" s="252" t="str">
        <f t="shared" si="7"/>
        <v>NV</v>
      </c>
      <c r="R17" s="248" t="s">
        <v>147</v>
      </c>
      <c r="S17" s="254" t="str">
        <f t="shared" si="8"/>
        <v>--</v>
      </c>
      <c r="T17" s="255" t="str">
        <f t="shared" si="9"/>
        <v>NITI, NV</v>
      </c>
      <c r="U17" s="254" t="str">
        <f t="shared" si="10"/>
        <v>--</v>
      </c>
      <c r="V17" s="255" t="str">
        <f t="shared" si="11"/>
        <v>NV</v>
      </c>
      <c r="W17" s="256" t="str">
        <f t="shared" si="12"/>
        <v>NV</v>
      </c>
      <c r="X17" s="247"/>
      <c r="Y17" s="248">
        <v>0</v>
      </c>
      <c r="Z17" s="248" t="s">
        <v>147</v>
      </c>
      <c r="AA17" s="248">
        <v>12.5</v>
      </c>
      <c r="AB17" s="248" t="s">
        <v>147</v>
      </c>
      <c r="AC17" s="247"/>
      <c r="AD17" s="248" t="s">
        <v>147</v>
      </c>
      <c r="AE17" s="247"/>
      <c r="AF17" s="248">
        <v>5.0000000000000001E-3</v>
      </c>
      <c r="AG17" s="248" t="s">
        <v>174</v>
      </c>
      <c r="AH17" s="248" t="s">
        <v>146</v>
      </c>
      <c r="AI17" s="248" t="s">
        <v>147</v>
      </c>
      <c r="AJ17" s="248">
        <v>5.21</v>
      </c>
      <c r="AK17" s="257"/>
    </row>
    <row r="18" spans="1:37" ht="13.9" customHeight="1">
      <c r="A18" s="247" t="s">
        <v>189</v>
      </c>
      <c r="B18" s="247" t="s">
        <v>190</v>
      </c>
      <c r="C18" s="248" t="s">
        <v>146</v>
      </c>
      <c r="D18" s="248" t="s">
        <v>145</v>
      </c>
      <c r="E18" s="258" t="s">
        <v>149</v>
      </c>
      <c r="F18" s="258" t="s">
        <v>149</v>
      </c>
      <c r="G18" s="248">
        <v>4.6799999999999999E-4</v>
      </c>
      <c r="H18" s="247"/>
      <c r="I18" s="249">
        <f t="shared" si="0"/>
        <v>4.6799999999999999E-4</v>
      </c>
      <c r="J18" s="250">
        <f t="shared" si="1"/>
        <v>4.6999999999999999E-4</v>
      </c>
      <c r="K18" s="249" t="str">
        <f t="shared" si="2"/>
        <v>-</v>
      </c>
      <c r="L18" s="250" t="str">
        <f t="shared" si="3"/>
        <v>NITI</v>
      </c>
      <c r="M18" s="248" t="s">
        <v>147</v>
      </c>
      <c r="N18" s="251" t="str">
        <f t="shared" si="4"/>
        <v>-</v>
      </c>
      <c r="O18" s="252" t="str">
        <f t="shared" si="5"/>
        <v>NV</v>
      </c>
      <c r="P18" s="253" t="str">
        <f t="shared" si="6"/>
        <v>--</v>
      </c>
      <c r="Q18" s="252" t="str">
        <f t="shared" si="7"/>
        <v>NITI, NV</v>
      </c>
      <c r="R18" s="248" t="s">
        <v>147</v>
      </c>
      <c r="S18" s="254" t="str">
        <f t="shared" si="8"/>
        <v>-</v>
      </c>
      <c r="T18" s="255" t="str">
        <f t="shared" si="9"/>
        <v>NV</v>
      </c>
      <c r="U18" s="254" t="str">
        <f t="shared" si="10"/>
        <v>--</v>
      </c>
      <c r="V18" s="255" t="str">
        <f t="shared" si="11"/>
        <v>NITI, NV</v>
      </c>
      <c r="W18" s="256" t="str">
        <f t="shared" si="12"/>
        <v>NITI, NV</v>
      </c>
      <c r="X18" s="247"/>
      <c r="Y18" s="248">
        <v>1060</v>
      </c>
      <c r="Z18" s="248">
        <v>382</v>
      </c>
      <c r="AA18" s="248">
        <v>12.5</v>
      </c>
      <c r="AB18" s="248">
        <v>0.7</v>
      </c>
      <c r="AC18" s="248" t="s">
        <v>148</v>
      </c>
      <c r="AD18" s="248">
        <v>6.0000000000000001E-3</v>
      </c>
      <c r="AE18" s="248" t="s">
        <v>166</v>
      </c>
      <c r="AF18" s="248" t="s">
        <v>147</v>
      </c>
      <c r="AG18" s="247"/>
      <c r="AH18" s="248" t="s">
        <v>146</v>
      </c>
      <c r="AI18" s="248">
        <v>4.6799999999999999E-4</v>
      </c>
      <c r="AJ18" s="248" t="s">
        <v>147</v>
      </c>
      <c r="AK18" s="257"/>
    </row>
    <row r="19" spans="1:37" ht="13.9" customHeight="1">
      <c r="A19" s="247" t="s">
        <v>191</v>
      </c>
      <c r="B19" s="247" t="s">
        <v>192</v>
      </c>
      <c r="C19" s="248" t="s">
        <v>145</v>
      </c>
      <c r="D19" s="248" t="s">
        <v>145</v>
      </c>
      <c r="E19" s="248" t="s">
        <v>145</v>
      </c>
      <c r="F19" s="248" t="s">
        <v>145</v>
      </c>
      <c r="G19" s="248">
        <v>521</v>
      </c>
      <c r="H19" s="248" t="s">
        <v>163</v>
      </c>
      <c r="I19" s="249" t="str">
        <f t="shared" si="0"/>
        <v>-</v>
      </c>
      <c r="J19" s="250" t="str">
        <f t="shared" si="1"/>
        <v>NITI</v>
      </c>
      <c r="K19" s="249">
        <f t="shared" si="2"/>
        <v>521</v>
      </c>
      <c r="L19" s="250">
        <f t="shared" si="3"/>
        <v>520</v>
      </c>
      <c r="M19" s="248">
        <v>17400</v>
      </c>
      <c r="N19" s="251" t="str">
        <f t="shared" si="4"/>
        <v>--</v>
      </c>
      <c r="O19" s="252" t="str">
        <f t="shared" si="5"/>
        <v>NITI</v>
      </c>
      <c r="P19" s="253">
        <f t="shared" si="6"/>
        <v>17400</v>
      </c>
      <c r="Q19" s="252">
        <f t="shared" si="7"/>
        <v>17000</v>
      </c>
      <c r="R19" s="248">
        <v>1100000</v>
      </c>
      <c r="S19" s="254" t="str">
        <f t="shared" si="8"/>
        <v>--</v>
      </c>
      <c r="T19" s="255" t="str">
        <f t="shared" si="9"/>
        <v>NITI</v>
      </c>
      <c r="U19" s="254">
        <f t="shared" si="10"/>
        <v>1100000</v>
      </c>
      <c r="V19" s="255">
        <f t="shared" si="11"/>
        <v>1100000</v>
      </c>
      <c r="W19" s="256">
        <f t="shared" si="12"/>
        <v>2111.3243761996159</v>
      </c>
      <c r="X19" s="248" t="s">
        <v>153</v>
      </c>
      <c r="Y19" s="248">
        <v>6880000000</v>
      </c>
      <c r="Z19" s="248">
        <v>228000000</v>
      </c>
      <c r="AA19" s="248">
        <v>12.5</v>
      </c>
      <c r="AB19" s="248">
        <v>16</v>
      </c>
      <c r="AC19" s="248" t="s">
        <v>154</v>
      </c>
      <c r="AD19" s="248" t="s">
        <v>147</v>
      </c>
      <c r="AE19" s="247"/>
      <c r="AF19" s="248">
        <v>0.5</v>
      </c>
      <c r="AG19" s="248" t="s">
        <v>155</v>
      </c>
      <c r="AH19" s="248" t="s">
        <v>146</v>
      </c>
      <c r="AI19" s="248" t="s">
        <v>147</v>
      </c>
      <c r="AJ19" s="248">
        <v>521</v>
      </c>
      <c r="AK19" s="257"/>
    </row>
    <row r="20" spans="1:37" ht="13.9" customHeight="1">
      <c r="A20" s="247" t="s">
        <v>193</v>
      </c>
      <c r="B20" s="247" t="s">
        <v>194</v>
      </c>
      <c r="C20" s="248" t="s">
        <v>145</v>
      </c>
      <c r="D20" s="248" t="s">
        <v>145</v>
      </c>
      <c r="E20" s="248" t="s">
        <v>145</v>
      </c>
      <c r="F20" s="248" t="s">
        <v>145</v>
      </c>
      <c r="G20" s="248">
        <v>3.13</v>
      </c>
      <c r="H20" s="248" t="s">
        <v>163</v>
      </c>
      <c r="I20" s="249" t="str">
        <f t="shared" si="0"/>
        <v>-</v>
      </c>
      <c r="J20" s="250" t="str">
        <f t="shared" si="1"/>
        <v>NITI</v>
      </c>
      <c r="K20" s="249">
        <f t="shared" si="2"/>
        <v>3.13</v>
      </c>
      <c r="L20" s="250">
        <f t="shared" si="3"/>
        <v>3.1</v>
      </c>
      <c r="M20" s="248">
        <v>104</v>
      </c>
      <c r="N20" s="251" t="str">
        <f t="shared" si="4"/>
        <v>--</v>
      </c>
      <c r="O20" s="252" t="str">
        <f t="shared" si="5"/>
        <v>NITI</v>
      </c>
      <c r="P20" s="253">
        <f t="shared" si="6"/>
        <v>104</v>
      </c>
      <c r="Q20" s="252">
        <f t="shared" si="7"/>
        <v>100</v>
      </c>
      <c r="R20" s="248">
        <v>12000</v>
      </c>
      <c r="S20" s="254" t="str">
        <f t="shared" si="8"/>
        <v>--</v>
      </c>
      <c r="T20" s="255" t="str">
        <f t="shared" si="9"/>
        <v>NITI</v>
      </c>
      <c r="U20" s="254">
        <f t="shared" si="10"/>
        <v>12000</v>
      </c>
      <c r="V20" s="255">
        <f t="shared" si="11"/>
        <v>12000</v>
      </c>
      <c r="W20" s="256">
        <f t="shared" si="12"/>
        <v>3833.8658146964858</v>
      </c>
      <c r="X20" s="248" t="s">
        <v>153</v>
      </c>
      <c r="Y20" s="248">
        <v>79200000</v>
      </c>
      <c r="Z20" s="248">
        <v>28600000</v>
      </c>
      <c r="AA20" s="248">
        <v>12.5</v>
      </c>
      <c r="AB20" s="248">
        <v>1.2</v>
      </c>
      <c r="AC20" s="248" t="s">
        <v>154</v>
      </c>
      <c r="AD20" s="248" t="s">
        <v>147</v>
      </c>
      <c r="AE20" s="247"/>
      <c r="AF20" s="248">
        <v>3.0000000000000001E-3</v>
      </c>
      <c r="AG20" s="248" t="s">
        <v>160</v>
      </c>
      <c r="AH20" s="248" t="s">
        <v>146</v>
      </c>
      <c r="AI20" s="248" t="s">
        <v>147</v>
      </c>
      <c r="AJ20" s="248">
        <v>3.13</v>
      </c>
      <c r="AK20" s="257"/>
    </row>
    <row r="21" spans="1:37" ht="13.9" customHeight="1">
      <c r="A21" s="247" t="s">
        <v>195</v>
      </c>
      <c r="B21" s="247" t="s">
        <v>196</v>
      </c>
      <c r="C21" s="248" t="s">
        <v>146</v>
      </c>
      <c r="D21" s="248" t="s">
        <v>145</v>
      </c>
      <c r="E21" s="258" t="s">
        <v>149</v>
      </c>
      <c r="F21" s="258" t="s">
        <v>149</v>
      </c>
      <c r="G21" s="248">
        <v>1.04</v>
      </c>
      <c r="H21" s="247"/>
      <c r="I21" s="249">
        <f t="shared" si="0"/>
        <v>1.75</v>
      </c>
      <c r="J21" s="250">
        <f t="shared" si="1"/>
        <v>1.8</v>
      </c>
      <c r="K21" s="249">
        <f t="shared" si="2"/>
        <v>1.04</v>
      </c>
      <c r="L21" s="250">
        <f t="shared" si="3"/>
        <v>1</v>
      </c>
      <c r="M21" s="248" t="s">
        <v>147</v>
      </c>
      <c r="N21" s="251" t="str">
        <f t="shared" si="4"/>
        <v>--</v>
      </c>
      <c r="O21" s="252" t="str">
        <f t="shared" si="5"/>
        <v>NV</v>
      </c>
      <c r="P21" s="253" t="str">
        <f t="shared" si="6"/>
        <v>--</v>
      </c>
      <c r="Q21" s="252" t="str">
        <f t="shared" si="7"/>
        <v>NV</v>
      </c>
      <c r="R21" s="248" t="s">
        <v>147</v>
      </c>
      <c r="S21" s="254" t="str">
        <f t="shared" si="8"/>
        <v>--</v>
      </c>
      <c r="T21" s="255" t="str">
        <f t="shared" si="9"/>
        <v>NV</v>
      </c>
      <c r="U21" s="254" t="str">
        <f t="shared" si="10"/>
        <v>--</v>
      </c>
      <c r="V21" s="255" t="str">
        <f t="shared" si="11"/>
        <v>NV</v>
      </c>
      <c r="W21" s="256" t="str">
        <f t="shared" si="12"/>
        <v>NV</v>
      </c>
      <c r="X21" s="247"/>
      <c r="Y21" s="248">
        <v>3340000</v>
      </c>
      <c r="Z21" s="248">
        <v>1250000</v>
      </c>
      <c r="AA21" s="248">
        <v>12.5</v>
      </c>
      <c r="AB21" s="248">
        <v>1.3</v>
      </c>
      <c r="AC21" s="248" t="s">
        <v>154</v>
      </c>
      <c r="AD21" s="248">
        <v>1.5999999999999999E-6</v>
      </c>
      <c r="AE21" s="248" t="s">
        <v>166</v>
      </c>
      <c r="AF21" s="248">
        <v>1E-3</v>
      </c>
      <c r="AG21" s="248" t="s">
        <v>155</v>
      </c>
      <c r="AH21" s="248" t="s">
        <v>146</v>
      </c>
      <c r="AI21" s="248">
        <v>1.75</v>
      </c>
      <c r="AJ21" s="248">
        <v>1.04</v>
      </c>
      <c r="AK21" s="257"/>
    </row>
    <row r="22" spans="1:37" ht="13.9" customHeight="1">
      <c r="A22" s="247" t="s">
        <v>197</v>
      </c>
      <c r="B22" s="247" t="s">
        <v>198</v>
      </c>
      <c r="C22" s="248" t="s">
        <v>146</v>
      </c>
      <c r="D22" s="248" t="s">
        <v>145</v>
      </c>
      <c r="E22" s="258" t="s">
        <v>149</v>
      </c>
      <c r="F22" s="258" t="s">
        <v>149</v>
      </c>
      <c r="G22" s="248">
        <v>0.313</v>
      </c>
      <c r="H22" s="247"/>
      <c r="I22" s="249" t="str">
        <f t="shared" si="0"/>
        <v>-</v>
      </c>
      <c r="J22" s="250" t="str">
        <f t="shared" si="1"/>
        <v>NITI</v>
      </c>
      <c r="K22" s="249">
        <f t="shared" si="2"/>
        <v>0.313</v>
      </c>
      <c r="L22" s="250">
        <f t="shared" si="3"/>
        <v>0.31</v>
      </c>
      <c r="M22" s="248" t="s">
        <v>147</v>
      </c>
      <c r="N22" s="251" t="str">
        <f t="shared" si="4"/>
        <v>--</v>
      </c>
      <c r="O22" s="252" t="str">
        <f t="shared" si="5"/>
        <v>NITI, NV</v>
      </c>
      <c r="P22" s="253" t="str">
        <f t="shared" si="6"/>
        <v>--</v>
      </c>
      <c r="Q22" s="252" t="str">
        <f t="shared" si="7"/>
        <v>NV</v>
      </c>
      <c r="R22" s="248" t="s">
        <v>147</v>
      </c>
      <c r="S22" s="254" t="str">
        <f t="shared" si="8"/>
        <v>--</v>
      </c>
      <c r="T22" s="255" t="str">
        <f t="shared" si="9"/>
        <v>NITI, NV</v>
      </c>
      <c r="U22" s="254" t="str">
        <f t="shared" si="10"/>
        <v>--</v>
      </c>
      <c r="V22" s="255" t="str">
        <f t="shared" si="11"/>
        <v>NV</v>
      </c>
      <c r="W22" s="256" t="str">
        <f t="shared" si="12"/>
        <v>NV</v>
      </c>
      <c r="X22" s="247"/>
      <c r="Y22" s="248">
        <v>0</v>
      </c>
      <c r="Z22" s="248" t="s">
        <v>147</v>
      </c>
      <c r="AA22" s="248">
        <v>12.5</v>
      </c>
      <c r="AB22" s="248" t="s">
        <v>147</v>
      </c>
      <c r="AC22" s="247"/>
      <c r="AD22" s="248" t="s">
        <v>147</v>
      </c>
      <c r="AE22" s="247"/>
      <c r="AF22" s="248">
        <v>2.9999999999999997E-4</v>
      </c>
      <c r="AG22" s="248" t="s">
        <v>199</v>
      </c>
      <c r="AH22" s="248" t="s">
        <v>146</v>
      </c>
      <c r="AI22" s="248" t="s">
        <v>147</v>
      </c>
      <c r="AJ22" s="248">
        <v>0.313</v>
      </c>
      <c r="AK22" s="257"/>
    </row>
    <row r="23" spans="1:37" ht="13.9" customHeight="1">
      <c r="A23" s="247" t="s">
        <v>200</v>
      </c>
      <c r="B23" s="247" t="s">
        <v>201</v>
      </c>
      <c r="C23" s="248" t="s">
        <v>187</v>
      </c>
      <c r="D23" s="248" t="s">
        <v>145</v>
      </c>
      <c r="E23" s="258" t="s">
        <v>149</v>
      </c>
      <c r="F23" s="258" t="s">
        <v>149</v>
      </c>
      <c r="G23" s="248">
        <v>0.20899999999999999</v>
      </c>
      <c r="H23" s="247"/>
      <c r="I23" s="249" t="str">
        <f t="shared" si="0"/>
        <v>-</v>
      </c>
      <c r="J23" s="250" t="str">
        <f t="shared" si="1"/>
        <v>NITI</v>
      </c>
      <c r="K23" s="249">
        <f t="shared" si="2"/>
        <v>0.20899999999999999</v>
      </c>
      <c r="L23" s="250">
        <f t="shared" si="3"/>
        <v>0.21</v>
      </c>
      <c r="M23" s="248" t="s">
        <v>147</v>
      </c>
      <c r="N23" s="251" t="str">
        <f t="shared" si="4"/>
        <v>--</v>
      </c>
      <c r="O23" s="252" t="str">
        <f t="shared" si="5"/>
        <v>NITI, NV</v>
      </c>
      <c r="P23" s="253" t="str">
        <f t="shared" si="6"/>
        <v>--</v>
      </c>
      <c r="Q23" s="252" t="str">
        <f t="shared" si="7"/>
        <v>NV</v>
      </c>
      <c r="R23" s="248" t="s">
        <v>147</v>
      </c>
      <c r="S23" s="254" t="str">
        <f t="shared" si="8"/>
        <v>--</v>
      </c>
      <c r="T23" s="255" t="str">
        <f t="shared" si="9"/>
        <v>NITI, NV</v>
      </c>
      <c r="U23" s="254" t="str">
        <f t="shared" si="10"/>
        <v>--</v>
      </c>
      <c r="V23" s="255" t="str">
        <f t="shared" si="11"/>
        <v>NV</v>
      </c>
      <c r="W23" s="256" t="str">
        <f t="shared" si="12"/>
        <v>NV</v>
      </c>
      <c r="X23" s="247"/>
      <c r="Y23" s="248" t="s">
        <v>147</v>
      </c>
      <c r="Z23" s="248" t="s">
        <v>147</v>
      </c>
      <c r="AA23" s="248">
        <v>12.5</v>
      </c>
      <c r="AB23" s="248" t="s">
        <v>147</v>
      </c>
      <c r="AC23" s="247"/>
      <c r="AD23" s="248" t="s">
        <v>147</v>
      </c>
      <c r="AE23" s="247"/>
      <c r="AF23" s="248">
        <v>2.0000000000000001E-4</v>
      </c>
      <c r="AG23" s="248" t="s">
        <v>155</v>
      </c>
      <c r="AH23" s="248" t="s">
        <v>146</v>
      </c>
      <c r="AI23" s="248" t="s">
        <v>147</v>
      </c>
      <c r="AJ23" s="248">
        <v>0.20899999999999999</v>
      </c>
      <c r="AK23" s="257"/>
    </row>
    <row r="24" spans="1:37" ht="13.9" customHeight="1">
      <c r="A24" s="247" t="s">
        <v>202</v>
      </c>
      <c r="B24" s="247" t="s">
        <v>203</v>
      </c>
      <c r="C24" s="248" t="s">
        <v>145</v>
      </c>
      <c r="D24" s="248" t="s">
        <v>145</v>
      </c>
      <c r="E24" s="248" t="s">
        <v>145</v>
      </c>
      <c r="F24" s="248" t="s">
        <v>145</v>
      </c>
      <c r="G24" s="248">
        <v>0.14000000000000001</v>
      </c>
      <c r="H24" s="248" t="s">
        <v>152</v>
      </c>
      <c r="I24" s="249">
        <f t="shared" si="0"/>
        <v>0.14000000000000001</v>
      </c>
      <c r="J24" s="250">
        <f t="shared" si="1"/>
        <v>0.14000000000000001</v>
      </c>
      <c r="K24" s="249" t="str">
        <f t="shared" si="2"/>
        <v>-</v>
      </c>
      <c r="L24" s="250" t="str">
        <f t="shared" si="3"/>
        <v>NITI</v>
      </c>
      <c r="M24" s="248">
        <v>4.68</v>
      </c>
      <c r="N24" s="251">
        <f t="shared" si="4"/>
        <v>4.68</v>
      </c>
      <c r="O24" s="252">
        <f t="shared" si="5"/>
        <v>4.7</v>
      </c>
      <c r="P24" s="253" t="str">
        <f t="shared" si="6"/>
        <v>--</v>
      </c>
      <c r="Q24" s="252" t="str">
        <f t="shared" si="7"/>
        <v>NITI</v>
      </c>
      <c r="R24" s="248">
        <v>17.2</v>
      </c>
      <c r="S24" s="254">
        <f t="shared" si="8"/>
        <v>17.2</v>
      </c>
      <c r="T24" s="255">
        <f t="shared" si="9"/>
        <v>17</v>
      </c>
      <c r="U24" s="254" t="str">
        <f t="shared" si="10"/>
        <v>--</v>
      </c>
      <c r="V24" s="255" t="str">
        <f t="shared" si="11"/>
        <v>NITI</v>
      </c>
      <c r="W24" s="256" t="str">
        <f t="shared" si="12"/>
        <v>NITI</v>
      </c>
      <c r="X24" s="248" t="s">
        <v>153</v>
      </c>
      <c r="Y24" s="248">
        <v>5540</v>
      </c>
      <c r="Z24" s="248">
        <v>3430</v>
      </c>
      <c r="AA24" s="248">
        <v>12.5</v>
      </c>
      <c r="AB24" s="248" t="s">
        <v>147</v>
      </c>
      <c r="AC24" s="247"/>
      <c r="AD24" s="248">
        <v>2.0000000000000002E-5</v>
      </c>
      <c r="AE24" s="248" t="s">
        <v>204</v>
      </c>
      <c r="AF24" s="248" t="s">
        <v>147</v>
      </c>
      <c r="AG24" s="247"/>
      <c r="AH24" s="248" t="s">
        <v>146</v>
      </c>
      <c r="AI24" s="248">
        <v>0.14000000000000001</v>
      </c>
      <c r="AJ24" s="248" t="s">
        <v>147</v>
      </c>
      <c r="AK24" s="257" t="s">
        <v>1277</v>
      </c>
    </row>
    <row r="25" spans="1:37" ht="13.9" customHeight="1">
      <c r="A25" s="247" t="s">
        <v>205</v>
      </c>
      <c r="B25" s="247" t="s">
        <v>206</v>
      </c>
      <c r="C25" s="248" t="s">
        <v>145</v>
      </c>
      <c r="D25" s="248" t="s">
        <v>145</v>
      </c>
      <c r="E25" s="248" t="s">
        <v>145</v>
      </c>
      <c r="F25" s="248" t="s">
        <v>145</v>
      </c>
      <c r="G25" s="248">
        <v>4.9100000000000003E-3</v>
      </c>
      <c r="H25" s="248" t="s">
        <v>152</v>
      </c>
      <c r="I25" s="249">
        <f t="shared" si="0"/>
        <v>4.9100000000000003E-3</v>
      </c>
      <c r="J25" s="250">
        <f t="shared" si="1"/>
        <v>4.8999999999999998E-3</v>
      </c>
      <c r="K25" s="249" t="str">
        <f t="shared" si="2"/>
        <v>-</v>
      </c>
      <c r="L25" s="250" t="str">
        <f t="shared" si="3"/>
        <v>NITI</v>
      </c>
      <c r="M25" s="248">
        <v>0.16400000000000001</v>
      </c>
      <c r="N25" s="251">
        <f t="shared" si="4"/>
        <v>0.16400000000000001</v>
      </c>
      <c r="O25" s="252">
        <f t="shared" si="5"/>
        <v>0.16</v>
      </c>
      <c r="P25" s="253" t="str">
        <f t="shared" si="6"/>
        <v>--</v>
      </c>
      <c r="Q25" s="252" t="str">
        <f t="shared" si="7"/>
        <v>NITI</v>
      </c>
      <c r="R25" s="248">
        <v>0.52700000000000002</v>
      </c>
      <c r="S25" s="254">
        <f t="shared" si="8"/>
        <v>0.52700000000000002</v>
      </c>
      <c r="T25" s="255">
        <f t="shared" si="9"/>
        <v>0.53</v>
      </c>
      <c r="U25" s="254" t="str">
        <f t="shared" si="10"/>
        <v>--</v>
      </c>
      <c r="V25" s="255" t="str">
        <f t="shared" si="11"/>
        <v>NITI</v>
      </c>
      <c r="W25" s="256" t="str">
        <f t="shared" si="12"/>
        <v>NITI</v>
      </c>
      <c r="X25" s="248" t="s">
        <v>153</v>
      </c>
      <c r="Y25" s="248">
        <v>68000</v>
      </c>
      <c r="Z25" s="248">
        <v>140000</v>
      </c>
      <c r="AA25" s="248">
        <v>12.5</v>
      </c>
      <c r="AB25" s="248" t="s">
        <v>147</v>
      </c>
      <c r="AC25" s="247"/>
      <c r="AD25" s="248">
        <v>5.71E-4</v>
      </c>
      <c r="AE25" s="248" t="s">
        <v>204</v>
      </c>
      <c r="AF25" s="248" t="s">
        <v>147</v>
      </c>
      <c r="AG25" s="247"/>
      <c r="AH25" s="248" t="s">
        <v>146</v>
      </c>
      <c r="AI25" s="248">
        <v>4.9100000000000003E-3</v>
      </c>
      <c r="AJ25" s="248" t="s">
        <v>147</v>
      </c>
      <c r="AK25" s="257" t="s">
        <v>1277</v>
      </c>
    </row>
    <row r="26" spans="1:37" ht="13.9" customHeight="1">
      <c r="A26" s="247" t="s">
        <v>207</v>
      </c>
      <c r="B26" s="247" t="s">
        <v>208</v>
      </c>
      <c r="C26" s="248" t="s">
        <v>145</v>
      </c>
      <c r="D26" s="248" t="s">
        <v>145</v>
      </c>
      <c r="E26" s="248" t="s">
        <v>145</v>
      </c>
      <c r="F26" s="248" t="s">
        <v>145</v>
      </c>
      <c r="G26" s="248">
        <v>4.9100000000000003E-3</v>
      </c>
      <c r="H26" s="248" t="s">
        <v>152</v>
      </c>
      <c r="I26" s="249">
        <f t="shared" si="0"/>
        <v>4.9100000000000003E-3</v>
      </c>
      <c r="J26" s="250">
        <f t="shared" si="1"/>
        <v>4.8999999999999998E-3</v>
      </c>
      <c r="K26" s="249" t="str">
        <f t="shared" si="2"/>
        <v>-</v>
      </c>
      <c r="L26" s="250" t="str">
        <f t="shared" si="3"/>
        <v>NITI</v>
      </c>
      <c r="M26" s="248">
        <v>0.16400000000000001</v>
      </c>
      <c r="N26" s="251">
        <f t="shared" si="4"/>
        <v>0.16400000000000001</v>
      </c>
      <c r="O26" s="252">
        <f t="shared" si="5"/>
        <v>0.16</v>
      </c>
      <c r="P26" s="253" t="str">
        <f t="shared" si="6"/>
        <v>--</v>
      </c>
      <c r="Q26" s="252" t="str">
        <f t="shared" si="7"/>
        <v>NITI</v>
      </c>
      <c r="R26" s="248">
        <v>0.16300000000000001</v>
      </c>
      <c r="S26" s="254">
        <f t="shared" si="8"/>
        <v>0.16300000000000001</v>
      </c>
      <c r="T26" s="255">
        <f t="shared" si="9"/>
        <v>0.16</v>
      </c>
      <c r="U26" s="254" t="str">
        <f t="shared" si="10"/>
        <v>--</v>
      </c>
      <c r="V26" s="255" t="str">
        <f t="shared" si="11"/>
        <v>NITI</v>
      </c>
      <c r="W26" s="256" t="str">
        <f t="shared" si="12"/>
        <v>NITI</v>
      </c>
      <c r="X26" s="248" t="s">
        <v>153</v>
      </c>
      <c r="Y26" s="248">
        <v>41200</v>
      </c>
      <c r="Z26" s="248">
        <v>43600</v>
      </c>
      <c r="AA26" s="248">
        <v>12.5</v>
      </c>
      <c r="AB26" s="248" t="s">
        <v>147</v>
      </c>
      <c r="AC26" s="247"/>
      <c r="AD26" s="248">
        <v>5.71E-4</v>
      </c>
      <c r="AE26" s="248" t="s">
        <v>204</v>
      </c>
      <c r="AF26" s="248" t="s">
        <v>147</v>
      </c>
      <c r="AG26" s="247"/>
      <c r="AH26" s="248" t="s">
        <v>146</v>
      </c>
      <c r="AI26" s="248">
        <v>4.9100000000000003E-3</v>
      </c>
      <c r="AJ26" s="248" t="s">
        <v>147</v>
      </c>
      <c r="AK26" s="257" t="s">
        <v>1277</v>
      </c>
    </row>
    <row r="27" spans="1:37" ht="13.9" customHeight="1">
      <c r="A27" s="247" t="s">
        <v>209</v>
      </c>
      <c r="B27" s="247" t="s">
        <v>210</v>
      </c>
      <c r="C27" s="248" t="s">
        <v>145</v>
      </c>
      <c r="D27" s="248" t="s">
        <v>145</v>
      </c>
      <c r="E27" s="248" t="s">
        <v>145</v>
      </c>
      <c r="F27" s="248" t="s">
        <v>145</v>
      </c>
      <c r="G27" s="248">
        <v>4.9100000000000003E-3</v>
      </c>
      <c r="H27" s="248" t="s">
        <v>152</v>
      </c>
      <c r="I27" s="249">
        <f t="shared" si="0"/>
        <v>4.9100000000000003E-3</v>
      </c>
      <c r="J27" s="250">
        <f t="shared" si="1"/>
        <v>4.8999999999999998E-3</v>
      </c>
      <c r="K27" s="249" t="str">
        <f t="shared" si="2"/>
        <v>-</v>
      </c>
      <c r="L27" s="250" t="str">
        <f t="shared" si="3"/>
        <v>NITI</v>
      </c>
      <c r="M27" s="248">
        <v>0.16400000000000001</v>
      </c>
      <c r="N27" s="251">
        <f t="shared" si="4"/>
        <v>0.16400000000000001</v>
      </c>
      <c r="O27" s="252">
        <f t="shared" si="5"/>
        <v>0.16</v>
      </c>
      <c r="P27" s="253" t="str">
        <f t="shared" si="6"/>
        <v>--</v>
      </c>
      <c r="Q27" s="252" t="str">
        <f t="shared" si="7"/>
        <v>NITI</v>
      </c>
      <c r="R27" s="248">
        <v>1.33</v>
      </c>
      <c r="S27" s="254">
        <f t="shared" si="8"/>
        <v>1.33</v>
      </c>
      <c r="T27" s="255">
        <f t="shared" si="9"/>
        <v>1.3</v>
      </c>
      <c r="U27" s="254" t="str">
        <f t="shared" si="10"/>
        <v>--</v>
      </c>
      <c r="V27" s="255" t="str">
        <f t="shared" si="11"/>
        <v>NITI</v>
      </c>
      <c r="W27" s="256" t="str">
        <f t="shared" si="12"/>
        <v>NITI</v>
      </c>
      <c r="X27" s="248" t="s">
        <v>153</v>
      </c>
      <c r="Y27" s="248">
        <v>1360</v>
      </c>
      <c r="Z27" s="248">
        <v>1030</v>
      </c>
      <c r="AA27" s="248">
        <v>12.5</v>
      </c>
      <c r="AB27" s="248" t="s">
        <v>147</v>
      </c>
      <c r="AC27" s="247"/>
      <c r="AD27" s="248">
        <v>5.71E-4</v>
      </c>
      <c r="AE27" s="248" t="s">
        <v>204</v>
      </c>
      <c r="AF27" s="248" t="s">
        <v>147</v>
      </c>
      <c r="AG27" s="247"/>
      <c r="AH27" s="248" t="s">
        <v>146</v>
      </c>
      <c r="AI27" s="248">
        <v>4.9100000000000003E-3</v>
      </c>
      <c r="AJ27" s="248" t="s">
        <v>147</v>
      </c>
      <c r="AK27" s="257" t="s">
        <v>1277</v>
      </c>
    </row>
    <row r="28" spans="1:37" ht="13.9" customHeight="1">
      <c r="A28" s="247" t="s">
        <v>211</v>
      </c>
      <c r="B28" s="247" t="s">
        <v>212</v>
      </c>
      <c r="C28" s="248" t="s">
        <v>145</v>
      </c>
      <c r="D28" s="248" t="s">
        <v>145</v>
      </c>
      <c r="E28" s="248" t="s">
        <v>145</v>
      </c>
      <c r="F28" s="248" t="s">
        <v>145</v>
      </c>
      <c r="G28" s="248">
        <v>4.9100000000000003E-3</v>
      </c>
      <c r="H28" s="248" t="s">
        <v>152</v>
      </c>
      <c r="I28" s="249">
        <f t="shared" si="0"/>
        <v>4.9100000000000003E-3</v>
      </c>
      <c r="J28" s="250">
        <f t="shared" si="1"/>
        <v>4.8999999999999998E-3</v>
      </c>
      <c r="K28" s="249" t="str">
        <f t="shared" si="2"/>
        <v>-</v>
      </c>
      <c r="L28" s="250" t="str">
        <f t="shared" si="3"/>
        <v>NITI</v>
      </c>
      <c r="M28" s="248">
        <v>0.16400000000000001</v>
      </c>
      <c r="N28" s="251">
        <f t="shared" si="4"/>
        <v>0.16400000000000001</v>
      </c>
      <c r="O28" s="252">
        <f t="shared" si="5"/>
        <v>0.16</v>
      </c>
      <c r="P28" s="253" t="str">
        <f t="shared" si="6"/>
        <v>--</v>
      </c>
      <c r="Q28" s="252" t="str">
        <f t="shared" si="7"/>
        <v>NITI</v>
      </c>
      <c r="R28" s="248">
        <v>0.27300000000000002</v>
      </c>
      <c r="S28" s="254">
        <f t="shared" si="8"/>
        <v>0.27300000000000002</v>
      </c>
      <c r="T28" s="255">
        <f t="shared" si="9"/>
        <v>0.27</v>
      </c>
      <c r="U28" s="254" t="str">
        <f t="shared" si="10"/>
        <v>--</v>
      </c>
      <c r="V28" s="255" t="str">
        <f t="shared" si="11"/>
        <v>NITI</v>
      </c>
      <c r="W28" s="256" t="str">
        <f t="shared" si="12"/>
        <v>NITI</v>
      </c>
      <c r="X28" s="248" t="s">
        <v>153</v>
      </c>
      <c r="Y28" s="248">
        <v>7760</v>
      </c>
      <c r="Z28" s="248">
        <v>1800</v>
      </c>
      <c r="AA28" s="248">
        <v>12.5</v>
      </c>
      <c r="AB28" s="248" t="s">
        <v>147</v>
      </c>
      <c r="AC28" s="247"/>
      <c r="AD28" s="248">
        <v>5.71E-4</v>
      </c>
      <c r="AE28" s="248" t="s">
        <v>204</v>
      </c>
      <c r="AF28" s="248" t="s">
        <v>147</v>
      </c>
      <c r="AG28" s="247"/>
      <c r="AH28" s="248" t="s">
        <v>146</v>
      </c>
      <c r="AI28" s="248">
        <v>4.9100000000000003E-3</v>
      </c>
      <c r="AJ28" s="248" t="s">
        <v>147</v>
      </c>
      <c r="AK28" s="257" t="s">
        <v>1277</v>
      </c>
    </row>
    <row r="29" spans="1:37" ht="13.9" customHeight="1">
      <c r="A29" s="247" t="s">
        <v>213</v>
      </c>
      <c r="B29" s="247" t="s">
        <v>214</v>
      </c>
      <c r="C29" s="248" t="s">
        <v>145</v>
      </c>
      <c r="D29" s="248" t="s">
        <v>145</v>
      </c>
      <c r="E29" s="248" t="s">
        <v>145</v>
      </c>
      <c r="F29" s="248" t="s">
        <v>145</v>
      </c>
      <c r="G29" s="248">
        <v>4.9100000000000003E-3</v>
      </c>
      <c r="H29" s="248" t="s">
        <v>152</v>
      </c>
      <c r="I29" s="249">
        <f t="shared" si="0"/>
        <v>4.9100000000000003E-3</v>
      </c>
      <c r="J29" s="250">
        <f t="shared" si="1"/>
        <v>4.8999999999999998E-3</v>
      </c>
      <c r="K29" s="249" t="str">
        <f t="shared" si="2"/>
        <v>-</v>
      </c>
      <c r="L29" s="250" t="str">
        <f t="shared" si="3"/>
        <v>NITI</v>
      </c>
      <c r="M29" s="248">
        <v>0.16400000000000001</v>
      </c>
      <c r="N29" s="251">
        <f t="shared" si="4"/>
        <v>0.16400000000000001</v>
      </c>
      <c r="O29" s="252">
        <f t="shared" si="5"/>
        <v>0.16</v>
      </c>
      <c r="P29" s="253" t="str">
        <f t="shared" si="6"/>
        <v>--</v>
      </c>
      <c r="Q29" s="252" t="str">
        <f t="shared" si="7"/>
        <v>NITI</v>
      </c>
      <c r="R29" s="248">
        <v>1.65</v>
      </c>
      <c r="S29" s="254">
        <f t="shared" si="8"/>
        <v>1.65</v>
      </c>
      <c r="T29" s="255">
        <f t="shared" si="9"/>
        <v>1.7</v>
      </c>
      <c r="U29" s="254" t="str">
        <f t="shared" si="10"/>
        <v>--</v>
      </c>
      <c r="V29" s="255" t="str">
        <f t="shared" si="11"/>
        <v>NITI</v>
      </c>
      <c r="W29" s="256" t="str">
        <f t="shared" si="12"/>
        <v>NITI</v>
      </c>
      <c r="X29" s="248" t="s">
        <v>153</v>
      </c>
      <c r="Y29" s="248">
        <v>1350</v>
      </c>
      <c r="Z29" s="248">
        <v>128</v>
      </c>
      <c r="AA29" s="248">
        <v>12.5</v>
      </c>
      <c r="AB29" s="248" t="s">
        <v>147</v>
      </c>
      <c r="AC29" s="247"/>
      <c r="AD29" s="248">
        <v>5.71E-4</v>
      </c>
      <c r="AE29" s="248" t="s">
        <v>204</v>
      </c>
      <c r="AF29" s="248" t="s">
        <v>147</v>
      </c>
      <c r="AG29" s="247"/>
      <c r="AH29" s="248" t="s">
        <v>146</v>
      </c>
      <c r="AI29" s="248">
        <v>4.9100000000000003E-3</v>
      </c>
      <c r="AJ29" s="248" t="s">
        <v>147</v>
      </c>
      <c r="AK29" s="257" t="s">
        <v>1277</v>
      </c>
    </row>
    <row r="30" spans="1:37" ht="13.9" customHeight="1">
      <c r="A30" s="247" t="s">
        <v>215</v>
      </c>
      <c r="B30" s="247" t="s">
        <v>216</v>
      </c>
      <c r="C30" s="248" t="s">
        <v>145</v>
      </c>
      <c r="D30" s="248" t="s">
        <v>145</v>
      </c>
      <c r="E30" s="248" t="s">
        <v>145</v>
      </c>
      <c r="F30" s="248" t="s">
        <v>145</v>
      </c>
      <c r="G30" s="248">
        <v>4.9100000000000003E-3</v>
      </c>
      <c r="H30" s="248" t="s">
        <v>152</v>
      </c>
      <c r="I30" s="249">
        <f t="shared" si="0"/>
        <v>4.9100000000000003E-3</v>
      </c>
      <c r="J30" s="250">
        <f t="shared" si="1"/>
        <v>4.8999999999999998E-3</v>
      </c>
      <c r="K30" s="249" t="str">
        <f t="shared" si="2"/>
        <v>-</v>
      </c>
      <c r="L30" s="250" t="str">
        <f t="shared" si="3"/>
        <v>NITI</v>
      </c>
      <c r="M30" s="248">
        <v>0.16400000000000001</v>
      </c>
      <c r="N30" s="251">
        <f t="shared" si="4"/>
        <v>0.16400000000000001</v>
      </c>
      <c r="O30" s="252">
        <f t="shared" si="5"/>
        <v>0.16</v>
      </c>
      <c r="P30" s="253" t="str">
        <f t="shared" si="6"/>
        <v>--</v>
      </c>
      <c r="Q30" s="252" t="str">
        <f t="shared" si="7"/>
        <v>NITI</v>
      </c>
      <c r="R30" s="248">
        <v>0.35799999999999998</v>
      </c>
      <c r="S30" s="254">
        <f t="shared" si="8"/>
        <v>0.35799999999999998</v>
      </c>
      <c r="T30" s="255">
        <f t="shared" si="9"/>
        <v>0.36</v>
      </c>
      <c r="U30" s="254" t="str">
        <f t="shared" si="10"/>
        <v>--</v>
      </c>
      <c r="V30" s="255" t="str">
        <f t="shared" si="11"/>
        <v>NITI</v>
      </c>
      <c r="W30" s="256" t="str">
        <f t="shared" si="12"/>
        <v>NITI</v>
      </c>
      <c r="X30" s="248" t="s">
        <v>153</v>
      </c>
      <c r="Y30" s="248">
        <v>861</v>
      </c>
      <c r="Z30" s="248">
        <v>198</v>
      </c>
      <c r="AA30" s="248">
        <v>12.5</v>
      </c>
      <c r="AB30" s="248" t="s">
        <v>147</v>
      </c>
      <c r="AC30" s="247"/>
      <c r="AD30" s="248">
        <v>5.71E-4</v>
      </c>
      <c r="AE30" s="248" t="s">
        <v>204</v>
      </c>
      <c r="AF30" s="248" t="s">
        <v>147</v>
      </c>
      <c r="AG30" s="247"/>
      <c r="AH30" s="248" t="s">
        <v>146</v>
      </c>
      <c r="AI30" s="248">
        <v>4.9100000000000003E-3</v>
      </c>
      <c r="AJ30" s="248" t="s">
        <v>147</v>
      </c>
      <c r="AK30" s="257" t="s">
        <v>1277</v>
      </c>
    </row>
    <row r="31" spans="1:37" ht="13.9" customHeight="1">
      <c r="A31" s="247" t="s">
        <v>217</v>
      </c>
      <c r="B31" s="247" t="s">
        <v>218</v>
      </c>
      <c r="C31" s="248" t="s">
        <v>187</v>
      </c>
      <c r="D31" s="248" t="s">
        <v>145</v>
      </c>
      <c r="E31" s="258" t="s">
        <v>149</v>
      </c>
      <c r="F31" s="258" t="s">
        <v>149</v>
      </c>
      <c r="G31" s="248">
        <v>6.5300000000000004E-4</v>
      </c>
      <c r="H31" s="247"/>
      <c r="I31" s="249">
        <f t="shared" si="0"/>
        <v>6.5300000000000004E-4</v>
      </c>
      <c r="J31" s="250">
        <f t="shared" si="1"/>
        <v>6.4999999999999997E-4</v>
      </c>
      <c r="K31" s="249">
        <f t="shared" si="2"/>
        <v>1.5599999999999999E-2</v>
      </c>
      <c r="L31" s="250">
        <f t="shared" si="3"/>
        <v>1.6E-2</v>
      </c>
      <c r="M31" s="248" t="s">
        <v>147</v>
      </c>
      <c r="N31" s="251" t="str">
        <f t="shared" si="4"/>
        <v>-</v>
      </c>
      <c r="O31" s="252" t="str">
        <f t="shared" si="5"/>
        <v>NV</v>
      </c>
      <c r="P31" s="253" t="str">
        <f t="shared" si="6"/>
        <v>--</v>
      </c>
      <c r="Q31" s="252" t="str">
        <f t="shared" si="7"/>
        <v>NV</v>
      </c>
      <c r="R31" s="248" t="s">
        <v>147</v>
      </c>
      <c r="S31" s="254" t="str">
        <f t="shared" si="8"/>
        <v>-</v>
      </c>
      <c r="T31" s="255" t="str">
        <f t="shared" si="9"/>
        <v>NV</v>
      </c>
      <c r="U31" s="254" t="str">
        <f t="shared" si="10"/>
        <v>--</v>
      </c>
      <c r="V31" s="255" t="str">
        <f t="shared" si="11"/>
        <v>NV</v>
      </c>
      <c r="W31" s="256" t="str">
        <f t="shared" si="12"/>
        <v>NV</v>
      </c>
      <c r="X31" s="247"/>
      <c r="Y31" s="248" t="s">
        <v>147</v>
      </c>
      <c r="Z31" s="248" t="s">
        <v>147</v>
      </c>
      <c r="AA31" s="248">
        <v>12.5</v>
      </c>
      <c r="AB31" s="248" t="s">
        <v>147</v>
      </c>
      <c r="AC31" s="247"/>
      <c r="AD31" s="248">
        <v>4.3E-3</v>
      </c>
      <c r="AE31" s="248" t="s">
        <v>155</v>
      </c>
      <c r="AF31" s="248">
        <v>1.5E-5</v>
      </c>
      <c r="AG31" s="248" t="s">
        <v>166</v>
      </c>
      <c r="AH31" s="248" t="s">
        <v>146</v>
      </c>
      <c r="AI31" s="248">
        <v>6.5300000000000004E-4</v>
      </c>
      <c r="AJ31" s="248">
        <v>1.5599999999999999E-2</v>
      </c>
      <c r="AK31" s="257"/>
    </row>
    <row r="32" spans="1:37" ht="13.9" customHeight="1">
      <c r="A32" s="247" t="s">
        <v>219</v>
      </c>
      <c r="B32" s="247" t="s">
        <v>220</v>
      </c>
      <c r="C32" s="248" t="s">
        <v>187</v>
      </c>
      <c r="D32" s="248" t="s">
        <v>145</v>
      </c>
      <c r="E32" s="258" t="s">
        <v>149</v>
      </c>
      <c r="F32" s="258" t="s">
        <v>149</v>
      </c>
      <c r="G32" s="248">
        <v>5.21E-2</v>
      </c>
      <c r="H32" s="247"/>
      <c r="I32" s="249" t="str">
        <f t="shared" si="0"/>
        <v>-</v>
      </c>
      <c r="J32" s="250" t="str">
        <f t="shared" si="1"/>
        <v>NITI</v>
      </c>
      <c r="K32" s="249">
        <f t="shared" si="2"/>
        <v>5.21E-2</v>
      </c>
      <c r="L32" s="250">
        <f t="shared" si="3"/>
        <v>5.1999999999999998E-2</v>
      </c>
      <c r="M32" s="248" t="s">
        <v>147</v>
      </c>
      <c r="N32" s="251" t="str">
        <f t="shared" si="4"/>
        <v>--</v>
      </c>
      <c r="O32" s="252" t="str">
        <f t="shared" si="5"/>
        <v>NITI, NV</v>
      </c>
      <c r="P32" s="253" t="str">
        <f t="shared" si="6"/>
        <v>--</v>
      </c>
      <c r="Q32" s="252" t="str">
        <f t="shared" si="7"/>
        <v>NV</v>
      </c>
      <c r="R32" s="248" t="s">
        <v>147</v>
      </c>
      <c r="S32" s="254" t="str">
        <f t="shared" si="8"/>
        <v>--</v>
      </c>
      <c r="T32" s="255" t="str">
        <f t="shared" si="9"/>
        <v>NITI, NV</v>
      </c>
      <c r="U32" s="254" t="str">
        <f t="shared" si="10"/>
        <v>--</v>
      </c>
      <c r="V32" s="255" t="str">
        <f t="shared" si="11"/>
        <v>NV</v>
      </c>
      <c r="W32" s="256" t="str">
        <f t="shared" si="12"/>
        <v>NV</v>
      </c>
      <c r="X32" s="247"/>
      <c r="Y32" s="248" t="s">
        <v>147</v>
      </c>
      <c r="Z32" s="248" t="s">
        <v>147</v>
      </c>
      <c r="AA32" s="248">
        <v>12.5</v>
      </c>
      <c r="AB32" s="248">
        <v>5.0999999999999996</v>
      </c>
      <c r="AC32" s="248" t="s">
        <v>148</v>
      </c>
      <c r="AD32" s="248" t="s">
        <v>147</v>
      </c>
      <c r="AE32" s="247"/>
      <c r="AF32" s="248">
        <v>5.0000000000000002E-5</v>
      </c>
      <c r="AG32" s="248" t="s">
        <v>155</v>
      </c>
      <c r="AH32" s="248" t="s">
        <v>146</v>
      </c>
      <c r="AI32" s="248" t="s">
        <v>147</v>
      </c>
      <c r="AJ32" s="248">
        <v>5.21E-2</v>
      </c>
      <c r="AK32" s="257"/>
    </row>
    <row r="33" spans="1:37" ht="13.9" customHeight="1">
      <c r="A33" s="247" t="s">
        <v>221</v>
      </c>
      <c r="B33" s="247" t="s">
        <v>222</v>
      </c>
      <c r="C33" s="248" t="s">
        <v>146</v>
      </c>
      <c r="D33" s="248" t="s">
        <v>145</v>
      </c>
      <c r="E33" s="258" t="s">
        <v>149</v>
      </c>
      <c r="F33" s="258" t="s">
        <v>149</v>
      </c>
      <c r="G33" s="248">
        <v>1.12E-2</v>
      </c>
      <c r="H33" s="247"/>
      <c r="I33" s="249">
        <f t="shared" si="0"/>
        <v>1.12E-2</v>
      </c>
      <c r="J33" s="250">
        <f t="shared" si="1"/>
        <v>1.0999999999999999E-2</v>
      </c>
      <c r="K33" s="249" t="str">
        <f t="shared" si="2"/>
        <v>-</v>
      </c>
      <c r="L33" s="250" t="str">
        <f t="shared" si="3"/>
        <v>NITI</v>
      </c>
      <c r="M33" s="248" t="s">
        <v>147</v>
      </c>
      <c r="N33" s="251" t="str">
        <f t="shared" si="4"/>
        <v>-</v>
      </c>
      <c r="O33" s="252" t="str">
        <f t="shared" si="5"/>
        <v>NV</v>
      </c>
      <c r="P33" s="253" t="str">
        <f t="shared" si="6"/>
        <v>--</v>
      </c>
      <c r="Q33" s="252" t="str">
        <f t="shared" si="7"/>
        <v>NITI, NV</v>
      </c>
      <c r="R33" s="248" t="s">
        <v>147</v>
      </c>
      <c r="S33" s="254" t="str">
        <f t="shared" si="8"/>
        <v>-</v>
      </c>
      <c r="T33" s="255" t="str">
        <f t="shared" si="9"/>
        <v>NV</v>
      </c>
      <c r="U33" s="254" t="str">
        <f t="shared" si="10"/>
        <v>--</v>
      </c>
      <c r="V33" s="255" t="str">
        <f t="shared" si="11"/>
        <v>NITI, NV</v>
      </c>
      <c r="W33" s="256" t="str">
        <f t="shared" si="12"/>
        <v>NITI, NV</v>
      </c>
      <c r="X33" s="247"/>
      <c r="Y33" s="248">
        <v>18.600000000000001</v>
      </c>
      <c r="Z33" s="248">
        <v>3.55</v>
      </c>
      <c r="AA33" s="248">
        <v>12.5</v>
      </c>
      <c r="AB33" s="248" t="s">
        <v>147</v>
      </c>
      <c r="AC33" s="247"/>
      <c r="AD33" s="248">
        <v>2.5000000000000001E-4</v>
      </c>
      <c r="AE33" s="248" t="s">
        <v>166</v>
      </c>
      <c r="AF33" s="248" t="s">
        <v>147</v>
      </c>
      <c r="AG33" s="247"/>
      <c r="AH33" s="248" t="s">
        <v>146</v>
      </c>
      <c r="AI33" s="248">
        <v>1.12E-2</v>
      </c>
      <c r="AJ33" s="248" t="s">
        <v>147</v>
      </c>
      <c r="AK33" s="257"/>
    </row>
    <row r="34" spans="1:37" ht="13.9" customHeight="1">
      <c r="A34" s="247" t="s">
        <v>223</v>
      </c>
      <c r="B34" s="247" t="s">
        <v>224</v>
      </c>
      <c r="C34" s="248" t="s">
        <v>146</v>
      </c>
      <c r="D34" s="248" t="s">
        <v>145</v>
      </c>
      <c r="E34" s="258" t="s">
        <v>149</v>
      </c>
      <c r="F34" s="258" t="s">
        <v>149</v>
      </c>
      <c r="G34" s="248">
        <v>10.4</v>
      </c>
      <c r="H34" s="247"/>
      <c r="I34" s="249" t="str">
        <f t="shared" si="0"/>
        <v>-</v>
      </c>
      <c r="J34" s="250" t="str">
        <f t="shared" si="1"/>
        <v>NITI</v>
      </c>
      <c r="K34" s="249">
        <f t="shared" si="2"/>
        <v>10.4</v>
      </c>
      <c r="L34" s="250">
        <f t="shared" si="3"/>
        <v>10</v>
      </c>
      <c r="M34" s="248" t="s">
        <v>147</v>
      </c>
      <c r="N34" s="251" t="str">
        <f t="shared" si="4"/>
        <v>--</v>
      </c>
      <c r="O34" s="252" t="str">
        <f t="shared" si="5"/>
        <v>NITI, NV</v>
      </c>
      <c r="P34" s="253" t="str">
        <f t="shared" si="6"/>
        <v>--</v>
      </c>
      <c r="Q34" s="252" t="str">
        <f t="shared" si="7"/>
        <v>NV</v>
      </c>
      <c r="R34" s="248" t="s">
        <v>147</v>
      </c>
      <c r="S34" s="254" t="str">
        <f t="shared" si="8"/>
        <v>--</v>
      </c>
      <c r="T34" s="255" t="str">
        <f t="shared" si="9"/>
        <v>NITI, NV</v>
      </c>
      <c r="U34" s="254" t="str">
        <f t="shared" si="10"/>
        <v>--</v>
      </c>
      <c r="V34" s="255" t="str">
        <f t="shared" si="11"/>
        <v>NV</v>
      </c>
      <c r="W34" s="256" t="str">
        <f t="shared" si="12"/>
        <v>NV</v>
      </c>
      <c r="X34" s="247"/>
      <c r="Y34" s="248">
        <v>27.3</v>
      </c>
      <c r="Z34" s="248">
        <v>20.399999999999999</v>
      </c>
      <c r="AA34" s="248">
        <v>12.5</v>
      </c>
      <c r="AB34" s="248" t="s">
        <v>147</v>
      </c>
      <c r="AC34" s="247"/>
      <c r="AD34" s="248" t="s">
        <v>147</v>
      </c>
      <c r="AE34" s="247"/>
      <c r="AF34" s="248">
        <v>0.01</v>
      </c>
      <c r="AG34" s="248" t="s">
        <v>199</v>
      </c>
      <c r="AH34" s="248" t="s">
        <v>146</v>
      </c>
      <c r="AI34" s="248" t="s">
        <v>147</v>
      </c>
      <c r="AJ34" s="248">
        <v>10.4</v>
      </c>
      <c r="AK34" s="257"/>
    </row>
    <row r="35" spans="1:37" ht="13.9" customHeight="1">
      <c r="A35" s="247" t="s">
        <v>225</v>
      </c>
      <c r="B35" s="247" t="s">
        <v>226</v>
      </c>
      <c r="C35" s="248" t="s">
        <v>145</v>
      </c>
      <c r="D35" s="248" t="s">
        <v>145</v>
      </c>
      <c r="E35" s="248" t="s">
        <v>145</v>
      </c>
      <c r="F35" s="248" t="s">
        <v>145</v>
      </c>
      <c r="G35" s="248">
        <v>9.06E-2</v>
      </c>
      <c r="H35" s="248" t="s">
        <v>152</v>
      </c>
      <c r="I35" s="249">
        <f t="shared" si="0"/>
        <v>9.06E-2</v>
      </c>
      <c r="J35" s="250">
        <f t="shared" si="1"/>
        <v>9.0999999999999998E-2</v>
      </c>
      <c r="K35" s="249" t="str">
        <f t="shared" si="2"/>
        <v>-</v>
      </c>
      <c r="L35" s="250" t="str">
        <f t="shared" si="3"/>
        <v>NITI</v>
      </c>
      <c r="M35" s="248">
        <v>3.02</v>
      </c>
      <c r="N35" s="251">
        <f t="shared" si="4"/>
        <v>3.02</v>
      </c>
      <c r="O35" s="252">
        <f t="shared" si="5"/>
        <v>3</v>
      </c>
      <c r="P35" s="253" t="str">
        <f t="shared" si="6"/>
        <v>--</v>
      </c>
      <c r="Q35" s="252" t="str">
        <f t="shared" si="7"/>
        <v>NITI</v>
      </c>
      <c r="R35" s="248">
        <v>497</v>
      </c>
      <c r="S35" s="254">
        <f t="shared" si="8"/>
        <v>497</v>
      </c>
      <c r="T35" s="255">
        <f t="shared" si="9"/>
        <v>500</v>
      </c>
      <c r="U35" s="254" t="str">
        <f t="shared" si="10"/>
        <v>--</v>
      </c>
      <c r="V35" s="255" t="str">
        <f t="shared" si="11"/>
        <v>NITI</v>
      </c>
      <c r="W35" s="256" t="str">
        <f t="shared" si="12"/>
        <v>NITI</v>
      </c>
      <c r="X35" s="248" t="s">
        <v>153</v>
      </c>
      <c r="Y35" s="248">
        <v>3540</v>
      </c>
      <c r="Z35" s="248">
        <v>1170</v>
      </c>
      <c r="AA35" s="248">
        <v>12.5</v>
      </c>
      <c r="AB35" s="248" t="s">
        <v>147</v>
      </c>
      <c r="AC35" s="247"/>
      <c r="AD35" s="248">
        <v>3.1000000000000001E-5</v>
      </c>
      <c r="AE35" s="248" t="s">
        <v>155</v>
      </c>
      <c r="AF35" s="248" t="s">
        <v>147</v>
      </c>
      <c r="AG35" s="247"/>
      <c r="AH35" s="248" t="s">
        <v>146</v>
      </c>
      <c r="AI35" s="248">
        <v>9.06E-2</v>
      </c>
      <c r="AJ35" s="248" t="s">
        <v>147</v>
      </c>
      <c r="AK35" s="257"/>
    </row>
    <row r="36" spans="1:37" ht="13.9" customHeight="1">
      <c r="A36" s="247" t="s">
        <v>227</v>
      </c>
      <c r="B36" s="247" t="s">
        <v>228</v>
      </c>
      <c r="C36" s="248" t="s">
        <v>146</v>
      </c>
      <c r="D36" s="248" t="s">
        <v>145</v>
      </c>
      <c r="E36" s="258" t="s">
        <v>149</v>
      </c>
      <c r="F36" s="258" t="s">
        <v>149</v>
      </c>
      <c r="G36" s="248">
        <v>7.3000000000000001E-3</v>
      </c>
      <c r="H36" s="247"/>
      <c r="I36" s="249" t="str">
        <f t="shared" si="0"/>
        <v>-</v>
      </c>
      <c r="J36" s="250" t="str">
        <f t="shared" si="1"/>
        <v>NITI</v>
      </c>
      <c r="K36" s="249">
        <f t="shared" si="2"/>
        <v>7.3000000000000001E-3</v>
      </c>
      <c r="L36" s="250">
        <f t="shared" si="3"/>
        <v>7.3000000000000001E-3</v>
      </c>
      <c r="M36" s="248" t="s">
        <v>147</v>
      </c>
      <c r="N36" s="251" t="str">
        <f t="shared" si="4"/>
        <v>--</v>
      </c>
      <c r="O36" s="252" t="str">
        <f t="shared" si="5"/>
        <v>NITI, NV</v>
      </c>
      <c r="P36" s="253" t="str">
        <f t="shared" si="6"/>
        <v>--</v>
      </c>
      <c r="Q36" s="252" t="str">
        <f t="shared" si="7"/>
        <v>NV</v>
      </c>
      <c r="R36" s="248" t="s">
        <v>147</v>
      </c>
      <c r="S36" s="254" t="str">
        <f t="shared" si="8"/>
        <v>--</v>
      </c>
      <c r="T36" s="255" t="str">
        <f t="shared" si="9"/>
        <v>NITI, NV</v>
      </c>
      <c r="U36" s="254" t="str">
        <f t="shared" si="10"/>
        <v>--</v>
      </c>
      <c r="V36" s="255" t="str">
        <f t="shared" si="11"/>
        <v>NV</v>
      </c>
      <c r="W36" s="256" t="str">
        <f t="shared" si="12"/>
        <v>NV</v>
      </c>
      <c r="X36" s="247"/>
      <c r="Y36" s="248">
        <v>1.17E-3</v>
      </c>
      <c r="Z36" s="248">
        <v>1.17E-3</v>
      </c>
      <c r="AA36" s="248">
        <v>12.5</v>
      </c>
      <c r="AB36" s="248" t="s">
        <v>147</v>
      </c>
      <c r="AC36" s="247"/>
      <c r="AD36" s="248" t="s">
        <v>147</v>
      </c>
      <c r="AE36" s="247"/>
      <c r="AF36" s="248">
        <v>6.9999999999999999E-6</v>
      </c>
      <c r="AG36" s="248" t="s">
        <v>174</v>
      </c>
      <c r="AH36" s="248" t="s">
        <v>146</v>
      </c>
      <c r="AI36" s="248" t="s">
        <v>147</v>
      </c>
      <c r="AJ36" s="248">
        <v>7.3000000000000001E-3</v>
      </c>
      <c r="AK36" s="257"/>
    </row>
    <row r="37" spans="1:37" ht="13.9" customHeight="1">
      <c r="A37" s="247" t="s">
        <v>229</v>
      </c>
      <c r="B37" s="247" t="s">
        <v>230</v>
      </c>
      <c r="C37" s="248" t="s">
        <v>187</v>
      </c>
      <c r="D37" s="248" t="s">
        <v>145</v>
      </c>
      <c r="E37" s="258" t="s">
        <v>149</v>
      </c>
      <c r="F37" s="258" t="s">
        <v>149</v>
      </c>
      <c r="G37" s="248">
        <v>0.52100000000000002</v>
      </c>
      <c r="H37" s="247"/>
      <c r="I37" s="249" t="str">
        <f t="shared" si="0"/>
        <v>-</v>
      </c>
      <c r="J37" s="250" t="str">
        <f t="shared" si="1"/>
        <v>NITI</v>
      </c>
      <c r="K37" s="249">
        <f t="shared" si="2"/>
        <v>0.52100000000000002</v>
      </c>
      <c r="L37" s="250">
        <f t="shared" si="3"/>
        <v>0.52</v>
      </c>
      <c r="M37" s="248" t="s">
        <v>147</v>
      </c>
      <c r="N37" s="251" t="str">
        <f t="shared" ref="N37:N68" si="13">IF(G37=I37,M37,"--")</f>
        <v>--</v>
      </c>
      <c r="O37" s="252" t="str">
        <f t="shared" si="5"/>
        <v>NITI, NV</v>
      </c>
      <c r="P37" s="253" t="str">
        <f t="shared" si="6"/>
        <v>--</v>
      </c>
      <c r="Q37" s="252" t="str">
        <f t="shared" si="7"/>
        <v>NV</v>
      </c>
      <c r="R37" s="248" t="s">
        <v>147</v>
      </c>
      <c r="S37" s="254" t="str">
        <f t="shared" ref="S37:S68" si="14">IF(G37=I37,R37,"--")</f>
        <v>--</v>
      </c>
      <c r="T37" s="255" t="str">
        <f t="shared" ref="T37:T68" si="15">IF(ISNUMBER(S37),ROUND(S37,2-(1+INT(LOG10(S37)))),IF(AND(NOT($C37="Yes"),NOT(ISNUMBER(I37))),"NITI, NV",IF(AND($C37="Yes",NOT(ISNUMBER(I37))),"NITI","NV")))</f>
        <v>NITI, NV</v>
      </c>
      <c r="U37" s="254" t="str">
        <f t="shared" si="10"/>
        <v>--</v>
      </c>
      <c r="V37" s="255" t="str">
        <f t="shared" ref="V37:V53" si="16">IF(ISNUMBER(U37),ROUND(U37,2-(1+INT(LOG10(U37)))),IF(AND(NOT($C37="Yes"),NOT(ISNUMBER(K37))),"NITI, NV",IF(AND($C37="Yes",NOT(ISNUMBER(K37))),"NITI","NV")))</f>
        <v>NV</v>
      </c>
      <c r="W37" s="256" t="str">
        <f t="shared" si="12"/>
        <v>NV</v>
      </c>
      <c r="X37" s="247"/>
      <c r="Y37" s="248" t="s">
        <v>147</v>
      </c>
      <c r="Z37" s="248" t="s">
        <v>147</v>
      </c>
      <c r="AA37" s="248">
        <v>12.5</v>
      </c>
      <c r="AB37" s="248" t="s">
        <v>147</v>
      </c>
      <c r="AC37" s="247"/>
      <c r="AD37" s="248" t="s">
        <v>147</v>
      </c>
      <c r="AE37" s="247"/>
      <c r="AF37" s="248">
        <v>5.0000000000000001E-4</v>
      </c>
      <c r="AG37" s="248" t="s">
        <v>231</v>
      </c>
      <c r="AH37" s="248" t="s">
        <v>146</v>
      </c>
      <c r="AI37" s="248" t="s">
        <v>147</v>
      </c>
      <c r="AJ37" s="248">
        <v>0.52100000000000002</v>
      </c>
      <c r="AK37" s="257"/>
    </row>
    <row r="38" spans="1:37" ht="13.9" customHeight="1">
      <c r="A38" s="247" t="s">
        <v>232</v>
      </c>
      <c r="B38" s="247" t="s">
        <v>233</v>
      </c>
      <c r="C38" s="248" t="s">
        <v>145</v>
      </c>
      <c r="D38" s="248" t="s">
        <v>145</v>
      </c>
      <c r="E38" s="248" t="s">
        <v>145</v>
      </c>
      <c r="F38" s="248" t="s">
        <v>145</v>
      </c>
      <c r="G38" s="248">
        <v>1.6899999999999998E-2</v>
      </c>
      <c r="H38" s="248" t="s">
        <v>152</v>
      </c>
      <c r="I38" s="249">
        <f t="shared" si="0"/>
        <v>1.6899999999999998E-2</v>
      </c>
      <c r="J38" s="250">
        <f t="shared" si="1"/>
        <v>1.7000000000000001E-2</v>
      </c>
      <c r="K38" s="249" t="str">
        <f t="shared" si="2"/>
        <v>-</v>
      </c>
      <c r="L38" s="250" t="str">
        <f t="shared" si="3"/>
        <v>NITI</v>
      </c>
      <c r="M38" s="248">
        <v>0.56299999999999994</v>
      </c>
      <c r="N38" s="251">
        <f t="shared" si="13"/>
        <v>0.56299999999999994</v>
      </c>
      <c r="O38" s="252">
        <f t="shared" si="5"/>
        <v>0.56000000000000005</v>
      </c>
      <c r="P38" s="253" t="str">
        <f t="shared" si="6"/>
        <v>--</v>
      </c>
      <c r="Q38" s="252" t="str">
        <f t="shared" si="7"/>
        <v>NITI</v>
      </c>
      <c r="R38" s="248">
        <v>189</v>
      </c>
      <c r="S38" s="254">
        <f t="shared" si="14"/>
        <v>189</v>
      </c>
      <c r="T38" s="255">
        <f t="shared" si="15"/>
        <v>190</v>
      </c>
      <c r="U38" s="254" t="str">
        <f t="shared" si="10"/>
        <v>--</v>
      </c>
      <c r="V38" s="255" t="str">
        <f t="shared" si="16"/>
        <v>NITI</v>
      </c>
      <c r="W38" s="256" t="str">
        <f t="shared" si="12"/>
        <v>NITI</v>
      </c>
      <c r="X38" s="248" t="s">
        <v>153</v>
      </c>
      <c r="Y38" s="248">
        <v>2.58</v>
      </c>
      <c r="Z38" s="248">
        <v>0.84099999999999997</v>
      </c>
      <c r="AA38" s="248">
        <v>12.5</v>
      </c>
      <c r="AB38" s="248" t="s">
        <v>147</v>
      </c>
      <c r="AC38" s="247"/>
      <c r="AD38" s="248">
        <v>6.0000000000000002E-5</v>
      </c>
      <c r="AE38" s="248" t="s">
        <v>234</v>
      </c>
      <c r="AF38" s="248" t="s">
        <v>147</v>
      </c>
      <c r="AG38" s="247"/>
      <c r="AH38" s="248" t="s">
        <v>171</v>
      </c>
      <c r="AI38" s="248">
        <v>1.6899999999999998E-2</v>
      </c>
      <c r="AJ38" s="248" t="s">
        <v>147</v>
      </c>
      <c r="AK38" s="257" t="s">
        <v>1278</v>
      </c>
    </row>
    <row r="39" spans="1:37" ht="13.9" customHeight="1">
      <c r="A39" s="247" t="s">
        <v>90</v>
      </c>
      <c r="B39" s="247" t="s">
        <v>235</v>
      </c>
      <c r="C39" s="248" t="s">
        <v>145</v>
      </c>
      <c r="D39" s="248" t="s">
        <v>145</v>
      </c>
      <c r="E39" s="248" t="s">
        <v>145</v>
      </c>
      <c r="F39" s="248" t="s">
        <v>145</v>
      </c>
      <c r="G39" s="248">
        <v>0.36</v>
      </c>
      <c r="H39" s="248" t="s">
        <v>152</v>
      </c>
      <c r="I39" s="249">
        <f t="shared" si="0"/>
        <v>0.36</v>
      </c>
      <c r="J39" s="250">
        <f t="shared" si="1"/>
        <v>0.36</v>
      </c>
      <c r="K39" s="249">
        <f t="shared" si="2"/>
        <v>31.3</v>
      </c>
      <c r="L39" s="250">
        <f t="shared" si="3"/>
        <v>31</v>
      </c>
      <c r="M39" s="248">
        <v>12</v>
      </c>
      <c r="N39" s="251">
        <f t="shared" si="13"/>
        <v>12</v>
      </c>
      <c r="O39" s="252">
        <f t="shared" si="5"/>
        <v>12</v>
      </c>
      <c r="P39" s="253">
        <f t="shared" si="6"/>
        <v>1043.3333333333335</v>
      </c>
      <c r="Q39" s="252">
        <f t="shared" si="7"/>
        <v>1000</v>
      </c>
      <c r="R39" s="248">
        <v>2.76</v>
      </c>
      <c r="S39" s="254">
        <f t="shared" si="14"/>
        <v>2.76</v>
      </c>
      <c r="T39" s="255">
        <f t="shared" si="15"/>
        <v>2.8</v>
      </c>
      <c r="U39" s="254">
        <f t="shared" si="10"/>
        <v>239.96666666666664</v>
      </c>
      <c r="V39" s="255">
        <f t="shared" si="16"/>
        <v>240</v>
      </c>
      <c r="W39" s="256">
        <f t="shared" si="12"/>
        <v>7.6666666666666661</v>
      </c>
      <c r="X39" s="248" t="s">
        <v>236</v>
      </c>
      <c r="Y39" s="248">
        <v>398000000</v>
      </c>
      <c r="Z39" s="248">
        <v>233000000</v>
      </c>
      <c r="AA39" s="248">
        <v>12.5</v>
      </c>
      <c r="AB39" s="248">
        <v>1.2</v>
      </c>
      <c r="AC39" s="248" t="s">
        <v>154</v>
      </c>
      <c r="AD39" s="248">
        <v>7.7999999999999999E-6</v>
      </c>
      <c r="AE39" s="248" t="s">
        <v>155</v>
      </c>
      <c r="AF39" s="248">
        <v>0.03</v>
      </c>
      <c r="AG39" s="248" t="s">
        <v>155</v>
      </c>
      <c r="AH39" s="248" t="s">
        <v>146</v>
      </c>
      <c r="AI39" s="248">
        <v>0.36</v>
      </c>
      <c r="AJ39" s="248">
        <v>31.3</v>
      </c>
      <c r="AK39" s="257"/>
    </row>
    <row r="40" spans="1:37" ht="13.9" customHeight="1">
      <c r="A40" s="247" t="s">
        <v>1246</v>
      </c>
      <c r="B40" s="247" t="s">
        <v>1247</v>
      </c>
      <c r="C40" s="248" t="s">
        <v>145</v>
      </c>
      <c r="D40" s="248" t="s">
        <v>145</v>
      </c>
      <c r="E40" s="248" t="s">
        <v>145</v>
      </c>
      <c r="F40" s="248" t="s">
        <v>145</v>
      </c>
      <c r="G40" s="248">
        <v>4.17</v>
      </c>
      <c r="H40" s="248" t="s">
        <v>163</v>
      </c>
      <c r="I40" s="249" t="str">
        <f t="shared" si="0"/>
        <v>-</v>
      </c>
      <c r="J40" s="250" t="str">
        <f t="shared" si="1"/>
        <v>NITI</v>
      </c>
      <c r="K40" s="249">
        <f t="shared" si="2"/>
        <v>4.17</v>
      </c>
      <c r="L40" s="250">
        <f t="shared" si="3"/>
        <v>4.2</v>
      </c>
      <c r="M40" s="248">
        <v>139</v>
      </c>
      <c r="N40" s="251" t="str">
        <f t="shared" si="13"/>
        <v>--</v>
      </c>
      <c r="O40" s="252" t="str">
        <f t="shared" si="5"/>
        <v>NITI</v>
      </c>
      <c r="P40" s="253">
        <f t="shared" si="6"/>
        <v>139</v>
      </c>
      <c r="Q40" s="252">
        <f t="shared" si="7"/>
        <v>140</v>
      </c>
      <c r="R40" s="248">
        <v>27.5</v>
      </c>
      <c r="S40" s="254" t="str">
        <f t="shared" si="14"/>
        <v>--</v>
      </c>
      <c r="T40" s="255" t="str">
        <f t="shared" si="15"/>
        <v>NITI</v>
      </c>
      <c r="U40" s="254">
        <f t="shared" si="10"/>
        <v>27.5</v>
      </c>
      <c r="V40" s="255">
        <f t="shared" si="16"/>
        <v>28</v>
      </c>
      <c r="W40" s="256">
        <f t="shared" si="12"/>
        <v>6.5947242206235011</v>
      </c>
      <c r="X40" s="248" t="s">
        <v>153</v>
      </c>
      <c r="Y40" s="248">
        <v>40700000</v>
      </c>
      <c r="Z40" s="248">
        <v>7320000</v>
      </c>
      <c r="AA40" s="248">
        <v>12.5</v>
      </c>
      <c r="AB40" s="248" t="s">
        <v>147</v>
      </c>
      <c r="AC40" s="247"/>
      <c r="AD40" s="248" t="s">
        <v>147</v>
      </c>
      <c r="AE40" s="247"/>
      <c r="AF40" s="248">
        <v>4.0000000000000001E-3</v>
      </c>
      <c r="AG40" s="248" t="s">
        <v>166</v>
      </c>
      <c r="AH40" s="248" t="s">
        <v>146</v>
      </c>
      <c r="AI40" s="248" t="s">
        <v>147</v>
      </c>
      <c r="AJ40" s="248">
        <v>4.17</v>
      </c>
      <c r="AK40" s="257"/>
    </row>
    <row r="41" spans="1:37" ht="13.9" customHeight="1">
      <c r="A41" s="247" t="s">
        <v>237</v>
      </c>
      <c r="B41" s="247" t="s">
        <v>238</v>
      </c>
      <c r="C41" s="248" t="s">
        <v>146</v>
      </c>
      <c r="D41" s="248" t="s">
        <v>145</v>
      </c>
      <c r="E41" s="258" t="s">
        <v>149</v>
      </c>
      <c r="F41" s="258" t="s">
        <v>149</v>
      </c>
      <c r="G41" s="248">
        <v>1.5099999999999999E-5</v>
      </c>
      <c r="H41" s="247"/>
      <c r="I41" s="249">
        <f t="shared" si="0"/>
        <v>1.5099999999999999E-5</v>
      </c>
      <c r="J41" s="250">
        <f t="shared" si="1"/>
        <v>1.5E-5</v>
      </c>
      <c r="K41" s="249" t="str">
        <f t="shared" si="2"/>
        <v>-</v>
      </c>
      <c r="L41" s="250" t="str">
        <f t="shared" si="3"/>
        <v>NITI</v>
      </c>
      <c r="M41" s="248" t="s">
        <v>147</v>
      </c>
      <c r="N41" s="251" t="str">
        <f t="shared" si="13"/>
        <v>-</v>
      </c>
      <c r="O41" s="252" t="str">
        <f t="shared" si="5"/>
        <v>NV</v>
      </c>
      <c r="P41" s="253" t="str">
        <f t="shared" si="6"/>
        <v>--</v>
      </c>
      <c r="Q41" s="252" t="str">
        <f t="shared" si="7"/>
        <v>NITI, NV</v>
      </c>
      <c r="R41" s="248" t="s">
        <v>147</v>
      </c>
      <c r="S41" s="254" t="str">
        <f t="shared" si="14"/>
        <v>-</v>
      </c>
      <c r="T41" s="255" t="str">
        <f t="shared" si="15"/>
        <v>NV</v>
      </c>
      <c r="U41" s="254" t="str">
        <f t="shared" si="10"/>
        <v>--</v>
      </c>
      <c r="V41" s="255" t="str">
        <f t="shared" si="16"/>
        <v>NITI, NV</v>
      </c>
      <c r="W41" s="256" t="str">
        <f t="shared" si="12"/>
        <v>NITI, NV</v>
      </c>
      <c r="X41" s="247"/>
      <c r="Y41" s="248">
        <v>8.9</v>
      </c>
      <c r="Z41" s="248">
        <v>0.14799999999999999</v>
      </c>
      <c r="AA41" s="248">
        <v>12.5</v>
      </c>
      <c r="AB41" s="248">
        <v>1.4</v>
      </c>
      <c r="AC41" s="248" t="s">
        <v>148</v>
      </c>
      <c r="AD41" s="248">
        <v>6.7000000000000004E-2</v>
      </c>
      <c r="AE41" s="248" t="s">
        <v>155</v>
      </c>
      <c r="AF41" s="248" t="s">
        <v>147</v>
      </c>
      <c r="AG41" s="247"/>
      <c r="AH41" s="248" t="s">
        <v>171</v>
      </c>
      <c r="AI41" s="248">
        <v>1.5099999999999999E-5</v>
      </c>
      <c r="AJ41" s="248" t="s">
        <v>147</v>
      </c>
      <c r="AK41" s="257"/>
    </row>
    <row r="42" spans="1:37" ht="13.9" customHeight="1">
      <c r="A42" s="247" t="s">
        <v>241</v>
      </c>
      <c r="B42" s="247" t="s">
        <v>242</v>
      </c>
      <c r="C42" s="248" t="s">
        <v>146</v>
      </c>
      <c r="D42" s="248" t="s">
        <v>145</v>
      </c>
      <c r="E42" s="258" t="s">
        <v>149</v>
      </c>
      <c r="F42" s="258" t="s">
        <v>149</v>
      </c>
      <c r="G42" s="248">
        <v>1.6900000000000001E-3</v>
      </c>
      <c r="H42" s="247"/>
      <c r="I42" s="249">
        <f t="shared" si="0"/>
        <v>1.6900000000000001E-3</v>
      </c>
      <c r="J42" s="250">
        <f t="shared" si="1"/>
        <v>1.6999999999999999E-3</v>
      </c>
      <c r="K42" s="249">
        <f t="shared" si="2"/>
        <v>2.0899999999999998E-3</v>
      </c>
      <c r="L42" s="250">
        <f t="shared" si="3"/>
        <v>2.0999999999999999E-3</v>
      </c>
      <c r="M42" s="248" t="s">
        <v>147</v>
      </c>
      <c r="N42" s="251" t="str">
        <f t="shared" si="13"/>
        <v>-</v>
      </c>
      <c r="O42" s="252" t="str">
        <f t="shared" si="5"/>
        <v>NV</v>
      </c>
      <c r="P42" s="253" t="str">
        <f t="shared" si="6"/>
        <v>--</v>
      </c>
      <c r="Q42" s="252" t="str">
        <f t="shared" si="7"/>
        <v>NV</v>
      </c>
      <c r="R42" s="248" t="s">
        <v>147</v>
      </c>
      <c r="S42" s="254" t="str">
        <f t="shared" si="14"/>
        <v>-</v>
      </c>
      <c r="T42" s="255" t="str">
        <f t="shared" si="15"/>
        <v>NV</v>
      </c>
      <c r="U42" s="254" t="str">
        <f t="shared" si="10"/>
        <v>--</v>
      </c>
      <c r="V42" s="255" t="str">
        <f t="shared" si="16"/>
        <v>NV</v>
      </c>
      <c r="W42" s="256" t="str">
        <f t="shared" si="12"/>
        <v>NV</v>
      </c>
      <c r="X42" s="247"/>
      <c r="Y42" s="248">
        <v>7.4499999999999997E-2</v>
      </c>
      <c r="Z42" s="248">
        <v>5.45E-3</v>
      </c>
      <c r="AA42" s="248">
        <v>12.5</v>
      </c>
      <c r="AB42" s="248" t="s">
        <v>147</v>
      </c>
      <c r="AC42" s="247"/>
      <c r="AD42" s="248">
        <v>5.9999999999999995E-4</v>
      </c>
      <c r="AE42" s="248" t="s">
        <v>155</v>
      </c>
      <c r="AF42" s="248">
        <v>1.9999999999999999E-6</v>
      </c>
      <c r="AG42" s="248" t="s">
        <v>155</v>
      </c>
      <c r="AH42" s="248" t="s">
        <v>171</v>
      </c>
      <c r="AI42" s="248">
        <v>1.6900000000000001E-3</v>
      </c>
      <c r="AJ42" s="248">
        <v>2.0899999999999998E-3</v>
      </c>
      <c r="AK42" s="257" t="s">
        <v>1278</v>
      </c>
    </row>
    <row r="43" spans="1:37" ht="13.9" customHeight="1">
      <c r="A43" s="247" t="s">
        <v>243</v>
      </c>
      <c r="B43" s="247" t="s">
        <v>244</v>
      </c>
      <c r="C43" s="248" t="s">
        <v>146</v>
      </c>
      <c r="D43" s="248" t="s">
        <v>145</v>
      </c>
      <c r="E43" s="258" t="s">
        <v>149</v>
      </c>
      <c r="F43" s="258" t="s">
        <v>149</v>
      </c>
      <c r="G43" s="248">
        <v>1.6899999999999998E-2</v>
      </c>
      <c r="H43" s="247"/>
      <c r="I43" s="249">
        <f t="shared" si="0"/>
        <v>1.6899999999999998E-2</v>
      </c>
      <c r="J43" s="250">
        <f t="shared" si="1"/>
        <v>1.7000000000000001E-2</v>
      </c>
      <c r="K43" s="249" t="str">
        <f t="shared" si="2"/>
        <v>-</v>
      </c>
      <c r="L43" s="250" t="str">
        <f t="shared" si="3"/>
        <v>NITI</v>
      </c>
      <c r="M43" s="248" t="s">
        <v>147</v>
      </c>
      <c r="N43" s="251" t="str">
        <f t="shared" si="13"/>
        <v>-</v>
      </c>
      <c r="O43" s="252" t="str">
        <f t="shared" si="5"/>
        <v>NV</v>
      </c>
      <c r="P43" s="253" t="str">
        <f t="shared" si="6"/>
        <v>--</v>
      </c>
      <c r="Q43" s="252" t="str">
        <f t="shared" si="7"/>
        <v>NITI, NV</v>
      </c>
      <c r="R43" s="248" t="s">
        <v>147</v>
      </c>
      <c r="S43" s="254" t="str">
        <f t="shared" si="14"/>
        <v>-</v>
      </c>
      <c r="T43" s="255" t="str">
        <f t="shared" si="15"/>
        <v>NV</v>
      </c>
      <c r="U43" s="254" t="str">
        <f t="shared" si="10"/>
        <v>--</v>
      </c>
      <c r="V43" s="255" t="str">
        <f t="shared" si="16"/>
        <v>NITI, NV</v>
      </c>
      <c r="W43" s="256" t="str">
        <f t="shared" si="12"/>
        <v>NITI, NV</v>
      </c>
      <c r="X43" s="247"/>
      <c r="Y43" s="248">
        <v>6.79</v>
      </c>
      <c r="Z43" s="248">
        <v>8.5000000000000006E-3</v>
      </c>
      <c r="AA43" s="248">
        <v>12.5</v>
      </c>
      <c r="AB43" s="248" t="s">
        <v>147</v>
      </c>
      <c r="AC43" s="247"/>
      <c r="AD43" s="248">
        <v>6.0000000000000002E-5</v>
      </c>
      <c r="AE43" s="248" t="s">
        <v>234</v>
      </c>
      <c r="AF43" s="248" t="s">
        <v>147</v>
      </c>
      <c r="AG43" s="247"/>
      <c r="AH43" s="248" t="s">
        <v>171</v>
      </c>
      <c r="AI43" s="248">
        <v>1.6899999999999998E-2</v>
      </c>
      <c r="AJ43" s="248" t="s">
        <v>147</v>
      </c>
      <c r="AK43" s="257" t="s">
        <v>1278</v>
      </c>
    </row>
    <row r="44" spans="1:37" ht="13.9" customHeight="1">
      <c r="A44" s="247" t="s">
        <v>1248</v>
      </c>
      <c r="B44" s="247" t="s">
        <v>239</v>
      </c>
      <c r="C44" s="248" t="s">
        <v>146</v>
      </c>
      <c r="D44" s="248" t="s">
        <v>145</v>
      </c>
      <c r="E44" s="258" t="s">
        <v>149</v>
      </c>
      <c r="F44" s="258" t="s">
        <v>149</v>
      </c>
      <c r="G44" s="248">
        <v>2.0899999999999998E-3</v>
      </c>
      <c r="H44" s="247"/>
      <c r="I44" s="249" t="str">
        <f t="shared" si="0"/>
        <v>-</v>
      </c>
      <c r="J44" s="250" t="str">
        <f t="shared" si="1"/>
        <v>NITI</v>
      </c>
      <c r="K44" s="249">
        <f t="shared" si="2"/>
        <v>2.0899999999999998E-3</v>
      </c>
      <c r="L44" s="250">
        <f t="shared" si="3"/>
        <v>2.0999999999999999E-3</v>
      </c>
      <c r="M44" s="248" t="s">
        <v>147</v>
      </c>
      <c r="N44" s="251" t="str">
        <f t="shared" si="13"/>
        <v>--</v>
      </c>
      <c r="O44" s="252" t="str">
        <f t="shared" si="5"/>
        <v>NITI, NV</v>
      </c>
      <c r="P44" s="253" t="str">
        <f t="shared" si="6"/>
        <v>--</v>
      </c>
      <c r="Q44" s="252" t="str">
        <f t="shared" si="7"/>
        <v>NV</v>
      </c>
      <c r="R44" s="248" t="s">
        <v>147</v>
      </c>
      <c r="S44" s="254" t="str">
        <f t="shared" si="14"/>
        <v>--</v>
      </c>
      <c r="T44" s="255" t="str">
        <f t="shared" si="15"/>
        <v>NITI, NV</v>
      </c>
      <c r="U44" s="254" t="str">
        <f t="shared" si="10"/>
        <v>--</v>
      </c>
      <c r="V44" s="255" t="str">
        <f t="shared" si="16"/>
        <v>NV</v>
      </c>
      <c r="W44" s="256" t="str">
        <f t="shared" si="12"/>
        <v>NV</v>
      </c>
      <c r="X44" s="247"/>
      <c r="Y44" s="248">
        <v>7.7399999999999997E-2</v>
      </c>
      <c r="Z44" s="248">
        <v>7.6600000000000001E-2</v>
      </c>
      <c r="AA44" s="248">
        <v>12.5</v>
      </c>
      <c r="AB44" s="248" t="s">
        <v>147</v>
      </c>
      <c r="AC44" s="247"/>
      <c r="AD44" s="248" t="s">
        <v>147</v>
      </c>
      <c r="AE44" s="247"/>
      <c r="AF44" s="248">
        <v>1.9999999999999999E-6</v>
      </c>
      <c r="AG44" s="248" t="s">
        <v>160</v>
      </c>
      <c r="AH44" s="248" t="s">
        <v>146</v>
      </c>
      <c r="AI44" s="248" t="s">
        <v>147</v>
      </c>
      <c r="AJ44" s="248">
        <v>2.0899999999999998E-3</v>
      </c>
      <c r="AK44" s="257" t="s">
        <v>1278</v>
      </c>
    </row>
    <row r="45" spans="1:37" ht="13.9" customHeight="1">
      <c r="A45" s="247" t="s">
        <v>1121</v>
      </c>
      <c r="B45" s="247" t="s">
        <v>240</v>
      </c>
      <c r="C45" s="248" t="s">
        <v>146</v>
      </c>
      <c r="D45" s="248" t="s">
        <v>145</v>
      </c>
      <c r="E45" s="258" t="s">
        <v>149</v>
      </c>
      <c r="F45" s="258" t="s">
        <v>149</v>
      </c>
      <c r="G45" s="248">
        <v>2.5499999999999998E-2</v>
      </c>
      <c r="H45" s="247"/>
      <c r="I45" s="249">
        <f t="shared" si="0"/>
        <v>2.5499999999999998E-2</v>
      </c>
      <c r="J45" s="250">
        <f t="shared" si="1"/>
        <v>2.5999999999999999E-2</v>
      </c>
      <c r="K45" s="249" t="str">
        <f t="shared" si="2"/>
        <v>-</v>
      </c>
      <c r="L45" s="250" t="str">
        <f t="shared" si="3"/>
        <v>NITI</v>
      </c>
      <c r="M45" s="248" t="s">
        <v>147</v>
      </c>
      <c r="N45" s="251" t="str">
        <f t="shared" si="13"/>
        <v>-</v>
      </c>
      <c r="O45" s="252" t="str">
        <f t="shared" si="5"/>
        <v>NV</v>
      </c>
      <c r="P45" s="253" t="str">
        <f t="shared" si="6"/>
        <v>--</v>
      </c>
      <c r="Q45" s="252" t="str">
        <f t="shared" si="7"/>
        <v>NITI, NV</v>
      </c>
      <c r="R45" s="248" t="s">
        <v>147</v>
      </c>
      <c r="S45" s="254" t="str">
        <f t="shared" si="14"/>
        <v>-</v>
      </c>
      <c r="T45" s="255" t="str">
        <f t="shared" si="15"/>
        <v>NV</v>
      </c>
      <c r="U45" s="254" t="str">
        <f t="shared" si="10"/>
        <v>--</v>
      </c>
      <c r="V45" s="255" t="str">
        <f t="shared" si="16"/>
        <v>NITI, NV</v>
      </c>
      <c r="W45" s="256" t="str">
        <f t="shared" si="12"/>
        <v>NITI, NV</v>
      </c>
      <c r="X45" s="247"/>
      <c r="Y45" s="248">
        <v>0.35599999999999998</v>
      </c>
      <c r="Z45" s="248">
        <v>2.07E-2</v>
      </c>
      <c r="AA45" s="248">
        <v>12.5</v>
      </c>
      <c r="AB45" s="248" t="s">
        <v>147</v>
      </c>
      <c r="AC45" s="247"/>
      <c r="AD45" s="248">
        <v>1.1E-4</v>
      </c>
      <c r="AE45" s="248" t="s">
        <v>166</v>
      </c>
      <c r="AF45" s="248" t="s">
        <v>147</v>
      </c>
      <c r="AG45" s="247"/>
      <c r="AH45" s="248" t="s">
        <v>146</v>
      </c>
      <c r="AI45" s="248">
        <v>2.5499999999999998E-2</v>
      </c>
      <c r="AJ45" s="248" t="s">
        <v>147</v>
      </c>
      <c r="AK45" s="257" t="s">
        <v>1278</v>
      </c>
    </row>
    <row r="46" spans="1:37" ht="13.9" customHeight="1">
      <c r="A46" s="247" t="s">
        <v>245</v>
      </c>
      <c r="B46" s="247" t="s">
        <v>246</v>
      </c>
      <c r="C46" s="248" t="s">
        <v>146</v>
      </c>
      <c r="D46" s="248" t="s">
        <v>145</v>
      </c>
      <c r="E46" s="258" t="s">
        <v>149</v>
      </c>
      <c r="F46" s="258" t="s">
        <v>149</v>
      </c>
      <c r="G46" s="248">
        <v>0.16900000000000001</v>
      </c>
      <c r="H46" s="247"/>
      <c r="I46" s="249">
        <f t="shared" si="0"/>
        <v>0.16900000000000001</v>
      </c>
      <c r="J46" s="250">
        <f t="shared" si="1"/>
        <v>0.17</v>
      </c>
      <c r="K46" s="249" t="str">
        <f t="shared" si="2"/>
        <v>-</v>
      </c>
      <c r="L46" s="250" t="str">
        <f t="shared" si="3"/>
        <v>NITI</v>
      </c>
      <c r="M46" s="248" t="s">
        <v>147</v>
      </c>
      <c r="N46" s="251" t="str">
        <f t="shared" si="13"/>
        <v>-</v>
      </c>
      <c r="O46" s="252" t="str">
        <f t="shared" si="5"/>
        <v>NV</v>
      </c>
      <c r="P46" s="253" t="str">
        <f t="shared" si="6"/>
        <v>--</v>
      </c>
      <c r="Q46" s="252" t="str">
        <f t="shared" si="7"/>
        <v>NITI, NV</v>
      </c>
      <c r="R46" s="248" t="s">
        <v>147</v>
      </c>
      <c r="S46" s="254" t="str">
        <f t="shared" si="14"/>
        <v>-</v>
      </c>
      <c r="T46" s="255" t="str">
        <f t="shared" si="15"/>
        <v>NV</v>
      </c>
      <c r="U46" s="254" t="str">
        <f t="shared" si="10"/>
        <v>--</v>
      </c>
      <c r="V46" s="255" t="str">
        <f t="shared" si="16"/>
        <v>NITI, NV</v>
      </c>
      <c r="W46" s="256" t="str">
        <f t="shared" si="12"/>
        <v>NITI, NV</v>
      </c>
      <c r="X46" s="247"/>
      <c r="Y46" s="248">
        <v>1.3100000000000001E-2</v>
      </c>
      <c r="Z46" s="248">
        <v>3.1800000000000001E-3</v>
      </c>
      <c r="AA46" s="248">
        <v>12.5</v>
      </c>
      <c r="AB46" s="248" t="s">
        <v>147</v>
      </c>
      <c r="AC46" s="247"/>
      <c r="AD46" s="248">
        <v>6.0000000000000002E-6</v>
      </c>
      <c r="AE46" s="248" t="s">
        <v>234</v>
      </c>
      <c r="AF46" s="248" t="s">
        <v>147</v>
      </c>
      <c r="AG46" s="247"/>
      <c r="AH46" s="248" t="s">
        <v>171</v>
      </c>
      <c r="AI46" s="248">
        <v>0.16900000000000001</v>
      </c>
      <c r="AJ46" s="248" t="s">
        <v>147</v>
      </c>
      <c r="AK46" s="257" t="s">
        <v>1278</v>
      </c>
    </row>
    <row r="47" spans="1:37" ht="13.9" customHeight="1">
      <c r="A47" s="247" t="s">
        <v>247</v>
      </c>
      <c r="B47" s="247" t="s">
        <v>248</v>
      </c>
      <c r="C47" s="248" t="s">
        <v>145</v>
      </c>
      <c r="D47" s="248" t="s">
        <v>145</v>
      </c>
      <c r="E47" s="248" t="s">
        <v>145</v>
      </c>
      <c r="F47" s="248" t="s">
        <v>145</v>
      </c>
      <c r="G47" s="248">
        <v>5.7299999999999997E-2</v>
      </c>
      <c r="H47" s="248" t="s">
        <v>152</v>
      </c>
      <c r="I47" s="249">
        <f t="shared" si="0"/>
        <v>5.7299999999999997E-2</v>
      </c>
      <c r="J47" s="250">
        <f t="shared" si="1"/>
        <v>5.7000000000000002E-2</v>
      </c>
      <c r="K47" s="249">
        <f t="shared" si="2"/>
        <v>1.04</v>
      </c>
      <c r="L47" s="250">
        <f t="shared" si="3"/>
        <v>1</v>
      </c>
      <c r="M47" s="248">
        <v>1.91</v>
      </c>
      <c r="N47" s="251">
        <f t="shared" si="13"/>
        <v>1.91</v>
      </c>
      <c r="O47" s="252">
        <f t="shared" si="5"/>
        <v>1.9</v>
      </c>
      <c r="P47" s="253">
        <f t="shared" si="6"/>
        <v>34.666666666666671</v>
      </c>
      <c r="Q47" s="252">
        <f t="shared" si="7"/>
        <v>35</v>
      </c>
      <c r="R47" s="248">
        <v>7.19</v>
      </c>
      <c r="S47" s="254">
        <f t="shared" si="14"/>
        <v>7.19</v>
      </c>
      <c r="T47" s="255">
        <f t="shared" si="15"/>
        <v>7.2</v>
      </c>
      <c r="U47" s="254">
        <f t="shared" si="10"/>
        <v>130.49912739965097</v>
      </c>
      <c r="V47" s="255">
        <f t="shared" si="16"/>
        <v>130</v>
      </c>
      <c r="W47" s="256">
        <f t="shared" si="12"/>
        <v>125.47993019197209</v>
      </c>
      <c r="X47" s="248" t="s">
        <v>153</v>
      </c>
      <c r="Y47" s="248">
        <v>8370000</v>
      </c>
      <c r="Z47" s="248">
        <v>4180000</v>
      </c>
      <c r="AA47" s="248">
        <v>12.5</v>
      </c>
      <c r="AB47" s="248">
        <v>1.1000000000000001</v>
      </c>
      <c r="AC47" s="248" t="s">
        <v>154</v>
      </c>
      <c r="AD47" s="248">
        <v>4.8999999999999998E-5</v>
      </c>
      <c r="AE47" s="248" t="s">
        <v>166</v>
      </c>
      <c r="AF47" s="248">
        <v>1E-3</v>
      </c>
      <c r="AG47" s="248" t="s">
        <v>174</v>
      </c>
      <c r="AH47" s="248" t="s">
        <v>146</v>
      </c>
      <c r="AI47" s="248">
        <v>5.7299999999999997E-2</v>
      </c>
      <c r="AJ47" s="248">
        <v>1.04</v>
      </c>
      <c r="AK47" s="257"/>
    </row>
    <row r="48" spans="1:37" ht="13.9" customHeight="1">
      <c r="A48" s="247" t="s">
        <v>249</v>
      </c>
      <c r="B48" s="247" t="s">
        <v>250</v>
      </c>
      <c r="C48" s="248" t="s">
        <v>146</v>
      </c>
      <c r="D48" s="248" t="s">
        <v>145</v>
      </c>
      <c r="E48" s="258" t="s">
        <v>149</v>
      </c>
      <c r="F48" s="258" t="s">
        <v>149</v>
      </c>
      <c r="G48" s="248">
        <v>1.17E-3</v>
      </c>
      <c r="H48" s="247"/>
      <c r="I48" s="249">
        <f t="shared" si="0"/>
        <v>1.17E-3</v>
      </c>
      <c r="J48" s="250">
        <f t="shared" si="1"/>
        <v>1.1999999999999999E-3</v>
      </c>
      <c r="K48" s="249">
        <f t="shared" si="2"/>
        <v>2.0899999999999998E-2</v>
      </c>
      <c r="L48" s="250">
        <f t="shared" si="3"/>
        <v>2.1000000000000001E-2</v>
      </c>
      <c r="M48" s="248" t="s">
        <v>147</v>
      </c>
      <c r="N48" s="251" t="str">
        <f t="shared" si="13"/>
        <v>-</v>
      </c>
      <c r="O48" s="252" t="str">
        <f t="shared" si="5"/>
        <v>NV</v>
      </c>
      <c r="P48" s="253" t="str">
        <f t="shared" si="6"/>
        <v>--</v>
      </c>
      <c r="Q48" s="252" t="str">
        <f t="shared" si="7"/>
        <v>NV</v>
      </c>
      <c r="R48" s="248" t="s">
        <v>147</v>
      </c>
      <c r="S48" s="254" t="str">
        <f t="shared" si="14"/>
        <v>-</v>
      </c>
      <c r="T48" s="255" t="str">
        <f t="shared" si="15"/>
        <v>NV</v>
      </c>
      <c r="U48" s="254" t="str">
        <f t="shared" si="10"/>
        <v>--</v>
      </c>
      <c r="V48" s="255" t="str">
        <f t="shared" si="16"/>
        <v>NV</v>
      </c>
      <c r="W48" s="256" t="str">
        <f t="shared" si="12"/>
        <v>NV</v>
      </c>
      <c r="X48" s="247"/>
      <c r="Y48" s="248">
        <v>0</v>
      </c>
      <c r="Z48" s="248" t="s">
        <v>147</v>
      </c>
      <c r="AA48" s="248">
        <v>12.5</v>
      </c>
      <c r="AB48" s="248" t="s">
        <v>147</v>
      </c>
      <c r="AC48" s="247"/>
      <c r="AD48" s="248">
        <v>2.3999999999999998E-3</v>
      </c>
      <c r="AE48" s="248" t="s">
        <v>155</v>
      </c>
      <c r="AF48" s="248">
        <v>2.0000000000000002E-5</v>
      </c>
      <c r="AG48" s="248" t="s">
        <v>155</v>
      </c>
      <c r="AH48" s="248" t="s">
        <v>146</v>
      </c>
      <c r="AI48" s="248">
        <v>1.17E-3</v>
      </c>
      <c r="AJ48" s="248">
        <v>2.0899999999999998E-2</v>
      </c>
      <c r="AK48" s="257"/>
    </row>
    <row r="49" spans="1:37" ht="13.9" customHeight="1">
      <c r="A49" s="247" t="s">
        <v>251</v>
      </c>
      <c r="B49" s="247" t="s">
        <v>252</v>
      </c>
      <c r="C49" s="248" t="s">
        <v>145</v>
      </c>
      <c r="D49" s="248" t="s">
        <v>145</v>
      </c>
      <c r="E49" s="248" t="s">
        <v>145</v>
      </c>
      <c r="F49" s="248" t="s">
        <v>145</v>
      </c>
      <c r="G49" s="248">
        <v>0.41699999999999998</v>
      </c>
      <c r="H49" s="248" t="s">
        <v>163</v>
      </c>
      <c r="I49" s="249" t="str">
        <f t="shared" si="0"/>
        <v>-</v>
      </c>
      <c r="J49" s="250" t="str">
        <f t="shared" si="1"/>
        <v>NITI</v>
      </c>
      <c r="K49" s="249">
        <f t="shared" si="2"/>
        <v>0.41699999999999998</v>
      </c>
      <c r="L49" s="250">
        <f t="shared" si="3"/>
        <v>0.42</v>
      </c>
      <c r="M49" s="248">
        <v>13.9</v>
      </c>
      <c r="N49" s="251" t="str">
        <f t="shared" si="13"/>
        <v>--</v>
      </c>
      <c r="O49" s="252" t="str">
        <f t="shared" si="5"/>
        <v>NITI</v>
      </c>
      <c r="P49" s="253">
        <f t="shared" si="6"/>
        <v>13.9</v>
      </c>
      <c r="Q49" s="252">
        <f t="shared" si="7"/>
        <v>14</v>
      </c>
      <c r="R49" s="248">
        <v>91.1</v>
      </c>
      <c r="S49" s="254" t="str">
        <f t="shared" si="14"/>
        <v>--</v>
      </c>
      <c r="T49" s="255" t="str">
        <f t="shared" si="15"/>
        <v>NITI</v>
      </c>
      <c r="U49" s="254">
        <f t="shared" si="10"/>
        <v>91.1</v>
      </c>
      <c r="V49" s="255">
        <f t="shared" si="16"/>
        <v>91</v>
      </c>
      <c r="W49" s="256">
        <f t="shared" si="12"/>
        <v>218.46522781774581</v>
      </c>
      <c r="X49" s="248" t="s">
        <v>153</v>
      </c>
      <c r="Y49" s="248">
        <v>74100</v>
      </c>
      <c r="Z49" s="248">
        <v>34200</v>
      </c>
      <c r="AA49" s="248">
        <v>12.5</v>
      </c>
      <c r="AB49" s="248">
        <v>0.6</v>
      </c>
      <c r="AC49" s="248" t="s">
        <v>154</v>
      </c>
      <c r="AD49" s="248" t="s">
        <v>147</v>
      </c>
      <c r="AE49" s="247"/>
      <c r="AF49" s="248">
        <v>4.0000000000000002E-4</v>
      </c>
      <c r="AG49" s="248" t="s">
        <v>160</v>
      </c>
      <c r="AH49" s="248" t="s">
        <v>146</v>
      </c>
      <c r="AI49" s="248" t="s">
        <v>147</v>
      </c>
      <c r="AJ49" s="248">
        <v>0.41699999999999998</v>
      </c>
      <c r="AK49" s="257"/>
    </row>
    <row r="50" spans="1:37" ht="13.9" customHeight="1">
      <c r="A50" s="247" t="s">
        <v>253</v>
      </c>
      <c r="B50" s="247" t="s">
        <v>254</v>
      </c>
      <c r="C50" s="248" t="s">
        <v>145</v>
      </c>
      <c r="D50" s="248" t="s">
        <v>145</v>
      </c>
      <c r="E50" s="248" t="s">
        <v>145</v>
      </c>
      <c r="F50" s="248" t="s">
        <v>145</v>
      </c>
      <c r="G50" s="248">
        <v>8.5100000000000002E-3</v>
      </c>
      <c r="H50" s="248" t="s">
        <v>152</v>
      </c>
      <c r="I50" s="249">
        <f t="shared" si="0"/>
        <v>8.5100000000000002E-3</v>
      </c>
      <c r="J50" s="250">
        <f t="shared" si="1"/>
        <v>8.5000000000000006E-3</v>
      </c>
      <c r="K50" s="249" t="str">
        <f t="shared" si="2"/>
        <v>-</v>
      </c>
      <c r="L50" s="250" t="str">
        <f t="shared" si="3"/>
        <v>NITI</v>
      </c>
      <c r="M50" s="248">
        <v>0.28399999999999997</v>
      </c>
      <c r="N50" s="251">
        <f t="shared" si="13"/>
        <v>0.28399999999999997</v>
      </c>
      <c r="O50" s="252">
        <f t="shared" si="5"/>
        <v>0.28000000000000003</v>
      </c>
      <c r="P50" s="253" t="str">
        <f t="shared" si="6"/>
        <v>--</v>
      </c>
      <c r="Q50" s="252" t="str">
        <f t="shared" si="7"/>
        <v>NITI</v>
      </c>
      <c r="R50" s="248">
        <v>31.7</v>
      </c>
      <c r="S50" s="254">
        <f t="shared" si="14"/>
        <v>31.7</v>
      </c>
      <c r="T50" s="255">
        <f t="shared" si="15"/>
        <v>32</v>
      </c>
      <c r="U50" s="254" t="str">
        <f t="shared" si="10"/>
        <v>--</v>
      </c>
      <c r="V50" s="255" t="str">
        <f t="shared" si="16"/>
        <v>NITI</v>
      </c>
      <c r="W50" s="256" t="str">
        <f t="shared" si="12"/>
        <v>NITI</v>
      </c>
      <c r="X50" s="248" t="s">
        <v>153</v>
      </c>
      <c r="Y50" s="248">
        <v>11900000</v>
      </c>
      <c r="Z50" s="248">
        <v>4610000</v>
      </c>
      <c r="AA50" s="248">
        <v>12.5</v>
      </c>
      <c r="AB50" s="248">
        <v>2.7</v>
      </c>
      <c r="AC50" s="248" t="s">
        <v>154</v>
      </c>
      <c r="AD50" s="248">
        <v>3.3E-4</v>
      </c>
      <c r="AE50" s="248" t="s">
        <v>155</v>
      </c>
      <c r="AF50" s="248" t="s">
        <v>147</v>
      </c>
      <c r="AG50" s="247"/>
      <c r="AH50" s="248" t="s">
        <v>146</v>
      </c>
      <c r="AI50" s="248">
        <v>8.5100000000000002E-3</v>
      </c>
      <c r="AJ50" s="248" t="s">
        <v>147</v>
      </c>
      <c r="AK50" s="257"/>
    </row>
    <row r="51" spans="1:37" ht="13.9" customHeight="1">
      <c r="A51" s="247" t="s">
        <v>255</v>
      </c>
      <c r="B51" s="247" t="s">
        <v>256</v>
      </c>
      <c r="C51" s="248" t="s">
        <v>146</v>
      </c>
      <c r="D51" s="248" t="s">
        <v>145</v>
      </c>
      <c r="E51" s="258" t="s">
        <v>149</v>
      </c>
      <c r="F51" s="258" t="s">
        <v>149</v>
      </c>
      <c r="G51" s="248">
        <v>1.17</v>
      </c>
      <c r="H51" s="247"/>
      <c r="I51" s="249">
        <f t="shared" si="0"/>
        <v>1.17</v>
      </c>
      <c r="J51" s="250">
        <f t="shared" si="1"/>
        <v>1.2</v>
      </c>
      <c r="K51" s="249" t="str">
        <f t="shared" si="2"/>
        <v>-</v>
      </c>
      <c r="L51" s="250" t="str">
        <f t="shared" si="3"/>
        <v>NITI</v>
      </c>
      <c r="M51" s="248" t="s">
        <v>147</v>
      </c>
      <c r="N51" s="251" t="str">
        <f t="shared" si="13"/>
        <v>-</v>
      </c>
      <c r="O51" s="252" t="str">
        <f t="shared" si="5"/>
        <v>NV</v>
      </c>
      <c r="P51" s="253" t="str">
        <f t="shared" si="6"/>
        <v>--</v>
      </c>
      <c r="Q51" s="252" t="str">
        <f t="shared" si="7"/>
        <v>NITI, NV</v>
      </c>
      <c r="R51" s="248" t="s">
        <v>147</v>
      </c>
      <c r="S51" s="254" t="str">
        <f t="shared" si="14"/>
        <v>-</v>
      </c>
      <c r="T51" s="255" t="str">
        <f t="shared" si="15"/>
        <v>NV</v>
      </c>
      <c r="U51" s="254" t="str">
        <f t="shared" si="10"/>
        <v>--</v>
      </c>
      <c r="V51" s="255" t="str">
        <f t="shared" si="16"/>
        <v>NITI, NV</v>
      </c>
      <c r="W51" s="256" t="str">
        <f t="shared" si="12"/>
        <v>NITI, NV</v>
      </c>
      <c r="X51" s="247"/>
      <c r="Y51" s="248">
        <v>2.98</v>
      </c>
      <c r="Z51" s="248">
        <v>0.59199999999999997</v>
      </c>
      <c r="AA51" s="248">
        <v>12.5</v>
      </c>
      <c r="AB51" s="248">
        <v>0.3</v>
      </c>
      <c r="AC51" s="248" t="s">
        <v>148</v>
      </c>
      <c r="AD51" s="248">
        <v>2.3999999999999999E-6</v>
      </c>
      <c r="AE51" s="248" t="s">
        <v>166</v>
      </c>
      <c r="AF51" s="248" t="s">
        <v>147</v>
      </c>
      <c r="AG51" s="247"/>
      <c r="AH51" s="248" t="s">
        <v>146</v>
      </c>
      <c r="AI51" s="248">
        <v>1.17</v>
      </c>
      <c r="AJ51" s="248" t="s">
        <v>147</v>
      </c>
      <c r="AK51" s="257"/>
    </row>
    <row r="52" spans="1:37" ht="13.9" customHeight="1">
      <c r="A52" s="247" t="s">
        <v>257</v>
      </c>
      <c r="B52" s="247" t="s">
        <v>258</v>
      </c>
      <c r="C52" s="248" t="s">
        <v>145</v>
      </c>
      <c r="D52" s="248" t="s">
        <v>145</v>
      </c>
      <c r="E52" s="248" t="s">
        <v>145</v>
      </c>
      <c r="F52" s="248" t="s">
        <v>145</v>
      </c>
      <c r="G52" s="248">
        <v>4.5300000000000003E-5</v>
      </c>
      <c r="H52" s="248" t="s">
        <v>152</v>
      </c>
      <c r="I52" s="249">
        <f t="shared" si="0"/>
        <v>4.5300000000000003E-5</v>
      </c>
      <c r="J52" s="250">
        <f t="shared" si="1"/>
        <v>4.5000000000000003E-5</v>
      </c>
      <c r="K52" s="249" t="str">
        <f t="shared" si="2"/>
        <v>-</v>
      </c>
      <c r="L52" s="250" t="str">
        <f t="shared" si="3"/>
        <v>NITI</v>
      </c>
      <c r="M52" s="248">
        <v>1.5100000000000001E-3</v>
      </c>
      <c r="N52" s="251">
        <f t="shared" si="13"/>
        <v>1.5100000000000001E-3</v>
      </c>
      <c r="O52" s="252">
        <f t="shared" si="5"/>
        <v>1.5E-3</v>
      </c>
      <c r="P52" s="253" t="str">
        <f t="shared" si="6"/>
        <v>--</v>
      </c>
      <c r="Q52" s="252" t="str">
        <f t="shared" si="7"/>
        <v>NITI</v>
      </c>
      <c r="R52" s="248">
        <v>4.95E-4</v>
      </c>
      <c r="S52" s="254">
        <f t="shared" si="14"/>
        <v>4.95E-4</v>
      </c>
      <c r="T52" s="255">
        <f t="shared" si="15"/>
        <v>5.0000000000000001E-4</v>
      </c>
      <c r="U52" s="254" t="str">
        <f t="shared" si="10"/>
        <v>--</v>
      </c>
      <c r="V52" s="255" t="str">
        <f t="shared" si="16"/>
        <v>NITI</v>
      </c>
      <c r="W52" s="256" t="str">
        <f t="shared" si="12"/>
        <v>NITI</v>
      </c>
      <c r="X52" s="248" t="s">
        <v>153</v>
      </c>
      <c r="Y52" s="248">
        <v>182000000</v>
      </c>
      <c r="Z52" s="248">
        <v>2010000000</v>
      </c>
      <c r="AA52" s="248">
        <v>12.5</v>
      </c>
      <c r="AB52" s="248">
        <v>6.5</v>
      </c>
      <c r="AC52" s="248" t="s">
        <v>148</v>
      </c>
      <c r="AD52" s="248">
        <v>6.2E-2</v>
      </c>
      <c r="AE52" s="248" t="s">
        <v>155</v>
      </c>
      <c r="AF52" s="248" t="s">
        <v>147</v>
      </c>
      <c r="AG52" s="247"/>
      <c r="AH52" s="248" t="s">
        <v>146</v>
      </c>
      <c r="AI52" s="248">
        <v>4.5300000000000003E-5</v>
      </c>
      <c r="AJ52" s="248" t="s">
        <v>147</v>
      </c>
      <c r="AK52" s="257"/>
    </row>
    <row r="53" spans="1:37" ht="13.9" customHeight="1">
      <c r="A53" s="247" t="s">
        <v>259</v>
      </c>
      <c r="B53" s="247" t="s">
        <v>260</v>
      </c>
      <c r="C53" s="248" t="s">
        <v>187</v>
      </c>
      <c r="D53" s="248" t="s">
        <v>145</v>
      </c>
      <c r="E53" s="258" t="s">
        <v>149</v>
      </c>
      <c r="F53" s="258" t="s">
        <v>149</v>
      </c>
      <c r="G53" s="248">
        <v>20.9</v>
      </c>
      <c r="H53" s="247"/>
      <c r="I53" s="249" t="str">
        <f t="shared" si="0"/>
        <v>-</v>
      </c>
      <c r="J53" s="250" t="str">
        <f t="shared" si="1"/>
        <v>NITI</v>
      </c>
      <c r="K53" s="249">
        <f t="shared" si="2"/>
        <v>20.9</v>
      </c>
      <c r="L53" s="250">
        <f t="shared" si="3"/>
        <v>21</v>
      </c>
      <c r="M53" s="248" t="s">
        <v>147</v>
      </c>
      <c r="N53" s="251" t="str">
        <f t="shared" si="13"/>
        <v>--</v>
      </c>
      <c r="O53" s="252" t="str">
        <f t="shared" si="5"/>
        <v>NITI, NV</v>
      </c>
      <c r="P53" s="253" t="str">
        <f t="shared" si="6"/>
        <v>--</v>
      </c>
      <c r="Q53" s="252" t="str">
        <f t="shared" si="7"/>
        <v>NV</v>
      </c>
      <c r="R53" s="248" t="s">
        <v>147</v>
      </c>
      <c r="S53" s="259" t="str">
        <f t="shared" si="14"/>
        <v>--</v>
      </c>
      <c r="T53" s="260" t="str">
        <f t="shared" si="15"/>
        <v>NITI, NV</v>
      </c>
      <c r="U53" s="259" t="str">
        <f t="shared" si="10"/>
        <v>--</v>
      </c>
      <c r="V53" s="260" t="str">
        <f t="shared" si="16"/>
        <v>NV</v>
      </c>
      <c r="W53" s="261" t="str">
        <f t="shared" si="12"/>
        <v>NV</v>
      </c>
      <c r="X53" s="247"/>
      <c r="Y53" s="248" t="s">
        <v>147</v>
      </c>
      <c r="Z53" s="248" t="s">
        <v>147</v>
      </c>
      <c r="AA53" s="248">
        <v>12.5</v>
      </c>
      <c r="AB53" s="248" t="s">
        <v>147</v>
      </c>
      <c r="AC53" s="247"/>
      <c r="AD53" s="248" t="s">
        <v>147</v>
      </c>
      <c r="AE53" s="247"/>
      <c r="AF53" s="248">
        <v>0.02</v>
      </c>
      <c r="AG53" s="248" t="s">
        <v>231</v>
      </c>
      <c r="AH53" s="248" t="s">
        <v>146</v>
      </c>
      <c r="AI53" s="248" t="s">
        <v>147</v>
      </c>
      <c r="AJ53" s="248">
        <v>20.9</v>
      </c>
      <c r="AK53" s="257"/>
    </row>
    <row r="54" spans="1:37" s="241" customFormat="1" ht="13.9" customHeight="1">
      <c r="A54" s="262" t="s">
        <v>261</v>
      </c>
      <c r="B54" s="262" t="s">
        <v>262</v>
      </c>
      <c r="C54" s="263" t="s">
        <v>145</v>
      </c>
      <c r="D54" s="263" t="s">
        <v>145</v>
      </c>
      <c r="E54" s="263" t="s">
        <v>145</v>
      </c>
      <c r="F54" s="262"/>
      <c r="G54" s="263">
        <v>20.9</v>
      </c>
      <c r="H54" s="264" t="s">
        <v>163</v>
      </c>
      <c r="I54" s="249" t="str">
        <f t="shared" si="0"/>
        <v>-</v>
      </c>
      <c r="J54" s="250" t="str">
        <f t="shared" si="1"/>
        <v>NITI</v>
      </c>
      <c r="K54" s="249">
        <f t="shared" si="2"/>
        <v>20.9</v>
      </c>
      <c r="L54" s="250">
        <f t="shared" si="3"/>
        <v>21</v>
      </c>
      <c r="M54" s="263">
        <v>695</v>
      </c>
      <c r="N54" s="251" t="str">
        <f t="shared" si="13"/>
        <v>--</v>
      </c>
      <c r="O54" s="252" t="str">
        <f t="shared" si="5"/>
        <v>NITI</v>
      </c>
      <c r="P54" s="253">
        <f t="shared" si="6"/>
        <v>695</v>
      </c>
      <c r="Q54" s="252">
        <f t="shared" si="7"/>
        <v>700</v>
      </c>
      <c r="R54" s="265" t="s">
        <v>147</v>
      </c>
      <c r="S54" s="266" t="str">
        <f t="shared" si="14"/>
        <v>--</v>
      </c>
      <c r="T54" s="267" t="str">
        <f t="shared" si="15"/>
        <v>NITI</v>
      </c>
      <c r="U54" s="266" t="str">
        <f t="shared" si="10"/>
        <v>--</v>
      </c>
      <c r="V54" s="267" t="s">
        <v>1272</v>
      </c>
      <c r="W54" s="268" t="str">
        <f t="shared" si="12"/>
        <v>No EPA Value</v>
      </c>
      <c r="X54" s="269"/>
      <c r="Y54" s="263">
        <v>6300000</v>
      </c>
      <c r="Z54" s="263" t="s">
        <v>147</v>
      </c>
      <c r="AA54" s="263">
        <v>12.5</v>
      </c>
      <c r="AB54" s="263" t="s">
        <v>147</v>
      </c>
      <c r="AC54" s="262"/>
      <c r="AD54" s="263" t="s">
        <v>147</v>
      </c>
      <c r="AE54" s="262"/>
      <c r="AF54" s="263">
        <v>0.02</v>
      </c>
      <c r="AG54" s="263" t="s">
        <v>174</v>
      </c>
      <c r="AH54" s="263" t="s">
        <v>146</v>
      </c>
      <c r="AI54" s="263" t="s">
        <v>147</v>
      </c>
      <c r="AJ54" s="263">
        <v>20.9</v>
      </c>
      <c r="AK54" s="193"/>
    </row>
    <row r="55" spans="1:37" s="241" customFormat="1" ht="13.9" customHeight="1">
      <c r="A55" s="262" t="s">
        <v>263</v>
      </c>
      <c r="B55" s="262" t="s">
        <v>264</v>
      </c>
      <c r="C55" s="263" t="s">
        <v>145</v>
      </c>
      <c r="D55" s="263" t="s">
        <v>145</v>
      </c>
      <c r="E55" s="263" t="s">
        <v>145</v>
      </c>
      <c r="F55" s="262"/>
      <c r="G55" s="263">
        <v>13.6</v>
      </c>
      <c r="H55" s="270" t="s">
        <v>163</v>
      </c>
      <c r="I55" s="249" t="str">
        <f t="shared" si="0"/>
        <v>-</v>
      </c>
      <c r="J55" s="250" t="str">
        <f t="shared" si="1"/>
        <v>NITI</v>
      </c>
      <c r="K55" s="249">
        <f t="shared" si="2"/>
        <v>13.6</v>
      </c>
      <c r="L55" s="250">
        <f t="shared" si="3"/>
        <v>14</v>
      </c>
      <c r="M55" s="263">
        <v>452</v>
      </c>
      <c r="N55" s="251" t="str">
        <f t="shared" si="13"/>
        <v>--</v>
      </c>
      <c r="O55" s="252" t="str">
        <f t="shared" si="5"/>
        <v>NITI</v>
      </c>
      <c r="P55" s="253">
        <f t="shared" si="6"/>
        <v>452</v>
      </c>
      <c r="Q55" s="252">
        <f t="shared" si="7"/>
        <v>450</v>
      </c>
      <c r="R55" s="265" t="s">
        <v>147</v>
      </c>
      <c r="S55" s="266" t="str">
        <f t="shared" si="14"/>
        <v>--</v>
      </c>
      <c r="T55" s="267" t="str">
        <f t="shared" si="15"/>
        <v>NITI</v>
      </c>
      <c r="U55" s="266" t="str">
        <f t="shared" si="10"/>
        <v>--</v>
      </c>
      <c r="V55" s="267" t="s">
        <v>1272</v>
      </c>
      <c r="W55" s="268" t="str">
        <f t="shared" si="12"/>
        <v>No EPA Value</v>
      </c>
      <c r="X55" s="269"/>
      <c r="Y55" s="263">
        <v>133000000000</v>
      </c>
      <c r="Z55" s="263" t="s">
        <v>147</v>
      </c>
      <c r="AA55" s="263">
        <v>12.5</v>
      </c>
      <c r="AB55" s="263" t="s">
        <v>147</v>
      </c>
      <c r="AC55" s="262"/>
      <c r="AD55" s="263" t="s">
        <v>147</v>
      </c>
      <c r="AE55" s="262"/>
      <c r="AF55" s="263">
        <v>1.2999999999999999E-2</v>
      </c>
      <c r="AG55" s="263" t="s">
        <v>166</v>
      </c>
      <c r="AH55" s="263" t="s">
        <v>146</v>
      </c>
      <c r="AI55" s="263" t="s">
        <v>147</v>
      </c>
      <c r="AJ55" s="263">
        <v>13.6</v>
      </c>
      <c r="AK55" s="193"/>
    </row>
    <row r="56" spans="1:37" ht="13.9" customHeight="1">
      <c r="A56" s="247" t="s">
        <v>265</v>
      </c>
      <c r="B56" s="247" t="s">
        <v>266</v>
      </c>
      <c r="C56" s="248" t="s">
        <v>187</v>
      </c>
      <c r="D56" s="248" t="s">
        <v>145</v>
      </c>
      <c r="E56" s="258" t="s">
        <v>149</v>
      </c>
      <c r="F56" s="258" t="s">
        <v>149</v>
      </c>
      <c r="G56" s="248">
        <v>2.01E-2</v>
      </c>
      <c r="H56" s="247"/>
      <c r="I56" s="249">
        <f t="shared" si="0"/>
        <v>2.01E-2</v>
      </c>
      <c r="J56" s="250">
        <f t="shared" si="1"/>
        <v>0.02</v>
      </c>
      <c r="K56" s="249" t="str">
        <f t="shared" si="2"/>
        <v>-</v>
      </c>
      <c r="L56" s="250" t="str">
        <f t="shared" si="3"/>
        <v>NITI</v>
      </c>
      <c r="M56" s="248" t="s">
        <v>147</v>
      </c>
      <c r="N56" s="251" t="str">
        <f t="shared" si="13"/>
        <v>-</v>
      </c>
      <c r="O56" s="252" t="str">
        <f t="shared" si="5"/>
        <v>NV</v>
      </c>
      <c r="P56" s="253" t="str">
        <f t="shared" si="6"/>
        <v>--</v>
      </c>
      <c r="Q56" s="252" t="str">
        <f t="shared" si="7"/>
        <v>NITI, NV</v>
      </c>
      <c r="R56" s="248" t="s">
        <v>147</v>
      </c>
      <c r="S56" s="271" t="str">
        <f t="shared" si="14"/>
        <v>-</v>
      </c>
      <c r="T56" s="272" t="str">
        <f t="shared" si="15"/>
        <v>NV</v>
      </c>
      <c r="U56" s="271" t="str">
        <f t="shared" si="10"/>
        <v>--</v>
      </c>
      <c r="V56" s="272" t="str">
        <f t="shared" ref="V56:V119" si="17">IF(ISNUMBER(U56),ROUND(U56,2-(1+INT(LOG10(U56)))),IF(AND(NOT($C56="Yes"),NOT(ISNUMBER(K56))),"NITI, NV",IF(AND($C56="Yes",NOT(ISNUMBER(K56))),"NITI","NV")))</f>
        <v>NITI, NV</v>
      </c>
      <c r="W56" s="273" t="str">
        <f t="shared" si="12"/>
        <v>NITI, NV</v>
      </c>
      <c r="X56" s="247"/>
      <c r="Y56" s="248" t="s">
        <v>147</v>
      </c>
      <c r="Z56" s="248" t="s">
        <v>147</v>
      </c>
      <c r="AA56" s="248">
        <v>12.5</v>
      </c>
      <c r="AB56" s="248" t="s">
        <v>147</v>
      </c>
      <c r="AC56" s="247"/>
      <c r="AD56" s="248">
        <v>1.3999999999999999E-4</v>
      </c>
      <c r="AE56" s="248" t="s">
        <v>166</v>
      </c>
      <c r="AF56" s="248" t="s">
        <v>147</v>
      </c>
      <c r="AG56" s="247"/>
      <c r="AH56" s="248" t="s">
        <v>146</v>
      </c>
      <c r="AI56" s="248">
        <v>2.01E-2</v>
      </c>
      <c r="AJ56" s="248" t="s">
        <v>147</v>
      </c>
      <c r="AK56" s="257"/>
    </row>
    <row r="57" spans="1:37" ht="13.9" customHeight="1">
      <c r="A57" s="247" t="s">
        <v>267</v>
      </c>
      <c r="B57" s="247" t="s">
        <v>268</v>
      </c>
      <c r="C57" s="248" t="s">
        <v>145</v>
      </c>
      <c r="D57" s="248" t="s">
        <v>145</v>
      </c>
      <c r="E57" s="248" t="s">
        <v>145</v>
      </c>
      <c r="F57" s="248" t="s">
        <v>145</v>
      </c>
      <c r="G57" s="248">
        <v>6.2600000000000003E-2</v>
      </c>
      <c r="H57" s="248" t="s">
        <v>163</v>
      </c>
      <c r="I57" s="249" t="str">
        <f t="shared" si="0"/>
        <v>-</v>
      </c>
      <c r="J57" s="250" t="str">
        <f t="shared" si="1"/>
        <v>NITI</v>
      </c>
      <c r="K57" s="249">
        <f t="shared" si="2"/>
        <v>6.2600000000000003E-2</v>
      </c>
      <c r="L57" s="250">
        <f t="shared" si="3"/>
        <v>6.3E-2</v>
      </c>
      <c r="M57" s="248">
        <v>2.09</v>
      </c>
      <c r="N57" s="251" t="str">
        <f t="shared" si="13"/>
        <v>--</v>
      </c>
      <c r="O57" s="252" t="str">
        <f t="shared" si="5"/>
        <v>NITI</v>
      </c>
      <c r="P57" s="253">
        <f t="shared" si="6"/>
        <v>2.09</v>
      </c>
      <c r="Q57" s="252">
        <f t="shared" si="7"/>
        <v>2.1</v>
      </c>
      <c r="R57" s="248">
        <v>3.53</v>
      </c>
      <c r="S57" s="254" t="str">
        <f t="shared" si="14"/>
        <v>--</v>
      </c>
      <c r="T57" s="255" t="str">
        <f t="shared" si="15"/>
        <v>NITI</v>
      </c>
      <c r="U57" s="254">
        <f t="shared" si="10"/>
        <v>3.53</v>
      </c>
      <c r="V57" s="255">
        <f t="shared" si="17"/>
        <v>3.5</v>
      </c>
      <c r="W57" s="256">
        <f t="shared" si="12"/>
        <v>56.389776357827472</v>
      </c>
      <c r="X57" s="248" t="s">
        <v>153</v>
      </c>
      <c r="Y57" s="248">
        <v>255000000</v>
      </c>
      <c r="Z57" s="248">
        <v>122000000</v>
      </c>
      <c r="AA57" s="248">
        <v>12.5</v>
      </c>
      <c r="AB57" s="248" t="s">
        <v>147</v>
      </c>
      <c r="AC57" s="247"/>
      <c r="AD57" s="248" t="s">
        <v>147</v>
      </c>
      <c r="AE57" s="247"/>
      <c r="AF57" s="248">
        <v>6.0000000000000002E-5</v>
      </c>
      <c r="AG57" s="248" t="s">
        <v>160</v>
      </c>
      <c r="AH57" s="248" t="s">
        <v>146</v>
      </c>
      <c r="AI57" s="248" t="s">
        <v>147</v>
      </c>
      <c r="AJ57" s="248">
        <v>6.2600000000000003E-2</v>
      </c>
      <c r="AK57" s="257"/>
    </row>
    <row r="58" spans="1:37" ht="13.9" customHeight="1">
      <c r="A58" s="247" t="s">
        <v>269</v>
      </c>
      <c r="B58" s="247" t="s">
        <v>270</v>
      </c>
      <c r="C58" s="248" t="s">
        <v>145</v>
      </c>
      <c r="D58" s="248" t="s">
        <v>145</v>
      </c>
      <c r="E58" s="248" t="s">
        <v>145</v>
      </c>
      <c r="F58" s="248" t="s">
        <v>145</v>
      </c>
      <c r="G58" s="248">
        <v>62.6</v>
      </c>
      <c r="H58" s="248" t="s">
        <v>163</v>
      </c>
      <c r="I58" s="249" t="str">
        <f t="shared" si="0"/>
        <v>-</v>
      </c>
      <c r="J58" s="250" t="str">
        <f t="shared" si="1"/>
        <v>NITI</v>
      </c>
      <c r="K58" s="249">
        <f t="shared" si="2"/>
        <v>62.6</v>
      </c>
      <c r="L58" s="250">
        <f t="shared" si="3"/>
        <v>63</v>
      </c>
      <c r="M58" s="248">
        <v>2090</v>
      </c>
      <c r="N58" s="251" t="str">
        <f t="shared" si="13"/>
        <v>--</v>
      </c>
      <c r="O58" s="252" t="str">
        <f t="shared" si="5"/>
        <v>NITI</v>
      </c>
      <c r="P58" s="253">
        <f t="shared" si="6"/>
        <v>2090</v>
      </c>
      <c r="Q58" s="252">
        <f t="shared" si="7"/>
        <v>2100</v>
      </c>
      <c r="R58" s="248">
        <v>1500</v>
      </c>
      <c r="S58" s="254" t="str">
        <f t="shared" si="14"/>
        <v>--</v>
      </c>
      <c r="T58" s="255" t="str">
        <f t="shared" si="15"/>
        <v>NITI</v>
      </c>
      <c r="U58" s="254">
        <f t="shared" si="10"/>
        <v>1500</v>
      </c>
      <c r="V58" s="255">
        <f t="shared" si="17"/>
        <v>1500</v>
      </c>
      <c r="W58" s="256">
        <f t="shared" si="12"/>
        <v>23.961661341853034</v>
      </c>
      <c r="X58" s="248" t="s">
        <v>153</v>
      </c>
      <c r="Y58" s="248">
        <v>35300000</v>
      </c>
      <c r="Z58" s="248">
        <v>18600000</v>
      </c>
      <c r="AA58" s="248">
        <v>12.5</v>
      </c>
      <c r="AB58" s="248">
        <v>1.5</v>
      </c>
      <c r="AC58" s="248" t="s">
        <v>148</v>
      </c>
      <c r="AD58" s="248" t="s">
        <v>147</v>
      </c>
      <c r="AE58" s="247"/>
      <c r="AF58" s="248">
        <v>0.06</v>
      </c>
      <c r="AG58" s="248" t="s">
        <v>155</v>
      </c>
      <c r="AH58" s="248" t="s">
        <v>146</v>
      </c>
      <c r="AI58" s="248" t="s">
        <v>147</v>
      </c>
      <c r="AJ58" s="248">
        <v>62.6</v>
      </c>
      <c r="AK58" s="257"/>
    </row>
    <row r="59" spans="1:37" ht="13.9" customHeight="1">
      <c r="A59" s="247" t="s">
        <v>271</v>
      </c>
      <c r="B59" s="247" t="s">
        <v>272</v>
      </c>
      <c r="C59" s="248" t="s">
        <v>145</v>
      </c>
      <c r="D59" s="248" t="s">
        <v>145</v>
      </c>
      <c r="E59" s="248" t="s">
        <v>145</v>
      </c>
      <c r="F59" s="248" t="s">
        <v>145</v>
      </c>
      <c r="G59" s="248">
        <v>41.7</v>
      </c>
      <c r="H59" s="248" t="s">
        <v>163</v>
      </c>
      <c r="I59" s="249" t="str">
        <f t="shared" si="0"/>
        <v>-</v>
      </c>
      <c r="J59" s="250" t="str">
        <f t="shared" si="1"/>
        <v>NITI</v>
      </c>
      <c r="K59" s="249">
        <f t="shared" si="2"/>
        <v>41.7</v>
      </c>
      <c r="L59" s="250">
        <f t="shared" si="3"/>
        <v>42</v>
      </c>
      <c r="M59" s="248">
        <v>1390</v>
      </c>
      <c r="N59" s="251" t="str">
        <f t="shared" si="13"/>
        <v>--</v>
      </c>
      <c r="O59" s="252" t="str">
        <f t="shared" si="5"/>
        <v>NITI</v>
      </c>
      <c r="P59" s="253">
        <f t="shared" si="6"/>
        <v>1390</v>
      </c>
      <c r="Q59" s="252">
        <f t="shared" si="7"/>
        <v>1400</v>
      </c>
      <c r="R59" s="248">
        <v>1190</v>
      </c>
      <c r="S59" s="254" t="str">
        <f t="shared" si="14"/>
        <v>--</v>
      </c>
      <c r="T59" s="255" t="str">
        <f t="shared" si="15"/>
        <v>NITI</v>
      </c>
      <c r="U59" s="254">
        <f t="shared" si="10"/>
        <v>1190</v>
      </c>
      <c r="V59" s="255">
        <f t="shared" si="17"/>
        <v>1200</v>
      </c>
      <c r="W59" s="256">
        <f t="shared" si="12"/>
        <v>28.537170263788965</v>
      </c>
      <c r="X59" s="248" t="s">
        <v>153</v>
      </c>
      <c r="Y59" s="248">
        <v>992000000</v>
      </c>
      <c r="Z59" s="248">
        <v>587000000</v>
      </c>
      <c r="AA59" s="248">
        <v>12.5</v>
      </c>
      <c r="AB59" s="248" t="s">
        <v>147</v>
      </c>
      <c r="AC59" s="247"/>
      <c r="AD59" s="248" t="s">
        <v>147</v>
      </c>
      <c r="AE59" s="247"/>
      <c r="AF59" s="248">
        <v>0.04</v>
      </c>
      <c r="AG59" s="248" t="s">
        <v>160</v>
      </c>
      <c r="AH59" s="248" t="s">
        <v>146</v>
      </c>
      <c r="AI59" s="248" t="s">
        <v>147</v>
      </c>
      <c r="AJ59" s="248">
        <v>41.7</v>
      </c>
      <c r="AK59" s="257"/>
    </row>
    <row r="60" spans="1:37" ht="13.9" customHeight="1">
      <c r="A60" s="247" t="s">
        <v>273</v>
      </c>
      <c r="B60" s="247" t="s">
        <v>274</v>
      </c>
      <c r="C60" s="248" t="s">
        <v>145</v>
      </c>
      <c r="D60" s="248" t="s">
        <v>145</v>
      </c>
      <c r="E60" s="248" t="s">
        <v>145</v>
      </c>
      <c r="F60" s="248" t="s">
        <v>145</v>
      </c>
      <c r="G60" s="248">
        <v>7.5899999999999995E-2</v>
      </c>
      <c r="H60" s="248" t="s">
        <v>152</v>
      </c>
      <c r="I60" s="249">
        <f t="shared" si="0"/>
        <v>7.5899999999999995E-2</v>
      </c>
      <c r="J60" s="250">
        <f t="shared" si="1"/>
        <v>7.5999999999999998E-2</v>
      </c>
      <c r="K60" s="249" t="str">
        <f t="shared" si="2"/>
        <v>-</v>
      </c>
      <c r="L60" s="250" t="str">
        <f t="shared" si="3"/>
        <v>NITI</v>
      </c>
      <c r="M60" s="248">
        <v>2.5299999999999998</v>
      </c>
      <c r="N60" s="251">
        <f t="shared" si="13"/>
        <v>2.5299999999999998</v>
      </c>
      <c r="O60" s="252">
        <f t="shared" si="5"/>
        <v>2.5</v>
      </c>
      <c r="P60" s="253" t="str">
        <f t="shared" si="6"/>
        <v>--</v>
      </c>
      <c r="Q60" s="252" t="str">
        <f t="shared" si="7"/>
        <v>NITI</v>
      </c>
      <c r="R60" s="248">
        <v>1.59</v>
      </c>
      <c r="S60" s="254">
        <f t="shared" si="14"/>
        <v>1.59</v>
      </c>
      <c r="T60" s="255">
        <f t="shared" si="15"/>
        <v>1.6</v>
      </c>
      <c r="U60" s="254" t="str">
        <f t="shared" si="10"/>
        <v>--</v>
      </c>
      <c r="V60" s="255" t="str">
        <f t="shared" si="17"/>
        <v>NITI</v>
      </c>
      <c r="W60" s="256" t="str">
        <f t="shared" si="12"/>
        <v>NITI</v>
      </c>
      <c r="X60" s="248" t="s">
        <v>275</v>
      </c>
      <c r="Y60" s="248">
        <v>441000000</v>
      </c>
      <c r="Z60" s="248">
        <v>145000000</v>
      </c>
      <c r="AA60" s="248">
        <v>12.5</v>
      </c>
      <c r="AB60" s="248" t="s">
        <v>147</v>
      </c>
      <c r="AC60" s="247"/>
      <c r="AD60" s="248">
        <v>3.6999999999999998E-5</v>
      </c>
      <c r="AE60" s="248" t="s">
        <v>166</v>
      </c>
      <c r="AF60" s="248" t="s">
        <v>147</v>
      </c>
      <c r="AG60" s="247"/>
      <c r="AH60" s="248" t="s">
        <v>146</v>
      </c>
      <c r="AI60" s="248">
        <v>7.5899999999999995E-2</v>
      </c>
      <c r="AJ60" s="248" t="s">
        <v>147</v>
      </c>
      <c r="AK60" s="257"/>
    </row>
    <row r="61" spans="1:37" ht="13.9" customHeight="1">
      <c r="A61" s="247" t="s">
        <v>276</v>
      </c>
      <c r="B61" s="247" t="s">
        <v>277</v>
      </c>
      <c r="C61" s="248" t="s">
        <v>145</v>
      </c>
      <c r="D61" s="248" t="s">
        <v>145</v>
      </c>
      <c r="E61" s="248" t="s">
        <v>145</v>
      </c>
      <c r="F61" s="248" t="s">
        <v>145</v>
      </c>
      <c r="G61" s="248">
        <v>2.5499999999999998</v>
      </c>
      <c r="H61" s="248" t="s">
        <v>152</v>
      </c>
      <c r="I61" s="249">
        <f t="shared" si="0"/>
        <v>2.5499999999999998</v>
      </c>
      <c r="J61" s="250">
        <f t="shared" si="1"/>
        <v>2.6</v>
      </c>
      <c r="K61" s="249" t="str">
        <f t="shared" si="2"/>
        <v>-</v>
      </c>
      <c r="L61" s="250" t="str">
        <f t="shared" si="3"/>
        <v>NITI</v>
      </c>
      <c r="M61" s="248">
        <v>85.1</v>
      </c>
      <c r="N61" s="251">
        <f t="shared" si="13"/>
        <v>85.1</v>
      </c>
      <c r="O61" s="252">
        <f t="shared" si="5"/>
        <v>85</v>
      </c>
      <c r="P61" s="253" t="str">
        <f t="shared" si="6"/>
        <v>--</v>
      </c>
      <c r="Q61" s="252" t="str">
        <f t="shared" si="7"/>
        <v>NITI</v>
      </c>
      <c r="R61" s="248">
        <v>251</v>
      </c>
      <c r="S61" s="254">
        <f t="shared" si="14"/>
        <v>251</v>
      </c>
      <c r="T61" s="255">
        <f t="shared" si="15"/>
        <v>250</v>
      </c>
      <c r="U61" s="254" t="str">
        <f t="shared" si="10"/>
        <v>--</v>
      </c>
      <c r="V61" s="255" t="str">
        <f t="shared" si="17"/>
        <v>NITI</v>
      </c>
      <c r="W61" s="256" t="str">
        <f t="shared" si="12"/>
        <v>NITI</v>
      </c>
      <c r="X61" s="248" t="s">
        <v>278</v>
      </c>
      <c r="Y61" s="248">
        <v>73400000</v>
      </c>
      <c r="Z61" s="248">
        <v>31500000</v>
      </c>
      <c r="AA61" s="248">
        <v>12.5</v>
      </c>
      <c r="AB61" s="248" t="s">
        <v>147</v>
      </c>
      <c r="AC61" s="247"/>
      <c r="AD61" s="248">
        <v>1.1000000000000001E-6</v>
      </c>
      <c r="AE61" s="248" t="s">
        <v>155</v>
      </c>
      <c r="AF61" s="248" t="s">
        <v>147</v>
      </c>
      <c r="AG61" s="247"/>
      <c r="AH61" s="248" t="s">
        <v>146</v>
      </c>
      <c r="AI61" s="248">
        <v>2.5499999999999998</v>
      </c>
      <c r="AJ61" s="248" t="s">
        <v>147</v>
      </c>
      <c r="AK61" s="257"/>
    </row>
    <row r="62" spans="1:37" ht="13.9" customHeight="1">
      <c r="A62" s="247" t="s">
        <v>279</v>
      </c>
      <c r="B62" s="247" t="s">
        <v>280</v>
      </c>
      <c r="C62" s="248" t="s">
        <v>145</v>
      </c>
      <c r="D62" s="248" t="s">
        <v>145</v>
      </c>
      <c r="E62" s="248" t="s">
        <v>145</v>
      </c>
      <c r="F62" s="248" t="s">
        <v>145</v>
      </c>
      <c r="G62" s="248">
        <v>5.21</v>
      </c>
      <c r="H62" s="248" t="s">
        <v>163</v>
      </c>
      <c r="I62" s="249" t="str">
        <f t="shared" si="0"/>
        <v>-</v>
      </c>
      <c r="J62" s="250" t="str">
        <f t="shared" si="1"/>
        <v>NITI</v>
      </c>
      <c r="K62" s="249">
        <f t="shared" si="2"/>
        <v>5.21</v>
      </c>
      <c r="L62" s="250">
        <f t="shared" si="3"/>
        <v>5.2</v>
      </c>
      <c r="M62" s="248">
        <v>174</v>
      </c>
      <c r="N62" s="251" t="str">
        <f t="shared" si="13"/>
        <v>--</v>
      </c>
      <c r="O62" s="252" t="str">
        <f t="shared" si="5"/>
        <v>NITI</v>
      </c>
      <c r="P62" s="253">
        <f t="shared" si="6"/>
        <v>174</v>
      </c>
      <c r="Q62" s="252">
        <f t="shared" si="7"/>
        <v>170</v>
      </c>
      <c r="R62" s="248">
        <v>25.2</v>
      </c>
      <c r="S62" s="254" t="str">
        <f t="shared" si="14"/>
        <v>--</v>
      </c>
      <c r="T62" s="255" t="str">
        <f t="shared" si="15"/>
        <v>NITI</v>
      </c>
      <c r="U62" s="254">
        <f t="shared" si="10"/>
        <v>25.2</v>
      </c>
      <c r="V62" s="255">
        <f t="shared" si="17"/>
        <v>25</v>
      </c>
      <c r="W62" s="256">
        <f t="shared" si="12"/>
        <v>4.8368522072936662</v>
      </c>
      <c r="X62" s="248" t="s">
        <v>153</v>
      </c>
      <c r="Y62" s="248">
        <v>8250000000</v>
      </c>
      <c r="Z62" s="248">
        <v>3140000000</v>
      </c>
      <c r="AA62" s="248">
        <v>12.5</v>
      </c>
      <c r="AB62" s="248">
        <v>10</v>
      </c>
      <c r="AC62" s="248" t="s">
        <v>154</v>
      </c>
      <c r="AD62" s="248" t="s">
        <v>147</v>
      </c>
      <c r="AE62" s="247"/>
      <c r="AF62" s="248">
        <v>5.0000000000000001E-3</v>
      </c>
      <c r="AG62" s="248" t="s">
        <v>155</v>
      </c>
      <c r="AH62" s="248" t="s">
        <v>146</v>
      </c>
      <c r="AI62" s="248" t="s">
        <v>147</v>
      </c>
      <c r="AJ62" s="248">
        <v>5.21</v>
      </c>
      <c r="AK62" s="257"/>
    </row>
    <row r="63" spans="1:37" ht="13.9" customHeight="1">
      <c r="A63" s="247" t="s">
        <v>281</v>
      </c>
      <c r="B63" s="247" t="s">
        <v>282</v>
      </c>
      <c r="C63" s="248" t="s">
        <v>145</v>
      </c>
      <c r="D63" s="248" t="s">
        <v>145</v>
      </c>
      <c r="E63" s="248" t="s">
        <v>145</v>
      </c>
      <c r="F63" s="248" t="s">
        <v>145</v>
      </c>
      <c r="G63" s="248">
        <v>0.75900000000000001</v>
      </c>
      <c r="H63" s="248" t="s">
        <v>152</v>
      </c>
      <c r="I63" s="249">
        <f t="shared" si="0"/>
        <v>0.75900000000000001</v>
      </c>
      <c r="J63" s="250">
        <f t="shared" si="1"/>
        <v>0.76</v>
      </c>
      <c r="K63" s="249">
        <f t="shared" si="2"/>
        <v>104</v>
      </c>
      <c r="L63" s="250">
        <f t="shared" si="3"/>
        <v>100</v>
      </c>
      <c r="M63" s="248">
        <v>25.3</v>
      </c>
      <c r="N63" s="251">
        <f t="shared" si="13"/>
        <v>25.3</v>
      </c>
      <c r="O63" s="252">
        <f t="shared" si="5"/>
        <v>25</v>
      </c>
      <c r="P63" s="253">
        <f t="shared" si="6"/>
        <v>3466.666666666667</v>
      </c>
      <c r="Q63" s="252">
        <f t="shared" si="7"/>
        <v>3500</v>
      </c>
      <c r="R63" s="248">
        <v>4.34</v>
      </c>
      <c r="S63" s="254">
        <f t="shared" si="14"/>
        <v>4.34</v>
      </c>
      <c r="T63" s="255">
        <f t="shared" si="15"/>
        <v>4.3</v>
      </c>
      <c r="U63" s="254">
        <f t="shared" si="10"/>
        <v>594.67720685111976</v>
      </c>
      <c r="V63" s="255">
        <f t="shared" si="17"/>
        <v>590</v>
      </c>
      <c r="W63" s="256">
        <f t="shared" si="12"/>
        <v>5.7180500658761515</v>
      </c>
      <c r="X63" s="248" t="s">
        <v>153</v>
      </c>
      <c r="Y63" s="248">
        <v>733000000</v>
      </c>
      <c r="Z63" s="248">
        <v>429000000</v>
      </c>
      <c r="AA63" s="248">
        <v>12.5</v>
      </c>
      <c r="AB63" s="248" t="s">
        <v>147</v>
      </c>
      <c r="AC63" s="247"/>
      <c r="AD63" s="248">
        <v>3.7000000000000002E-6</v>
      </c>
      <c r="AE63" s="248" t="s">
        <v>166</v>
      </c>
      <c r="AF63" s="248">
        <v>0.1</v>
      </c>
      <c r="AG63" s="248" t="s">
        <v>199</v>
      </c>
      <c r="AH63" s="248" t="s">
        <v>146</v>
      </c>
      <c r="AI63" s="248">
        <v>0.75900000000000001</v>
      </c>
      <c r="AJ63" s="248">
        <v>104</v>
      </c>
      <c r="AK63" s="257"/>
    </row>
    <row r="64" spans="1:37" ht="13.9" customHeight="1">
      <c r="A64" s="247" t="s">
        <v>283</v>
      </c>
      <c r="B64" s="247" t="s">
        <v>284</v>
      </c>
      <c r="C64" s="248" t="s">
        <v>145</v>
      </c>
      <c r="D64" s="248" t="s">
        <v>145</v>
      </c>
      <c r="E64" s="248" t="s">
        <v>145</v>
      </c>
      <c r="F64" s="248" t="s">
        <v>145</v>
      </c>
      <c r="G64" s="248">
        <v>9.3600000000000003E-2</v>
      </c>
      <c r="H64" s="248" t="s">
        <v>152</v>
      </c>
      <c r="I64" s="249">
        <f t="shared" si="0"/>
        <v>9.3600000000000003E-2</v>
      </c>
      <c r="J64" s="250">
        <f t="shared" si="1"/>
        <v>9.4E-2</v>
      </c>
      <c r="K64" s="249">
        <f t="shared" si="2"/>
        <v>2.09</v>
      </c>
      <c r="L64" s="250">
        <f t="shared" si="3"/>
        <v>2.1</v>
      </c>
      <c r="M64" s="248">
        <v>3.12</v>
      </c>
      <c r="N64" s="251">
        <f t="shared" si="13"/>
        <v>3.12</v>
      </c>
      <c r="O64" s="252">
        <f t="shared" si="5"/>
        <v>3.1</v>
      </c>
      <c r="P64" s="253">
        <f t="shared" si="6"/>
        <v>69.666666666666671</v>
      </c>
      <c r="Q64" s="252">
        <f t="shared" si="7"/>
        <v>70</v>
      </c>
      <c r="R64" s="248">
        <v>4.36E-2</v>
      </c>
      <c r="S64" s="254">
        <f t="shared" si="14"/>
        <v>4.36E-2</v>
      </c>
      <c r="T64" s="255">
        <f t="shared" si="15"/>
        <v>4.3999999999999997E-2</v>
      </c>
      <c r="U64" s="254">
        <f t="shared" si="10"/>
        <v>0.97354700854700837</v>
      </c>
      <c r="V64" s="255">
        <f t="shared" si="17"/>
        <v>0.97</v>
      </c>
      <c r="W64" s="256">
        <f t="shared" si="12"/>
        <v>0.46581196581196577</v>
      </c>
      <c r="X64" s="248" t="s">
        <v>153</v>
      </c>
      <c r="Y64" s="248">
        <v>6130000000</v>
      </c>
      <c r="Z64" s="248">
        <v>1580000000</v>
      </c>
      <c r="AA64" s="248">
        <v>12.5</v>
      </c>
      <c r="AB64" s="248">
        <v>2</v>
      </c>
      <c r="AC64" s="248" t="s">
        <v>154</v>
      </c>
      <c r="AD64" s="248">
        <v>3.0000000000000001E-5</v>
      </c>
      <c r="AE64" s="248" t="s">
        <v>155</v>
      </c>
      <c r="AF64" s="248">
        <v>2E-3</v>
      </c>
      <c r="AG64" s="248" t="s">
        <v>155</v>
      </c>
      <c r="AH64" s="248" t="s">
        <v>146</v>
      </c>
      <c r="AI64" s="248">
        <v>9.3600000000000003E-2</v>
      </c>
      <c r="AJ64" s="248">
        <v>2.09</v>
      </c>
      <c r="AK64" s="257"/>
    </row>
    <row r="65" spans="1:37" ht="13.9" customHeight="1">
      <c r="A65" s="247" t="s">
        <v>287</v>
      </c>
      <c r="B65" s="247" t="s">
        <v>288</v>
      </c>
      <c r="C65" s="248" t="s">
        <v>145</v>
      </c>
      <c r="D65" s="248" t="s">
        <v>145</v>
      </c>
      <c r="E65" s="248" t="s">
        <v>145</v>
      </c>
      <c r="F65" s="248" t="s">
        <v>145</v>
      </c>
      <c r="G65" s="248">
        <v>31300</v>
      </c>
      <c r="H65" s="248" t="s">
        <v>163</v>
      </c>
      <c r="I65" s="249" t="str">
        <f t="shared" si="0"/>
        <v>-</v>
      </c>
      <c r="J65" s="250" t="str">
        <f t="shared" si="1"/>
        <v>NITI</v>
      </c>
      <c r="K65" s="249">
        <f t="shared" si="2"/>
        <v>31300</v>
      </c>
      <c r="L65" s="250">
        <f t="shared" si="3"/>
        <v>31000</v>
      </c>
      <c r="M65" s="248">
        <v>1040000</v>
      </c>
      <c r="N65" s="251" t="str">
        <f t="shared" si="13"/>
        <v>--</v>
      </c>
      <c r="O65" s="252" t="str">
        <f t="shared" si="5"/>
        <v>NITI</v>
      </c>
      <c r="P65" s="253">
        <f t="shared" si="6"/>
        <v>1040000</v>
      </c>
      <c r="Q65" s="252">
        <f t="shared" si="7"/>
        <v>1000000</v>
      </c>
      <c r="R65" s="248">
        <v>190000000</v>
      </c>
      <c r="S65" s="254" t="str">
        <f t="shared" si="14"/>
        <v>--</v>
      </c>
      <c r="T65" s="255" t="str">
        <f t="shared" si="15"/>
        <v>NITI</v>
      </c>
      <c r="U65" s="254">
        <f t="shared" si="10"/>
        <v>190000000</v>
      </c>
      <c r="V65" s="255">
        <f t="shared" si="17"/>
        <v>190000000</v>
      </c>
      <c r="W65" s="256">
        <f t="shared" si="12"/>
        <v>6070.2875399361019</v>
      </c>
      <c r="X65" s="248" t="s">
        <v>153</v>
      </c>
      <c r="Y65" s="248">
        <v>73100000</v>
      </c>
      <c r="Z65" s="248">
        <v>29800000</v>
      </c>
      <c r="AA65" s="248">
        <v>12.5</v>
      </c>
      <c r="AB65" s="248">
        <v>1.7</v>
      </c>
      <c r="AC65" s="248" t="s">
        <v>154</v>
      </c>
      <c r="AD65" s="248" t="s">
        <v>147</v>
      </c>
      <c r="AE65" s="247"/>
      <c r="AF65" s="248">
        <v>30</v>
      </c>
      <c r="AG65" s="248" t="s">
        <v>174</v>
      </c>
      <c r="AH65" s="248" t="s">
        <v>146</v>
      </c>
      <c r="AI65" s="248" t="s">
        <v>147</v>
      </c>
      <c r="AJ65" s="248">
        <v>31300</v>
      </c>
      <c r="AK65" s="257"/>
    </row>
    <row r="66" spans="1:37" ht="13.9" customHeight="1">
      <c r="A66" s="247" t="s">
        <v>285</v>
      </c>
      <c r="B66" s="247" t="s">
        <v>286</v>
      </c>
      <c r="C66" s="248" t="s">
        <v>145</v>
      </c>
      <c r="D66" s="248" t="s">
        <v>145</v>
      </c>
      <c r="E66" s="248" t="s">
        <v>145</v>
      </c>
      <c r="F66" s="248" t="s">
        <v>145</v>
      </c>
      <c r="G66" s="248">
        <v>5210</v>
      </c>
      <c r="H66" s="248" t="s">
        <v>163</v>
      </c>
      <c r="I66" s="249" t="str">
        <f t="shared" si="0"/>
        <v>-</v>
      </c>
      <c r="J66" s="250" t="str">
        <f t="shared" si="1"/>
        <v>NITI</v>
      </c>
      <c r="K66" s="249">
        <f t="shared" si="2"/>
        <v>5210</v>
      </c>
      <c r="L66" s="250">
        <f t="shared" si="3"/>
        <v>5200</v>
      </c>
      <c r="M66" s="248">
        <v>174000</v>
      </c>
      <c r="N66" s="251" t="str">
        <f t="shared" si="13"/>
        <v>--</v>
      </c>
      <c r="O66" s="252" t="str">
        <f t="shared" si="5"/>
        <v>NITI</v>
      </c>
      <c r="P66" s="253">
        <f t="shared" si="6"/>
        <v>174000</v>
      </c>
      <c r="Q66" s="252">
        <f t="shared" si="7"/>
        <v>170000</v>
      </c>
      <c r="R66" s="248">
        <v>30200000</v>
      </c>
      <c r="S66" s="254" t="str">
        <f t="shared" si="14"/>
        <v>--</v>
      </c>
      <c r="T66" s="255" t="str">
        <f t="shared" si="15"/>
        <v>NITI</v>
      </c>
      <c r="U66" s="254">
        <f t="shared" si="10"/>
        <v>30200000</v>
      </c>
      <c r="V66" s="255">
        <f t="shared" si="17"/>
        <v>30000000</v>
      </c>
      <c r="W66" s="256">
        <f t="shared" si="12"/>
        <v>5796.5451055662188</v>
      </c>
      <c r="X66" s="248" t="s">
        <v>153</v>
      </c>
      <c r="Y66" s="248">
        <v>162000000</v>
      </c>
      <c r="Z66" s="248">
        <v>173000000</v>
      </c>
      <c r="AA66" s="248">
        <v>12.5</v>
      </c>
      <c r="AB66" s="248">
        <v>2.4</v>
      </c>
      <c r="AC66" s="248" t="s">
        <v>154</v>
      </c>
      <c r="AD66" s="248" t="s">
        <v>147</v>
      </c>
      <c r="AE66" s="247"/>
      <c r="AF66" s="248">
        <v>5</v>
      </c>
      <c r="AG66" s="248" t="s">
        <v>155</v>
      </c>
      <c r="AH66" s="248" t="s">
        <v>146</v>
      </c>
      <c r="AI66" s="248" t="s">
        <v>147</v>
      </c>
      <c r="AJ66" s="248">
        <v>5210</v>
      </c>
      <c r="AK66" s="257"/>
    </row>
    <row r="67" spans="1:37" ht="13.9" customHeight="1">
      <c r="A67" s="247" t="s">
        <v>289</v>
      </c>
      <c r="B67" s="247" t="s">
        <v>290</v>
      </c>
      <c r="C67" s="248" t="s">
        <v>146</v>
      </c>
      <c r="D67" s="248" t="s">
        <v>145</v>
      </c>
      <c r="E67" s="258" t="s">
        <v>149</v>
      </c>
      <c r="F67" s="258" t="s">
        <v>149</v>
      </c>
      <c r="G67" s="248">
        <v>49.3</v>
      </c>
      <c r="H67" s="247"/>
      <c r="I67" s="249">
        <f t="shared" si="0"/>
        <v>49.3</v>
      </c>
      <c r="J67" s="250">
        <f t="shared" si="1"/>
        <v>49</v>
      </c>
      <c r="K67" s="249" t="str">
        <f t="shared" si="2"/>
        <v>-</v>
      </c>
      <c r="L67" s="250" t="str">
        <f t="shared" si="3"/>
        <v>NITI</v>
      </c>
      <c r="M67" s="248" t="s">
        <v>147</v>
      </c>
      <c r="N67" s="251" t="str">
        <f t="shared" si="13"/>
        <v>-</v>
      </c>
      <c r="O67" s="252" t="str">
        <f t="shared" si="5"/>
        <v>NV</v>
      </c>
      <c r="P67" s="253" t="str">
        <f t="shared" si="6"/>
        <v>--</v>
      </c>
      <c r="Q67" s="252" t="str">
        <f t="shared" si="7"/>
        <v>NITI, NV</v>
      </c>
      <c r="R67" s="248" t="s">
        <v>147</v>
      </c>
      <c r="S67" s="254" t="str">
        <f t="shared" si="14"/>
        <v>-</v>
      </c>
      <c r="T67" s="255" t="str">
        <f t="shared" si="15"/>
        <v>NV</v>
      </c>
      <c r="U67" s="254" t="str">
        <f t="shared" si="10"/>
        <v>--</v>
      </c>
      <c r="V67" s="255" t="str">
        <f t="shared" si="17"/>
        <v>NITI, NV</v>
      </c>
      <c r="W67" s="256" t="str">
        <f t="shared" si="12"/>
        <v>NITI, NV</v>
      </c>
      <c r="X67" s="247"/>
      <c r="Y67" s="248">
        <v>48100</v>
      </c>
      <c r="Z67" s="248">
        <v>3590</v>
      </c>
      <c r="AA67" s="248">
        <v>12.5</v>
      </c>
      <c r="AB67" s="248" t="s">
        <v>147</v>
      </c>
      <c r="AC67" s="247"/>
      <c r="AD67" s="248">
        <v>5.7000000000000001E-8</v>
      </c>
      <c r="AE67" s="248" t="s">
        <v>166</v>
      </c>
      <c r="AF67" s="248" t="s">
        <v>147</v>
      </c>
      <c r="AG67" s="247"/>
      <c r="AH67" s="248" t="s">
        <v>146</v>
      </c>
      <c r="AI67" s="248">
        <v>49.3</v>
      </c>
      <c r="AJ67" s="248" t="s">
        <v>147</v>
      </c>
      <c r="AK67" s="257"/>
    </row>
    <row r="68" spans="1:37" ht="13.9" customHeight="1">
      <c r="A68" s="247" t="s">
        <v>291</v>
      </c>
      <c r="B68" s="247" t="s">
        <v>292</v>
      </c>
      <c r="C68" s="248" t="s">
        <v>146</v>
      </c>
      <c r="D68" s="248" t="s">
        <v>145</v>
      </c>
      <c r="E68" s="258" t="s">
        <v>149</v>
      </c>
      <c r="F68" s="258" t="s">
        <v>149</v>
      </c>
      <c r="G68" s="248">
        <v>1.56E-3</v>
      </c>
      <c r="H68" s="247"/>
      <c r="I68" s="249">
        <f t="shared" si="0"/>
        <v>1.56E-3</v>
      </c>
      <c r="J68" s="250">
        <f t="shared" si="1"/>
        <v>1.6000000000000001E-3</v>
      </c>
      <c r="K68" s="249">
        <f t="shared" si="2"/>
        <v>1.04E-2</v>
      </c>
      <c r="L68" s="250">
        <f t="shared" si="3"/>
        <v>0.01</v>
      </c>
      <c r="M68" s="248" t="s">
        <v>147</v>
      </c>
      <c r="N68" s="251" t="str">
        <f t="shared" si="13"/>
        <v>-</v>
      </c>
      <c r="O68" s="252" t="str">
        <f t="shared" si="5"/>
        <v>NV</v>
      </c>
      <c r="P68" s="253" t="str">
        <f t="shared" si="6"/>
        <v>--</v>
      </c>
      <c r="Q68" s="252" t="str">
        <f t="shared" si="7"/>
        <v>NV</v>
      </c>
      <c r="R68" s="248" t="s">
        <v>147</v>
      </c>
      <c r="S68" s="254" t="str">
        <f t="shared" si="14"/>
        <v>-</v>
      </c>
      <c r="T68" s="255" t="str">
        <f t="shared" si="15"/>
        <v>NV</v>
      </c>
      <c r="U68" s="254" t="str">
        <f t="shared" si="10"/>
        <v>--</v>
      </c>
      <c r="V68" s="255" t="str">
        <f t="shared" si="17"/>
        <v>NV</v>
      </c>
      <c r="W68" s="256" t="str">
        <f t="shared" si="12"/>
        <v>NV</v>
      </c>
      <c r="X68" s="247"/>
      <c r="Y68" s="248">
        <v>0</v>
      </c>
      <c r="Z68" s="248" t="s">
        <v>147</v>
      </c>
      <c r="AA68" s="248">
        <v>12.5</v>
      </c>
      <c r="AB68" s="248" t="s">
        <v>147</v>
      </c>
      <c r="AC68" s="247"/>
      <c r="AD68" s="248">
        <v>1.8E-3</v>
      </c>
      <c r="AE68" s="248" t="s">
        <v>155</v>
      </c>
      <c r="AF68" s="248">
        <v>1.0000000000000001E-5</v>
      </c>
      <c r="AG68" s="248" t="s">
        <v>199</v>
      </c>
      <c r="AH68" s="248" t="s">
        <v>146</v>
      </c>
      <c r="AI68" s="248">
        <v>1.56E-3</v>
      </c>
      <c r="AJ68" s="248">
        <v>1.04E-2</v>
      </c>
      <c r="AK68" s="257"/>
    </row>
    <row r="69" spans="1:37" ht="13.9" customHeight="1">
      <c r="A69" s="247" t="s">
        <v>293</v>
      </c>
      <c r="B69" s="247" t="s">
        <v>292</v>
      </c>
      <c r="C69" s="248" t="s">
        <v>146</v>
      </c>
      <c r="D69" s="248" t="s">
        <v>145</v>
      </c>
      <c r="E69" s="258" t="s">
        <v>149</v>
      </c>
      <c r="F69" s="258" t="s">
        <v>149</v>
      </c>
      <c r="G69" s="248">
        <v>1.56E-3</v>
      </c>
      <c r="H69" s="247"/>
      <c r="I69" s="249">
        <f t="shared" ref="I69:I132" si="18">AI69</f>
        <v>1.56E-3</v>
      </c>
      <c r="J69" s="250">
        <f t="shared" ref="J69:J132" si="19">IF(ISNUMBER(I69),ROUND(I69,2-(1+INT(LOG10(I69)))),"NITI")</f>
        <v>1.6000000000000001E-3</v>
      </c>
      <c r="K69" s="249">
        <f t="shared" ref="K69:K132" si="20">AJ69</f>
        <v>1.04E-2</v>
      </c>
      <c r="L69" s="250">
        <f t="shared" ref="L69:L132" si="21">IF(ISNUMBER(K69),ROUND(K69,2-(1+INT(LOG10(K69)))),"NITI")</f>
        <v>0.01</v>
      </c>
      <c r="M69" s="248" t="s">
        <v>147</v>
      </c>
      <c r="N69" s="251" t="str">
        <f t="shared" ref="N69:N100" si="22">IF(G69=I69,M69,"--")</f>
        <v>-</v>
      </c>
      <c r="O69" s="252" t="str">
        <f t="shared" ref="O69:O132" si="23">IF(ISNUMBER(N69),ROUND(N69,2-(1+INT(LOG10(N69)))),IF(AND(NOT(C69="Yes"),NOT(ISNUMBER(I69))),"NITI, NV",IF(AND($C69="Yes",NOT(ISNUMBER(I69))),"NITI","NV")))</f>
        <v>NV</v>
      </c>
      <c r="P69" s="253" t="str">
        <f t="shared" ref="P69:P132" si="24">IF(AND(G69=K69,ISNUMBER(M69)),M69,IF(AND(C69="Yes",ISNUMBER(K69)),K69/0.03,"--"))</f>
        <v>--</v>
      </c>
      <c r="Q69" s="252" t="str">
        <f t="shared" ref="Q69:Q132" si="25">IF(ISNUMBER(P69),ROUND(P69,2-(1+INT(LOG10(P69)))),IF(AND(NOT($C69="Yes"),NOT(ISNUMBER(K69))),"NITI, NV",IF(AND($C69="Yes",NOT(ISNUMBER(K69))),"NITI","NV")))</f>
        <v>NV</v>
      </c>
      <c r="R69" s="248" t="s">
        <v>147</v>
      </c>
      <c r="S69" s="254" t="str">
        <f t="shared" ref="S69:S100" si="26">IF(G69=I69,R69,"--")</f>
        <v>-</v>
      </c>
      <c r="T69" s="255" t="str">
        <f t="shared" ref="T69:T100" si="27">IF(ISNUMBER(S69),ROUND(S69,2-(1+INT(LOG10(S69)))),IF(AND(NOT($C69="Yes"),NOT(ISNUMBER(I69))),"NITI, NV",IF(AND($C69="Yes",NOT(ISNUMBER(I69))),"NITI","NV")))</f>
        <v>NV</v>
      </c>
      <c r="U69" s="254" t="str">
        <f t="shared" ref="U69:U132" si="28">IF(AND(G69=K69,ISNUMBER(R69)),R69,IF(AND(ISNUMBER(I69),ISNUMBER(K69),ISNUMBER(R69)),K69/I69*R69,"--"))</f>
        <v>--</v>
      </c>
      <c r="V69" s="255" t="str">
        <f t="shared" si="17"/>
        <v>NV</v>
      </c>
      <c r="W69" s="256" t="str">
        <f t="shared" ref="W69:W132" si="29">IF(ISNUMBER(U69), U69/K69, V69)</f>
        <v>NV</v>
      </c>
      <c r="X69" s="247"/>
      <c r="Y69" s="248">
        <v>0</v>
      </c>
      <c r="Z69" s="248" t="s">
        <v>147</v>
      </c>
      <c r="AA69" s="248">
        <v>12.5</v>
      </c>
      <c r="AB69" s="248" t="s">
        <v>147</v>
      </c>
      <c r="AC69" s="247"/>
      <c r="AD69" s="248">
        <v>1.8E-3</v>
      </c>
      <c r="AE69" s="248" t="s">
        <v>155</v>
      </c>
      <c r="AF69" s="248">
        <v>1.0000000000000001E-5</v>
      </c>
      <c r="AG69" s="248" t="s">
        <v>199</v>
      </c>
      <c r="AH69" s="248" t="s">
        <v>146</v>
      </c>
      <c r="AI69" s="248">
        <v>1.56E-3</v>
      </c>
      <c r="AJ69" s="248">
        <v>1.04E-2</v>
      </c>
      <c r="AK69" s="257"/>
    </row>
    <row r="70" spans="1:37" ht="13.9" customHeight="1">
      <c r="A70" s="247" t="s">
        <v>294</v>
      </c>
      <c r="B70" s="247" t="s">
        <v>295</v>
      </c>
      <c r="C70" s="248" t="s">
        <v>187</v>
      </c>
      <c r="D70" s="248" t="s">
        <v>145</v>
      </c>
      <c r="E70" s="258" t="s">
        <v>149</v>
      </c>
      <c r="F70" s="258" t="s">
        <v>149</v>
      </c>
      <c r="G70" s="248">
        <v>9.39</v>
      </c>
      <c r="H70" s="247"/>
      <c r="I70" s="249" t="str">
        <f t="shared" si="18"/>
        <v>-</v>
      </c>
      <c r="J70" s="250" t="str">
        <f t="shared" si="19"/>
        <v>NITI</v>
      </c>
      <c r="K70" s="249">
        <f t="shared" si="20"/>
        <v>9.39</v>
      </c>
      <c r="L70" s="250">
        <f t="shared" si="21"/>
        <v>9.4</v>
      </c>
      <c r="M70" s="248" t="s">
        <v>147</v>
      </c>
      <c r="N70" s="251" t="str">
        <f t="shared" si="22"/>
        <v>--</v>
      </c>
      <c r="O70" s="252" t="str">
        <f t="shared" si="23"/>
        <v>NITI, NV</v>
      </c>
      <c r="P70" s="253" t="str">
        <f t="shared" si="24"/>
        <v>--</v>
      </c>
      <c r="Q70" s="252" t="str">
        <f t="shared" si="25"/>
        <v>NV</v>
      </c>
      <c r="R70" s="248" t="s">
        <v>147</v>
      </c>
      <c r="S70" s="254" t="str">
        <f t="shared" si="26"/>
        <v>--</v>
      </c>
      <c r="T70" s="255" t="str">
        <f t="shared" si="27"/>
        <v>NITI, NV</v>
      </c>
      <c r="U70" s="254" t="str">
        <f t="shared" si="28"/>
        <v>--</v>
      </c>
      <c r="V70" s="255" t="str">
        <f t="shared" si="17"/>
        <v>NV</v>
      </c>
      <c r="W70" s="256" t="str">
        <f t="shared" si="29"/>
        <v>NV</v>
      </c>
      <c r="X70" s="247"/>
      <c r="Y70" s="248" t="s">
        <v>147</v>
      </c>
      <c r="Z70" s="248" t="s">
        <v>147</v>
      </c>
      <c r="AA70" s="248">
        <v>12.5</v>
      </c>
      <c r="AB70" s="248" t="s">
        <v>147</v>
      </c>
      <c r="AC70" s="247"/>
      <c r="AD70" s="248" t="s">
        <v>147</v>
      </c>
      <c r="AE70" s="247"/>
      <c r="AF70" s="248">
        <v>8.9999999999999993E-3</v>
      </c>
      <c r="AG70" s="248" t="s">
        <v>166</v>
      </c>
      <c r="AH70" s="248" t="s">
        <v>146</v>
      </c>
      <c r="AI70" s="248" t="s">
        <v>147</v>
      </c>
      <c r="AJ70" s="248">
        <v>9.39</v>
      </c>
      <c r="AK70" s="257"/>
    </row>
    <row r="71" spans="1:37" ht="13.9" customHeight="1">
      <c r="A71" s="247" t="s">
        <v>296</v>
      </c>
      <c r="B71" s="247" t="s">
        <v>297</v>
      </c>
      <c r="C71" s="248" t="s">
        <v>146</v>
      </c>
      <c r="D71" s="248" t="s">
        <v>145</v>
      </c>
      <c r="E71" s="258" t="s">
        <v>149</v>
      </c>
      <c r="F71" s="258" t="s">
        <v>149</v>
      </c>
      <c r="G71" s="248">
        <v>2.29</v>
      </c>
      <c r="H71" s="247"/>
      <c r="I71" s="249" t="str">
        <f t="shared" si="18"/>
        <v>-</v>
      </c>
      <c r="J71" s="250" t="str">
        <f t="shared" si="19"/>
        <v>NITI</v>
      </c>
      <c r="K71" s="249">
        <f t="shared" si="20"/>
        <v>2.29</v>
      </c>
      <c r="L71" s="250">
        <f t="shared" si="21"/>
        <v>2.2999999999999998</v>
      </c>
      <c r="M71" s="248" t="s">
        <v>147</v>
      </c>
      <c r="N71" s="251" t="str">
        <f t="shared" si="22"/>
        <v>--</v>
      </c>
      <c r="O71" s="252" t="str">
        <f t="shared" si="23"/>
        <v>NITI, NV</v>
      </c>
      <c r="P71" s="253" t="str">
        <f t="shared" si="24"/>
        <v>--</v>
      </c>
      <c r="Q71" s="252" t="str">
        <f t="shared" si="25"/>
        <v>NV</v>
      </c>
      <c r="R71" s="248" t="s">
        <v>147</v>
      </c>
      <c r="S71" s="254" t="str">
        <f t="shared" si="26"/>
        <v>--</v>
      </c>
      <c r="T71" s="255" t="str">
        <f t="shared" si="27"/>
        <v>NITI, NV</v>
      </c>
      <c r="U71" s="254" t="str">
        <f t="shared" si="28"/>
        <v>--</v>
      </c>
      <c r="V71" s="255" t="str">
        <f t="shared" si="17"/>
        <v>NV</v>
      </c>
      <c r="W71" s="256" t="str">
        <f t="shared" si="29"/>
        <v>NV</v>
      </c>
      <c r="X71" s="247"/>
      <c r="Y71" s="248">
        <v>9740</v>
      </c>
      <c r="Z71" s="248">
        <v>238000</v>
      </c>
      <c r="AA71" s="248">
        <v>12.5</v>
      </c>
      <c r="AB71" s="248">
        <v>0.3</v>
      </c>
      <c r="AC71" s="248" t="s">
        <v>148</v>
      </c>
      <c r="AD71" s="248" t="s">
        <v>147</v>
      </c>
      <c r="AE71" s="247"/>
      <c r="AF71" s="248">
        <v>2.2000000000000001E-3</v>
      </c>
      <c r="AG71" s="248" t="s">
        <v>166</v>
      </c>
      <c r="AH71" s="248" t="s">
        <v>146</v>
      </c>
      <c r="AI71" s="248" t="s">
        <v>147</v>
      </c>
      <c r="AJ71" s="248">
        <v>2.29</v>
      </c>
      <c r="AK71" s="257"/>
    </row>
    <row r="72" spans="1:37" ht="13.9" customHeight="1">
      <c r="A72" s="247" t="s">
        <v>298</v>
      </c>
      <c r="B72" s="247" t="s">
        <v>299</v>
      </c>
      <c r="C72" s="248" t="s">
        <v>146</v>
      </c>
      <c r="D72" s="248" t="s">
        <v>145</v>
      </c>
      <c r="E72" s="258" t="s">
        <v>149</v>
      </c>
      <c r="F72" s="258" t="s">
        <v>149</v>
      </c>
      <c r="G72" s="248">
        <v>6.5299999999999997E-2</v>
      </c>
      <c r="H72" s="247"/>
      <c r="I72" s="249">
        <f t="shared" si="18"/>
        <v>6.5299999999999997E-2</v>
      </c>
      <c r="J72" s="250">
        <f t="shared" si="19"/>
        <v>6.5000000000000002E-2</v>
      </c>
      <c r="K72" s="249" t="str">
        <f t="shared" si="20"/>
        <v>-</v>
      </c>
      <c r="L72" s="250" t="str">
        <f t="shared" si="21"/>
        <v>NITI</v>
      </c>
      <c r="M72" s="248" t="s">
        <v>147</v>
      </c>
      <c r="N72" s="251" t="str">
        <f t="shared" si="22"/>
        <v>-</v>
      </c>
      <c r="O72" s="252" t="str">
        <f t="shared" si="23"/>
        <v>NV</v>
      </c>
      <c r="P72" s="253" t="str">
        <f t="shared" si="24"/>
        <v>--</v>
      </c>
      <c r="Q72" s="252" t="str">
        <f t="shared" si="25"/>
        <v>NITI, NV</v>
      </c>
      <c r="R72" s="248" t="s">
        <v>147</v>
      </c>
      <c r="S72" s="254" t="str">
        <f t="shared" si="26"/>
        <v>-</v>
      </c>
      <c r="T72" s="255" t="str">
        <f t="shared" si="27"/>
        <v>NV</v>
      </c>
      <c r="U72" s="254" t="str">
        <f t="shared" si="28"/>
        <v>--</v>
      </c>
      <c r="V72" s="255" t="str">
        <f t="shared" si="17"/>
        <v>NITI, NV</v>
      </c>
      <c r="W72" s="256" t="str">
        <f t="shared" si="29"/>
        <v>NITI, NV</v>
      </c>
      <c r="X72" s="247"/>
      <c r="Y72" s="248">
        <v>0.28199999999999997</v>
      </c>
      <c r="Z72" s="248">
        <v>0.28199999999999997</v>
      </c>
      <c r="AA72" s="248">
        <v>12.5</v>
      </c>
      <c r="AB72" s="248" t="s">
        <v>147</v>
      </c>
      <c r="AC72" s="247"/>
      <c r="AD72" s="248">
        <v>4.3000000000000002E-5</v>
      </c>
      <c r="AE72" s="248" t="s">
        <v>166</v>
      </c>
      <c r="AF72" s="248" t="s">
        <v>147</v>
      </c>
      <c r="AG72" s="247"/>
      <c r="AH72" s="248" t="s">
        <v>146</v>
      </c>
      <c r="AI72" s="248">
        <v>6.5299999999999997E-2</v>
      </c>
      <c r="AJ72" s="248" t="s">
        <v>147</v>
      </c>
      <c r="AK72" s="257"/>
    </row>
    <row r="73" spans="1:37" ht="13.9" customHeight="1">
      <c r="A73" s="247" t="s">
        <v>300</v>
      </c>
      <c r="B73" s="247" t="s">
        <v>301</v>
      </c>
      <c r="C73" s="248" t="s">
        <v>146</v>
      </c>
      <c r="D73" s="248" t="s">
        <v>145</v>
      </c>
      <c r="E73" s="258" t="s">
        <v>149</v>
      </c>
      <c r="F73" s="258" t="s">
        <v>149</v>
      </c>
      <c r="G73" s="248">
        <v>4.25</v>
      </c>
      <c r="H73" s="247"/>
      <c r="I73" s="249">
        <f t="shared" si="18"/>
        <v>4.25</v>
      </c>
      <c r="J73" s="250">
        <f t="shared" si="19"/>
        <v>4.3</v>
      </c>
      <c r="K73" s="249" t="str">
        <f t="shared" si="20"/>
        <v>-</v>
      </c>
      <c r="L73" s="250" t="str">
        <f t="shared" si="21"/>
        <v>NITI</v>
      </c>
      <c r="M73" s="248" t="s">
        <v>147</v>
      </c>
      <c r="N73" s="251" t="str">
        <f t="shared" si="22"/>
        <v>-</v>
      </c>
      <c r="O73" s="252" t="str">
        <f t="shared" si="23"/>
        <v>NV</v>
      </c>
      <c r="P73" s="253" t="str">
        <f t="shared" si="24"/>
        <v>--</v>
      </c>
      <c r="Q73" s="252" t="str">
        <f t="shared" si="25"/>
        <v>NITI, NV</v>
      </c>
      <c r="R73" s="248" t="s">
        <v>147</v>
      </c>
      <c r="S73" s="254" t="str">
        <f t="shared" si="26"/>
        <v>-</v>
      </c>
      <c r="T73" s="255" t="str">
        <f t="shared" si="27"/>
        <v>NV</v>
      </c>
      <c r="U73" s="254" t="str">
        <f t="shared" si="28"/>
        <v>--</v>
      </c>
      <c r="V73" s="255" t="str">
        <f t="shared" si="17"/>
        <v>NITI, NV</v>
      </c>
      <c r="W73" s="256" t="str">
        <f t="shared" si="29"/>
        <v>NITI, NV</v>
      </c>
      <c r="X73" s="247"/>
      <c r="Y73" s="248">
        <v>1.45</v>
      </c>
      <c r="Z73" s="248">
        <v>1.46</v>
      </c>
      <c r="AA73" s="248">
        <v>12.5</v>
      </c>
      <c r="AB73" s="248" t="s">
        <v>147</v>
      </c>
      <c r="AC73" s="247"/>
      <c r="AD73" s="248">
        <v>6.6000000000000003E-7</v>
      </c>
      <c r="AE73" s="248" t="s">
        <v>166</v>
      </c>
      <c r="AF73" s="248" t="s">
        <v>147</v>
      </c>
      <c r="AG73" s="247"/>
      <c r="AH73" s="248" t="s">
        <v>146</v>
      </c>
      <c r="AI73" s="248">
        <v>4.25</v>
      </c>
      <c r="AJ73" s="248" t="s">
        <v>147</v>
      </c>
      <c r="AK73" s="257"/>
    </row>
    <row r="74" spans="1:37" ht="13.9" customHeight="1">
      <c r="A74" s="247" t="s">
        <v>302</v>
      </c>
      <c r="B74" s="247" t="s">
        <v>303</v>
      </c>
      <c r="C74" s="248" t="s">
        <v>145</v>
      </c>
      <c r="D74" s="248" t="s">
        <v>145</v>
      </c>
      <c r="E74" s="248" t="s">
        <v>145</v>
      </c>
      <c r="F74" s="248" t="s">
        <v>145</v>
      </c>
      <c r="G74" s="248">
        <v>730</v>
      </c>
      <c r="H74" s="248" t="s">
        <v>163</v>
      </c>
      <c r="I74" s="249" t="str">
        <f t="shared" si="18"/>
        <v>-</v>
      </c>
      <c r="J74" s="250" t="str">
        <f t="shared" si="19"/>
        <v>NITI</v>
      </c>
      <c r="K74" s="249">
        <f t="shared" si="20"/>
        <v>730</v>
      </c>
      <c r="L74" s="250">
        <f t="shared" si="21"/>
        <v>730</v>
      </c>
      <c r="M74" s="248">
        <v>24300</v>
      </c>
      <c r="N74" s="251" t="str">
        <f t="shared" si="22"/>
        <v>--</v>
      </c>
      <c r="O74" s="252" t="str">
        <f t="shared" si="23"/>
        <v>NITI</v>
      </c>
      <c r="P74" s="253">
        <f t="shared" si="24"/>
        <v>24300</v>
      </c>
      <c r="Q74" s="252">
        <f t="shared" si="25"/>
        <v>24000</v>
      </c>
      <c r="R74" s="248">
        <v>1940</v>
      </c>
      <c r="S74" s="254" t="str">
        <f t="shared" si="26"/>
        <v>--</v>
      </c>
      <c r="T74" s="255" t="str">
        <f t="shared" si="27"/>
        <v>NITI</v>
      </c>
      <c r="U74" s="254">
        <f t="shared" si="28"/>
        <v>1940</v>
      </c>
      <c r="V74" s="255">
        <f t="shared" si="17"/>
        <v>1900</v>
      </c>
      <c r="W74" s="256">
        <f t="shared" si="29"/>
        <v>2.6575342465753424</v>
      </c>
      <c r="X74" s="248" t="s">
        <v>153</v>
      </c>
      <c r="Y74" s="248">
        <v>1470000000</v>
      </c>
      <c r="Z74" s="248">
        <v>811000000</v>
      </c>
      <c r="AA74" s="248">
        <v>12.5</v>
      </c>
      <c r="AB74" s="248">
        <v>1.3</v>
      </c>
      <c r="AC74" s="248" t="s">
        <v>154</v>
      </c>
      <c r="AD74" s="248" t="s">
        <v>147</v>
      </c>
      <c r="AE74" s="247"/>
      <c r="AF74" s="248">
        <v>0.7</v>
      </c>
      <c r="AG74" s="248" t="s">
        <v>155</v>
      </c>
      <c r="AH74" s="248" t="s">
        <v>146</v>
      </c>
      <c r="AI74" s="248" t="s">
        <v>147</v>
      </c>
      <c r="AJ74" s="248">
        <v>730</v>
      </c>
      <c r="AK74" s="257"/>
    </row>
    <row r="75" spans="1:37" ht="13.9" customHeight="1">
      <c r="A75" s="247" t="s">
        <v>304</v>
      </c>
      <c r="B75" s="247" t="s">
        <v>305</v>
      </c>
      <c r="C75" s="248" t="s">
        <v>145</v>
      </c>
      <c r="D75" s="248" t="s">
        <v>145</v>
      </c>
      <c r="E75" s="248" t="s">
        <v>145</v>
      </c>
      <c r="F75" s="248" t="s">
        <v>145</v>
      </c>
      <c r="G75" s="248">
        <v>0.46800000000000003</v>
      </c>
      <c r="H75" s="248" t="s">
        <v>152</v>
      </c>
      <c r="I75" s="249">
        <f t="shared" si="18"/>
        <v>0.46800000000000003</v>
      </c>
      <c r="J75" s="250">
        <f t="shared" si="19"/>
        <v>0.47</v>
      </c>
      <c r="K75" s="249">
        <f t="shared" si="20"/>
        <v>104</v>
      </c>
      <c r="L75" s="250">
        <f t="shared" si="21"/>
        <v>100</v>
      </c>
      <c r="M75" s="248">
        <v>15.6</v>
      </c>
      <c r="N75" s="251">
        <f t="shared" si="22"/>
        <v>15.6</v>
      </c>
      <c r="O75" s="252">
        <f t="shared" si="23"/>
        <v>16</v>
      </c>
      <c r="P75" s="253">
        <f t="shared" si="24"/>
        <v>3466.666666666667</v>
      </c>
      <c r="Q75" s="252">
        <f t="shared" si="25"/>
        <v>3500</v>
      </c>
      <c r="R75" s="248">
        <v>0.70899999999999996</v>
      </c>
      <c r="S75" s="254">
        <f t="shared" si="26"/>
        <v>0.70899999999999996</v>
      </c>
      <c r="T75" s="255">
        <f t="shared" si="27"/>
        <v>0.71</v>
      </c>
      <c r="U75" s="254">
        <f t="shared" si="28"/>
        <v>157.55555555555554</v>
      </c>
      <c r="V75" s="255">
        <f t="shared" si="17"/>
        <v>160</v>
      </c>
      <c r="W75" s="256">
        <f t="shared" si="29"/>
        <v>1.5149572649572649</v>
      </c>
      <c r="X75" s="248" t="s">
        <v>236</v>
      </c>
      <c r="Y75" s="248">
        <v>951000000</v>
      </c>
      <c r="Z75" s="248">
        <v>524000000</v>
      </c>
      <c r="AA75" s="248">
        <v>12.5</v>
      </c>
      <c r="AB75" s="248" t="s">
        <v>147</v>
      </c>
      <c r="AC75" s="247"/>
      <c r="AD75" s="248">
        <v>6.0000000000000002E-6</v>
      </c>
      <c r="AE75" s="248" t="s">
        <v>155</v>
      </c>
      <c r="AF75" s="248">
        <v>0.1</v>
      </c>
      <c r="AG75" s="248" t="s">
        <v>155</v>
      </c>
      <c r="AH75" s="248" t="s">
        <v>146</v>
      </c>
      <c r="AI75" s="248">
        <v>0.46800000000000003</v>
      </c>
      <c r="AJ75" s="248">
        <v>104</v>
      </c>
      <c r="AK75" s="257"/>
    </row>
    <row r="76" spans="1:37" ht="13.9" customHeight="1">
      <c r="A76" s="247" t="s">
        <v>306</v>
      </c>
      <c r="B76" s="247" t="s">
        <v>307</v>
      </c>
      <c r="C76" s="248" t="s">
        <v>145</v>
      </c>
      <c r="D76" s="248" t="s">
        <v>145</v>
      </c>
      <c r="E76" s="248" t="s">
        <v>145</v>
      </c>
      <c r="F76" s="248" t="s">
        <v>145</v>
      </c>
      <c r="G76" s="248">
        <v>104</v>
      </c>
      <c r="H76" s="248" t="s">
        <v>163</v>
      </c>
      <c r="I76" s="249" t="str">
        <f t="shared" si="18"/>
        <v>-</v>
      </c>
      <c r="J76" s="250" t="str">
        <f t="shared" si="19"/>
        <v>NITI</v>
      </c>
      <c r="K76" s="249">
        <f t="shared" si="20"/>
        <v>104</v>
      </c>
      <c r="L76" s="250">
        <f t="shared" si="21"/>
        <v>100</v>
      </c>
      <c r="M76" s="248">
        <v>3480</v>
      </c>
      <c r="N76" s="251" t="str">
        <f t="shared" si="22"/>
        <v>--</v>
      </c>
      <c r="O76" s="252" t="str">
        <f t="shared" si="23"/>
        <v>NITI</v>
      </c>
      <c r="P76" s="253">
        <f t="shared" si="24"/>
        <v>3480</v>
      </c>
      <c r="Q76" s="252">
        <f t="shared" si="25"/>
        <v>3500</v>
      </c>
      <c r="R76" s="248">
        <v>4.01</v>
      </c>
      <c r="S76" s="254" t="str">
        <f t="shared" si="26"/>
        <v>--</v>
      </c>
      <c r="T76" s="255" t="str">
        <f t="shared" si="27"/>
        <v>NITI</v>
      </c>
      <c r="U76" s="254">
        <f t="shared" si="28"/>
        <v>4.01</v>
      </c>
      <c r="V76" s="255">
        <f t="shared" si="17"/>
        <v>4</v>
      </c>
      <c r="W76" s="256">
        <f t="shared" si="29"/>
        <v>3.8557692307692307E-2</v>
      </c>
      <c r="X76" s="248" t="s">
        <v>153</v>
      </c>
      <c r="Y76" s="248">
        <v>30400000000</v>
      </c>
      <c r="Z76" s="248">
        <v>31700000000</v>
      </c>
      <c r="AA76" s="248">
        <v>12.5</v>
      </c>
      <c r="AB76" s="248">
        <v>12</v>
      </c>
      <c r="AC76" s="248" t="s">
        <v>154</v>
      </c>
      <c r="AD76" s="248" t="s">
        <v>147</v>
      </c>
      <c r="AE76" s="247"/>
      <c r="AF76" s="248">
        <v>0.1</v>
      </c>
      <c r="AG76" s="248" t="s">
        <v>174</v>
      </c>
      <c r="AH76" s="248" t="s">
        <v>146</v>
      </c>
      <c r="AI76" s="248" t="s">
        <v>147</v>
      </c>
      <c r="AJ76" s="248">
        <v>104</v>
      </c>
      <c r="AK76" s="257"/>
    </row>
    <row r="77" spans="1:37" ht="13.9" customHeight="1">
      <c r="A77" s="247" t="s">
        <v>308</v>
      </c>
      <c r="B77" s="247" t="s">
        <v>309</v>
      </c>
      <c r="C77" s="248" t="s">
        <v>187</v>
      </c>
      <c r="D77" s="248" t="s">
        <v>145</v>
      </c>
      <c r="E77" s="258" t="s">
        <v>149</v>
      </c>
      <c r="F77" s="258" t="s">
        <v>149</v>
      </c>
      <c r="G77" s="248">
        <v>0.93899999999999995</v>
      </c>
      <c r="H77" s="247"/>
      <c r="I77" s="249" t="str">
        <f t="shared" si="18"/>
        <v>-</v>
      </c>
      <c r="J77" s="250" t="str">
        <f t="shared" si="19"/>
        <v>NITI</v>
      </c>
      <c r="K77" s="249">
        <f t="shared" si="20"/>
        <v>0.93899999999999995</v>
      </c>
      <c r="L77" s="250">
        <f t="shared" si="21"/>
        <v>0.94</v>
      </c>
      <c r="M77" s="248" t="s">
        <v>147</v>
      </c>
      <c r="N77" s="251" t="str">
        <f t="shared" si="22"/>
        <v>--</v>
      </c>
      <c r="O77" s="252" t="str">
        <f t="shared" si="23"/>
        <v>NITI, NV</v>
      </c>
      <c r="P77" s="253" t="str">
        <f t="shared" si="24"/>
        <v>--</v>
      </c>
      <c r="Q77" s="252" t="str">
        <f t="shared" si="25"/>
        <v>NV</v>
      </c>
      <c r="R77" s="248" t="s">
        <v>147</v>
      </c>
      <c r="S77" s="254" t="str">
        <f t="shared" si="26"/>
        <v>--</v>
      </c>
      <c r="T77" s="255" t="str">
        <f t="shared" si="27"/>
        <v>NITI, NV</v>
      </c>
      <c r="U77" s="254" t="str">
        <f t="shared" si="28"/>
        <v>--</v>
      </c>
      <c r="V77" s="255" t="str">
        <f t="shared" si="17"/>
        <v>NV</v>
      </c>
      <c r="W77" s="256" t="str">
        <f t="shared" si="29"/>
        <v>NV</v>
      </c>
      <c r="X77" s="247"/>
      <c r="Y77" s="248" t="s">
        <v>147</v>
      </c>
      <c r="Z77" s="248" t="s">
        <v>147</v>
      </c>
      <c r="AA77" s="248">
        <v>12.5</v>
      </c>
      <c r="AB77" s="248" t="s">
        <v>147</v>
      </c>
      <c r="AC77" s="247"/>
      <c r="AD77" s="248" t="s">
        <v>147</v>
      </c>
      <c r="AE77" s="247"/>
      <c r="AF77" s="248">
        <v>8.9999999999999998E-4</v>
      </c>
      <c r="AG77" s="248" t="s">
        <v>155</v>
      </c>
      <c r="AH77" s="248" t="s">
        <v>146</v>
      </c>
      <c r="AI77" s="248" t="s">
        <v>147</v>
      </c>
      <c r="AJ77" s="248">
        <v>0.93899999999999995</v>
      </c>
      <c r="AK77" s="257"/>
    </row>
    <row r="78" spans="1:37" ht="13.9" customHeight="1">
      <c r="A78" s="247" t="s">
        <v>310</v>
      </c>
      <c r="B78" s="247" t="s">
        <v>311</v>
      </c>
      <c r="C78" s="248" t="s">
        <v>145</v>
      </c>
      <c r="D78" s="248" t="s">
        <v>145</v>
      </c>
      <c r="E78" s="248" t="s">
        <v>145</v>
      </c>
      <c r="F78" s="248" t="s">
        <v>145</v>
      </c>
      <c r="G78" s="248">
        <v>2.81E-2</v>
      </c>
      <c r="H78" s="248" t="s">
        <v>152</v>
      </c>
      <c r="I78" s="249">
        <f t="shared" si="18"/>
        <v>2.81E-2</v>
      </c>
      <c r="J78" s="250">
        <f t="shared" si="19"/>
        <v>2.8000000000000001E-2</v>
      </c>
      <c r="K78" s="249">
        <f t="shared" si="20"/>
        <v>0.73</v>
      </c>
      <c r="L78" s="250">
        <f t="shared" si="21"/>
        <v>0.73</v>
      </c>
      <c r="M78" s="248">
        <v>0.93600000000000005</v>
      </c>
      <c r="N78" s="251">
        <f t="shared" si="22"/>
        <v>0.93600000000000005</v>
      </c>
      <c r="O78" s="252">
        <f t="shared" si="23"/>
        <v>0.94</v>
      </c>
      <c r="P78" s="253">
        <f t="shared" si="24"/>
        <v>24.333333333333332</v>
      </c>
      <c r="Q78" s="252">
        <f t="shared" si="25"/>
        <v>24</v>
      </c>
      <c r="R78" s="248">
        <v>154</v>
      </c>
      <c r="S78" s="254">
        <f t="shared" si="26"/>
        <v>154</v>
      </c>
      <c r="T78" s="255">
        <f t="shared" si="27"/>
        <v>150</v>
      </c>
      <c r="U78" s="254">
        <f t="shared" si="28"/>
        <v>4000.7117437722422</v>
      </c>
      <c r="V78" s="255">
        <f t="shared" si="17"/>
        <v>4000</v>
      </c>
      <c r="W78" s="256">
        <f t="shared" si="29"/>
        <v>5480.4270462633458</v>
      </c>
      <c r="X78" s="248" t="s">
        <v>312</v>
      </c>
      <c r="Y78" s="248">
        <v>220</v>
      </c>
      <c r="Z78" s="248">
        <v>10.199999999999999</v>
      </c>
      <c r="AA78" s="248">
        <v>12.5</v>
      </c>
      <c r="AB78" s="248" t="s">
        <v>147</v>
      </c>
      <c r="AC78" s="247"/>
      <c r="AD78" s="248">
        <v>1E-4</v>
      </c>
      <c r="AE78" s="248" t="s">
        <v>155</v>
      </c>
      <c r="AF78" s="248">
        <v>6.9999999999999999E-4</v>
      </c>
      <c r="AG78" s="248" t="s">
        <v>155</v>
      </c>
      <c r="AH78" s="248" t="s">
        <v>146</v>
      </c>
      <c r="AI78" s="248">
        <v>2.81E-2</v>
      </c>
      <c r="AJ78" s="248">
        <v>0.73</v>
      </c>
      <c r="AK78" s="257"/>
    </row>
    <row r="79" spans="1:37" ht="13.9" customHeight="1">
      <c r="A79" s="247" t="s">
        <v>313</v>
      </c>
      <c r="B79" s="247" t="s">
        <v>314</v>
      </c>
      <c r="C79" s="248" t="s">
        <v>146</v>
      </c>
      <c r="D79" s="248" t="s">
        <v>145</v>
      </c>
      <c r="E79" s="258" t="s">
        <v>149</v>
      </c>
      <c r="F79" s="258" t="s">
        <v>149</v>
      </c>
      <c r="G79" s="248">
        <v>6.0999999999999997E-4</v>
      </c>
      <c r="H79" s="247"/>
      <c r="I79" s="249">
        <f t="shared" si="18"/>
        <v>6.0999999999999997E-4</v>
      </c>
      <c r="J79" s="250">
        <f t="shared" si="19"/>
        <v>6.0999999999999997E-4</v>
      </c>
      <c r="K79" s="249" t="str">
        <f t="shared" si="20"/>
        <v>-</v>
      </c>
      <c r="L79" s="250" t="str">
        <f t="shared" si="21"/>
        <v>NITI</v>
      </c>
      <c r="M79" s="248" t="s">
        <v>147</v>
      </c>
      <c r="N79" s="251" t="str">
        <f t="shared" si="22"/>
        <v>-</v>
      </c>
      <c r="O79" s="252" t="str">
        <f t="shared" si="23"/>
        <v>NV</v>
      </c>
      <c r="P79" s="253" t="str">
        <f t="shared" si="24"/>
        <v>--</v>
      </c>
      <c r="Q79" s="252" t="str">
        <f t="shared" si="25"/>
        <v>NITI, NV</v>
      </c>
      <c r="R79" s="248" t="s">
        <v>147</v>
      </c>
      <c r="S79" s="254" t="str">
        <f t="shared" si="26"/>
        <v>-</v>
      </c>
      <c r="T79" s="255" t="str">
        <f t="shared" si="27"/>
        <v>NV</v>
      </c>
      <c r="U79" s="254" t="str">
        <f t="shared" si="28"/>
        <v>--</v>
      </c>
      <c r="V79" s="255" t="str">
        <f t="shared" si="17"/>
        <v>NITI, NV</v>
      </c>
      <c r="W79" s="256" t="str">
        <f t="shared" si="29"/>
        <v>NITI, NV</v>
      </c>
      <c r="X79" s="247"/>
      <c r="Y79" s="248">
        <v>5.94</v>
      </c>
      <c r="Z79" s="248">
        <v>5.94</v>
      </c>
      <c r="AA79" s="248">
        <v>12.5</v>
      </c>
      <c r="AB79" s="248" t="s">
        <v>147</v>
      </c>
      <c r="AC79" s="247"/>
      <c r="AD79" s="248">
        <v>4.5999999999999999E-3</v>
      </c>
      <c r="AE79" s="248" t="s">
        <v>166</v>
      </c>
      <c r="AF79" s="248" t="s">
        <v>147</v>
      </c>
      <c r="AG79" s="247"/>
      <c r="AH79" s="248" t="s">
        <v>146</v>
      </c>
      <c r="AI79" s="248">
        <v>6.0999999999999997E-4</v>
      </c>
      <c r="AJ79" s="248" t="s">
        <v>147</v>
      </c>
      <c r="AK79" s="257"/>
    </row>
    <row r="80" spans="1:37" ht="13.9" customHeight="1">
      <c r="A80" s="247" t="s">
        <v>315</v>
      </c>
      <c r="B80" s="247" t="s">
        <v>316</v>
      </c>
      <c r="C80" s="248" t="s">
        <v>145</v>
      </c>
      <c r="D80" s="248" t="s">
        <v>145</v>
      </c>
      <c r="E80" s="248" t="s">
        <v>145</v>
      </c>
      <c r="F80" s="248" t="s">
        <v>145</v>
      </c>
      <c r="G80" s="248">
        <v>0.151</v>
      </c>
      <c r="H80" s="248" t="s">
        <v>163</v>
      </c>
      <c r="I80" s="249" t="str">
        <f t="shared" si="18"/>
        <v>-</v>
      </c>
      <c r="J80" s="250" t="str">
        <f t="shared" si="19"/>
        <v>NITI</v>
      </c>
      <c r="K80" s="249">
        <f t="shared" si="20"/>
        <v>0.151</v>
      </c>
      <c r="L80" s="250">
        <f t="shared" si="21"/>
        <v>0.15</v>
      </c>
      <c r="M80" s="248">
        <v>5.04</v>
      </c>
      <c r="N80" s="251" t="str">
        <f t="shared" si="22"/>
        <v>--</v>
      </c>
      <c r="O80" s="252" t="str">
        <f t="shared" si="23"/>
        <v>NITI</v>
      </c>
      <c r="P80" s="253">
        <f t="shared" si="24"/>
        <v>5.04</v>
      </c>
      <c r="Q80" s="252">
        <f t="shared" si="25"/>
        <v>5</v>
      </c>
      <c r="R80" s="248">
        <v>0.42099999999999999</v>
      </c>
      <c r="S80" s="254" t="str">
        <f t="shared" si="26"/>
        <v>--</v>
      </c>
      <c r="T80" s="255" t="str">
        <f t="shared" si="27"/>
        <v>NITI</v>
      </c>
      <c r="U80" s="254">
        <f t="shared" si="28"/>
        <v>0.42099999999999999</v>
      </c>
      <c r="V80" s="255">
        <f t="shared" si="17"/>
        <v>0.42</v>
      </c>
      <c r="W80" s="256">
        <f t="shared" si="29"/>
        <v>2.7880794701986753</v>
      </c>
      <c r="X80" s="248" t="s">
        <v>317</v>
      </c>
      <c r="Y80" s="248">
        <v>22300000000</v>
      </c>
      <c r="Z80" s="248">
        <v>2270000000</v>
      </c>
      <c r="AA80" s="248">
        <v>12.5</v>
      </c>
      <c r="AB80" s="248" t="s">
        <v>147</v>
      </c>
      <c r="AC80" s="247"/>
      <c r="AD80" s="248" t="s">
        <v>147</v>
      </c>
      <c r="AE80" s="247"/>
      <c r="AF80" s="248">
        <v>1.45E-4</v>
      </c>
      <c r="AG80" s="248" t="s">
        <v>199</v>
      </c>
      <c r="AH80" s="248" t="s">
        <v>146</v>
      </c>
      <c r="AI80" s="248" t="s">
        <v>147</v>
      </c>
      <c r="AJ80" s="248">
        <v>0.151</v>
      </c>
      <c r="AK80" s="257"/>
    </row>
    <row r="81" spans="1:37" ht="13.9" customHeight="1">
      <c r="A81" s="247" t="s">
        <v>318</v>
      </c>
      <c r="B81" s="247" t="s">
        <v>319</v>
      </c>
      <c r="C81" s="248" t="s">
        <v>145</v>
      </c>
      <c r="D81" s="248" t="s">
        <v>145</v>
      </c>
      <c r="E81" s="248" t="s">
        <v>145</v>
      </c>
      <c r="F81" s="248" t="s">
        <v>145</v>
      </c>
      <c r="G81" s="248">
        <v>0.20899999999999999</v>
      </c>
      <c r="H81" s="248" t="s">
        <v>163</v>
      </c>
      <c r="I81" s="249" t="str">
        <f t="shared" si="18"/>
        <v>-</v>
      </c>
      <c r="J81" s="250" t="str">
        <f t="shared" si="19"/>
        <v>NITI</v>
      </c>
      <c r="K81" s="249">
        <f t="shared" si="20"/>
        <v>0.20899999999999999</v>
      </c>
      <c r="L81" s="250">
        <f t="shared" si="21"/>
        <v>0.21</v>
      </c>
      <c r="M81" s="248">
        <v>6.95</v>
      </c>
      <c r="N81" s="251" t="str">
        <f t="shared" si="22"/>
        <v>--</v>
      </c>
      <c r="O81" s="252" t="str">
        <f t="shared" si="23"/>
        <v>NITI</v>
      </c>
      <c r="P81" s="253">
        <f t="shared" si="24"/>
        <v>6.95</v>
      </c>
      <c r="Q81" s="252">
        <f t="shared" si="25"/>
        <v>7</v>
      </c>
      <c r="R81" s="248">
        <v>0.20699999999999999</v>
      </c>
      <c r="S81" s="254" t="str">
        <f t="shared" si="26"/>
        <v>--</v>
      </c>
      <c r="T81" s="255" t="str">
        <f t="shared" si="27"/>
        <v>NITI</v>
      </c>
      <c r="U81" s="254">
        <f t="shared" si="28"/>
        <v>0.20699999999999999</v>
      </c>
      <c r="V81" s="255">
        <f t="shared" si="17"/>
        <v>0.21</v>
      </c>
      <c r="W81" s="256">
        <f t="shared" si="29"/>
        <v>0.99043062200956933</v>
      </c>
      <c r="X81" s="248" t="s">
        <v>320</v>
      </c>
      <c r="Y81" s="248">
        <v>2750000000</v>
      </c>
      <c r="Z81" s="248">
        <v>8070000000</v>
      </c>
      <c r="AA81" s="248">
        <v>12.5</v>
      </c>
      <c r="AB81" s="248" t="s">
        <v>147</v>
      </c>
      <c r="AC81" s="247"/>
      <c r="AD81" s="248" t="s">
        <v>147</v>
      </c>
      <c r="AE81" s="247"/>
      <c r="AF81" s="248">
        <v>2.0000000000000001E-4</v>
      </c>
      <c r="AG81" s="248" t="s">
        <v>155</v>
      </c>
      <c r="AH81" s="248" t="s">
        <v>146</v>
      </c>
      <c r="AI81" s="248" t="s">
        <v>147</v>
      </c>
      <c r="AJ81" s="248">
        <v>0.20899999999999999</v>
      </c>
      <c r="AK81" s="257"/>
    </row>
    <row r="82" spans="1:37" ht="13.9" customHeight="1">
      <c r="A82" s="247" t="s">
        <v>321</v>
      </c>
      <c r="B82" s="247" t="s">
        <v>322</v>
      </c>
      <c r="C82" s="248" t="s">
        <v>145</v>
      </c>
      <c r="D82" s="248" t="s">
        <v>145</v>
      </c>
      <c r="E82" s="248" t="s">
        <v>145</v>
      </c>
      <c r="F82" s="248" t="s">
        <v>145</v>
      </c>
      <c r="G82" s="248">
        <v>52100</v>
      </c>
      <c r="H82" s="248" t="s">
        <v>163</v>
      </c>
      <c r="I82" s="249" t="str">
        <f t="shared" si="18"/>
        <v>-</v>
      </c>
      <c r="J82" s="250" t="str">
        <f t="shared" si="19"/>
        <v>NITI</v>
      </c>
      <c r="K82" s="249">
        <f t="shared" si="20"/>
        <v>52100</v>
      </c>
      <c r="L82" s="250">
        <f t="shared" si="21"/>
        <v>52000</v>
      </c>
      <c r="M82" s="248">
        <v>1740000</v>
      </c>
      <c r="N82" s="251" t="str">
        <f t="shared" si="22"/>
        <v>--</v>
      </c>
      <c r="O82" s="252" t="str">
        <f t="shared" si="23"/>
        <v>NITI</v>
      </c>
      <c r="P82" s="253">
        <f t="shared" si="24"/>
        <v>1740000</v>
      </c>
      <c r="Q82" s="252">
        <f t="shared" si="25"/>
        <v>1700000</v>
      </c>
      <c r="R82" s="248">
        <v>855000</v>
      </c>
      <c r="S82" s="254" t="str">
        <f t="shared" si="26"/>
        <v>--</v>
      </c>
      <c r="T82" s="255" t="str">
        <f t="shared" si="27"/>
        <v>NITI</v>
      </c>
      <c r="U82" s="254">
        <f t="shared" si="28"/>
        <v>855000</v>
      </c>
      <c r="V82" s="255">
        <f t="shared" si="17"/>
        <v>860000</v>
      </c>
      <c r="W82" s="256">
        <f t="shared" si="29"/>
        <v>16.410748560460654</v>
      </c>
      <c r="X82" s="248" t="s">
        <v>153</v>
      </c>
      <c r="Y82" s="248">
        <v>13800000000</v>
      </c>
      <c r="Z82" s="248">
        <v>85400000</v>
      </c>
      <c r="AA82" s="248">
        <v>12.5</v>
      </c>
      <c r="AB82" s="248">
        <v>6</v>
      </c>
      <c r="AC82" s="248" t="s">
        <v>154</v>
      </c>
      <c r="AD82" s="248" t="s">
        <v>147</v>
      </c>
      <c r="AE82" s="247"/>
      <c r="AF82" s="248">
        <v>50</v>
      </c>
      <c r="AG82" s="248" t="s">
        <v>155</v>
      </c>
      <c r="AH82" s="248" t="s">
        <v>146</v>
      </c>
      <c r="AI82" s="248" t="s">
        <v>147</v>
      </c>
      <c r="AJ82" s="248">
        <v>52100</v>
      </c>
      <c r="AK82" s="257"/>
    </row>
    <row r="83" spans="1:37" ht="13.9" customHeight="1">
      <c r="A83" s="247" t="s">
        <v>323</v>
      </c>
      <c r="B83" s="247" t="s">
        <v>324</v>
      </c>
      <c r="C83" s="248" t="s">
        <v>145</v>
      </c>
      <c r="D83" s="248" t="s">
        <v>145</v>
      </c>
      <c r="E83" s="248" t="s">
        <v>145</v>
      </c>
      <c r="F83" s="248" t="s">
        <v>145</v>
      </c>
      <c r="G83" s="248">
        <v>3.3800000000000002E-3</v>
      </c>
      <c r="H83" s="248" t="s">
        <v>152</v>
      </c>
      <c r="I83" s="249">
        <f t="shared" si="18"/>
        <v>3.3800000000000002E-3</v>
      </c>
      <c r="J83" s="250">
        <f t="shared" si="19"/>
        <v>3.3999999999999998E-3</v>
      </c>
      <c r="K83" s="249">
        <f t="shared" si="20"/>
        <v>20.9</v>
      </c>
      <c r="L83" s="250">
        <f t="shared" si="21"/>
        <v>21</v>
      </c>
      <c r="M83" s="248">
        <v>0.113</v>
      </c>
      <c r="N83" s="251">
        <f t="shared" si="22"/>
        <v>0.113</v>
      </c>
      <c r="O83" s="252">
        <f t="shared" si="23"/>
        <v>0.11</v>
      </c>
      <c r="P83" s="253">
        <f t="shared" si="24"/>
        <v>696.66666666666663</v>
      </c>
      <c r="Q83" s="252">
        <f t="shared" si="25"/>
        <v>700</v>
      </c>
      <c r="R83" s="248">
        <v>2.6900000000000001E-3</v>
      </c>
      <c r="S83" s="254">
        <f t="shared" si="26"/>
        <v>2.6900000000000001E-3</v>
      </c>
      <c r="T83" s="255">
        <f t="shared" si="27"/>
        <v>2.7000000000000001E-3</v>
      </c>
      <c r="U83" s="254">
        <f t="shared" si="28"/>
        <v>16.633431952662722</v>
      </c>
      <c r="V83" s="255">
        <f t="shared" si="17"/>
        <v>17</v>
      </c>
      <c r="W83" s="256">
        <f t="shared" si="29"/>
        <v>0.79585798816568054</v>
      </c>
      <c r="X83" s="248" t="s">
        <v>153</v>
      </c>
      <c r="Y83" s="248">
        <v>1030000000</v>
      </c>
      <c r="Z83" s="248">
        <v>1100000000</v>
      </c>
      <c r="AA83" s="248">
        <v>12.5</v>
      </c>
      <c r="AB83" s="248">
        <v>4</v>
      </c>
      <c r="AC83" s="248" t="s">
        <v>154</v>
      </c>
      <c r="AD83" s="248">
        <v>2.9999999999999997E-4</v>
      </c>
      <c r="AE83" s="248" t="s">
        <v>155</v>
      </c>
      <c r="AF83" s="248">
        <v>0.02</v>
      </c>
      <c r="AG83" s="248" t="s">
        <v>155</v>
      </c>
      <c r="AH83" s="248" t="s">
        <v>171</v>
      </c>
      <c r="AI83" s="248">
        <v>3.3800000000000002E-3</v>
      </c>
      <c r="AJ83" s="248">
        <v>20.9</v>
      </c>
      <c r="AK83" s="257"/>
    </row>
    <row r="84" spans="1:37" ht="13.9" customHeight="1">
      <c r="A84" s="247" t="s">
        <v>325</v>
      </c>
      <c r="B84" s="247" t="s">
        <v>326</v>
      </c>
      <c r="C84" s="248" t="s">
        <v>146</v>
      </c>
      <c r="D84" s="248" t="s">
        <v>145</v>
      </c>
      <c r="E84" s="258" t="s">
        <v>149</v>
      </c>
      <c r="F84" s="258" t="s">
        <v>149</v>
      </c>
      <c r="G84" s="248">
        <v>3.6499999999999998E-2</v>
      </c>
      <c r="H84" s="247"/>
      <c r="I84" s="249">
        <f t="shared" si="18"/>
        <v>3.6499999999999998E-2</v>
      </c>
      <c r="J84" s="250">
        <f t="shared" si="19"/>
        <v>3.6999999999999998E-2</v>
      </c>
      <c r="K84" s="249" t="str">
        <f t="shared" si="20"/>
        <v>-</v>
      </c>
      <c r="L84" s="250" t="str">
        <f t="shared" si="21"/>
        <v>NITI</v>
      </c>
      <c r="M84" s="248" t="s">
        <v>147</v>
      </c>
      <c r="N84" s="251" t="str">
        <f t="shared" si="22"/>
        <v>-</v>
      </c>
      <c r="O84" s="252" t="str">
        <f t="shared" si="23"/>
        <v>NV</v>
      </c>
      <c r="P84" s="253" t="str">
        <f t="shared" si="24"/>
        <v>--</v>
      </c>
      <c r="Q84" s="252" t="str">
        <f t="shared" si="25"/>
        <v>NITI, NV</v>
      </c>
      <c r="R84" s="248" t="s">
        <v>147</v>
      </c>
      <c r="S84" s="254" t="str">
        <f t="shared" si="26"/>
        <v>-</v>
      </c>
      <c r="T84" s="255" t="str">
        <f t="shared" si="27"/>
        <v>NV</v>
      </c>
      <c r="U84" s="254" t="str">
        <f t="shared" si="28"/>
        <v>--</v>
      </c>
      <c r="V84" s="255" t="str">
        <f t="shared" si="17"/>
        <v>NITI, NV</v>
      </c>
      <c r="W84" s="256" t="str">
        <f t="shared" si="29"/>
        <v>NITI, NV</v>
      </c>
      <c r="X84" s="247"/>
      <c r="Y84" s="248">
        <v>311000</v>
      </c>
      <c r="Z84" s="248">
        <v>29100</v>
      </c>
      <c r="AA84" s="248">
        <v>12.5</v>
      </c>
      <c r="AB84" s="248" t="s">
        <v>147</v>
      </c>
      <c r="AC84" s="247"/>
      <c r="AD84" s="248">
        <v>7.7000000000000001E-5</v>
      </c>
      <c r="AE84" s="248" t="s">
        <v>166</v>
      </c>
      <c r="AF84" s="248" t="s">
        <v>147</v>
      </c>
      <c r="AG84" s="247"/>
      <c r="AH84" s="248" t="s">
        <v>146</v>
      </c>
      <c r="AI84" s="248">
        <v>3.6499999999999998E-2</v>
      </c>
      <c r="AJ84" s="248" t="s">
        <v>147</v>
      </c>
      <c r="AK84" s="257"/>
    </row>
    <row r="85" spans="1:37" ht="13.9" customHeight="1">
      <c r="A85" s="247" t="s">
        <v>327</v>
      </c>
      <c r="B85" s="247" t="s">
        <v>328</v>
      </c>
      <c r="C85" s="248" t="s">
        <v>146</v>
      </c>
      <c r="D85" s="248" t="s">
        <v>145</v>
      </c>
      <c r="E85" s="258" t="s">
        <v>149</v>
      </c>
      <c r="F85" s="258" t="s">
        <v>149</v>
      </c>
      <c r="G85" s="248">
        <v>3.1300000000000001E-2</v>
      </c>
      <c r="H85" s="247"/>
      <c r="I85" s="249" t="str">
        <f t="shared" si="18"/>
        <v>-</v>
      </c>
      <c r="J85" s="250" t="str">
        <f t="shared" si="19"/>
        <v>NITI</v>
      </c>
      <c r="K85" s="249">
        <f t="shared" si="20"/>
        <v>3.1300000000000001E-2</v>
      </c>
      <c r="L85" s="250">
        <f t="shared" si="21"/>
        <v>3.1E-2</v>
      </c>
      <c r="M85" s="248" t="s">
        <v>147</v>
      </c>
      <c r="N85" s="251" t="str">
        <f t="shared" si="22"/>
        <v>--</v>
      </c>
      <c r="O85" s="252" t="str">
        <f t="shared" si="23"/>
        <v>NITI, NV</v>
      </c>
      <c r="P85" s="253" t="str">
        <f t="shared" si="24"/>
        <v>--</v>
      </c>
      <c r="Q85" s="252" t="str">
        <f t="shared" si="25"/>
        <v>NV</v>
      </c>
      <c r="R85" s="248" t="s">
        <v>147</v>
      </c>
      <c r="S85" s="254" t="str">
        <f t="shared" si="26"/>
        <v>--</v>
      </c>
      <c r="T85" s="255" t="str">
        <f t="shared" si="27"/>
        <v>NITI, NV</v>
      </c>
      <c r="U85" s="254" t="str">
        <f t="shared" si="28"/>
        <v>--</v>
      </c>
      <c r="V85" s="255" t="str">
        <f t="shared" si="17"/>
        <v>NV</v>
      </c>
      <c r="W85" s="256" t="str">
        <f t="shared" si="29"/>
        <v>NV</v>
      </c>
      <c r="X85" s="247"/>
      <c r="Y85" s="248">
        <v>44900</v>
      </c>
      <c r="Z85" s="248">
        <v>57900</v>
      </c>
      <c r="AA85" s="248">
        <v>12.5</v>
      </c>
      <c r="AB85" s="248" t="s">
        <v>147</v>
      </c>
      <c r="AC85" s="247"/>
      <c r="AD85" s="248" t="s">
        <v>147</v>
      </c>
      <c r="AE85" s="247"/>
      <c r="AF85" s="248">
        <v>3.0000000000000001E-5</v>
      </c>
      <c r="AG85" s="248" t="s">
        <v>155</v>
      </c>
      <c r="AH85" s="248" t="s">
        <v>146</v>
      </c>
      <c r="AI85" s="248" t="s">
        <v>147</v>
      </c>
      <c r="AJ85" s="248">
        <v>3.1300000000000001E-2</v>
      </c>
      <c r="AK85" s="257"/>
    </row>
    <row r="86" spans="1:37" ht="13.9" customHeight="1">
      <c r="A86" s="247" t="s">
        <v>329</v>
      </c>
      <c r="B86" s="247" t="s">
        <v>330</v>
      </c>
      <c r="C86" s="248" t="s">
        <v>145</v>
      </c>
      <c r="D86" s="248" t="s">
        <v>145</v>
      </c>
      <c r="E86" s="248" t="s">
        <v>145</v>
      </c>
      <c r="F86" s="248" t="s">
        <v>145</v>
      </c>
      <c r="G86" s="248">
        <v>52.1</v>
      </c>
      <c r="H86" s="248" t="s">
        <v>163</v>
      </c>
      <c r="I86" s="249" t="str">
        <f t="shared" si="18"/>
        <v>-</v>
      </c>
      <c r="J86" s="250" t="str">
        <f t="shared" si="19"/>
        <v>NITI</v>
      </c>
      <c r="K86" s="249">
        <f t="shared" si="20"/>
        <v>52.1</v>
      </c>
      <c r="L86" s="250">
        <f t="shared" si="21"/>
        <v>52</v>
      </c>
      <c r="M86" s="248">
        <v>1740</v>
      </c>
      <c r="N86" s="251" t="str">
        <f t="shared" si="22"/>
        <v>--</v>
      </c>
      <c r="O86" s="252" t="str">
        <f t="shared" si="23"/>
        <v>NITI</v>
      </c>
      <c r="P86" s="253">
        <f t="shared" si="24"/>
        <v>1740</v>
      </c>
      <c r="Q86" s="252">
        <f t="shared" si="25"/>
        <v>1700</v>
      </c>
      <c r="R86" s="248">
        <v>809</v>
      </c>
      <c r="S86" s="254" t="str">
        <f t="shared" si="26"/>
        <v>--</v>
      </c>
      <c r="T86" s="255" t="str">
        <f t="shared" si="27"/>
        <v>NITI</v>
      </c>
      <c r="U86" s="254">
        <f t="shared" si="28"/>
        <v>809</v>
      </c>
      <c r="V86" s="255">
        <f t="shared" si="17"/>
        <v>810</v>
      </c>
      <c r="W86" s="256">
        <f t="shared" si="29"/>
        <v>15.527831094049903</v>
      </c>
      <c r="X86" s="248" t="s">
        <v>331</v>
      </c>
      <c r="Y86" s="248">
        <v>72500000</v>
      </c>
      <c r="Z86" s="248">
        <v>32100000</v>
      </c>
      <c r="AA86" s="248">
        <v>12.5</v>
      </c>
      <c r="AB86" s="248">
        <v>1.3</v>
      </c>
      <c r="AC86" s="248" t="s">
        <v>154</v>
      </c>
      <c r="AD86" s="248" t="s">
        <v>147</v>
      </c>
      <c r="AE86" s="247"/>
      <c r="AF86" s="248">
        <v>0.05</v>
      </c>
      <c r="AG86" s="248" t="s">
        <v>174</v>
      </c>
      <c r="AH86" s="248" t="s">
        <v>146</v>
      </c>
      <c r="AI86" s="248" t="s">
        <v>147</v>
      </c>
      <c r="AJ86" s="248">
        <v>52.1</v>
      </c>
      <c r="AK86" s="257"/>
    </row>
    <row r="87" spans="1:37" ht="13.9" customHeight="1">
      <c r="A87" s="247" t="s">
        <v>332</v>
      </c>
      <c r="B87" s="247" t="s">
        <v>333</v>
      </c>
      <c r="C87" s="248" t="s">
        <v>146</v>
      </c>
      <c r="D87" s="248" t="s">
        <v>145</v>
      </c>
      <c r="E87" s="258" t="s">
        <v>149</v>
      </c>
      <c r="F87" s="258" t="s">
        <v>149</v>
      </c>
      <c r="G87" s="248">
        <v>9.06E-2</v>
      </c>
      <c r="H87" s="247"/>
      <c r="I87" s="249">
        <f t="shared" si="18"/>
        <v>9.06E-2</v>
      </c>
      <c r="J87" s="250">
        <f t="shared" si="19"/>
        <v>9.0999999999999998E-2</v>
      </c>
      <c r="K87" s="249" t="str">
        <f t="shared" si="20"/>
        <v>-</v>
      </c>
      <c r="L87" s="250" t="str">
        <f t="shared" si="21"/>
        <v>NITI</v>
      </c>
      <c r="M87" s="248" t="s">
        <v>147</v>
      </c>
      <c r="N87" s="251" t="str">
        <f t="shared" si="22"/>
        <v>-</v>
      </c>
      <c r="O87" s="252" t="str">
        <f t="shared" si="23"/>
        <v>NV</v>
      </c>
      <c r="P87" s="253" t="str">
        <f t="shared" si="24"/>
        <v>--</v>
      </c>
      <c r="Q87" s="252" t="str">
        <f t="shared" si="25"/>
        <v>NITI, NV</v>
      </c>
      <c r="R87" s="248" t="s">
        <v>147</v>
      </c>
      <c r="S87" s="254" t="str">
        <f t="shared" si="26"/>
        <v>-</v>
      </c>
      <c r="T87" s="255" t="str">
        <f t="shared" si="27"/>
        <v>NV</v>
      </c>
      <c r="U87" s="254" t="str">
        <f t="shared" si="28"/>
        <v>--</v>
      </c>
      <c r="V87" s="255" t="str">
        <f t="shared" si="17"/>
        <v>NITI, NV</v>
      </c>
      <c r="W87" s="256" t="str">
        <f t="shared" si="29"/>
        <v>NITI, NV</v>
      </c>
      <c r="X87" s="247"/>
      <c r="Y87" s="248">
        <v>38.5</v>
      </c>
      <c r="Z87" s="248">
        <v>38.5</v>
      </c>
      <c r="AA87" s="248">
        <v>12.5</v>
      </c>
      <c r="AB87" s="248" t="s">
        <v>147</v>
      </c>
      <c r="AC87" s="247"/>
      <c r="AD87" s="248">
        <v>3.1000000000000001E-5</v>
      </c>
      <c r="AE87" s="248" t="s">
        <v>166</v>
      </c>
      <c r="AF87" s="248" t="s">
        <v>147</v>
      </c>
      <c r="AG87" s="247"/>
      <c r="AH87" s="248" t="s">
        <v>146</v>
      </c>
      <c r="AI87" s="248">
        <v>9.06E-2</v>
      </c>
      <c r="AJ87" s="248" t="s">
        <v>147</v>
      </c>
      <c r="AK87" s="257"/>
    </row>
    <row r="88" spans="1:37" ht="13.9" customHeight="1">
      <c r="A88" s="247" t="s">
        <v>334</v>
      </c>
      <c r="B88" s="247" t="s">
        <v>335</v>
      </c>
      <c r="C88" s="248" t="s">
        <v>145</v>
      </c>
      <c r="D88" s="248" t="s">
        <v>145</v>
      </c>
      <c r="E88" s="248" t="s">
        <v>145</v>
      </c>
      <c r="F88" s="248" t="s">
        <v>145</v>
      </c>
      <c r="G88" s="248">
        <v>0.32600000000000001</v>
      </c>
      <c r="H88" s="248" t="s">
        <v>152</v>
      </c>
      <c r="I88" s="249">
        <f t="shared" si="18"/>
        <v>0.32600000000000001</v>
      </c>
      <c r="J88" s="250">
        <f t="shared" si="19"/>
        <v>0.33</v>
      </c>
      <c r="K88" s="249">
        <f t="shared" si="20"/>
        <v>313</v>
      </c>
      <c r="L88" s="250">
        <f t="shared" si="21"/>
        <v>310</v>
      </c>
      <c r="M88" s="248">
        <v>10.9</v>
      </c>
      <c r="N88" s="251">
        <f t="shared" si="22"/>
        <v>10.9</v>
      </c>
      <c r="O88" s="252">
        <f t="shared" si="23"/>
        <v>11</v>
      </c>
      <c r="P88" s="253">
        <f t="shared" si="24"/>
        <v>10433.333333333334</v>
      </c>
      <c r="Q88" s="252">
        <f t="shared" si="25"/>
        <v>10000</v>
      </c>
      <c r="R88" s="248">
        <v>0.48699999999999999</v>
      </c>
      <c r="S88" s="254">
        <f t="shared" si="26"/>
        <v>0.48699999999999999</v>
      </c>
      <c r="T88" s="255">
        <f t="shared" si="27"/>
        <v>0.49</v>
      </c>
      <c r="U88" s="254">
        <f t="shared" si="28"/>
        <v>467.57975460122697</v>
      </c>
      <c r="V88" s="255">
        <f t="shared" si="17"/>
        <v>470</v>
      </c>
      <c r="W88" s="256">
        <f t="shared" si="29"/>
        <v>1.4938650306748464</v>
      </c>
      <c r="X88" s="248" t="s">
        <v>153</v>
      </c>
      <c r="Y88" s="248">
        <v>74100000</v>
      </c>
      <c r="Z88" s="248">
        <v>19400000</v>
      </c>
      <c r="AA88" s="248">
        <v>12.5</v>
      </c>
      <c r="AB88" s="248">
        <v>1.8</v>
      </c>
      <c r="AC88" s="248" t="s">
        <v>148</v>
      </c>
      <c r="AD88" s="248">
        <v>8.6000000000000007E-6</v>
      </c>
      <c r="AE88" s="248" t="s">
        <v>166</v>
      </c>
      <c r="AF88" s="248">
        <v>0.3</v>
      </c>
      <c r="AG88" s="248" t="s">
        <v>174</v>
      </c>
      <c r="AH88" s="248" t="s">
        <v>146</v>
      </c>
      <c r="AI88" s="248">
        <v>0.32600000000000001</v>
      </c>
      <c r="AJ88" s="248">
        <v>313</v>
      </c>
      <c r="AK88" s="257"/>
    </row>
    <row r="89" spans="1:37" ht="13.9" customHeight="1">
      <c r="A89" s="247" t="s">
        <v>336</v>
      </c>
      <c r="B89" s="247" t="s">
        <v>337</v>
      </c>
      <c r="C89" s="248" t="s">
        <v>145</v>
      </c>
      <c r="D89" s="248" t="s">
        <v>145</v>
      </c>
      <c r="E89" s="248" t="s">
        <v>145</v>
      </c>
      <c r="F89" s="248" t="s">
        <v>145</v>
      </c>
      <c r="G89" s="248">
        <v>52100</v>
      </c>
      <c r="H89" s="248" t="s">
        <v>163</v>
      </c>
      <c r="I89" s="249" t="str">
        <f t="shared" si="18"/>
        <v>-</v>
      </c>
      <c r="J89" s="250" t="str">
        <f t="shared" si="19"/>
        <v>NITI</v>
      </c>
      <c r="K89" s="249">
        <f t="shared" si="20"/>
        <v>52100</v>
      </c>
      <c r="L89" s="250">
        <f t="shared" si="21"/>
        <v>52000</v>
      </c>
      <c r="M89" s="248">
        <v>1740000</v>
      </c>
      <c r="N89" s="251" t="str">
        <f t="shared" si="22"/>
        <v>--</v>
      </c>
      <c r="O89" s="252" t="str">
        <f t="shared" si="23"/>
        <v>NITI</v>
      </c>
      <c r="P89" s="253">
        <f t="shared" si="24"/>
        <v>1740000</v>
      </c>
      <c r="Q89" s="252">
        <f t="shared" si="25"/>
        <v>1700000</v>
      </c>
      <c r="R89" s="248">
        <v>40600</v>
      </c>
      <c r="S89" s="254" t="str">
        <f t="shared" si="26"/>
        <v>--</v>
      </c>
      <c r="T89" s="255" t="str">
        <f t="shared" si="27"/>
        <v>NITI</v>
      </c>
      <c r="U89" s="254">
        <f t="shared" si="28"/>
        <v>40600</v>
      </c>
      <c r="V89" s="255">
        <f t="shared" si="17"/>
        <v>41000</v>
      </c>
      <c r="W89" s="256">
        <f t="shared" si="29"/>
        <v>0.77927063339731284</v>
      </c>
      <c r="X89" s="248" t="s">
        <v>153</v>
      </c>
      <c r="Y89" s="248">
        <v>33700000000</v>
      </c>
      <c r="Z89" s="248">
        <v>3550000000</v>
      </c>
      <c r="AA89" s="248">
        <v>12.5</v>
      </c>
      <c r="AB89" s="248" t="s">
        <v>147</v>
      </c>
      <c r="AC89" s="247"/>
      <c r="AD89" s="248" t="s">
        <v>147</v>
      </c>
      <c r="AE89" s="247"/>
      <c r="AF89" s="248">
        <v>50</v>
      </c>
      <c r="AG89" s="248" t="s">
        <v>155</v>
      </c>
      <c r="AH89" s="248" t="s">
        <v>146</v>
      </c>
      <c r="AI89" s="248" t="s">
        <v>147</v>
      </c>
      <c r="AJ89" s="248">
        <v>52100</v>
      </c>
      <c r="AK89" s="257"/>
    </row>
    <row r="90" spans="1:37" ht="13.9" customHeight="1">
      <c r="A90" s="247" t="s">
        <v>338</v>
      </c>
      <c r="B90" s="247" t="s">
        <v>339</v>
      </c>
      <c r="C90" s="248" t="s">
        <v>145</v>
      </c>
      <c r="D90" s="248" t="s">
        <v>145</v>
      </c>
      <c r="E90" s="248" t="s">
        <v>145</v>
      </c>
      <c r="F90" s="248" t="s">
        <v>145</v>
      </c>
      <c r="G90" s="248">
        <v>0.122</v>
      </c>
      <c r="H90" s="248" t="s">
        <v>152</v>
      </c>
      <c r="I90" s="249">
        <f t="shared" si="18"/>
        <v>0.122</v>
      </c>
      <c r="J90" s="250">
        <f t="shared" si="19"/>
        <v>0.12</v>
      </c>
      <c r="K90" s="249">
        <f t="shared" si="20"/>
        <v>2.0299999999999998</v>
      </c>
      <c r="L90" s="250">
        <f t="shared" si="21"/>
        <v>2</v>
      </c>
      <c r="M90" s="248">
        <v>4.07</v>
      </c>
      <c r="N90" s="251">
        <f t="shared" si="22"/>
        <v>4.07</v>
      </c>
      <c r="O90" s="252">
        <f t="shared" si="23"/>
        <v>4.0999999999999996</v>
      </c>
      <c r="P90" s="253">
        <f t="shared" si="24"/>
        <v>67.666666666666657</v>
      </c>
      <c r="Q90" s="252">
        <f t="shared" si="25"/>
        <v>68</v>
      </c>
      <c r="R90" s="248">
        <v>1.36</v>
      </c>
      <c r="S90" s="254">
        <f t="shared" si="26"/>
        <v>1.36</v>
      </c>
      <c r="T90" s="255">
        <f t="shared" si="27"/>
        <v>1.4</v>
      </c>
      <c r="U90" s="254">
        <f t="shared" si="28"/>
        <v>22.629508196721311</v>
      </c>
      <c r="V90" s="255">
        <f t="shared" si="17"/>
        <v>23</v>
      </c>
      <c r="W90" s="256">
        <f t="shared" si="29"/>
        <v>11.147540983606557</v>
      </c>
      <c r="X90" s="248" t="s">
        <v>275</v>
      </c>
      <c r="Y90" s="248">
        <v>1260000000</v>
      </c>
      <c r="Z90" s="248">
        <v>714000000</v>
      </c>
      <c r="AA90" s="248">
        <v>12.5</v>
      </c>
      <c r="AB90" s="248" t="s">
        <v>147</v>
      </c>
      <c r="AC90" s="247"/>
      <c r="AD90" s="248">
        <v>2.3E-5</v>
      </c>
      <c r="AE90" s="248" t="s">
        <v>155</v>
      </c>
      <c r="AF90" s="248">
        <v>1.9499999999999999E-3</v>
      </c>
      <c r="AG90" s="248" t="s">
        <v>199</v>
      </c>
      <c r="AH90" s="248" t="s">
        <v>146</v>
      </c>
      <c r="AI90" s="248">
        <v>0.122</v>
      </c>
      <c r="AJ90" s="248">
        <v>2.0299999999999998</v>
      </c>
      <c r="AK90" s="257"/>
    </row>
    <row r="91" spans="1:37" ht="13.9" customHeight="1">
      <c r="A91" s="247" t="s">
        <v>340</v>
      </c>
      <c r="B91" s="247" t="s">
        <v>341</v>
      </c>
      <c r="C91" s="248" t="s">
        <v>145</v>
      </c>
      <c r="D91" s="248" t="s">
        <v>145</v>
      </c>
      <c r="E91" s="248" t="s">
        <v>145</v>
      </c>
      <c r="F91" s="248" t="s">
        <v>145</v>
      </c>
      <c r="G91" s="248">
        <v>93.9</v>
      </c>
      <c r="H91" s="248" t="s">
        <v>163</v>
      </c>
      <c r="I91" s="249" t="str">
        <f t="shared" si="18"/>
        <v>-</v>
      </c>
      <c r="J91" s="250" t="str">
        <f t="shared" si="19"/>
        <v>NITI</v>
      </c>
      <c r="K91" s="249">
        <f t="shared" si="20"/>
        <v>93.9</v>
      </c>
      <c r="L91" s="250">
        <f t="shared" si="21"/>
        <v>94</v>
      </c>
      <c r="M91" s="248">
        <v>3130</v>
      </c>
      <c r="N91" s="251" t="str">
        <f t="shared" si="22"/>
        <v>--</v>
      </c>
      <c r="O91" s="252" t="str">
        <f t="shared" si="23"/>
        <v>NITI</v>
      </c>
      <c r="P91" s="253">
        <f t="shared" si="24"/>
        <v>3130</v>
      </c>
      <c r="Q91" s="252">
        <f t="shared" si="25"/>
        <v>3100</v>
      </c>
      <c r="R91" s="248">
        <v>353</v>
      </c>
      <c r="S91" s="254" t="str">
        <f t="shared" si="26"/>
        <v>--</v>
      </c>
      <c r="T91" s="255" t="str">
        <f t="shared" si="27"/>
        <v>NITI</v>
      </c>
      <c r="U91" s="254">
        <f t="shared" si="28"/>
        <v>353</v>
      </c>
      <c r="V91" s="255">
        <f t="shared" si="17"/>
        <v>350</v>
      </c>
      <c r="W91" s="256">
        <f t="shared" si="29"/>
        <v>3.7593184238551647</v>
      </c>
      <c r="X91" s="248" t="s">
        <v>153</v>
      </c>
      <c r="Y91" s="248">
        <v>11700000000</v>
      </c>
      <c r="Z91" s="248">
        <v>1410000000</v>
      </c>
      <c r="AA91" s="248">
        <v>12.5</v>
      </c>
      <c r="AB91" s="248">
        <v>8.1</v>
      </c>
      <c r="AC91" s="248" t="s">
        <v>154</v>
      </c>
      <c r="AD91" s="248" t="s">
        <v>147</v>
      </c>
      <c r="AE91" s="247"/>
      <c r="AF91" s="248">
        <v>0.09</v>
      </c>
      <c r="AG91" s="248" t="s">
        <v>155</v>
      </c>
      <c r="AH91" s="248" t="s">
        <v>146</v>
      </c>
      <c r="AI91" s="248" t="s">
        <v>147</v>
      </c>
      <c r="AJ91" s="248">
        <v>93.9</v>
      </c>
      <c r="AK91" s="257"/>
    </row>
    <row r="92" spans="1:37" ht="13.9" customHeight="1">
      <c r="A92" s="247" t="s">
        <v>342</v>
      </c>
      <c r="B92" s="247" t="s">
        <v>343</v>
      </c>
      <c r="C92" s="248" t="s">
        <v>145</v>
      </c>
      <c r="D92" s="248" t="s">
        <v>145</v>
      </c>
      <c r="E92" s="248" t="s">
        <v>145</v>
      </c>
      <c r="F92" s="248" t="s">
        <v>145</v>
      </c>
      <c r="G92" s="248">
        <v>4.0699999999999998E-3</v>
      </c>
      <c r="H92" s="248" t="s">
        <v>152</v>
      </c>
      <c r="I92" s="249">
        <f t="shared" si="18"/>
        <v>4.0699999999999998E-3</v>
      </c>
      <c r="J92" s="250">
        <f t="shared" si="19"/>
        <v>4.1000000000000003E-3</v>
      </c>
      <c r="K92" s="249" t="str">
        <f t="shared" si="20"/>
        <v>-</v>
      </c>
      <c r="L92" s="250" t="str">
        <f t="shared" si="21"/>
        <v>NITI</v>
      </c>
      <c r="M92" s="248">
        <v>0.13600000000000001</v>
      </c>
      <c r="N92" s="251">
        <f t="shared" si="22"/>
        <v>0.13600000000000001</v>
      </c>
      <c r="O92" s="252">
        <f t="shared" si="23"/>
        <v>0.14000000000000001</v>
      </c>
      <c r="P92" s="253" t="str">
        <f t="shared" si="24"/>
        <v>--</v>
      </c>
      <c r="Q92" s="252" t="str">
        <f t="shared" si="25"/>
        <v>NITI</v>
      </c>
      <c r="R92" s="248">
        <v>0.53600000000000003</v>
      </c>
      <c r="S92" s="254">
        <f t="shared" si="26"/>
        <v>0.53600000000000003</v>
      </c>
      <c r="T92" s="255">
        <f t="shared" si="27"/>
        <v>0.54</v>
      </c>
      <c r="U92" s="254" t="str">
        <f t="shared" si="28"/>
        <v>--</v>
      </c>
      <c r="V92" s="255" t="str">
        <f t="shared" si="17"/>
        <v>NITI</v>
      </c>
      <c r="W92" s="256" t="str">
        <f t="shared" si="29"/>
        <v>NITI</v>
      </c>
      <c r="X92" s="248" t="s">
        <v>153</v>
      </c>
      <c r="Y92" s="248">
        <v>130000000</v>
      </c>
      <c r="Z92" s="248">
        <v>527000000</v>
      </c>
      <c r="AA92" s="248">
        <v>12.5</v>
      </c>
      <c r="AB92" s="248" t="s">
        <v>147</v>
      </c>
      <c r="AC92" s="247"/>
      <c r="AD92" s="248">
        <v>6.8999999999999997E-4</v>
      </c>
      <c r="AE92" s="248" t="s">
        <v>166</v>
      </c>
      <c r="AF92" s="248" t="s">
        <v>147</v>
      </c>
      <c r="AG92" s="247"/>
      <c r="AH92" s="248" t="s">
        <v>146</v>
      </c>
      <c r="AI92" s="248">
        <v>4.0699999999999998E-3</v>
      </c>
      <c r="AJ92" s="248" t="s">
        <v>147</v>
      </c>
      <c r="AK92" s="257"/>
    </row>
    <row r="93" spans="1:37" ht="13.9" customHeight="1">
      <c r="A93" s="247" t="s">
        <v>344</v>
      </c>
      <c r="B93" s="247" t="s">
        <v>345</v>
      </c>
      <c r="C93" s="248" t="s">
        <v>146</v>
      </c>
      <c r="D93" s="248" t="s">
        <v>145</v>
      </c>
      <c r="E93" s="258" t="s">
        <v>149</v>
      </c>
      <c r="F93" s="258" t="s">
        <v>149</v>
      </c>
      <c r="G93" s="248">
        <v>1.04E-2</v>
      </c>
      <c r="H93" s="247"/>
      <c r="I93" s="249" t="str">
        <f t="shared" si="18"/>
        <v>-</v>
      </c>
      <c r="J93" s="250" t="str">
        <f t="shared" si="19"/>
        <v>NITI</v>
      </c>
      <c r="K93" s="249">
        <f t="shared" si="20"/>
        <v>1.04E-2</v>
      </c>
      <c r="L93" s="250">
        <f t="shared" si="21"/>
        <v>0.01</v>
      </c>
      <c r="M93" s="248" t="s">
        <v>147</v>
      </c>
      <c r="N93" s="251" t="str">
        <f t="shared" si="22"/>
        <v>--</v>
      </c>
      <c r="O93" s="252" t="str">
        <f t="shared" si="23"/>
        <v>NITI, NV</v>
      </c>
      <c r="P93" s="253" t="str">
        <f t="shared" si="24"/>
        <v>--</v>
      </c>
      <c r="Q93" s="252" t="str">
        <f t="shared" si="25"/>
        <v>NV</v>
      </c>
      <c r="R93" s="248" t="s">
        <v>147</v>
      </c>
      <c r="S93" s="254" t="str">
        <f t="shared" si="26"/>
        <v>--</v>
      </c>
      <c r="T93" s="255" t="str">
        <f t="shared" si="27"/>
        <v>NITI, NV</v>
      </c>
      <c r="U93" s="254" t="str">
        <f t="shared" si="28"/>
        <v>--</v>
      </c>
      <c r="V93" s="255" t="str">
        <f t="shared" si="17"/>
        <v>NV</v>
      </c>
      <c r="W93" s="256" t="str">
        <f t="shared" si="29"/>
        <v>NV</v>
      </c>
      <c r="X93" s="247"/>
      <c r="Y93" s="248">
        <v>154000</v>
      </c>
      <c r="Z93" s="248">
        <v>53700</v>
      </c>
      <c r="AA93" s="248">
        <v>12.5</v>
      </c>
      <c r="AB93" s="248" t="s">
        <v>147</v>
      </c>
      <c r="AC93" s="247"/>
      <c r="AD93" s="248" t="s">
        <v>147</v>
      </c>
      <c r="AE93" s="247"/>
      <c r="AF93" s="248">
        <v>1.0000000000000001E-5</v>
      </c>
      <c r="AG93" s="248" t="s">
        <v>160</v>
      </c>
      <c r="AH93" s="248" t="s">
        <v>146</v>
      </c>
      <c r="AI93" s="248" t="s">
        <v>147</v>
      </c>
      <c r="AJ93" s="248">
        <v>1.04E-2</v>
      </c>
      <c r="AK93" s="257"/>
    </row>
    <row r="94" spans="1:37" ht="13.9" customHeight="1">
      <c r="A94" s="247" t="s">
        <v>346</v>
      </c>
      <c r="B94" s="247" t="s">
        <v>347</v>
      </c>
      <c r="C94" s="248" t="s">
        <v>146</v>
      </c>
      <c r="D94" s="248" t="s">
        <v>145</v>
      </c>
      <c r="E94" s="258" t="s">
        <v>149</v>
      </c>
      <c r="F94" s="258" t="s">
        <v>149</v>
      </c>
      <c r="G94" s="248">
        <v>2.09</v>
      </c>
      <c r="H94" s="247"/>
      <c r="I94" s="249" t="str">
        <f t="shared" si="18"/>
        <v>-</v>
      </c>
      <c r="J94" s="250" t="str">
        <f t="shared" si="19"/>
        <v>NITI</v>
      </c>
      <c r="K94" s="249">
        <f t="shared" si="20"/>
        <v>2.09</v>
      </c>
      <c r="L94" s="250">
        <f t="shared" si="21"/>
        <v>2.1</v>
      </c>
      <c r="M94" s="248" t="s">
        <v>147</v>
      </c>
      <c r="N94" s="251" t="str">
        <f t="shared" si="22"/>
        <v>--</v>
      </c>
      <c r="O94" s="252" t="str">
        <f t="shared" si="23"/>
        <v>NITI, NV</v>
      </c>
      <c r="P94" s="253" t="str">
        <f t="shared" si="24"/>
        <v>--</v>
      </c>
      <c r="Q94" s="252" t="str">
        <f t="shared" si="25"/>
        <v>NV</v>
      </c>
      <c r="R94" s="248" t="s">
        <v>147</v>
      </c>
      <c r="S94" s="254" t="str">
        <f t="shared" si="26"/>
        <v>--</v>
      </c>
      <c r="T94" s="255" t="str">
        <f t="shared" si="27"/>
        <v>NITI, NV</v>
      </c>
      <c r="U94" s="254" t="str">
        <f t="shared" si="28"/>
        <v>--</v>
      </c>
      <c r="V94" s="255" t="str">
        <f t="shared" si="17"/>
        <v>NV</v>
      </c>
      <c r="W94" s="256" t="str">
        <f t="shared" si="29"/>
        <v>NV</v>
      </c>
      <c r="X94" s="247"/>
      <c r="Y94" s="248">
        <v>186000</v>
      </c>
      <c r="Z94" s="248">
        <v>14500</v>
      </c>
      <c r="AA94" s="248">
        <v>12.5</v>
      </c>
      <c r="AB94" s="248" t="s">
        <v>147</v>
      </c>
      <c r="AC94" s="247"/>
      <c r="AD94" s="248" t="s">
        <v>147</v>
      </c>
      <c r="AE94" s="247"/>
      <c r="AF94" s="248">
        <v>2E-3</v>
      </c>
      <c r="AG94" s="248" t="s">
        <v>174</v>
      </c>
      <c r="AH94" s="248" t="s">
        <v>146</v>
      </c>
      <c r="AI94" s="248" t="s">
        <v>147</v>
      </c>
      <c r="AJ94" s="248">
        <v>2.09</v>
      </c>
      <c r="AK94" s="257"/>
    </row>
    <row r="95" spans="1:37" ht="13.9" customHeight="1">
      <c r="A95" s="247" t="s">
        <v>348</v>
      </c>
      <c r="B95" s="247" t="s">
        <v>349</v>
      </c>
      <c r="C95" s="248" t="s">
        <v>145</v>
      </c>
      <c r="D95" s="248" t="s">
        <v>145</v>
      </c>
      <c r="E95" s="248" t="s">
        <v>145</v>
      </c>
      <c r="F95" s="248" t="s">
        <v>145</v>
      </c>
      <c r="G95" s="248">
        <v>0.41699999999999998</v>
      </c>
      <c r="H95" s="248" t="s">
        <v>163</v>
      </c>
      <c r="I95" s="249" t="str">
        <f t="shared" si="18"/>
        <v>-</v>
      </c>
      <c r="J95" s="250" t="str">
        <f t="shared" si="19"/>
        <v>NITI</v>
      </c>
      <c r="K95" s="249">
        <f t="shared" si="20"/>
        <v>0.41699999999999998</v>
      </c>
      <c r="L95" s="250">
        <f t="shared" si="21"/>
        <v>0.42</v>
      </c>
      <c r="M95" s="248">
        <v>13.9</v>
      </c>
      <c r="N95" s="251" t="str">
        <f t="shared" si="22"/>
        <v>--</v>
      </c>
      <c r="O95" s="252" t="str">
        <f t="shared" si="23"/>
        <v>NITI</v>
      </c>
      <c r="P95" s="253">
        <f t="shared" si="24"/>
        <v>13.9</v>
      </c>
      <c r="Q95" s="252">
        <f t="shared" si="25"/>
        <v>14</v>
      </c>
      <c r="R95" s="248">
        <v>9.43</v>
      </c>
      <c r="S95" s="254" t="str">
        <f t="shared" si="26"/>
        <v>--</v>
      </c>
      <c r="T95" s="255" t="str">
        <f t="shared" si="27"/>
        <v>NITI</v>
      </c>
      <c r="U95" s="254">
        <f t="shared" si="28"/>
        <v>9.43</v>
      </c>
      <c r="V95" s="255">
        <f t="shared" si="17"/>
        <v>9.4</v>
      </c>
      <c r="W95" s="256">
        <f t="shared" si="29"/>
        <v>22.613908872901678</v>
      </c>
      <c r="X95" s="248" t="s">
        <v>153</v>
      </c>
      <c r="Y95" s="248">
        <v>212000000</v>
      </c>
      <c r="Z95" s="248">
        <v>71600000</v>
      </c>
      <c r="AA95" s="248">
        <v>12.5</v>
      </c>
      <c r="AB95" s="248" t="s">
        <v>147</v>
      </c>
      <c r="AC95" s="247"/>
      <c r="AD95" s="248" t="s">
        <v>147</v>
      </c>
      <c r="AE95" s="247"/>
      <c r="AF95" s="248">
        <v>4.0000000000000002E-4</v>
      </c>
      <c r="AG95" s="248" t="s">
        <v>166</v>
      </c>
      <c r="AH95" s="248" t="s">
        <v>146</v>
      </c>
      <c r="AI95" s="248" t="s">
        <v>147</v>
      </c>
      <c r="AJ95" s="248">
        <v>0.41699999999999998</v>
      </c>
      <c r="AK95" s="257"/>
    </row>
    <row r="96" spans="1:37" ht="13.9" customHeight="1">
      <c r="A96" s="247" t="s">
        <v>350</v>
      </c>
      <c r="B96" s="247" t="s">
        <v>351</v>
      </c>
      <c r="C96" s="248" t="s">
        <v>146</v>
      </c>
      <c r="D96" s="248" t="s">
        <v>145</v>
      </c>
      <c r="E96" s="258" t="s">
        <v>149</v>
      </c>
      <c r="F96" s="258" t="s">
        <v>149</v>
      </c>
      <c r="G96" s="248">
        <v>4.07E-5</v>
      </c>
      <c r="H96" s="247"/>
      <c r="I96" s="249">
        <f t="shared" si="18"/>
        <v>4.07E-5</v>
      </c>
      <c r="J96" s="250">
        <f t="shared" si="19"/>
        <v>4.1E-5</v>
      </c>
      <c r="K96" s="249" t="str">
        <f t="shared" si="20"/>
        <v>-</v>
      </c>
      <c r="L96" s="250" t="str">
        <f t="shared" si="21"/>
        <v>NITI</v>
      </c>
      <c r="M96" s="248" t="s">
        <v>147</v>
      </c>
      <c r="N96" s="251" t="str">
        <f t="shared" si="22"/>
        <v>-</v>
      </c>
      <c r="O96" s="252" t="str">
        <f t="shared" si="23"/>
        <v>NV</v>
      </c>
      <c r="P96" s="253" t="str">
        <f t="shared" si="24"/>
        <v>--</v>
      </c>
      <c r="Q96" s="252" t="str">
        <f t="shared" si="25"/>
        <v>NITI, NV</v>
      </c>
      <c r="R96" s="248" t="s">
        <v>147</v>
      </c>
      <c r="S96" s="254" t="str">
        <f t="shared" si="26"/>
        <v>-</v>
      </c>
      <c r="T96" s="255" t="str">
        <f t="shared" si="27"/>
        <v>NV</v>
      </c>
      <c r="U96" s="254" t="str">
        <f t="shared" si="28"/>
        <v>--</v>
      </c>
      <c r="V96" s="255" t="str">
        <f t="shared" si="17"/>
        <v>NITI, NV</v>
      </c>
      <c r="W96" s="256" t="str">
        <f t="shared" si="29"/>
        <v>NITI, NV</v>
      </c>
      <c r="X96" s="247"/>
      <c r="Y96" s="248">
        <v>5.6899999999999997E-7</v>
      </c>
      <c r="Z96" s="248">
        <v>2.7499999999999999E-11</v>
      </c>
      <c r="AA96" s="248">
        <v>12.5</v>
      </c>
      <c r="AB96" s="248" t="s">
        <v>147</v>
      </c>
      <c r="AC96" s="247"/>
      <c r="AD96" s="248">
        <v>6.9000000000000006E-2</v>
      </c>
      <c r="AE96" s="248" t="s">
        <v>166</v>
      </c>
      <c r="AF96" s="248" t="s">
        <v>147</v>
      </c>
      <c r="AG96" s="247"/>
      <c r="AH96" s="248" t="s">
        <v>146</v>
      </c>
      <c r="AI96" s="248">
        <v>4.07E-5</v>
      </c>
      <c r="AJ96" s="248" t="s">
        <v>147</v>
      </c>
      <c r="AK96" s="257"/>
    </row>
    <row r="97" spans="1:37" ht="13.9" customHeight="1">
      <c r="A97" s="247" t="s">
        <v>352</v>
      </c>
      <c r="B97" s="247" t="s">
        <v>353</v>
      </c>
      <c r="C97" s="248" t="s">
        <v>187</v>
      </c>
      <c r="D97" s="248" t="s">
        <v>145</v>
      </c>
      <c r="E97" s="258" t="s">
        <v>149</v>
      </c>
      <c r="F97" s="258" t="s">
        <v>149</v>
      </c>
      <c r="G97" s="248">
        <v>6.2600000000000003E-2</v>
      </c>
      <c r="H97" s="247"/>
      <c r="I97" s="249" t="str">
        <f t="shared" si="18"/>
        <v>-</v>
      </c>
      <c r="J97" s="250" t="str">
        <f t="shared" si="19"/>
        <v>NITI</v>
      </c>
      <c r="K97" s="249">
        <f t="shared" si="20"/>
        <v>6.2600000000000003E-2</v>
      </c>
      <c r="L97" s="250">
        <f t="shared" si="21"/>
        <v>6.3E-2</v>
      </c>
      <c r="M97" s="248" t="s">
        <v>147</v>
      </c>
      <c r="N97" s="251" t="str">
        <f t="shared" si="22"/>
        <v>--</v>
      </c>
      <c r="O97" s="252" t="str">
        <f t="shared" si="23"/>
        <v>NITI, NV</v>
      </c>
      <c r="P97" s="253" t="str">
        <f t="shared" si="24"/>
        <v>--</v>
      </c>
      <c r="Q97" s="252" t="str">
        <f t="shared" si="25"/>
        <v>NV</v>
      </c>
      <c r="R97" s="248" t="s">
        <v>147</v>
      </c>
      <c r="S97" s="254" t="str">
        <f t="shared" si="26"/>
        <v>--</v>
      </c>
      <c r="T97" s="255" t="str">
        <f t="shared" si="27"/>
        <v>NITI, NV</v>
      </c>
      <c r="U97" s="254" t="str">
        <f t="shared" si="28"/>
        <v>--</v>
      </c>
      <c r="V97" s="255" t="str">
        <f t="shared" si="17"/>
        <v>NV</v>
      </c>
      <c r="W97" s="256" t="str">
        <f t="shared" si="29"/>
        <v>NV</v>
      </c>
      <c r="X97" s="247"/>
      <c r="Y97" s="248" t="s">
        <v>147</v>
      </c>
      <c r="Z97" s="248" t="s">
        <v>147</v>
      </c>
      <c r="AA97" s="248">
        <v>12.5</v>
      </c>
      <c r="AB97" s="248" t="s">
        <v>147</v>
      </c>
      <c r="AC97" s="247"/>
      <c r="AD97" s="248" t="s">
        <v>147</v>
      </c>
      <c r="AE97" s="247"/>
      <c r="AF97" s="248">
        <v>6.0000000000000002E-5</v>
      </c>
      <c r="AG97" s="248" t="s">
        <v>166</v>
      </c>
      <c r="AH97" s="248" t="s">
        <v>146</v>
      </c>
      <c r="AI97" s="248" t="s">
        <v>147</v>
      </c>
      <c r="AJ97" s="248">
        <v>6.2600000000000003E-2</v>
      </c>
      <c r="AK97" s="257"/>
    </row>
    <row r="98" spans="1:37" ht="13.9" customHeight="1">
      <c r="A98" s="247" t="s">
        <v>354</v>
      </c>
      <c r="B98" s="247" t="s">
        <v>355</v>
      </c>
      <c r="C98" s="248" t="s">
        <v>187</v>
      </c>
      <c r="D98" s="248" t="s">
        <v>145</v>
      </c>
      <c r="E98" s="258" t="s">
        <v>149</v>
      </c>
      <c r="F98" s="258" t="s">
        <v>149</v>
      </c>
      <c r="G98" s="248">
        <v>9.2200000000000005E-5</v>
      </c>
      <c r="H98" s="247"/>
      <c r="I98" s="249">
        <f t="shared" si="18"/>
        <v>9.2200000000000005E-5</v>
      </c>
      <c r="J98" s="250">
        <f t="shared" si="19"/>
        <v>9.2E-5</v>
      </c>
      <c r="K98" s="249">
        <f t="shared" si="20"/>
        <v>3.1300000000000001E-2</v>
      </c>
      <c r="L98" s="250">
        <f t="shared" si="21"/>
        <v>3.1E-2</v>
      </c>
      <c r="M98" s="248" t="s">
        <v>147</v>
      </c>
      <c r="N98" s="251" t="str">
        <f t="shared" si="22"/>
        <v>-</v>
      </c>
      <c r="O98" s="252" t="str">
        <f t="shared" si="23"/>
        <v>NV</v>
      </c>
      <c r="P98" s="253" t="str">
        <f t="shared" si="24"/>
        <v>--</v>
      </c>
      <c r="Q98" s="252" t="str">
        <f t="shared" si="25"/>
        <v>NV</v>
      </c>
      <c r="R98" s="248" t="s">
        <v>147</v>
      </c>
      <c r="S98" s="254" t="str">
        <f t="shared" si="26"/>
        <v>-</v>
      </c>
      <c r="T98" s="255" t="str">
        <f t="shared" si="27"/>
        <v>NV</v>
      </c>
      <c r="U98" s="254" t="str">
        <f t="shared" si="28"/>
        <v>--</v>
      </c>
      <c r="V98" s="255" t="str">
        <f t="shared" si="17"/>
        <v>NV</v>
      </c>
      <c r="W98" s="256" t="str">
        <f t="shared" si="29"/>
        <v>NV</v>
      </c>
      <c r="X98" s="247"/>
      <c r="Y98" s="248" t="s">
        <v>147</v>
      </c>
      <c r="Z98" s="248" t="s">
        <v>147</v>
      </c>
      <c r="AA98" s="248">
        <v>12.5</v>
      </c>
      <c r="AB98" s="248" t="s">
        <v>147</v>
      </c>
      <c r="AC98" s="247"/>
      <c r="AD98" s="248">
        <v>1.0999999999999999E-2</v>
      </c>
      <c r="AE98" s="248" t="s">
        <v>155</v>
      </c>
      <c r="AF98" s="248">
        <v>3.0000000000000001E-5</v>
      </c>
      <c r="AG98" s="248" t="s">
        <v>155</v>
      </c>
      <c r="AH98" s="248" t="s">
        <v>171</v>
      </c>
      <c r="AI98" s="248">
        <v>9.2200000000000005E-5</v>
      </c>
      <c r="AJ98" s="248">
        <v>3.1300000000000001E-2</v>
      </c>
      <c r="AK98" s="257"/>
    </row>
    <row r="99" spans="1:37" ht="13.9" customHeight="1">
      <c r="A99" s="247" t="s">
        <v>356</v>
      </c>
      <c r="B99" s="247" t="s">
        <v>357</v>
      </c>
      <c r="C99" s="248" t="s">
        <v>146</v>
      </c>
      <c r="D99" s="248" t="s">
        <v>145</v>
      </c>
      <c r="E99" s="258" t="s">
        <v>149</v>
      </c>
      <c r="F99" s="258" t="s">
        <v>149</v>
      </c>
      <c r="G99" s="248">
        <v>1.69</v>
      </c>
      <c r="H99" s="247"/>
      <c r="I99" s="249">
        <f t="shared" si="18"/>
        <v>1.69</v>
      </c>
      <c r="J99" s="250">
        <f t="shared" si="19"/>
        <v>1.7</v>
      </c>
      <c r="K99" s="249" t="str">
        <f t="shared" si="20"/>
        <v>-</v>
      </c>
      <c r="L99" s="250" t="str">
        <f t="shared" si="21"/>
        <v>NITI</v>
      </c>
      <c r="M99" s="248" t="s">
        <v>147</v>
      </c>
      <c r="N99" s="251" t="str">
        <f t="shared" si="22"/>
        <v>-</v>
      </c>
      <c r="O99" s="252" t="str">
        <f t="shared" si="23"/>
        <v>NV</v>
      </c>
      <c r="P99" s="253" t="str">
        <f t="shared" si="24"/>
        <v>--</v>
      </c>
      <c r="Q99" s="252" t="str">
        <f t="shared" si="25"/>
        <v>NITI, NV</v>
      </c>
      <c r="R99" s="248" t="s">
        <v>147</v>
      </c>
      <c r="S99" s="254" t="str">
        <f t="shared" si="26"/>
        <v>-</v>
      </c>
      <c r="T99" s="255" t="str">
        <f t="shared" si="27"/>
        <v>NV</v>
      </c>
      <c r="U99" s="254" t="str">
        <f t="shared" si="28"/>
        <v>--</v>
      </c>
      <c r="V99" s="255" t="str">
        <f t="shared" si="17"/>
        <v>NITI, NV</v>
      </c>
      <c r="W99" s="256" t="str">
        <f t="shared" si="29"/>
        <v>NITI, NV</v>
      </c>
      <c r="X99" s="247"/>
      <c r="Y99" s="248">
        <v>7.6499999999999999E-2</v>
      </c>
      <c r="Z99" s="248">
        <v>7.1999999999999995E-2</v>
      </c>
      <c r="AA99" s="248">
        <v>12.5</v>
      </c>
      <c r="AB99" s="248">
        <v>0.5</v>
      </c>
      <c r="AC99" s="248" t="s">
        <v>148</v>
      </c>
      <c r="AD99" s="248">
        <v>5.9999999999999997E-7</v>
      </c>
      <c r="AE99" s="248" t="s">
        <v>234</v>
      </c>
      <c r="AF99" s="248" t="s">
        <v>147</v>
      </c>
      <c r="AG99" s="247"/>
      <c r="AH99" s="248" t="s">
        <v>171</v>
      </c>
      <c r="AI99" s="248">
        <v>1.69</v>
      </c>
      <c r="AJ99" s="248" t="s">
        <v>147</v>
      </c>
      <c r="AK99" s="257" t="s">
        <v>1278</v>
      </c>
    </row>
    <row r="100" spans="1:37" ht="13.9" customHeight="1">
      <c r="A100" s="247" t="s">
        <v>358</v>
      </c>
      <c r="B100" s="247" t="s">
        <v>359</v>
      </c>
      <c r="C100" s="248" t="s">
        <v>146</v>
      </c>
      <c r="D100" s="248" t="s">
        <v>145</v>
      </c>
      <c r="E100" s="258" t="s">
        <v>149</v>
      </c>
      <c r="F100" s="258" t="s">
        <v>149</v>
      </c>
      <c r="G100" s="248">
        <v>3.1199999999999999E-4</v>
      </c>
      <c r="H100" s="247"/>
      <c r="I100" s="249">
        <f t="shared" si="18"/>
        <v>3.1199999999999999E-4</v>
      </c>
      <c r="J100" s="250">
        <f t="shared" si="19"/>
        <v>3.1E-4</v>
      </c>
      <c r="K100" s="249">
        <f t="shared" si="20"/>
        <v>6.2599999999999999E-3</v>
      </c>
      <c r="L100" s="250">
        <f t="shared" si="21"/>
        <v>6.3E-3</v>
      </c>
      <c r="M100" s="248" t="s">
        <v>147</v>
      </c>
      <c r="N100" s="274" t="str">
        <f t="shared" si="22"/>
        <v>-</v>
      </c>
      <c r="O100" s="275" t="str">
        <f t="shared" si="23"/>
        <v>NV</v>
      </c>
      <c r="P100" s="253" t="str">
        <f t="shared" si="24"/>
        <v>--</v>
      </c>
      <c r="Q100" s="252" t="str">
        <f t="shared" si="25"/>
        <v>NV</v>
      </c>
      <c r="R100" s="248" t="s">
        <v>147</v>
      </c>
      <c r="S100" s="259" t="str">
        <f t="shared" si="26"/>
        <v>-</v>
      </c>
      <c r="T100" s="260" t="str">
        <f t="shared" si="27"/>
        <v>NV</v>
      </c>
      <c r="U100" s="259" t="str">
        <f t="shared" si="28"/>
        <v>--</v>
      </c>
      <c r="V100" s="260" t="str">
        <f t="shared" si="17"/>
        <v>NV</v>
      </c>
      <c r="W100" s="261" t="str">
        <f t="shared" si="29"/>
        <v>NV</v>
      </c>
      <c r="X100" s="247"/>
      <c r="Y100" s="248">
        <v>0</v>
      </c>
      <c r="Z100" s="248" t="s">
        <v>147</v>
      </c>
      <c r="AA100" s="248">
        <v>12.5</v>
      </c>
      <c r="AB100" s="248" t="s">
        <v>147</v>
      </c>
      <c r="AC100" s="247"/>
      <c r="AD100" s="248">
        <v>8.9999999999999993E-3</v>
      </c>
      <c r="AE100" s="248" t="s">
        <v>174</v>
      </c>
      <c r="AF100" s="248">
        <v>6.0000000000000002E-6</v>
      </c>
      <c r="AG100" s="248" t="s">
        <v>174</v>
      </c>
      <c r="AH100" s="248" t="s">
        <v>146</v>
      </c>
      <c r="AI100" s="248">
        <v>3.1199999999999999E-4</v>
      </c>
      <c r="AJ100" s="248">
        <v>6.2599999999999999E-3</v>
      </c>
      <c r="AK100" s="257"/>
    </row>
    <row r="101" spans="1:37" s="241" customFormat="1" ht="13.9" customHeight="1">
      <c r="A101" s="262" t="s">
        <v>360</v>
      </c>
      <c r="B101" s="262" t="s">
        <v>188</v>
      </c>
      <c r="C101" s="263" t="s">
        <v>145</v>
      </c>
      <c r="D101" s="263" t="s">
        <v>145</v>
      </c>
      <c r="E101" s="262"/>
      <c r="F101" s="262"/>
      <c r="G101" s="263">
        <v>1.64E-3</v>
      </c>
      <c r="H101" s="270" t="s">
        <v>152</v>
      </c>
      <c r="I101" s="249">
        <f t="shared" si="18"/>
        <v>1.64E-3</v>
      </c>
      <c r="J101" s="250">
        <f t="shared" si="19"/>
        <v>1.6000000000000001E-3</v>
      </c>
      <c r="K101" s="249" t="str">
        <f t="shared" si="20"/>
        <v>-</v>
      </c>
      <c r="L101" s="250" t="str">
        <f t="shared" si="21"/>
        <v>NITI</v>
      </c>
      <c r="M101" s="265" t="s">
        <v>147</v>
      </c>
      <c r="N101" s="276">
        <f>I101/0.03</f>
        <v>5.4666666666666669E-2</v>
      </c>
      <c r="O101" s="277">
        <f t="shared" si="23"/>
        <v>5.5E-2</v>
      </c>
      <c r="P101" s="278" t="str">
        <f t="shared" si="24"/>
        <v>--</v>
      </c>
      <c r="Q101" s="252" t="str">
        <f t="shared" si="25"/>
        <v>NITI</v>
      </c>
      <c r="R101" s="265" t="s">
        <v>147</v>
      </c>
      <c r="S101" s="266" t="str">
        <f t="shared" ref="S101:S132" si="30">IF(G101=I101,R101,"--")</f>
        <v>-</v>
      </c>
      <c r="T101" s="267" t="s">
        <v>1272</v>
      </c>
      <c r="U101" s="266" t="str">
        <f t="shared" si="28"/>
        <v>--</v>
      </c>
      <c r="V101" s="267" t="str">
        <f t="shared" si="17"/>
        <v>NITI</v>
      </c>
      <c r="W101" s="268" t="str">
        <f t="shared" si="29"/>
        <v>NITI</v>
      </c>
      <c r="X101" s="269"/>
      <c r="Y101" s="263" t="s">
        <v>147</v>
      </c>
      <c r="Z101" s="263" t="s">
        <v>147</v>
      </c>
      <c r="AA101" s="263">
        <v>12.5</v>
      </c>
      <c r="AB101" s="263" t="s">
        <v>147</v>
      </c>
      <c r="AC101" s="262"/>
      <c r="AD101" s="263">
        <v>6.2E-4</v>
      </c>
      <c r="AE101" s="263" t="s">
        <v>155</v>
      </c>
      <c r="AF101" s="263" t="s">
        <v>147</v>
      </c>
      <c r="AG101" s="262"/>
      <c r="AH101" s="263" t="s">
        <v>171</v>
      </c>
      <c r="AI101" s="263">
        <v>1.64E-3</v>
      </c>
      <c r="AJ101" s="263" t="s">
        <v>147</v>
      </c>
      <c r="AK101" s="193"/>
    </row>
    <row r="102" spans="1:37" ht="13.9" customHeight="1">
      <c r="A102" s="247" t="s">
        <v>362</v>
      </c>
      <c r="B102" s="247" t="s">
        <v>363</v>
      </c>
      <c r="C102" s="248" t="s">
        <v>146</v>
      </c>
      <c r="D102" s="248" t="s">
        <v>145</v>
      </c>
      <c r="E102" s="258" t="s">
        <v>149</v>
      </c>
      <c r="F102" s="258" t="s">
        <v>149</v>
      </c>
      <c r="G102" s="248">
        <v>626</v>
      </c>
      <c r="H102" s="247"/>
      <c r="I102" s="249" t="str">
        <f t="shared" si="18"/>
        <v>-</v>
      </c>
      <c r="J102" s="250" t="str">
        <f t="shared" si="19"/>
        <v>NITI</v>
      </c>
      <c r="K102" s="249">
        <f t="shared" si="20"/>
        <v>626</v>
      </c>
      <c r="L102" s="250">
        <f t="shared" si="21"/>
        <v>630</v>
      </c>
      <c r="M102" s="248" t="s">
        <v>147</v>
      </c>
      <c r="N102" s="279" t="str">
        <f t="shared" ref="N102:N133" si="31">IF(G102=I102,M102,"--")</f>
        <v>--</v>
      </c>
      <c r="O102" s="280" t="str">
        <f t="shared" si="23"/>
        <v>NITI, NV</v>
      </c>
      <c r="P102" s="253" t="str">
        <f t="shared" si="24"/>
        <v>--</v>
      </c>
      <c r="Q102" s="252" t="str">
        <f t="shared" si="25"/>
        <v>NV</v>
      </c>
      <c r="R102" s="248" t="s">
        <v>147</v>
      </c>
      <c r="S102" s="271" t="str">
        <f t="shared" si="30"/>
        <v>--</v>
      </c>
      <c r="T102" s="272" t="str">
        <f t="shared" ref="T102:T165" si="32">IF(ISNUMBER(S102),ROUND(S102,2-(1+INT(LOG10(S102)))),IF(AND(NOT($C102="Yes"),NOT(ISNUMBER(I102))),"NITI, NV",IF(AND($C102="Yes",NOT(ISNUMBER(I102))),"NITI","NV")))</f>
        <v>NITI, NV</v>
      </c>
      <c r="U102" s="271" t="str">
        <f t="shared" si="28"/>
        <v>--</v>
      </c>
      <c r="V102" s="272" t="str">
        <f t="shared" si="17"/>
        <v>NV</v>
      </c>
      <c r="W102" s="273" t="str">
        <f t="shared" si="29"/>
        <v>NV</v>
      </c>
      <c r="X102" s="247"/>
      <c r="Y102" s="248">
        <v>640000</v>
      </c>
      <c r="Z102" s="248">
        <v>289000</v>
      </c>
      <c r="AA102" s="248">
        <v>12.5</v>
      </c>
      <c r="AB102" s="248">
        <v>1.1000000000000001</v>
      </c>
      <c r="AC102" s="248" t="s">
        <v>154</v>
      </c>
      <c r="AD102" s="248" t="s">
        <v>147</v>
      </c>
      <c r="AE102" s="247"/>
      <c r="AF102" s="248">
        <v>0.6</v>
      </c>
      <c r="AG102" s="248" t="s">
        <v>166</v>
      </c>
      <c r="AH102" s="248" t="s">
        <v>146</v>
      </c>
      <c r="AI102" s="248" t="s">
        <v>147</v>
      </c>
      <c r="AJ102" s="248">
        <v>626</v>
      </c>
      <c r="AK102" s="257"/>
    </row>
    <row r="103" spans="1:37" ht="13.9" customHeight="1">
      <c r="A103" s="247" t="s">
        <v>364</v>
      </c>
      <c r="B103" s="247" t="s">
        <v>365</v>
      </c>
      <c r="C103" s="248" t="s">
        <v>146</v>
      </c>
      <c r="D103" s="248" t="s">
        <v>145</v>
      </c>
      <c r="E103" s="258" t="s">
        <v>149</v>
      </c>
      <c r="F103" s="258" t="s">
        <v>149</v>
      </c>
      <c r="G103" s="248">
        <v>626</v>
      </c>
      <c r="H103" s="247"/>
      <c r="I103" s="249" t="str">
        <f t="shared" si="18"/>
        <v>-</v>
      </c>
      <c r="J103" s="250" t="str">
        <f t="shared" si="19"/>
        <v>NITI</v>
      </c>
      <c r="K103" s="249">
        <f t="shared" si="20"/>
        <v>626</v>
      </c>
      <c r="L103" s="250">
        <f t="shared" si="21"/>
        <v>630</v>
      </c>
      <c r="M103" s="248" t="s">
        <v>147</v>
      </c>
      <c r="N103" s="251" t="str">
        <f t="shared" si="31"/>
        <v>--</v>
      </c>
      <c r="O103" s="252" t="str">
        <f t="shared" si="23"/>
        <v>NITI, NV</v>
      </c>
      <c r="P103" s="253" t="str">
        <f t="shared" si="24"/>
        <v>--</v>
      </c>
      <c r="Q103" s="252" t="str">
        <f t="shared" si="25"/>
        <v>NV</v>
      </c>
      <c r="R103" s="248" t="s">
        <v>147</v>
      </c>
      <c r="S103" s="254" t="str">
        <f t="shared" si="30"/>
        <v>--</v>
      </c>
      <c r="T103" s="255" t="str">
        <f t="shared" si="32"/>
        <v>NITI, NV</v>
      </c>
      <c r="U103" s="254" t="str">
        <f t="shared" si="28"/>
        <v>--</v>
      </c>
      <c r="V103" s="255" t="str">
        <f t="shared" si="17"/>
        <v>NV</v>
      </c>
      <c r="W103" s="256" t="str">
        <f t="shared" si="29"/>
        <v>NV</v>
      </c>
      <c r="X103" s="247"/>
      <c r="Y103" s="248">
        <v>1740000</v>
      </c>
      <c r="Z103" s="248">
        <v>494000</v>
      </c>
      <c r="AA103" s="248">
        <v>12.5</v>
      </c>
      <c r="AB103" s="248">
        <v>1.4</v>
      </c>
      <c r="AC103" s="248" t="s">
        <v>154</v>
      </c>
      <c r="AD103" s="248" t="s">
        <v>147</v>
      </c>
      <c r="AE103" s="247"/>
      <c r="AF103" s="248">
        <v>0.6</v>
      </c>
      <c r="AG103" s="248" t="s">
        <v>166</v>
      </c>
      <c r="AH103" s="248" t="s">
        <v>146</v>
      </c>
      <c r="AI103" s="248" t="s">
        <v>147</v>
      </c>
      <c r="AJ103" s="248">
        <v>626</v>
      </c>
      <c r="AK103" s="257"/>
    </row>
    <row r="104" spans="1:37" ht="13.9" customHeight="1">
      <c r="A104" s="247" t="s">
        <v>366</v>
      </c>
      <c r="B104" s="247" t="s">
        <v>367</v>
      </c>
      <c r="C104" s="248" t="s">
        <v>146</v>
      </c>
      <c r="D104" s="248" t="s">
        <v>145</v>
      </c>
      <c r="E104" s="258" t="s">
        <v>149</v>
      </c>
      <c r="F104" s="258" t="s">
        <v>149</v>
      </c>
      <c r="G104" s="248">
        <v>626</v>
      </c>
      <c r="H104" s="247"/>
      <c r="I104" s="249" t="str">
        <f t="shared" si="18"/>
        <v>-</v>
      </c>
      <c r="J104" s="250" t="str">
        <f t="shared" si="19"/>
        <v>NITI</v>
      </c>
      <c r="K104" s="249">
        <f t="shared" si="20"/>
        <v>626</v>
      </c>
      <c r="L104" s="250">
        <f t="shared" si="21"/>
        <v>630</v>
      </c>
      <c r="M104" s="248" t="s">
        <v>147</v>
      </c>
      <c r="N104" s="251" t="str">
        <f t="shared" si="31"/>
        <v>--</v>
      </c>
      <c r="O104" s="252" t="str">
        <f t="shared" si="23"/>
        <v>NITI, NV</v>
      </c>
      <c r="P104" s="253" t="str">
        <f t="shared" si="24"/>
        <v>--</v>
      </c>
      <c r="Q104" s="252" t="str">
        <f t="shared" si="25"/>
        <v>NV</v>
      </c>
      <c r="R104" s="248" t="s">
        <v>147</v>
      </c>
      <c r="S104" s="254" t="str">
        <f t="shared" si="30"/>
        <v>--</v>
      </c>
      <c r="T104" s="255" t="str">
        <f t="shared" si="32"/>
        <v>NITI, NV</v>
      </c>
      <c r="U104" s="254" t="str">
        <f t="shared" si="28"/>
        <v>--</v>
      </c>
      <c r="V104" s="255" t="str">
        <f t="shared" si="17"/>
        <v>NV</v>
      </c>
      <c r="W104" s="256" t="str">
        <f t="shared" si="29"/>
        <v>NV</v>
      </c>
      <c r="X104" s="247"/>
      <c r="Y104" s="248">
        <v>640000</v>
      </c>
      <c r="Z104" s="248">
        <v>320000</v>
      </c>
      <c r="AA104" s="248">
        <v>12.5</v>
      </c>
      <c r="AB104" s="248">
        <v>1.1000000000000001</v>
      </c>
      <c r="AC104" s="248" t="s">
        <v>154</v>
      </c>
      <c r="AD104" s="248" t="s">
        <v>147</v>
      </c>
      <c r="AE104" s="247"/>
      <c r="AF104" s="248">
        <v>0.6</v>
      </c>
      <c r="AG104" s="248" t="s">
        <v>166</v>
      </c>
      <c r="AH104" s="248" t="s">
        <v>146</v>
      </c>
      <c r="AI104" s="248" t="s">
        <v>147</v>
      </c>
      <c r="AJ104" s="248">
        <v>626</v>
      </c>
      <c r="AK104" s="257"/>
    </row>
    <row r="105" spans="1:37" ht="13.9" customHeight="1">
      <c r="A105" s="247" t="s">
        <v>368</v>
      </c>
      <c r="B105" s="247" t="s">
        <v>369</v>
      </c>
      <c r="C105" s="248" t="s">
        <v>146</v>
      </c>
      <c r="D105" s="248" t="s">
        <v>145</v>
      </c>
      <c r="E105" s="258" t="s">
        <v>149</v>
      </c>
      <c r="F105" s="258" t="s">
        <v>149</v>
      </c>
      <c r="G105" s="248">
        <v>626</v>
      </c>
      <c r="H105" s="247"/>
      <c r="I105" s="249" t="str">
        <f t="shared" si="18"/>
        <v>-</v>
      </c>
      <c r="J105" s="250" t="str">
        <f t="shared" si="19"/>
        <v>NITI</v>
      </c>
      <c r="K105" s="249">
        <f t="shared" si="20"/>
        <v>626</v>
      </c>
      <c r="L105" s="250">
        <f t="shared" si="21"/>
        <v>630</v>
      </c>
      <c r="M105" s="248" t="s">
        <v>147</v>
      </c>
      <c r="N105" s="251" t="str">
        <f t="shared" si="31"/>
        <v>--</v>
      </c>
      <c r="O105" s="252" t="str">
        <f t="shared" si="23"/>
        <v>NITI, NV</v>
      </c>
      <c r="P105" s="253" t="str">
        <f t="shared" si="24"/>
        <v>--</v>
      </c>
      <c r="Q105" s="252" t="str">
        <f t="shared" si="25"/>
        <v>NV</v>
      </c>
      <c r="R105" s="248" t="s">
        <v>147</v>
      </c>
      <c r="S105" s="254" t="str">
        <f t="shared" si="30"/>
        <v>--</v>
      </c>
      <c r="T105" s="255" t="str">
        <f t="shared" si="32"/>
        <v>NITI, NV</v>
      </c>
      <c r="U105" s="254" t="str">
        <f t="shared" si="28"/>
        <v>--</v>
      </c>
      <c r="V105" s="255" t="str">
        <f t="shared" si="17"/>
        <v>NV</v>
      </c>
      <c r="W105" s="256" t="str">
        <f t="shared" si="29"/>
        <v>NV</v>
      </c>
      <c r="X105" s="247"/>
      <c r="Y105" s="248">
        <v>2970000</v>
      </c>
      <c r="Z105" s="248">
        <v>85900</v>
      </c>
      <c r="AA105" s="248">
        <v>12.5</v>
      </c>
      <c r="AB105" s="248" t="s">
        <v>147</v>
      </c>
      <c r="AC105" s="247"/>
      <c r="AD105" s="248" t="s">
        <v>147</v>
      </c>
      <c r="AE105" s="247"/>
      <c r="AF105" s="248">
        <v>0.6</v>
      </c>
      <c r="AG105" s="248" t="s">
        <v>166</v>
      </c>
      <c r="AH105" s="248" t="s">
        <v>146</v>
      </c>
      <c r="AI105" s="248" t="s">
        <v>147</v>
      </c>
      <c r="AJ105" s="248">
        <v>626</v>
      </c>
      <c r="AK105" s="257"/>
    </row>
    <row r="106" spans="1:37" ht="13.9" customHeight="1">
      <c r="A106" s="247" t="s">
        <v>370</v>
      </c>
      <c r="B106" s="247" t="s">
        <v>371</v>
      </c>
      <c r="C106" s="248" t="s">
        <v>145</v>
      </c>
      <c r="D106" s="248" t="s">
        <v>145</v>
      </c>
      <c r="E106" s="248" t="s">
        <v>145</v>
      </c>
      <c r="F106" s="248" t="s">
        <v>145</v>
      </c>
      <c r="G106" s="248">
        <v>417</v>
      </c>
      <c r="H106" s="248" t="s">
        <v>163</v>
      </c>
      <c r="I106" s="249" t="str">
        <f t="shared" si="18"/>
        <v>-</v>
      </c>
      <c r="J106" s="250" t="str">
        <f t="shared" si="19"/>
        <v>NITI</v>
      </c>
      <c r="K106" s="249">
        <f t="shared" si="20"/>
        <v>417</v>
      </c>
      <c r="L106" s="250">
        <f t="shared" si="21"/>
        <v>420</v>
      </c>
      <c r="M106" s="248">
        <v>13900</v>
      </c>
      <c r="N106" s="251" t="str">
        <f t="shared" si="31"/>
        <v>--</v>
      </c>
      <c r="O106" s="252" t="str">
        <f t="shared" si="23"/>
        <v>NITI</v>
      </c>
      <c r="P106" s="253">
        <f t="shared" si="24"/>
        <v>13900</v>
      </c>
      <c r="Q106" s="252">
        <f t="shared" si="25"/>
        <v>14000</v>
      </c>
      <c r="R106" s="248">
        <v>2160</v>
      </c>
      <c r="S106" s="254" t="str">
        <f t="shared" si="30"/>
        <v>--</v>
      </c>
      <c r="T106" s="255" t="str">
        <f t="shared" si="32"/>
        <v>NITI</v>
      </c>
      <c r="U106" s="254">
        <f t="shared" si="28"/>
        <v>2160</v>
      </c>
      <c r="V106" s="255">
        <f t="shared" si="17"/>
        <v>2200</v>
      </c>
      <c r="W106" s="256">
        <f t="shared" si="29"/>
        <v>5.1798561151079134</v>
      </c>
      <c r="X106" s="248" t="s">
        <v>153</v>
      </c>
      <c r="Y106" s="248">
        <v>29100000</v>
      </c>
      <c r="Z106" s="248">
        <v>11900000</v>
      </c>
      <c r="AA106" s="248">
        <v>12.5</v>
      </c>
      <c r="AB106" s="248">
        <v>0.9</v>
      </c>
      <c r="AC106" s="248" t="s">
        <v>154</v>
      </c>
      <c r="AD106" s="248" t="s">
        <v>147</v>
      </c>
      <c r="AE106" s="247"/>
      <c r="AF106" s="248">
        <v>0.4</v>
      </c>
      <c r="AG106" s="248" t="s">
        <v>155</v>
      </c>
      <c r="AH106" s="248" t="s">
        <v>146</v>
      </c>
      <c r="AI106" s="248" t="s">
        <v>147</v>
      </c>
      <c r="AJ106" s="248">
        <v>417</v>
      </c>
      <c r="AK106" s="257"/>
    </row>
    <row r="107" spans="1:37" ht="13.9" customHeight="1">
      <c r="A107" s="247" t="s">
        <v>372</v>
      </c>
      <c r="B107" s="247" t="s">
        <v>373</v>
      </c>
      <c r="C107" s="248" t="s">
        <v>146</v>
      </c>
      <c r="D107" s="248" t="s">
        <v>145</v>
      </c>
      <c r="E107" s="258" t="s">
        <v>149</v>
      </c>
      <c r="F107" s="258" t="s">
        <v>149</v>
      </c>
      <c r="G107" s="248">
        <v>4.4600000000000001E-2</v>
      </c>
      <c r="H107" s="247"/>
      <c r="I107" s="249">
        <f t="shared" si="18"/>
        <v>4.4600000000000001E-2</v>
      </c>
      <c r="J107" s="250">
        <f t="shared" si="19"/>
        <v>4.4999999999999998E-2</v>
      </c>
      <c r="K107" s="249" t="str">
        <f t="shared" si="20"/>
        <v>-</v>
      </c>
      <c r="L107" s="250" t="str">
        <f t="shared" si="21"/>
        <v>NITI</v>
      </c>
      <c r="M107" s="248" t="s">
        <v>147</v>
      </c>
      <c r="N107" s="251" t="str">
        <f t="shared" si="31"/>
        <v>-</v>
      </c>
      <c r="O107" s="252" t="str">
        <f t="shared" si="23"/>
        <v>NV</v>
      </c>
      <c r="P107" s="253" t="str">
        <f t="shared" si="24"/>
        <v>--</v>
      </c>
      <c r="Q107" s="252" t="str">
        <f t="shared" si="25"/>
        <v>NITI, NV</v>
      </c>
      <c r="R107" s="248" t="s">
        <v>147</v>
      </c>
      <c r="S107" s="254" t="str">
        <f t="shared" si="30"/>
        <v>-</v>
      </c>
      <c r="T107" s="255" t="str">
        <f t="shared" si="32"/>
        <v>NV</v>
      </c>
      <c r="U107" s="254" t="str">
        <f t="shared" si="28"/>
        <v>--</v>
      </c>
      <c r="V107" s="255" t="str">
        <f t="shared" si="17"/>
        <v>NITI, NV</v>
      </c>
      <c r="W107" s="256" t="str">
        <f t="shared" si="29"/>
        <v>NITI, NV</v>
      </c>
      <c r="X107" s="247"/>
      <c r="Y107" s="248">
        <v>525</v>
      </c>
      <c r="Z107" s="248">
        <v>90000</v>
      </c>
      <c r="AA107" s="248">
        <v>12.5</v>
      </c>
      <c r="AB107" s="248" t="s">
        <v>147</v>
      </c>
      <c r="AC107" s="247"/>
      <c r="AD107" s="248">
        <v>6.3E-5</v>
      </c>
      <c r="AE107" s="248" t="s">
        <v>166</v>
      </c>
      <c r="AF107" s="248" t="s">
        <v>147</v>
      </c>
      <c r="AG107" s="247"/>
      <c r="AH107" s="248" t="s">
        <v>146</v>
      </c>
      <c r="AI107" s="248">
        <v>4.4600000000000001E-2</v>
      </c>
      <c r="AJ107" s="248" t="s">
        <v>147</v>
      </c>
      <c r="AK107" s="257"/>
    </row>
    <row r="108" spans="1:37" ht="13.9" customHeight="1">
      <c r="A108" s="247" t="s">
        <v>374</v>
      </c>
      <c r="B108" s="247" t="s">
        <v>375</v>
      </c>
      <c r="C108" s="248" t="s">
        <v>145</v>
      </c>
      <c r="D108" s="248" t="s">
        <v>145</v>
      </c>
      <c r="E108" s="248" t="s">
        <v>145</v>
      </c>
      <c r="F108" s="248" t="s">
        <v>145</v>
      </c>
      <c r="G108" s="248">
        <v>0.83399999999999996</v>
      </c>
      <c r="H108" s="248" t="s">
        <v>163</v>
      </c>
      <c r="I108" s="249" t="str">
        <f t="shared" si="18"/>
        <v>-</v>
      </c>
      <c r="J108" s="250" t="str">
        <f t="shared" si="19"/>
        <v>NITI</v>
      </c>
      <c r="K108" s="249">
        <f t="shared" si="20"/>
        <v>0.83399999999999996</v>
      </c>
      <c r="L108" s="250">
        <f t="shared" si="21"/>
        <v>0.83</v>
      </c>
      <c r="M108" s="248">
        <v>27.8</v>
      </c>
      <c r="N108" s="251" t="str">
        <f t="shared" si="31"/>
        <v>--</v>
      </c>
      <c r="O108" s="252" t="str">
        <f t="shared" si="23"/>
        <v>NITI</v>
      </c>
      <c r="P108" s="253">
        <f t="shared" si="24"/>
        <v>27.8</v>
      </c>
      <c r="Q108" s="252">
        <f t="shared" si="25"/>
        <v>28</v>
      </c>
      <c r="R108" s="248">
        <v>201</v>
      </c>
      <c r="S108" s="254" t="str">
        <f t="shared" si="30"/>
        <v>--</v>
      </c>
      <c r="T108" s="255" t="str">
        <f t="shared" si="32"/>
        <v>NITI</v>
      </c>
      <c r="U108" s="254">
        <f t="shared" si="28"/>
        <v>201</v>
      </c>
      <c r="V108" s="255">
        <f t="shared" si="17"/>
        <v>200</v>
      </c>
      <c r="W108" s="256">
        <f t="shared" si="29"/>
        <v>241.00719424460434</v>
      </c>
      <c r="X108" s="248" t="s">
        <v>376</v>
      </c>
      <c r="Y108" s="248">
        <v>431000000</v>
      </c>
      <c r="Z108" s="248">
        <v>396000000</v>
      </c>
      <c r="AA108" s="248">
        <v>12.5</v>
      </c>
      <c r="AB108" s="248" t="s">
        <v>147</v>
      </c>
      <c r="AC108" s="247"/>
      <c r="AD108" s="248" t="s">
        <v>147</v>
      </c>
      <c r="AE108" s="247"/>
      <c r="AF108" s="248">
        <v>8.0000000000000004E-4</v>
      </c>
      <c r="AG108" s="248" t="s">
        <v>204</v>
      </c>
      <c r="AH108" s="248" t="s">
        <v>146</v>
      </c>
      <c r="AI108" s="248" t="s">
        <v>147</v>
      </c>
      <c r="AJ108" s="248">
        <v>0.83399999999999996</v>
      </c>
      <c r="AK108" s="257"/>
    </row>
    <row r="109" spans="1:37" ht="13.9" customHeight="1">
      <c r="A109" s="247" t="s">
        <v>377</v>
      </c>
      <c r="B109" s="247" t="s">
        <v>378</v>
      </c>
      <c r="C109" s="248" t="s">
        <v>145</v>
      </c>
      <c r="D109" s="248" t="s">
        <v>145</v>
      </c>
      <c r="E109" s="248" t="s">
        <v>145</v>
      </c>
      <c r="F109" s="248" t="s">
        <v>145</v>
      </c>
      <c r="G109" s="248">
        <v>6260</v>
      </c>
      <c r="H109" s="248" t="s">
        <v>163</v>
      </c>
      <c r="I109" s="249" t="str">
        <f t="shared" si="18"/>
        <v>-</v>
      </c>
      <c r="J109" s="250" t="str">
        <f t="shared" si="19"/>
        <v>NITI</v>
      </c>
      <c r="K109" s="249">
        <f t="shared" si="20"/>
        <v>6260</v>
      </c>
      <c r="L109" s="250">
        <f t="shared" si="21"/>
        <v>6300</v>
      </c>
      <c r="M109" s="248">
        <v>209000</v>
      </c>
      <c r="N109" s="251" t="str">
        <f t="shared" si="31"/>
        <v>--</v>
      </c>
      <c r="O109" s="252" t="str">
        <f t="shared" si="23"/>
        <v>NITI</v>
      </c>
      <c r="P109" s="253">
        <f t="shared" si="24"/>
        <v>209000</v>
      </c>
      <c r="Q109" s="252">
        <f t="shared" si="25"/>
        <v>210000</v>
      </c>
      <c r="R109" s="248">
        <v>1760</v>
      </c>
      <c r="S109" s="254" t="str">
        <f t="shared" si="30"/>
        <v>--</v>
      </c>
      <c r="T109" s="255" t="str">
        <f t="shared" si="32"/>
        <v>NITI</v>
      </c>
      <c r="U109" s="254">
        <f t="shared" si="28"/>
        <v>1760</v>
      </c>
      <c r="V109" s="255">
        <f t="shared" si="17"/>
        <v>1800</v>
      </c>
      <c r="W109" s="256">
        <f t="shared" si="29"/>
        <v>0.28115015974440893</v>
      </c>
      <c r="X109" s="248" t="s">
        <v>153</v>
      </c>
      <c r="Y109" s="248">
        <v>438000000</v>
      </c>
      <c r="Z109" s="248">
        <v>196000000</v>
      </c>
      <c r="AA109" s="248">
        <v>12.5</v>
      </c>
      <c r="AB109" s="248">
        <v>1.3</v>
      </c>
      <c r="AC109" s="248" t="s">
        <v>154</v>
      </c>
      <c r="AD109" s="248" t="s">
        <v>147</v>
      </c>
      <c r="AE109" s="247"/>
      <c r="AF109" s="248">
        <v>6</v>
      </c>
      <c r="AG109" s="248" t="s">
        <v>155</v>
      </c>
      <c r="AH109" s="248" t="s">
        <v>146</v>
      </c>
      <c r="AI109" s="248" t="s">
        <v>147</v>
      </c>
      <c r="AJ109" s="248">
        <v>6260</v>
      </c>
      <c r="AK109" s="257"/>
    </row>
    <row r="110" spans="1:37" ht="13.9" customHeight="1">
      <c r="A110" s="247" t="s">
        <v>379</v>
      </c>
      <c r="B110" s="247" t="s">
        <v>380</v>
      </c>
      <c r="C110" s="248" t="s">
        <v>145</v>
      </c>
      <c r="D110" s="248" t="s">
        <v>145</v>
      </c>
      <c r="E110" s="248" t="s">
        <v>145</v>
      </c>
      <c r="F110" s="248" t="s">
        <v>145</v>
      </c>
      <c r="G110" s="248">
        <v>730</v>
      </c>
      <c r="H110" s="248" t="s">
        <v>163</v>
      </c>
      <c r="I110" s="249" t="str">
        <f t="shared" si="18"/>
        <v>-</v>
      </c>
      <c r="J110" s="250" t="str">
        <f t="shared" si="19"/>
        <v>NITI</v>
      </c>
      <c r="K110" s="249">
        <f t="shared" si="20"/>
        <v>730</v>
      </c>
      <c r="L110" s="250">
        <f t="shared" si="21"/>
        <v>730</v>
      </c>
      <c r="M110" s="248">
        <v>24300</v>
      </c>
      <c r="N110" s="251" t="str">
        <f t="shared" si="31"/>
        <v>--</v>
      </c>
      <c r="O110" s="252" t="str">
        <f t="shared" si="23"/>
        <v>NITI</v>
      </c>
      <c r="P110" s="253">
        <f t="shared" si="24"/>
        <v>24300</v>
      </c>
      <c r="Q110" s="252">
        <f t="shared" si="25"/>
        <v>24000</v>
      </c>
      <c r="R110" s="248">
        <v>4880000</v>
      </c>
      <c r="S110" s="254" t="str">
        <f t="shared" si="30"/>
        <v>--</v>
      </c>
      <c r="T110" s="255" t="str">
        <f t="shared" si="32"/>
        <v>NITI</v>
      </c>
      <c r="U110" s="254">
        <f t="shared" si="28"/>
        <v>4880000</v>
      </c>
      <c r="V110" s="255">
        <f t="shared" si="17"/>
        <v>4900000</v>
      </c>
      <c r="W110" s="256">
        <f t="shared" si="29"/>
        <v>6684.9315068493152</v>
      </c>
      <c r="X110" s="248" t="s">
        <v>153</v>
      </c>
      <c r="Y110" s="248">
        <v>22900000</v>
      </c>
      <c r="Z110" s="248">
        <v>3740000</v>
      </c>
      <c r="AA110" s="248">
        <v>12.5</v>
      </c>
      <c r="AB110" s="248">
        <v>1.1000000000000001</v>
      </c>
      <c r="AC110" s="248" t="s">
        <v>154</v>
      </c>
      <c r="AD110" s="248" t="s">
        <v>147</v>
      </c>
      <c r="AE110" s="247"/>
      <c r="AF110" s="248">
        <v>0.7</v>
      </c>
      <c r="AG110" s="248" t="s">
        <v>174</v>
      </c>
      <c r="AH110" s="248" t="s">
        <v>146</v>
      </c>
      <c r="AI110" s="248" t="s">
        <v>147</v>
      </c>
      <c r="AJ110" s="248">
        <v>730</v>
      </c>
      <c r="AK110" s="257"/>
    </row>
    <row r="111" spans="1:37" ht="13.9" customHeight="1">
      <c r="A111" s="247" t="s">
        <v>381</v>
      </c>
      <c r="B111" s="247" t="s">
        <v>382</v>
      </c>
      <c r="C111" s="248" t="s">
        <v>145</v>
      </c>
      <c r="D111" s="248" t="s">
        <v>145</v>
      </c>
      <c r="E111" s="248" t="s">
        <v>145</v>
      </c>
      <c r="F111" s="248" t="s">
        <v>145</v>
      </c>
      <c r="G111" s="248">
        <v>1040</v>
      </c>
      <c r="H111" s="248" t="s">
        <v>163</v>
      </c>
      <c r="I111" s="249" t="str">
        <f t="shared" si="18"/>
        <v>-</v>
      </c>
      <c r="J111" s="250" t="str">
        <f t="shared" si="19"/>
        <v>NITI</v>
      </c>
      <c r="K111" s="249">
        <f t="shared" si="20"/>
        <v>1040</v>
      </c>
      <c r="L111" s="250">
        <f t="shared" si="21"/>
        <v>1000</v>
      </c>
      <c r="M111" s="248">
        <v>34800</v>
      </c>
      <c r="N111" s="251" t="str">
        <f t="shared" si="31"/>
        <v>--</v>
      </c>
      <c r="O111" s="252" t="str">
        <f t="shared" si="23"/>
        <v>NITI</v>
      </c>
      <c r="P111" s="253">
        <f t="shared" si="24"/>
        <v>34800</v>
      </c>
      <c r="Q111" s="252">
        <f t="shared" si="25"/>
        <v>35000</v>
      </c>
      <c r="R111" s="248">
        <v>976</v>
      </c>
      <c r="S111" s="254" t="str">
        <f t="shared" si="30"/>
        <v>--</v>
      </c>
      <c r="T111" s="255" t="str">
        <f t="shared" si="32"/>
        <v>NITI</v>
      </c>
      <c r="U111" s="254">
        <f t="shared" si="28"/>
        <v>976</v>
      </c>
      <c r="V111" s="255">
        <f t="shared" si="17"/>
        <v>980</v>
      </c>
      <c r="W111" s="256">
        <f t="shared" si="29"/>
        <v>0.93846153846153846</v>
      </c>
      <c r="X111" s="248" t="s">
        <v>153</v>
      </c>
      <c r="Y111" s="248">
        <v>393000000</v>
      </c>
      <c r="Z111" s="248">
        <v>228000000</v>
      </c>
      <c r="AA111" s="248">
        <v>12.5</v>
      </c>
      <c r="AB111" s="248">
        <v>1.2</v>
      </c>
      <c r="AC111" s="248" t="s">
        <v>154</v>
      </c>
      <c r="AD111" s="248" t="s">
        <v>147</v>
      </c>
      <c r="AE111" s="247"/>
      <c r="AF111" s="248">
        <v>1</v>
      </c>
      <c r="AG111" s="248" t="s">
        <v>160</v>
      </c>
      <c r="AH111" s="248" t="s">
        <v>146</v>
      </c>
      <c r="AI111" s="248" t="s">
        <v>147</v>
      </c>
      <c r="AJ111" s="248">
        <v>1040</v>
      </c>
      <c r="AK111" s="257"/>
    </row>
    <row r="112" spans="1:37" ht="13.9" customHeight="1">
      <c r="A112" s="247" t="s">
        <v>383</v>
      </c>
      <c r="B112" s="247" t="s">
        <v>384</v>
      </c>
      <c r="C112" s="248" t="s">
        <v>146</v>
      </c>
      <c r="D112" s="248" t="s">
        <v>145</v>
      </c>
      <c r="E112" s="258" t="s">
        <v>149</v>
      </c>
      <c r="F112" s="258" t="s">
        <v>149</v>
      </c>
      <c r="G112" s="248">
        <v>0.55100000000000005</v>
      </c>
      <c r="H112" s="247"/>
      <c r="I112" s="249">
        <f t="shared" si="18"/>
        <v>0.55100000000000005</v>
      </c>
      <c r="J112" s="250">
        <f t="shared" si="19"/>
        <v>0.55000000000000004</v>
      </c>
      <c r="K112" s="249" t="str">
        <f t="shared" si="20"/>
        <v>-</v>
      </c>
      <c r="L112" s="250" t="str">
        <f t="shared" si="21"/>
        <v>NITI</v>
      </c>
      <c r="M112" s="248" t="s">
        <v>147</v>
      </c>
      <c r="N112" s="251" t="str">
        <f t="shared" si="31"/>
        <v>-</v>
      </c>
      <c r="O112" s="252" t="str">
        <f t="shared" si="23"/>
        <v>NV</v>
      </c>
      <c r="P112" s="253" t="str">
        <f t="shared" si="24"/>
        <v>--</v>
      </c>
      <c r="Q112" s="252" t="str">
        <f t="shared" si="25"/>
        <v>NITI, NV</v>
      </c>
      <c r="R112" s="248" t="s">
        <v>147</v>
      </c>
      <c r="S112" s="254" t="str">
        <f t="shared" si="30"/>
        <v>-</v>
      </c>
      <c r="T112" s="255" t="str">
        <f t="shared" si="32"/>
        <v>NV</v>
      </c>
      <c r="U112" s="254" t="str">
        <f t="shared" si="28"/>
        <v>--</v>
      </c>
      <c r="V112" s="255" t="str">
        <f t="shared" si="17"/>
        <v>NITI, NV</v>
      </c>
      <c r="W112" s="256" t="str">
        <f t="shared" si="29"/>
        <v>NITI, NV</v>
      </c>
      <c r="X112" s="247"/>
      <c r="Y112" s="248">
        <v>1720</v>
      </c>
      <c r="Z112" s="248">
        <v>1730</v>
      </c>
      <c r="AA112" s="248">
        <v>12.5</v>
      </c>
      <c r="AB112" s="248" t="s">
        <v>147</v>
      </c>
      <c r="AC112" s="247"/>
      <c r="AD112" s="248">
        <v>5.1000000000000003E-6</v>
      </c>
      <c r="AE112" s="248" t="s">
        <v>166</v>
      </c>
      <c r="AF112" s="248" t="s">
        <v>147</v>
      </c>
      <c r="AG112" s="247"/>
      <c r="AH112" s="248" t="s">
        <v>146</v>
      </c>
      <c r="AI112" s="248">
        <v>0.55100000000000005</v>
      </c>
      <c r="AJ112" s="248" t="s">
        <v>147</v>
      </c>
      <c r="AK112" s="257"/>
    </row>
    <row r="113" spans="1:37" ht="13.9" customHeight="1">
      <c r="A113" s="247" t="s">
        <v>387</v>
      </c>
      <c r="B113" s="247" t="s">
        <v>388</v>
      </c>
      <c r="C113" s="248" t="s">
        <v>146</v>
      </c>
      <c r="D113" s="248" t="s">
        <v>145</v>
      </c>
      <c r="E113" s="258" t="s">
        <v>149</v>
      </c>
      <c r="F113" s="258" t="s">
        <v>149</v>
      </c>
      <c r="G113" s="248">
        <v>1.6900000000000001E-3</v>
      </c>
      <c r="H113" s="247"/>
      <c r="I113" s="249">
        <f t="shared" si="18"/>
        <v>1.6900000000000001E-3</v>
      </c>
      <c r="J113" s="250">
        <f t="shared" si="19"/>
        <v>1.6999999999999999E-3</v>
      </c>
      <c r="K113" s="249" t="str">
        <f t="shared" si="20"/>
        <v>-</v>
      </c>
      <c r="L113" s="250" t="str">
        <f t="shared" si="21"/>
        <v>NITI</v>
      </c>
      <c r="M113" s="248" t="s">
        <v>147</v>
      </c>
      <c r="N113" s="251" t="str">
        <f t="shared" si="31"/>
        <v>-</v>
      </c>
      <c r="O113" s="252" t="str">
        <f t="shared" si="23"/>
        <v>NV</v>
      </c>
      <c r="P113" s="253" t="str">
        <f t="shared" si="24"/>
        <v>--</v>
      </c>
      <c r="Q113" s="252" t="str">
        <f t="shared" si="25"/>
        <v>NITI, NV</v>
      </c>
      <c r="R113" s="248" t="s">
        <v>147</v>
      </c>
      <c r="S113" s="254" t="str">
        <f t="shared" si="30"/>
        <v>-</v>
      </c>
      <c r="T113" s="255" t="str">
        <f t="shared" si="32"/>
        <v>NV</v>
      </c>
      <c r="U113" s="254" t="str">
        <f t="shared" si="28"/>
        <v>--</v>
      </c>
      <c r="V113" s="255" t="str">
        <f t="shared" si="17"/>
        <v>NITI, NV</v>
      </c>
      <c r="W113" s="256" t="str">
        <f t="shared" si="29"/>
        <v>NITI, NV</v>
      </c>
      <c r="X113" s="247"/>
      <c r="Y113" s="248">
        <v>1.43E-2</v>
      </c>
      <c r="Z113" s="248">
        <v>1.6999999999999999E-3</v>
      </c>
      <c r="AA113" s="248">
        <v>12.5</v>
      </c>
      <c r="AB113" s="248" t="s">
        <v>147</v>
      </c>
      <c r="AC113" s="247"/>
      <c r="AD113" s="248">
        <v>5.9999999999999995E-4</v>
      </c>
      <c r="AE113" s="248" t="s">
        <v>234</v>
      </c>
      <c r="AF113" s="248" t="s">
        <v>147</v>
      </c>
      <c r="AG113" s="247"/>
      <c r="AH113" s="248" t="s">
        <v>171</v>
      </c>
      <c r="AI113" s="248">
        <v>1.6900000000000001E-3</v>
      </c>
      <c r="AJ113" s="248" t="s">
        <v>147</v>
      </c>
      <c r="AK113" s="257" t="s">
        <v>1278</v>
      </c>
    </row>
    <row r="114" spans="1:37" ht="13.9" customHeight="1">
      <c r="A114" s="247" t="s">
        <v>1124</v>
      </c>
      <c r="B114" s="247" t="s">
        <v>389</v>
      </c>
      <c r="C114" s="248" t="s">
        <v>146</v>
      </c>
      <c r="D114" s="248" t="s">
        <v>145</v>
      </c>
      <c r="E114" s="258" t="s">
        <v>149</v>
      </c>
      <c r="F114" s="258" t="s">
        <v>149</v>
      </c>
      <c r="G114" s="248">
        <v>2.5500000000000002E-3</v>
      </c>
      <c r="H114" s="247"/>
      <c r="I114" s="249">
        <f t="shared" si="18"/>
        <v>2.5500000000000002E-3</v>
      </c>
      <c r="J114" s="250">
        <f t="shared" si="19"/>
        <v>2.5999999999999999E-3</v>
      </c>
      <c r="K114" s="249" t="str">
        <f t="shared" si="20"/>
        <v>-</v>
      </c>
      <c r="L114" s="250" t="str">
        <f t="shared" si="21"/>
        <v>NITI</v>
      </c>
      <c r="M114" s="248" t="s">
        <v>147</v>
      </c>
      <c r="N114" s="251" t="str">
        <f t="shared" si="31"/>
        <v>-</v>
      </c>
      <c r="O114" s="252" t="str">
        <f t="shared" si="23"/>
        <v>NV</v>
      </c>
      <c r="P114" s="253" t="str">
        <f t="shared" si="24"/>
        <v>--</v>
      </c>
      <c r="Q114" s="252" t="str">
        <f t="shared" si="25"/>
        <v>NITI, NV</v>
      </c>
      <c r="R114" s="248" t="s">
        <v>147</v>
      </c>
      <c r="S114" s="254" t="str">
        <f t="shared" si="30"/>
        <v>-</v>
      </c>
      <c r="T114" s="255" t="str">
        <f t="shared" si="32"/>
        <v>NV</v>
      </c>
      <c r="U114" s="254" t="str">
        <f t="shared" si="28"/>
        <v>--</v>
      </c>
      <c r="V114" s="255" t="str">
        <f t="shared" si="17"/>
        <v>NITI, NV</v>
      </c>
      <c r="W114" s="256" t="str">
        <f t="shared" si="29"/>
        <v>NITI, NV</v>
      </c>
      <c r="X114" s="247"/>
      <c r="Y114" s="248">
        <v>1.14E-3</v>
      </c>
      <c r="Z114" s="248">
        <v>4.6199999999999998E-5</v>
      </c>
      <c r="AA114" s="248">
        <v>12.5</v>
      </c>
      <c r="AB114" s="248" t="s">
        <v>147</v>
      </c>
      <c r="AC114" s="247"/>
      <c r="AD114" s="248">
        <v>1.1000000000000001E-3</v>
      </c>
      <c r="AE114" s="248" t="s">
        <v>166</v>
      </c>
      <c r="AF114" s="248" t="s">
        <v>147</v>
      </c>
      <c r="AG114" s="247"/>
      <c r="AH114" s="248" t="s">
        <v>146</v>
      </c>
      <c r="AI114" s="248">
        <v>2.5500000000000002E-3</v>
      </c>
      <c r="AJ114" s="248" t="s">
        <v>147</v>
      </c>
      <c r="AK114" s="257" t="s">
        <v>1278</v>
      </c>
    </row>
    <row r="115" spans="1:37" ht="13.9" customHeight="1">
      <c r="A115" s="247" t="s">
        <v>390</v>
      </c>
      <c r="B115" s="247" t="s">
        <v>391</v>
      </c>
      <c r="C115" s="248" t="s">
        <v>145</v>
      </c>
      <c r="D115" s="248" t="s">
        <v>145</v>
      </c>
      <c r="E115" s="248" t="s">
        <v>145</v>
      </c>
      <c r="F115" s="248" t="s">
        <v>145</v>
      </c>
      <c r="G115" s="248">
        <v>1.6899999999999999E-4</v>
      </c>
      <c r="H115" s="248" t="s">
        <v>152</v>
      </c>
      <c r="I115" s="249">
        <f t="shared" si="18"/>
        <v>1.6899999999999999E-4</v>
      </c>
      <c r="J115" s="250">
        <f t="shared" si="19"/>
        <v>1.7000000000000001E-4</v>
      </c>
      <c r="K115" s="249">
        <f t="shared" si="20"/>
        <v>0.20899999999999999</v>
      </c>
      <c r="L115" s="250">
        <f t="shared" si="21"/>
        <v>0.21</v>
      </c>
      <c r="M115" s="248">
        <v>5.6299999999999996E-3</v>
      </c>
      <c r="N115" s="251">
        <f t="shared" si="31"/>
        <v>5.6299999999999996E-3</v>
      </c>
      <c r="O115" s="252">
        <f t="shared" si="23"/>
        <v>5.5999999999999999E-3</v>
      </c>
      <c r="P115" s="253">
        <f t="shared" si="24"/>
        <v>6.9666666666666668</v>
      </c>
      <c r="Q115" s="252">
        <f t="shared" si="25"/>
        <v>7</v>
      </c>
      <c r="R115" s="248">
        <v>6.7299999999999999E-2</v>
      </c>
      <c r="S115" s="254">
        <f t="shared" si="30"/>
        <v>6.7299999999999999E-2</v>
      </c>
      <c r="T115" s="255">
        <f t="shared" si="32"/>
        <v>6.7000000000000004E-2</v>
      </c>
      <c r="U115" s="254">
        <f t="shared" si="28"/>
        <v>83.228994082840245</v>
      </c>
      <c r="V115" s="255">
        <f t="shared" si="17"/>
        <v>83</v>
      </c>
      <c r="W115" s="256">
        <f t="shared" si="29"/>
        <v>398.22485207100596</v>
      </c>
      <c r="X115" s="248" t="s">
        <v>392</v>
      </c>
      <c r="Y115" s="248">
        <v>7370000</v>
      </c>
      <c r="Z115" s="248">
        <v>3090000</v>
      </c>
      <c r="AA115" s="248">
        <v>12.5</v>
      </c>
      <c r="AB115" s="248" t="s">
        <v>147</v>
      </c>
      <c r="AC115" s="247"/>
      <c r="AD115" s="248">
        <v>6.0000000000000001E-3</v>
      </c>
      <c r="AE115" s="248" t="s">
        <v>174</v>
      </c>
      <c r="AF115" s="248">
        <v>2.0000000000000001E-4</v>
      </c>
      <c r="AG115" s="248" t="s">
        <v>155</v>
      </c>
      <c r="AH115" s="248" t="s">
        <v>171</v>
      </c>
      <c r="AI115" s="248">
        <v>1.6899999999999999E-4</v>
      </c>
      <c r="AJ115" s="248">
        <v>0.20899999999999999</v>
      </c>
      <c r="AK115" s="257"/>
    </row>
    <row r="116" spans="1:37" ht="13.9" customHeight="1">
      <c r="A116" s="247" t="s">
        <v>393</v>
      </c>
      <c r="B116" s="247" t="s">
        <v>394</v>
      </c>
      <c r="C116" s="248" t="s">
        <v>145</v>
      </c>
      <c r="D116" s="248" t="s">
        <v>145</v>
      </c>
      <c r="E116" s="248" t="s">
        <v>145</v>
      </c>
      <c r="F116" s="248" t="s">
        <v>145</v>
      </c>
      <c r="G116" s="248">
        <v>4.6800000000000001E-3</v>
      </c>
      <c r="H116" s="248" t="s">
        <v>152</v>
      </c>
      <c r="I116" s="249">
        <f t="shared" si="18"/>
        <v>4.6800000000000001E-3</v>
      </c>
      <c r="J116" s="250">
        <f t="shared" si="19"/>
        <v>4.7000000000000002E-3</v>
      </c>
      <c r="K116" s="249">
        <f t="shared" si="20"/>
        <v>9.39</v>
      </c>
      <c r="L116" s="250">
        <f t="shared" si="21"/>
        <v>9.4</v>
      </c>
      <c r="M116" s="248">
        <v>0.156</v>
      </c>
      <c r="N116" s="251">
        <f t="shared" si="31"/>
        <v>0.156</v>
      </c>
      <c r="O116" s="252">
        <f t="shared" si="23"/>
        <v>0.16</v>
      </c>
      <c r="P116" s="253">
        <f t="shared" si="24"/>
        <v>313.00000000000006</v>
      </c>
      <c r="Q116" s="252">
        <f t="shared" si="25"/>
        <v>310</v>
      </c>
      <c r="R116" s="248">
        <v>0.34100000000000003</v>
      </c>
      <c r="S116" s="254">
        <f t="shared" si="30"/>
        <v>0.34100000000000003</v>
      </c>
      <c r="T116" s="255">
        <f t="shared" si="32"/>
        <v>0.34</v>
      </c>
      <c r="U116" s="254">
        <f t="shared" si="28"/>
        <v>684.18589743589757</v>
      </c>
      <c r="V116" s="255">
        <f t="shared" si="17"/>
        <v>680</v>
      </c>
      <c r="W116" s="256">
        <f t="shared" si="29"/>
        <v>72.863247863247878</v>
      </c>
      <c r="X116" s="248" t="s">
        <v>395</v>
      </c>
      <c r="Y116" s="248">
        <v>113000000</v>
      </c>
      <c r="Z116" s="248">
        <v>53700000</v>
      </c>
      <c r="AA116" s="248">
        <v>12.5</v>
      </c>
      <c r="AB116" s="248" t="s">
        <v>147</v>
      </c>
      <c r="AC116" s="247"/>
      <c r="AD116" s="248">
        <v>5.9999999999999995E-4</v>
      </c>
      <c r="AE116" s="248" t="s">
        <v>155</v>
      </c>
      <c r="AF116" s="248">
        <v>8.9999999999999993E-3</v>
      </c>
      <c r="AG116" s="248" t="s">
        <v>155</v>
      </c>
      <c r="AH116" s="248" t="s">
        <v>146</v>
      </c>
      <c r="AI116" s="248">
        <v>4.6800000000000001E-3</v>
      </c>
      <c r="AJ116" s="248">
        <v>9.39</v>
      </c>
      <c r="AK116" s="257"/>
    </row>
    <row r="117" spans="1:37" ht="13.9" customHeight="1">
      <c r="A117" s="247" t="s">
        <v>396</v>
      </c>
      <c r="B117" s="247" t="s">
        <v>397</v>
      </c>
      <c r="C117" s="248" t="s">
        <v>145</v>
      </c>
      <c r="D117" s="248" t="s">
        <v>145</v>
      </c>
      <c r="E117" s="248" t="s">
        <v>145</v>
      </c>
      <c r="F117" s="248" t="s">
        <v>145</v>
      </c>
      <c r="G117" s="248">
        <v>4.17</v>
      </c>
      <c r="H117" s="248" t="s">
        <v>163</v>
      </c>
      <c r="I117" s="249" t="str">
        <f t="shared" si="18"/>
        <v>-</v>
      </c>
      <c r="J117" s="250" t="str">
        <f t="shared" si="19"/>
        <v>NITI</v>
      </c>
      <c r="K117" s="249">
        <f t="shared" si="20"/>
        <v>4.17</v>
      </c>
      <c r="L117" s="250">
        <f t="shared" si="21"/>
        <v>4.2</v>
      </c>
      <c r="M117" s="248">
        <v>139</v>
      </c>
      <c r="N117" s="251" t="str">
        <f t="shared" si="31"/>
        <v>--</v>
      </c>
      <c r="O117" s="252" t="str">
        <f t="shared" si="23"/>
        <v>NITI</v>
      </c>
      <c r="P117" s="253">
        <f t="shared" si="24"/>
        <v>139</v>
      </c>
      <c r="Q117" s="252">
        <f t="shared" si="25"/>
        <v>140</v>
      </c>
      <c r="R117" s="248">
        <v>226</v>
      </c>
      <c r="S117" s="254" t="str">
        <f t="shared" si="30"/>
        <v>--</v>
      </c>
      <c r="T117" s="255" t="str">
        <f t="shared" si="32"/>
        <v>NITI</v>
      </c>
      <c r="U117" s="254">
        <f t="shared" si="28"/>
        <v>226</v>
      </c>
      <c r="V117" s="255">
        <f t="shared" si="17"/>
        <v>230</v>
      </c>
      <c r="W117" s="256">
        <f t="shared" si="29"/>
        <v>54.196642685851323</v>
      </c>
      <c r="X117" s="248" t="s">
        <v>153</v>
      </c>
      <c r="Y117" s="248">
        <v>415000000</v>
      </c>
      <c r="Z117" s="248">
        <v>220000000</v>
      </c>
      <c r="AA117" s="248">
        <v>12.5</v>
      </c>
      <c r="AB117" s="248" t="s">
        <v>147</v>
      </c>
      <c r="AC117" s="247"/>
      <c r="AD117" s="248" t="s">
        <v>147</v>
      </c>
      <c r="AE117" s="247"/>
      <c r="AF117" s="248">
        <v>4.0000000000000001E-3</v>
      </c>
      <c r="AG117" s="248" t="s">
        <v>160</v>
      </c>
      <c r="AH117" s="248" t="s">
        <v>146</v>
      </c>
      <c r="AI117" s="248" t="s">
        <v>147</v>
      </c>
      <c r="AJ117" s="248">
        <v>4.17</v>
      </c>
      <c r="AK117" s="257"/>
    </row>
    <row r="118" spans="1:37" ht="13.9" customHeight="1">
      <c r="A118" s="247" t="s">
        <v>398</v>
      </c>
      <c r="B118" s="247" t="s">
        <v>399</v>
      </c>
      <c r="C118" s="248" t="s">
        <v>145</v>
      </c>
      <c r="D118" s="248" t="s">
        <v>145</v>
      </c>
      <c r="E118" s="248" t="s">
        <v>145</v>
      </c>
      <c r="F118" s="248" t="s">
        <v>145</v>
      </c>
      <c r="G118" s="248">
        <v>6.6799999999999997E-4</v>
      </c>
      <c r="H118" s="248" t="s">
        <v>152</v>
      </c>
      <c r="I118" s="249">
        <f t="shared" si="18"/>
        <v>6.6799999999999997E-4</v>
      </c>
      <c r="J118" s="250">
        <f t="shared" si="19"/>
        <v>6.7000000000000002E-4</v>
      </c>
      <c r="K118" s="249" t="str">
        <f t="shared" si="20"/>
        <v>-</v>
      </c>
      <c r="L118" s="250" t="str">
        <f t="shared" si="21"/>
        <v>NITI</v>
      </c>
      <c r="M118" s="248">
        <v>2.23E-2</v>
      </c>
      <c r="N118" s="251">
        <f t="shared" si="31"/>
        <v>2.23E-2</v>
      </c>
      <c r="O118" s="252">
        <f t="shared" si="23"/>
        <v>2.1999999999999999E-2</v>
      </c>
      <c r="P118" s="253" t="str">
        <f t="shared" si="24"/>
        <v>--</v>
      </c>
      <c r="Q118" s="252" t="str">
        <f t="shared" si="25"/>
        <v>NITI</v>
      </c>
      <c r="R118" s="248">
        <v>4.64E-3</v>
      </c>
      <c r="S118" s="254">
        <f t="shared" si="30"/>
        <v>4.64E-3</v>
      </c>
      <c r="T118" s="255">
        <f t="shared" si="32"/>
        <v>4.5999999999999999E-3</v>
      </c>
      <c r="U118" s="254" t="str">
        <f t="shared" si="28"/>
        <v>--</v>
      </c>
      <c r="V118" s="255" t="str">
        <f t="shared" si="17"/>
        <v>NITI</v>
      </c>
      <c r="W118" s="256" t="str">
        <f t="shared" si="29"/>
        <v>NITI</v>
      </c>
      <c r="X118" s="248" t="s">
        <v>153</v>
      </c>
      <c r="Y118" s="248">
        <v>20200000</v>
      </c>
      <c r="Z118" s="248">
        <v>83600000</v>
      </c>
      <c r="AA118" s="248">
        <v>12.5</v>
      </c>
      <c r="AB118" s="248" t="s">
        <v>147</v>
      </c>
      <c r="AC118" s="247"/>
      <c r="AD118" s="248">
        <v>4.1999999999999997E-3</v>
      </c>
      <c r="AE118" s="248" t="s">
        <v>174</v>
      </c>
      <c r="AF118" s="248" t="s">
        <v>147</v>
      </c>
      <c r="AG118" s="247"/>
      <c r="AH118" s="248" t="s">
        <v>146</v>
      </c>
      <c r="AI118" s="248">
        <v>6.6799999999999997E-4</v>
      </c>
      <c r="AJ118" s="248" t="s">
        <v>147</v>
      </c>
      <c r="AK118" s="257"/>
    </row>
    <row r="119" spans="1:37" ht="13.9" customHeight="1">
      <c r="A119" s="247" t="s">
        <v>400</v>
      </c>
      <c r="B119" s="247" t="s">
        <v>401</v>
      </c>
      <c r="C119" s="248" t="s">
        <v>145</v>
      </c>
      <c r="D119" s="248" t="s">
        <v>145</v>
      </c>
      <c r="E119" s="248" t="s">
        <v>145</v>
      </c>
      <c r="F119" s="248" t="s">
        <v>145</v>
      </c>
      <c r="G119" s="248">
        <v>6.6799999999999997E-4</v>
      </c>
      <c r="H119" s="248" t="s">
        <v>152</v>
      </c>
      <c r="I119" s="249">
        <f t="shared" si="18"/>
        <v>6.6799999999999997E-4</v>
      </c>
      <c r="J119" s="250">
        <f t="shared" si="19"/>
        <v>6.7000000000000002E-4</v>
      </c>
      <c r="K119" s="249" t="str">
        <f t="shared" si="20"/>
        <v>-</v>
      </c>
      <c r="L119" s="250" t="str">
        <f t="shared" si="21"/>
        <v>NITI</v>
      </c>
      <c r="M119" s="248">
        <v>2.23E-2</v>
      </c>
      <c r="N119" s="251">
        <f t="shared" si="31"/>
        <v>2.23E-2</v>
      </c>
      <c r="O119" s="252">
        <f t="shared" si="23"/>
        <v>2.1999999999999999E-2</v>
      </c>
      <c r="P119" s="253" t="str">
        <f t="shared" si="24"/>
        <v>--</v>
      </c>
      <c r="Q119" s="252" t="str">
        <f t="shared" si="25"/>
        <v>NITI</v>
      </c>
      <c r="R119" s="248">
        <v>5.33E-2</v>
      </c>
      <c r="S119" s="254">
        <f t="shared" si="30"/>
        <v>5.33E-2</v>
      </c>
      <c r="T119" s="255">
        <f t="shared" si="32"/>
        <v>5.2999999999999999E-2</v>
      </c>
      <c r="U119" s="254" t="str">
        <f t="shared" si="28"/>
        <v>--</v>
      </c>
      <c r="V119" s="255" t="str">
        <f t="shared" si="17"/>
        <v>NITI</v>
      </c>
      <c r="W119" s="256" t="str">
        <f t="shared" si="29"/>
        <v>NITI</v>
      </c>
      <c r="X119" s="248" t="s">
        <v>153</v>
      </c>
      <c r="Y119" s="248">
        <v>27500000</v>
      </c>
      <c r="Z119" s="248">
        <v>7280000</v>
      </c>
      <c r="AA119" s="248">
        <v>12.5</v>
      </c>
      <c r="AB119" s="248">
        <v>2.5</v>
      </c>
      <c r="AC119" s="248" t="s">
        <v>148</v>
      </c>
      <c r="AD119" s="248">
        <v>4.1999999999999997E-3</v>
      </c>
      <c r="AE119" s="248" t="s">
        <v>174</v>
      </c>
      <c r="AF119" s="248" t="s">
        <v>147</v>
      </c>
      <c r="AG119" s="247"/>
      <c r="AH119" s="248" t="s">
        <v>146</v>
      </c>
      <c r="AI119" s="248">
        <v>6.6799999999999997E-4</v>
      </c>
      <c r="AJ119" s="248" t="s">
        <v>147</v>
      </c>
      <c r="AK119" s="257"/>
    </row>
    <row r="120" spans="1:37" ht="13.9" customHeight="1">
      <c r="A120" s="247" t="s">
        <v>402</v>
      </c>
      <c r="B120" s="247" t="s">
        <v>403</v>
      </c>
      <c r="C120" s="248" t="s">
        <v>145</v>
      </c>
      <c r="D120" s="248" t="s">
        <v>145</v>
      </c>
      <c r="E120" s="248" t="s">
        <v>145</v>
      </c>
      <c r="F120" s="248" t="s">
        <v>145</v>
      </c>
      <c r="G120" s="248">
        <v>6.6799999999999997E-4</v>
      </c>
      <c r="H120" s="248" t="s">
        <v>152</v>
      </c>
      <c r="I120" s="249">
        <f t="shared" si="18"/>
        <v>6.6799999999999997E-4</v>
      </c>
      <c r="J120" s="250">
        <f t="shared" si="19"/>
        <v>6.7000000000000002E-4</v>
      </c>
      <c r="K120" s="249" t="str">
        <f t="shared" si="20"/>
        <v>-</v>
      </c>
      <c r="L120" s="250" t="str">
        <f t="shared" si="21"/>
        <v>NITI</v>
      </c>
      <c r="M120" s="248">
        <v>2.23E-2</v>
      </c>
      <c r="N120" s="251">
        <f t="shared" si="31"/>
        <v>2.23E-2</v>
      </c>
      <c r="O120" s="252">
        <f t="shared" si="23"/>
        <v>2.1999999999999999E-2</v>
      </c>
      <c r="P120" s="253" t="str">
        <f t="shared" si="24"/>
        <v>--</v>
      </c>
      <c r="Q120" s="252" t="str">
        <f t="shared" si="25"/>
        <v>NITI</v>
      </c>
      <c r="R120" s="248">
        <v>5.33E-2</v>
      </c>
      <c r="S120" s="254">
        <f t="shared" si="30"/>
        <v>5.33E-2</v>
      </c>
      <c r="T120" s="255">
        <f t="shared" si="32"/>
        <v>5.2999999999999999E-2</v>
      </c>
      <c r="U120" s="254" t="str">
        <f t="shared" si="28"/>
        <v>--</v>
      </c>
      <c r="V120" s="255" t="str">
        <f t="shared" ref="V120:V183" si="33">IF(ISNUMBER(U120),ROUND(U120,2-(1+INT(LOG10(U120)))),IF(AND(NOT($C120="Yes"),NOT(ISNUMBER(K120))),"NITI, NV",IF(AND($C120="Yes",NOT(ISNUMBER(K120))),"NITI","NV")))</f>
        <v>NITI</v>
      </c>
      <c r="W120" s="256" t="str">
        <f t="shared" si="29"/>
        <v>NITI</v>
      </c>
      <c r="X120" s="248" t="s">
        <v>153</v>
      </c>
      <c r="Y120" s="248">
        <v>23100000</v>
      </c>
      <c r="Z120" s="248">
        <v>10700000</v>
      </c>
      <c r="AA120" s="248">
        <v>12.5</v>
      </c>
      <c r="AB120" s="248">
        <v>1.5</v>
      </c>
      <c r="AC120" s="248" t="s">
        <v>148</v>
      </c>
      <c r="AD120" s="248">
        <v>4.1999999999999997E-3</v>
      </c>
      <c r="AE120" s="248" t="s">
        <v>174</v>
      </c>
      <c r="AF120" s="248" t="s">
        <v>147</v>
      </c>
      <c r="AG120" s="247"/>
      <c r="AH120" s="248" t="s">
        <v>146</v>
      </c>
      <c r="AI120" s="248">
        <v>6.6799999999999997E-4</v>
      </c>
      <c r="AJ120" s="248" t="s">
        <v>147</v>
      </c>
      <c r="AK120" s="257"/>
    </row>
    <row r="121" spans="1:37" ht="13.9" customHeight="1">
      <c r="A121" s="247" t="s">
        <v>404</v>
      </c>
      <c r="B121" s="247" t="s">
        <v>405</v>
      </c>
      <c r="C121" s="248" t="s">
        <v>145</v>
      </c>
      <c r="D121" s="248" t="s">
        <v>145</v>
      </c>
      <c r="E121" s="248" t="s">
        <v>145</v>
      </c>
      <c r="F121" s="248" t="s">
        <v>145</v>
      </c>
      <c r="G121" s="248">
        <v>209</v>
      </c>
      <c r="H121" s="248" t="s">
        <v>163</v>
      </c>
      <c r="I121" s="249" t="str">
        <f t="shared" si="18"/>
        <v>-</v>
      </c>
      <c r="J121" s="250" t="str">
        <f t="shared" si="19"/>
        <v>NITI</v>
      </c>
      <c r="K121" s="249">
        <f t="shared" si="20"/>
        <v>209</v>
      </c>
      <c r="L121" s="250">
        <f t="shared" si="21"/>
        <v>210</v>
      </c>
      <c r="M121" s="248">
        <v>6950</v>
      </c>
      <c r="N121" s="251" t="str">
        <f t="shared" si="31"/>
        <v>--</v>
      </c>
      <c r="O121" s="252" t="str">
        <f t="shared" si="23"/>
        <v>NITI</v>
      </c>
      <c r="P121" s="253">
        <f t="shared" si="24"/>
        <v>6950</v>
      </c>
      <c r="Q121" s="252">
        <f t="shared" si="25"/>
        <v>7000</v>
      </c>
      <c r="R121" s="248">
        <v>5900</v>
      </c>
      <c r="S121" s="254" t="str">
        <f t="shared" si="30"/>
        <v>--</v>
      </c>
      <c r="T121" s="255" t="str">
        <f t="shared" si="32"/>
        <v>NITI</v>
      </c>
      <c r="U121" s="254">
        <f t="shared" si="28"/>
        <v>5900</v>
      </c>
      <c r="V121" s="255">
        <f t="shared" si="33"/>
        <v>5900</v>
      </c>
      <c r="W121" s="256">
        <f t="shared" si="29"/>
        <v>28.229665071770334</v>
      </c>
      <c r="X121" s="248" t="s">
        <v>406</v>
      </c>
      <c r="Y121" s="248">
        <v>10800000</v>
      </c>
      <c r="Z121" s="248">
        <v>5510000</v>
      </c>
      <c r="AA121" s="248">
        <v>12.5</v>
      </c>
      <c r="AB121" s="248">
        <v>2.2000000000000002</v>
      </c>
      <c r="AC121" s="248" t="s">
        <v>154</v>
      </c>
      <c r="AD121" s="248" t="s">
        <v>147</v>
      </c>
      <c r="AE121" s="247"/>
      <c r="AF121" s="248">
        <v>0.2</v>
      </c>
      <c r="AG121" s="248" t="s">
        <v>231</v>
      </c>
      <c r="AH121" s="248" t="s">
        <v>146</v>
      </c>
      <c r="AI121" s="248" t="s">
        <v>147</v>
      </c>
      <c r="AJ121" s="248">
        <v>209</v>
      </c>
      <c r="AK121" s="257"/>
    </row>
    <row r="122" spans="1:37" ht="13.9" customHeight="1">
      <c r="A122" s="247" t="s">
        <v>407</v>
      </c>
      <c r="B122" s="247" t="s">
        <v>408</v>
      </c>
      <c r="C122" s="248" t="s">
        <v>145</v>
      </c>
      <c r="D122" s="248" t="s">
        <v>145</v>
      </c>
      <c r="E122" s="248" t="s">
        <v>145</v>
      </c>
      <c r="F122" s="248" t="s">
        <v>145</v>
      </c>
      <c r="G122" s="248">
        <v>0.255</v>
      </c>
      <c r="H122" s="248" t="s">
        <v>152</v>
      </c>
      <c r="I122" s="249">
        <f t="shared" si="18"/>
        <v>0.255</v>
      </c>
      <c r="J122" s="250">
        <f t="shared" si="19"/>
        <v>0.26</v>
      </c>
      <c r="K122" s="249">
        <f t="shared" si="20"/>
        <v>834</v>
      </c>
      <c r="L122" s="250">
        <f t="shared" si="21"/>
        <v>830</v>
      </c>
      <c r="M122" s="248">
        <v>8.51</v>
      </c>
      <c r="N122" s="251">
        <f t="shared" si="31"/>
        <v>8.51</v>
      </c>
      <c r="O122" s="252">
        <f t="shared" si="23"/>
        <v>8.5</v>
      </c>
      <c r="P122" s="253">
        <f t="shared" si="24"/>
        <v>27800</v>
      </c>
      <c r="Q122" s="252">
        <f t="shared" si="25"/>
        <v>28000</v>
      </c>
      <c r="R122" s="248">
        <v>5.76</v>
      </c>
      <c r="S122" s="254">
        <f t="shared" si="30"/>
        <v>5.76</v>
      </c>
      <c r="T122" s="255">
        <f t="shared" si="32"/>
        <v>5.8</v>
      </c>
      <c r="U122" s="254">
        <f t="shared" si="28"/>
        <v>18838.588235294115</v>
      </c>
      <c r="V122" s="255">
        <f t="shared" si="33"/>
        <v>19000</v>
      </c>
      <c r="W122" s="256">
        <f t="shared" si="29"/>
        <v>22.588235294117645</v>
      </c>
      <c r="X122" s="248" t="s">
        <v>409</v>
      </c>
      <c r="Y122" s="248">
        <v>13800000</v>
      </c>
      <c r="Z122" s="248">
        <v>3600000</v>
      </c>
      <c r="AA122" s="248">
        <v>12.5</v>
      </c>
      <c r="AB122" s="248">
        <v>1.8</v>
      </c>
      <c r="AC122" s="248" t="s">
        <v>148</v>
      </c>
      <c r="AD122" s="248">
        <v>1.1E-5</v>
      </c>
      <c r="AE122" s="248" t="s">
        <v>166</v>
      </c>
      <c r="AF122" s="248">
        <v>0.8</v>
      </c>
      <c r="AG122" s="248" t="s">
        <v>155</v>
      </c>
      <c r="AH122" s="248" t="s">
        <v>146</v>
      </c>
      <c r="AI122" s="248">
        <v>0.255</v>
      </c>
      <c r="AJ122" s="248">
        <v>834</v>
      </c>
      <c r="AK122" s="257"/>
    </row>
    <row r="123" spans="1:37" ht="13.9" customHeight="1">
      <c r="A123" s="247" t="s">
        <v>410</v>
      </c>
      <c r="B123" s="247" t="s">
        <v>411</v>
      </c>
      <c r="C123" s="248" t="s">
        <v>146</v>
      </c>
      <c r="D123" s="248" t="s">
        <v>145</v>
      </c>
      <c r="E123" s="258" t="s">
        <v>149</v>
      </c>
      <c r="F123" s="258" t="s">
        <v>149</v>
      </c>
      <c r="G123" s="248">
        <v>8.26E-3</v>
      </c>
      <c r="H123" s="247"/>
      <c r="I123" s="249">
        <f t="shared" si="18"/>
        <v>8.26E-3</v>
      </c>
      <c r="J123" s="250">
        <f t="shared" si="19"/>
        <v>8.3000000000000001E-3</v>
      </c>
      <c r="K123" s="249" t="str">
        <f t="shared" si="20"/>
        <v>-</v>
      </c>
      <c r="L123" s="250" t="str">
        <f t="shared" si="21"/>
        <v>NITI</v>
      </c>
      <c r="M123" s="248" t="s">
        <v>147</v>
      </c>
      <c r="N123" s="251" t="str">
        <f t="shared" si="31"/>
        <v>-</v>
      </c>
      <c r="O123" s="252" t="str">
        <f t="shared" si="23"/>
        <v>NV</v>
      </c>
      <c r="P123" s="253" t="str">
        <f t="shared" si="24"/>
        <v>--</v>
      </c>
      <c r="Q123" s="252" t="str">
        <f t="shared" si="25"/>
        <v>NITI, NV</v>
      </c>
      <c r="R123" s="248" t="s">
        <v>147</v>
      </c>
      <c r="S123" s="254" t="str">
        <f t="shared" si="30"/>
        <v>-</v>
      </c>
      <c r="T123" s="255" t="str">
        <f t="shared" si="32"/>
        <v>NV</v>
      </c>
      <c r="U123" s="254" t="str">
        <f t="shared" si="28"/>
        <v>--</v>
      </c>
      <c r="V123" s="255" t="str">
        <f t="shared" si="33"/>
        <v>NITI, NV</v>
      </c>
      <c r="W123" s="256" t="str">
        <f t="shared" si="29"/>
        <v>NITI, NV</v>
      </c>
      <c r="X123" s="247"/>
      <c r="Y123" s="248">
        <v>3.49</v>
      </c>
      <c r="Z123" s="248">
        <v>3.5999999999999999E-3</v>
      </c>
      <c r="AA123" s="248">
        <v>12.5</v>
      </c>
      <c r="AB123" s="248" t="s">
        <v>147</v>
      </c>
      <c r="AC123" s="247"/>
      <c r="AD123" s="248">
        <v>3.4000000000000002E-4</v>
      </c>
      <c r="AE123" s="248" t="s">
        <v>166</v>
      </c>
      <c r="AF123" s="248" t="s">
        <v>147</v>
      </c>
      <c r="AG123" s="247"/>
      <c r="AH123" s="248" t="s">
        <v>146</v>
      </c>
      <c r="AI123" s="248">
        <v>8.26E-3</v>
      </c>
      <c r="AJ123" s="248" t="s">
        <v>147</v>
      </c>
      <c r="AK123" s="257"/>
    </row>
    <row r="124" spans="1:37" ht="13.9" customHeight="1">
      <c r="A124" s="247" t="s">
        <v>412</v>
      </c>
      <c r="B124" s="247" t="s">
        <v>413</v>
      </c>
      <c r="C124" s="248" t="s">
        <v>145</v>
      </c>
      <c r="D124" s="248" t="s">
        <v>145</v>
      </c>
      <c r="E124" s="248" t="s">
        <v>145</v>
      </c>
      <c r="F124" s="248" t="s">
        <v>145</v>
      </c>
      <c r="G124" s="248">
        <v>104</v>
      </c>
      <c r="H124" s="248" t="s">
        <v>163</v>
      </c>
      <c r="I124" s="249" t="str">
        <f t="shared" si="18"/>
        <v>-</v>
      </c>
      <c r="J124" s="250" t="str">
        <f t="shared" si="19"/>
        <v>NITI</v>
      </c>
      <c r="K124" s="249">
        <f t="shared" si="20"/>
        <v>104</v>
      </c>
      <c r="L124" s="250">
        <f t="shared" si="21"/>
        <v>100</v>
      </c>
      <c r="M124" s="248">
        <v>3480</v>
      </c>
      <c r="N124" s="251" t="str">
        <f t="shared" si="31"/>
        <v>--</v>
      </c>
      <c r="O124" s="252" t="str">
        <f t="shared" si="23"/>
        <v>NITI</v>
      </c>
      <c r="P124" s="253">
        <f t="shared" si="24"/>
        <v>3480</v>
      </c>
      <c r="Q124" s="252">
        <f t="shared" si="25"/>
        <v>3500</v>
      </c>
      <c r="R124" s="248">
        <v>9.75</v>
      </c>
      <c r="S124" s="254" t="str">
        <f t="shared" si="30"/>
        <v>--</v>
      </c>
      <c r="T124" s="255" t="str">
        <f t="shared" si="32"/>
        <v>NITI</v>
      </c>
      <c r="U124" s="254">
        <f t="shared" si="28"/>
        <v>9.75</v>
      </c>
      <c r="V124" s="255">
        <f t="shared" si="33"/>
        <v>9.8000000000000007</v>
      </c>
      <c r="W124" s="256">
        <f t="shared" si="29"/>
        <v>9.375E-2</v>
      </c>
      <c r="X124" s="248" t="s">
        <v>153</v>
      </c>
      <c r="Y124" s="248">
        <v>31500000000</v>
      </c>
      <c r="Z124" s="248">
        <v>3000000000</v>
      </c>
      <c r="AA124" s="248">
        <v>12.5</v>
      </c>
      <c r="AB124" s="248" t="s">
        <v>147</v>
      </c>
      <c r="AC124" s="247"/>
      <c r="AD124" s="248" t="s">
        <v>147</v>
      </c>
      <c r="AE124" s="247"/>
      <c r="AF124" s="248">
        <v>0.1</v>
      </c>
      <c r="AG124" s="248" t="s">
        <v>160</v>
      </c>
      <c r="AH124" s="248" t="s">
        <v>146</v>
      </c>
      <c r="AI124" s="248" t="s">
        <v>147</v>
      </c>
      <c r="AJ124" s="248">
        <v>104</v>
      </c>
      <c r="AK124" s="257"/>
    </row>
    <row r="125" spans="1:37" ht="13.9" customHeight="1">
      <c r="A125" s="247" t="s">
        <v>414</v>
      </c>
      <c r="B125" s="247" t="s">
        <v>415</v>
      </c>
      <c r="C125" s="248" t="s">
        <v>146</v>
      </c>
      <c r="D125" s="248" t="s">
        <v>145</v>
      </c>
      <c r="E125" s="258" t="s">
        <v>149</v>
      </c>
      <c r="F125" s="258" t="s">
        <v>149</v>
      </c>
      <c r="G125" s="248">
        <v>4.07E-2</v>
      </c>
      <c r="H125" s="247"/>
      <c r="I125" s="249">
        <f t="shared" si="18"/>
        <v>4.07E-2</v>
      </c>
      <c r="J125" s="250">
        <f t="shared" si="19"/>
        <v>4.1000000000000002E-2</v>
      </c>
      <c r="K125" s="249" t="str">
        <f t="shared" si="20"/>
        <v>-</v>
      </c>
      <c r="L125" s="250" t="str">
        <f t="shared" si="21"/>
        <v>NITI</v>
      </c>
      <c r="M125" s="248" t="s">
        <v>147</v>
      </c>
      <c r="N125" s="251" t="str">
        <f t="shared" si="31"/>
        <v>-</v>
      </c>
      <c r="O125" s="252" t="str">
        <f t="shared" si="23"/>
        <v>NV</v>
      </c>
      <c r="P125" s="253" t="str">
        <f t="shared" si="24"/>
        <v>--</v>
      </c>
      <c r="Q125" s="252" t="str">
        <f t="shared" si="25"/>
        <v>NITI, NV</v>
      </c>
      <c r="R125" s="248" t="s">
        <v>147</v>
      </c>
      <c r="S125" s="254" t="str">
        <f t="shared" si="30"/>
        <v>-</v>
      </c>
      <c r="T125" s="255" t="str">
        <f t="shared" si="32"/>
        <v>NV</v>
      </c>
      <c r="U125" s="254" t="str">
        <f t="shared" si="28"/>
        <v>--</v>
      </c>
      <c r="V125" s="255" t="str">
        <f t="shared" si="33"/>
        <v>NITI, NV</v>
      </c>
      <c r="W125" s="256" t="str">
        <f t="shared" si="29"/>
        <v>NITI, NV</v>
      </c>
      <c r="X125" s="247"/>
      <c r="Y125" s="248">
        <v>23.2</v>
      </c>
      <c r="Z125" s="248">
        <v>24.3</v>
      </c>
      <c r="AA125" s="248">
        <v>12.5</v>
      </c>
      <c r="AB125" s="248" t="s">
        <v>147</v>
      </c>
      <c r="AC125" s="247"/>
      <c r="AD125" s="248">
        <v>6.8999999999999997E-5</v>
      </c>
      <c r="AE125" s="248" t="s">
        <v>166</v>
      </c>
      <c r="AF125" s="248" t="s">
        <v>147</v>
      </c>
      <c r="AG125" s="247"/>
      <c r="AH125" s="248" t="s">
        <v>146</v>
      </c>
      <c r="AI125" s="248">
        <v>4.07E-2</v>
      </c>
      <c r="AJ125" s="248" t="s">
        <v>147</v>
      </c>
      <c r="AK125" s="257"/>
    </row>
    <row r="126" spans="1:37" ht="13.9" customHeight="1">
      <c r="A126" s="247" t="s">
        <v>416</v>
      </c>
      <c r="B126" s="247" t="s">
        <v>417</v>
      </c>
      <c r="C126" s="248" t="s">
        <v>145</v>
      </c>
      <c r="D126" s="248" t="s">
        <v>145</v>
      </c>
      <c r="E126" s="248" t="s">
        <v>145</v>
      </c>
      <c r="F126" s="248" t="s">
        <v>145</v>
      </c>
      <c r="G126" s="248">
        <v>2.8899999999999999E-2</v>
      </c>
      <c r="H126" s="248" t="s">
        <v>152</v>
      </c>
      <c r="I126" s="249">
        <f t="shared" si="18"/>
        <v>2.8899999999999999E-2</v>
      </c>
      <c r="J126" s="250">
        <f t="shared" si="19"/>
        <v>2.9000000000000001E-2</v>
      </c>
      <c r="K126" s="249" t="str">
        <f t="shared" si="20"/>
        <v>-</v>
      </c>
      <c r="L126" s="250" t="str">
        <f t="shared" si="21"/>
        <v>NITI</v>
      </c>
      <c r="M126" s="248">
        <v>0.96499999999999997</v>
      </c>
      <c r="N126" s="251">
        <f t="shared" si="31"/>
        <v>0.96499999999999997</v>
      </c>
      <c r="O126" s="252">
        <f t="shared" si="23"/>
        <v>0.97</v>
      </c>
      <c r="P126" s="253" t="str">
        <f t="shared" si="24"/>
        <v>--</v>
      </c>
      <c r="Q126" s="252" t="str">
        <f t="shared" si="25"/>
        <v>NITI</v>
      </c>
      <c r="R126" s="248">
        <v>69.900000000000006</v>
      </c>
      <c r="S126" s="254">
        <f t="shared" si="30"/>
        <v>69.900000000000006</v>
      </c>
      <c r="T126" s="255">
        <f t="shared" si="32"/>
        <v>70</v>
      </c>
      <c r="U126" s="254" t="str">
        <f t="shared" si="28"/>
        <v>--</v>
      </c>
      <c r="V126" s="255" t="str">
        <f t="shared" si="33"/>
        <v>NITI</v>
      </c>
      <c r="W126" s="256" t="str">
        <f t="shared" si="29"/>
        <v>NITI</v>
      </c>
      <c r="X126" s="248" t="s">
        <v>153</v>
      </c>
      <c r="Y126" s="248">
        <v>103</v>
      </c>
      <c r="Z126" s="248">
        <v>16.600000000000001</v>
      </c>
      <c r="AA126" s="248">
        <v>12.5</v>
      </c>
      <c r="AB126" s="248" t="s">
        <v>147</v>
      </c>
      <c r="AC126" s="247"/>
      <c r="AD126" s="248">
        <v>9.7E-5</v>
      </c>
      <c r="AE126" s="248" t="s">
        <v>166</v>
      </c>
      <c r="AF126" s="248" t="s">
        <v>147</v>
      </c>
      <c r="AG126" s="247"/>
      <c r="AH126" s="248" t="s">
        <v>146</v>
      </c>
      <c r="AI126" s="248">
        <v>2.8899999999999999E-2</v>
      </c>
      <c r="AJ126" s="248" t="s">
        <v>147</v>
      </c>
      <c r="AK126" s="257"/>
    </row>
    <row r="127" spans="1:37" ht="13.9" customHeight="1">
      <c r="A127" s="247" t="s">
        <v>418</v>
      </c>
      <c r="B127" s="247" t="s">
        <v>419</v>
      </c>
      <c r="C127" s="248" t="s">
        <v>146</v>
      </c>
      <c r="D127" s="248" t="s">
        <v>145</v>
      </c>
      <c r="E127" s="258" t="s">
        <v>149</v>
      </c>
      <c r="F127" s="258" t="s">
        <v>149</v>
      </c>
      <c r="G127" s="248">
        <v>2.8899999999999999E-2</v>
      </c>
      <c r="H127" s="247"/>
      <c r="I127" s="249">
        <f t="shared" si="18"/>
        <v>2.8899999999999999E-2</v>
      </c>
      <c r="J127" s="250">
        <f t="shared" si="19"/>
        <v>2.9000000000000001E-2</v>
      </c>
      <c r="K127" s="249" t="str">
        <f t="shared" si="20"/>
        <v>-</v>
      </c>
      <c r="L127" s="250" t="str">
        <f t="shared" si="21"/>
        <v>NITI</v>
      </c>
      <c r="M127" s="248" t="s">
        <v>147</v>
      </c>
      <c r="N127" s="251" t="str">
        <f t="shared" si="31"/>
        <v>-</v>
      </c>
      <c r="O127" s="252" t="str">
        <f t="shared" si="23"/>
        <v>NV</v>
      </c>
      <c r="P127" s="253" t="str">
        <f t="shared" si="24"/>
        <v>--</v>
      </c>
      <c r="Q127" s="252" t="str">
        <f t="shared" si="25"/>
        <v>NITI, NV</v>
      </c>
      <c r="R127" s="248" t="s">
        <v>147</v>
      </c>
      <c r="S127" s="254" t="str">
        <f t="shared" si="30"/>
        <v>-</v>
      </c>
      <c r="T127" s="255" t="str">
        <f t="shared" si="32"/>
        <v>NV</v>
      </c>
      <c r="U127" s="254" t="str">
        <f t="shared" si="28"/>
        <v>--</v>
      </c>
      <c r="V127" s="255" t="str">
        <f t="shared" si="33"/>
        <v>NITI, NV</v>
      </c>
      <c r="W127" s="256" t="str">
        <f t="shared" si="29"/>
        <v>NITI, NV</v>
      </c>
      <c r="X127" s="247"/>
      <c r="Y127" s="248">
        <v>3.05</v>
      </c>
      <c r="Z127" s="248">
        <v>0.67300000000000004</v>
      </c>
      <c r="AA127" s="248">
        <v>12.5</v>
      </c>
      <c r="AB127" s="248" t="s">
        <v>147</v>
      </c>
      <c r="AC127" s="247"/>
      <c r="AD127" s="248">
        <v>9.7E-5</v>
      </c>
      <c r="AE127" s="248" t="s">
        <v>155</v>
      </c>
      <c r="AF127" s="248" t="s">
        <v>147</v>
      </c>
      <c r="AG127" s="247"/>
      <c r="AH127" s="248" t="s">
        <v>146</v>
      </c>
      <c r="AI127" s="248">
        <v>2.8899999999999999E-2</v>
      </c>
      <c r="AJ127" s="248" t="s">
        <v>147</v>
      </c>
      <c r="AK127" s="257"/>
    </row>
    <row r="128" spans="1:37" ht="13.9" customHeight="1">
      <c r="A128" s="247" t="s">
        <v>420</v>
      </c>
      <c r="B128" s="247" t="s">
        <v>421</v>
      </c>
      <c r="C128" s="248" t="s">
        <v>145</v>
      </c>
      <c r="D128" s="248" t="s">
        <v>145</v>
      </c>
      <c r="E128" s="248" t="s">
        <v>145</v>
      </c>
      <c r="F128" s="248" t="s">
        <v>145</v>
      </c>
      <c r="G128" s="248">
        <v>1.75</v>
      </c>
      <c r="H128" s="248" t="s">
        <v>152</v>
      </c>
      <c r="I128" s="249">
        <f t="shared" si="18"/>
        <v>1.75</v>
      </c>
      <c r="J128" s="250">
        <f t="shared" si="19"/>
        <v>1.8</v>
      </c>
      <c r="K128" s="249" t="str">
        <f t="shared" si="20"/>
        <v>-</v>
      </c>
      <c r="L128" s="250" t="str">
        <f t="shared" si="21"/>
        <v>NITI</v>
      </c>
      <c r="M128" s="248">
        <v>58.5</v>
      </c>
      <c r="N128" s="251">
        <f t="shared" si="31"/>
        <v>58.5</v>
      </c>
      <c r="O128" s="252">
        <f t="shared" si="23"/>
        <v>59</v>
      </c>
      <c r="P128" s="253" t="str">
        <f t="shared" si="24"/>
        <v>--</v>
      </c>
      <c r="Q128" s="252" t="str">
        <f t="shared" si="25"/>
        <v>NITI</v>
      </c>
      <c r="R128" s="248">
        <v>12.7</v>
      </c>
      <c r="S128" s="254">
        <f t="shared" si="30"/>
        <v>12.7</v>
      </c>
      <c r="T128" s="255">
        <f t="shared" si="32"/>
        <v>13</v>
      </c>
      <c r="U128" s="254" t="str">
        <f t="shared" si="28"/>
        <v>--</v>
      </c>
      <c r="V128" s="255" t="str">
        <f t="shared" si="33"/>
        <v>NITI</v>
      </c>
      <c r="W128" s="256" t="str">
        <f t="shared" si="29"/>
        <v>NITI</v>
      </c>
      <c r="X128" s="248" t="s">
        <v>153</v>
      </c>
      <c r="Y128" s="248">
        <v>1210000000</v>
      </c>
      <c r="Z128" s="248">
        <v>698000000</v>
      </c>
      <c r="AA128" s="248">
        <v>12.5</v>
      </c>
      <c r="AB128" s="248">
        <v>5.4</v>
      </c>
      <c r="AC128" s="248" t="s">
        <v>154</v>
      </c>
      <c r="AD128" s="248">
        <v>1.5999999999999999E-6</v>
      </c>
      <c r="AE128" s="248" t="s">
        <v>166</v>
      </c>
      <c r="AF128" s="248" t="s">
        <v>147</v>
      </c>
      <c r="AG128" s="247"/>
      <c r="AH128" s="248" t="s">
        <v>146</v>
      </c>
      <c r="AI128" s="248">
        <v>1.75</v>
      </c>
      <c r="AJ128" s="248" t="s">
        <v>147</v>
      </c>
      <c r="AK128" s="257"/>
    </row>
    <row r="129" spans="1:37" ht="13.9" customHeight="1">
      <c r="A129" s="247" t="s">
        <v>422</v>
      </c>
      <c r="B129" s="247" t="s">
        <v>423</v>
      </c>
      <c r="C129" s="248" t="s">
        <v>145</v>
      </c>
      <c r="D129" s="248" t="s">
        <v>145</v>
      </c>
      <c r="E129" s="248" t="s">
        <v>145</v>
      </c>
      <c r="F129" s="248" t="s">
        <v>145</v>
      </c>
      <c r="G129" s="248">
        <v>0.108</v>
      </c>
      <c r="H129" s="248" t="s">
        <v>152</v>
      </c>
      <c r="I129" s="249">
        <f t="shared" si="18"/>
        <v>0.108</v>
      </c>
      <c r="J129" s="250">
        <f t="shared" si="19"/>
        <v>0.11</v>
      </c>
      <c r="K129" s="249">
        <f t="shared" si="20"/>
        <v>7.3</v>
      </c>
      <c r="L129" s="250">
        <f t="shared" si="21"/>
        <v>7.3</v>
      </c>
      <c r="M129" s="248">
        <v>3.6</v>
      </c>
      <c r="N129" s="251">
        <f t="shared" si="31"/>
        <v>3.6</v>
      </c>
      <c r="O129" s="252">
        <f t="shared" si="23"/>
        <v>3.6</v>
      </c>
      <c r="P129" s="253">
        <f t="shared" si="24"/>
        <v>243.33333333333334</v>
      </c>
      <c r="Q129" s="252">
        <f t="shared" si="25"/>
        <v>240</v>
      </c>
      <c r="R129" s="248">
        <v>4.0199999999999996</v>
      </c>
      <c r="S129" s="254">
        <f t="shared" si="30"/>
        <v>4.0199999999999996</v>
      </c>
      <c r="T129" s="255">
        <f t="shared" si="32"/>
        <v>4</v>
      </c>
      <c r="U129" s="254">
        <f t="shared" si="28"/>
        <v>271.72222222222223</v>
      </c>
      <c r="V129" s="255">
        <f t="shared" si="33"/>
        <v>270</v>
      </c>
      <c r="W129" s="256">
        <f t="shared" si="29"/>
        <v>37.222222222222221</v>
      </c>
      <c r="X129" s="248" t="s">
        <v>236</v>
      </c>
      <c r="Y129" s="248">
        <v>420000000</v>
      </c>
      <c r="Z129" s="248">
        <v>231000000</v>
      </c>
      <c r="AA129" s="248">
        <v>12.5</v>
      </c>
      <c r="AB129" s="248">
        <v>6.2</v>
      </c>
      <c r="AC129" s="248" t="s">
        <v>154</v>
      </c>
      <c r="AD129" s="248">
        <v>2.5999999999999998E-5</v>
      </c>
      <c r="AE129" s="248" t="s">
        <v>155</v>
      </c>
      <c r="AF129" s="248">
        <v>7.0000000000000001E-3</v>
      </c>
      <c r="AG129" s="248" t="s">
        <v>174</v>
      </c>
      <c r="AH129" s="248" t="s">
        <v>146</v>
      </c>
      <c r="AI129" s="248">
        <v>0.108</v>
      </c>
      <c r="AJ129" s="248">
        <v>7.3</v>
      </c>
      <c r="AK129" s="257"/>
    </row>
    <row r="130" spans="1:37" ht="13.9" customHeight="1">
      <c r="A130" s="247" t="s">
        <v>424</v>
      </c>
      <c r="B130" s="247" t="s">
        <v>425</v>
      </c>
      <c r="C130" s="248" t="s">
        <v>145</v>
      </c>
      <c r="D130" s="248" t="s">
        <v>145</v>
      </c>
      <c r="E130" s="248" t="s">
        <v>145</v>
      </c>
      <c r="F130" s="248" t="s">
        <v>145</v>
      </c>
      <c r="G130" s="248">
        <v>4.13</v>
      </c>
      <c r="H130" s="248" t="s">
        <v>163</v>
      </c>
      <c r="I130" s="249" t="str">
        <f t="shared" si="18"/>
        <v>-</v>
      </c>
      <c r="J130" s="250" t="str">
        <f t="shared" si="19"/>
        <v>NITI</v>
      </c>
      <c r="K130" s="249">
        <f t="shared" si="20"/>
        <v>4.13</v>
      </c>
      <c r="L130" s="250">
        <f t="shared" si="21"/>
        <v>4.0999999999999996</v>
      </c>
      <c r="M130" s="248">
        <v>138</v>
      </c>
      <c r="N130" s="251" t="str">
        <f t="shared" si="31"/>
        <v>--</v>
      </c>
      <c r="O130" s="252" t="str">
        <f t="shared" si="23"/>
        <v>NITI</v>
      </c>
      <c r="P130" s="253">
        <f t="shared" si="24"/>
        <v>138</v>
      </c>
      <c r="Q130" s="252">
        <f t="shared" si="25"/>
        <v>140</v>
      </c>
      <c r="R130" s="248">
        <v>5.98</v>
      </c>
      <c r="S130" s="254" t="str">
        <f t="shared" si="30"/>
        <v>--</v>
      </c>
      <c r="T130" s="255" t="str">
        <f t="shared" si="32"/>
        <v>NITI</v>
      </c>
      <c r="U130" s="254">
        <f t="shared" si="28"/>
        <v>5.98</v>
      </c>
      <c r="V130" s="255">
        <f t="shared" si="33"/>
        <v>6</v>
      </c>
      <c r="W130" s="256">
        <f t="shared" si="29"/>
        <v>1.447941888619855</v>
      </c>
      <c r="X130" s="248" t="s">
        <v>1263</v>
      </c>
      <c r="Y130" s="248">
        <v>3130000000</v>
      </c>
      <c r="Z130" s="248">
        <v>1670000000</v>
      </c>
      <c r="AA130" s="248">
        <v>12.5</v>
      </c>
      <c r="AB130" s="248">
        <v>6.5</v>
      </c>
      <c r="AC130" s="248" t="s">
        <v>154</v>
      </c>
      <c r="AD130" s="248" t="s">
        <v>147</v>
      </c>
      <c r="AE130" s="247"/>
      <c r="AF130" s="248">
        <v>3.96E-3</v>
      </c>
      <c r="AG130" s="248" t="s">
        <v>199</v>
      </c>
      <c r="AH130" s="248" t="s">
        <v>146</v>
      </c>
      <c r="AI130" s="248" t="s">
        <v>147</v>
      </c>
      <c r="AJ130" s="248">
        <v>4.13</v>
      </c>
      <c r="AK130" s="257"/>
    </row>
    <row r="131" spans="1:37" ht="13.9" customHeight="1">
      <c r="A131" s="247" t="s">
        <v>427</v>
      </c>
      <c r="B131" s="247" t="s">
        <v>428</v>
      </c>
      <c r="C131" s="248" t="s">
        <v>145</v>
      </c>
      <c r="D131" s="248" t="s">
        <v>145</v>
      </c>
      <c r="E131" s="248" t="s">
        <v>145</v>
      </c>
      <c r="F131" s="248" t="s">
        <v>145</v>
      </c>
      <c r="G131" s="248">
        <v>41.7</v>
      </c>
      <c r="H131" s="248" t="s">
        <v>163</v>
      </c>
      <c r="I131" s="249" t="str">
        <f t="shared" si="18"/>
        <v>-</v>
      </c>
      <c r="J131" s="250" t="str">
        <f t="shared" si="19"/>
        <v>NITI</v>
      </c>
      <c r="K131" s="249">
        <f t="shared" si="20"/>
        <v>41.7</v>
      </c>
      <c r="L131" s="250">
        <f t="shared" si="21"/>
        <v>42</v>
      </c>
      <c r="M131" s="248">
        <v>1390</v>
      </c>
      <c r="N131" s="251" t="str">
        <f t="shared" si="31"/>
        <v>--</v>
      </c>
      <c r="O131" s="252" t="str">
        <f t="shared" si="23"/>
        <v>NITI</v>
      </c>
      <c r="P131" s="253">
        <f t="shared" si="24"/>
        <v>1390</v>
      </c>
      <c r="Q131" s="252">
        <f t="shared" si="25"/>
        <v>1400</v>
      </c>
      <c r="R131" s="248">
        <v>425</v>
      </c>
      <c r="S131" s="254" t="str">
        <f t="shared" si="30"/>
        <v>--</v>
      </c>
      <c r="T131" s="255" t="str">
        <f t="shared" si="32"/>
        <v>NITI</v>
      </c>
      <c r="U131" s="254">
        <f t="shared" si="28"/>
        <v>425</v>
      </c>
      <c r="V131" s="255">
        <f t="shared" si="33"/>
        <v>430</v>
      </c>
      <c r="W131" s="256">
        <f t="shared" si="29"/>
        <v>10.191846522781773</v>
      </c>
      <c r="X131" s="248" t="s">
        <v>429</v>
      </c>
      <c r="Y131" s="248">
        <v>1040000000</v>
      </c>
      <c r="Z131" s="248">
        <v>629000000</v>
      </c>
      <c r="AA131" s="248">
        <v>12.5</v>
      </c>
      <c r="AB131" s="248">
        <v>3</v>
      </c>
      <c r="AC131" s="248" t="s">
        <v>154</v>
      </c>
      <c r="AD131" s="248" t="s">
        <v>147</v>
      </c>
      <c r="AE131" s="247"/>
      <c r="AF131" s="248">
        <v>0.04</v>
      </c>
      <c r="AG131" s="248" t="s">
        <v>160</v>
      </c>
      <c r="AH131" s="248" t="s">
        <v>146</v>
      </c>
      <c r="AI131" s="248" t="s">
        <v>147</v>
      </c>
      <c r="AJ131" s="248">
        <v>41.7</v>
      </c>
      <c r="AK131" s="257"/>
    </row>
    <row r="132" spans="1:37" ht="13.9" customHeight="1">
      <c r="A132" s="247" t="s">
        <v>430</v>
      </c>
      <c r="B132" s="247" t="s">
        <v>431</v>
      </c>
      <c r="C132" s="248" t="s">
        <v>145</v>
      </c>
      <c r="D132" s="248" t="s">
        <v>145</v>
      </c>
      <c r="E132" s="248" t="s">
        <v>145</v>
      </c>
      <c r="F132" s="248" t="s">
        <v>145</v>
      </c>
      <c r="G132" s="248">
        <v>41.7</v>
      </c>
      <c r="H132" s="248" t="s">
        <v>163</v>
      </c>
      <c r="I132" s="249" t="str">
        <f t="shared" si="18"/>
        <v>-</v>
      </c>
      <c r="J132" s="250" t="str">
        <f t="shared" si="19"/>
        <v>NITI</v>
      </c>
      <c r="K132" s="249">
        <f t="shared" si="20"/>
        <v>41.7</v>
      </c>
      <c r="L132" s="250">
        <f t="shared" si="21"/>
        <v>42</v>
      </c>
      <c r="M132" s="248">
        <v>1390</v>
      </c>
      <c r="N132" s="251" t="str">
        <f t="shared" si="31"/>
        <v>--</v>
      </c>
      <c r="O132" s="252" t="str">
        <f t="shared" si="23"/>
        <v>NITI</v>
      </c>
      <c r="P132" s="253">
        <f t="shared" si="24"/>
        <v>1390</v>
      </c>
      <c r="Q132" s="252">
        <f t="shared" si="25"/>
        <v>1400</v>
      </c>
      <c r="R132" s="248">
        <v>179</v>
      </c>
      <c r="S132" s="254" t="str">
        <f t="shared" si="30"/>
        <v>--</v>
      </c>
      <c r="T132" s="255" t="str">
        <f t="shared" si="32"/>
        <v>NITI</v>
      </c>
      <c r="U132" s="254">
        <f t="shared" si="28"/>
        <v>179</v>
      </c>
      <c r="V132" s="255">
        <f t="shared" si="33"/>
        <v>180</v>
      </c>
      <c r="W132" s="256">
        <f t="shared" si="29"/>
        <v>4.2925659472422062</v>
      </c>
      <c r="X132" s="248" t="s">
        <v>331</v>
      </c>
      <c r="Y132" s="248">
        <v>1730000000</v>
      </c>
      <c r="Z132" s="248">
        <v>1050000000</v>
      </c>
      <c r="AA132" s="248">
        <v>12.5</v>
      </c>
      <c r="AB132" s="248">
        <v>6</v>
      </c>
      <c r="AC132" s="248" t="s">
        <v>154</v>
      </c>
      <c r="AD132" s="248" t="s">
        <v>147</v>
      </c>
      <c r="AE132" s="247"/>
      <c r="AF132" s="248">
        <v>0.04</v>
      </c>
      <c r="AG132" s="248" t="s">
        <v>160</v>
      </c>
      <c r="AH132" s="248" t="s">
        <v>146</v>
      </c>
      <c r="AI132" s="248" t="s">
        <v>147</v>
      </c>
      <c r="AJ132" s="248">
        <v>41.7</v>
      </c>
      <c r="AK132" s="257"/>
    </row>
    <row r="133" spans="1:37" ht="13.9" customHeight="1">
      <c r="A133" s="247" t="s">
        <v>432</v>
      </c>
      <c r="B133" s="247" t="s">
        <v>433</v>
      </c>
      <c r="C133" s="248" t="s">
        <v>145</v>
      </c>
      <c r="D133" s="248" t="s">
        <v>145</v>
      </c>
      <c r="E133" s="248" t="s">
        <v>145</v>
      </c>
      <c r="F133" s="248" t="s">
        <v>145</v>
      </c>
      <c r="G133" s="248">
        <v>0.75900000000000001</v>
      </c>
      <c r="H133" s="248" t="s">
        <v>152</v>
      </c>
      <c r="I133" s="249">
        <f t="shared" ref="I133:I196" si="34">AI133</f>
        <v>0.75900000000000001</v>
      </c>
      <c r="J133" s="250">
        <f t="shared" ref="J133:J196" si="35">IF(ISNUMBER(I133),ROUND(I133,2-(1+INT(LOG10(I133)))),"NITI")</f>
        <v>0.76</v>
      </c>
      <c r="K133" s="249">
        <f t="shared" ref="K133:K196" si="36">AJ133</f>
        <v>4.17</v>
      </c>
      <c r="L133" s="250">
        <f t="shared" ref="L133:L196" si="37">IF(ISNUMBER(K133),ROUND(K133,2-(1+INT(LOG10(K133)))),"NITI")</f>
        <v>4.2</v>
      </c>
      <c r="M133" s="248">
        <v>25.3</v>
      </c>
      <c r="N133" s="251">
        <f t="shared" si="31"/>
        <v>25.3</v>
      </c>
      <c r="O133" s="252">
        <f t="shared" ref="O133:O196" si="38">IF(ISNUMBER(N133),ROUND(N133,2-(1+INT(LOG10(N133)))),IF(AND(NOT(C133="Yes"),NOT(ISNUMBER(I133))),"NITI, NV",IF(AND($C133="Yes",NOT(ISNUMBER(I133))),"NITI","NV")))</f>
        <v>25</v>
      </c>
      <c r="P133" s="253">
        <f t="shared" ref="P133:P196" si="39">IF(AND(G133=K133,ISNUMBER(M133)),M133,IF(AND(C133="Yes",ISNUMBER(K133)),K133/0.03,"--"))</f>
        <v>139</v>
      </c>
      <c r="Q133" s="252">
        <f t="shared" ref="Q133:Q196" si="40">IF(ISNUMBER(P133),ROUND(P133,2-(1+INT(LOG10(P133)))),IF(AND(NOT($C133="Yes"),NOT(ISNUMBER(K133))),"NITI, NV",IF(AND($C133="Yes",NOT(ISNUMBER(K133))),"NITI","NV")))</f>
        <v>140</v>
      </c>
      <c r="R133" s="248">
        <v>11.9</v>
      </c>
      <c r="S133" s="254">
        <f t="shared" ref="S133:S161" si="41">IF(G133=I133,R133,"--")</f>
        <v>11.9</v>
      </c>
      <c r="T133" s="255">
        <f t="shared" si="32"/>
        <v>12</v>
      </c>
      <c r="U133" s="254">
        <f t="shared" ref="U133:U196" si="42">IF(AND(G133=K133,ISNUMBER(R133)),R133,IF(AND(ISNUMBER(I133),ISNUMBER(K133),ISNUMBER(R133)),K133/I133*R133,"--"))</f>
        <v>65.379446640316218</v>
      </c>
      <c r="V133" s="255">
        <f t="shared" si="33"/>
        <v>65</v>
      </c>
      <c r="W133" s="256">
        <f t="shared" ref="W133:W196" si="43">IF(ISNUMBER(U133), U133/K133, V133)</f>
        <v>15.678524374176551</v>
      </c>
      <c r="X133" s="248" t="s">
        <v>434</v>
      </c>
      <c r="Y133" s="248">
        <v>324000000</v>
      </c>
      <c r="Z133" s="248">
        <v>179000000</v>
      </c>
      <c r="AA133" s="248">
        <v>12.5</v>
      </c>
      <c r="AB133" s="248">
        <v>3.4</v>
      </c>
      <c r="AC133" s="248" t="s">
        <v>148</v>
      </c>
      <c r="AD133" s="248">
        <v>3.7000000000000002E-6</v>
      </c>
      <c r="AE133" s="248" t="s">
        <v>174</v>
      </c>
      <c r="AF133" s="248">
        <v>4.0000000000000001E-3</v>
      </c>
      <c r="AG133" s="248" t="s">
        <v>155</v>
      </c>
      <c r="AH133" s="248" t="s">
        <v>146</v>
      </c>
      <c r="AI133" s="248">
        <v>0.75900000000000001</v>
      </c>
      <c r="AJ133" s="248">
        <v>4.17</v>
      </c>
      <c r="AK133" s="257"/>
    </row>
    <row r="134" spans="1:37" ht="13.9" customHeight="1">
      <c r="A134" s="247" t="s">
        <v>435</v>
      </c>
      <c r="B134" s="247" t="s">
        <v>436</v>
      </c>
      <c r="C134" s="248" t="s">
        <v>145</v>
      </c>
      <c r="D134" s="248" t="s">
        <v>145</v>
      </c>
      <c r="E134" s="248" t="s">
        <v>145</v>
      </c>
      <c r="F134" s="248" t="s">
        <v>145</v>
      </c>
      <c r="G134" s="248">
        <v>0.70199999999999996</v>
      </c>
      <c r="H134" s="248" t="s">
        <v>152</v>
      </c>
      <c r="I134" s="249">
        <f t="shared" si="34"/>
        <v>0.70199999999999996</v>
      </c>
      <c r="J134" s="250">
        <f t="shared" si="35"/>
        <v>0.7</v>
      </c>
      <c r="K134" s="249">
        <f t="shared" si="36"/>
        <v>20.9</v>
      </c>
      <c r="L134" s="250">
        <f t="shared" si="37"/>
        <v>21</v>
      </c>
      <c r="M134" s="248">
        <v>23.4</v>
      </c>
      <c r="N134" s="251">
        <f t="shared" ref="N134:N161" si="44">IF(G134=I134,M134,"--")</f>
        <v>23.4</v>
      </c>
      <c r="O134" s="252">
        <f t="shared" si="38"/>
        <v>23</v>
      </c>
      <c r="P134" s="253">
        <f t="shared" si="39"/>
        <v>696.66666666666663</v>
      </c>
      <c r="Q134" s="252">
        <f t="shared" si="40"/>
        <v>700</v>
      </c>
      <c r="R134" s="248">
        <v>9.18</v>
      </c>
      <c r="S134" s="254">
        <f t="shared" si="41"/>
        <v>9.18</v>
      </c>
      <c r="T134" s="255">
        <f t="shared" si="32"/>
        <v>9.1999999999999993</v>
      </c>
      <c r="U134" s="254">
        <f t="shared" si="42"/>
        <v>273.30769230769226</v>
      </c>
      <c r="V134" s="255">
        <f t="shared" si="33"/>
        <v>270</v>
      </c>
      <c r="W134" s="256">
        <f t="shared" si="43"/>
        <v>13.076923076923075</v>
      </c>
      <c r="X134" s="248" t="s">
        <v>153</v>
      </c>
      <c r="Y134" s="248">
        <v>203000000</v>
      </c>
      <c r="Z134" s="248">
        <v>214000000</v>
      </c>
      <c r="AA134" s="248">
        <v>12.5</v>
      </c>
      <c r="AB134" s="248">
        <v>5.3</v>
      </c>
      <c r="AC134" s="248" t="s">
        <v>437</v>
      </c>
      <c r="AD134" s="248">
        <v>3.9999999999999998E-6</v>
      </c>
      <c r="AE134" s="248" t="s">
        <v>155</v>
      </c>
      <c r="AF134" s="248">
        <v>0.02</v>
      </c>
      <c r="AG134" s="248" t="s">
        <v>155</v>
      </c>
      <c r="AH134" s="248" t="s">
        <v>146</v>
      </c>
      <c r="AI134" s="248">
        <v>0.70199999999999996</v>
      </c>
      <c r="AJ134" s="248">
        <v>20.9</v>
      </c>
      <c r="AK134" s="257"/>
    </row>
    <row r="135" spans="1:37" ht="13.9" customHeight="1">
      <c r="A135" s="247" t="s">
        <v>438</v>
      </c>
      <c r="B135" s="247" t="s">
        <v>439</v>
      </c>
      <c r="C135" s="248" t="s">
        <v>146</v>
      </c>
      <c r="D135" s="248" t="s">
        <v>145</v>
      </c>
      <c r="E135" s="258" t="s">
        <v>149</v>
      </c>
      <c r="F135" s="258" t="s">
        <v>149</v>
      </c>
      <c r="G135" s="248">
        <v>3.3799999999999997E-2</v>
      </c>
      <c r="H135" s="247"/>
      <c r="I135" s="249">
        <f t="shared" si="34"/>
        <v>3.3799999999999997E-2</v>
      </c>
      <c r="J135" s="250">
        <f t="shared" si="35"/>
        <v>3.4000000000000002E-2</v>
      </c>
      <c r="K135" s="249">
        <f t="shared" si="36"/>
        <v>0.52100000000000002</v>
      </c>
      <c r="L135" s="250">
        <f t="shared" si="37"/>
        <v>0.52</v>
      </c>
      <c r="M135" s="248" t="s">
        <v>147</v>
      </c>
      <c r="N135" s="251" t="str">
        <f t="shared" si="44"/>
        <v>-</v>
      </c>
      <c r="O135" s="252" t="str">
        <f t="shared" si="38"/>
        <v>NV</v>
      </c>
      <c r="P135" s="253" t="str">
        <f t="shared" si="39"/>
        <v>--</v>
      </c>
      <c r="Q135" s="252" t="str">
        <f t="shared" si="40"/>
        <v>NV</v>
      </c>
      <c r="R135" s="248" t="s">
        <v>147</v>
      </c>
      <c r="S135" s="254" t="str">
        <f t="shared" si="41"/>
        <v>-</v>
      </c>
      <c r="T135" s="255" t="str">
        <f t="shared" si="32"/>
        <v>NV</v>
      </c>
      <c r="U135" s="254" t="str">
        <f t="shared" si="42"/>
        <v>--</v>
      </c>
      <c r="V135" s="255" t="str">
        <f t="shared" si="33"/>
        <v>NV</v>
      </c>
      <c r="W135" s="256" t="str">
        <f t="shared" si="43"/>
        <v>NV</v>
      </c>
      <c r="X135" s="247"/>
      <c r="Y135" s="248">
        <v>187000</v>
      </c>
      <c r="Z135" s="248">
        <v>188000</v>
      </c>
      <c r="AA135" s="248">
        <v>12.5</v>
      </c>
      <c r="AB135" s="248" t="s">
        <v>147</v>
      </c>
      <c r="AC135" s="247"/>
      <c r="AD135" s="248">
        <v>8.2999999999999998E-5</v>
      </c>
      <c r="AE135" s="248" t="s">
        <v>166</v>
      </c>
      <c r="AF135" s="248">
        <v>5.0000000000000001E-4</v>
      </c>
      <c r="AG135" s="248" t="s">
        <v>155</v>
      </c>
      <c r="AH135" s="248" t="s">
        <v>146</v>
      </c>
      <c r="AI135" s="248">
        <v>3.3799999999999997E-2</v>
      </c>
      <c r="AJ135" s="248">
        <v>0.52100000000000002</v>
      </c>
      <c r="AK135" s="257"/>
    </row>
    <row r="136" spans="1:37" ht="13.9" customHeight="1">
      <c r="A136" s="247" t="s">
        <v>440</v>
      </c>
      <c r="B136" s="247" t="s">
        <v>441</v>
      </c>
      <c r="C136" s="248" t="s">
        <v>145</v>
      </c>
      <c r="D136" s="248" t="s">
        <v>145</v>
      </c>
      <c r="E136" s="248" t="s">
        <v>145</v>
      </c>
      <c r="F136" s="248" t="s">
        <v>145</v>
      </c>
      <c r="G136" s="248">
        <v>0.313</v>
      </c>
      <c r="H136" s="248" t="s">
        <v>163</v>
      </c>
      <c r="I136" s="249" t="str">
        <f t="shared" si="34"/>
        <v>-</v>
      </c>
      <c r="J136" s="250" t="str">
        <f t="shared" si="35"/>
        <v>NITI</v>
      </c>
      <c r="K136" s="249">
        <f t="shared" si="36"/>
        <v>0.313</v>
      </c>
      <c r="L136" s="250">
        <f t="shared" si="37"/>
        <v>0.31</v>
      </c>
      <c r="M136" s="248">
        <v>10.4</v>
      </c>
      <c r="N136" s="251" t="str">
        <f t="shared" si="44"/>
        <v>--</v>
      </c>
      <c r="O136" s="252" t="str">
        <f t="shared" si="38"/>
        <v>NITI</v>
      </c>
      <c r="P136" s="253">
        <f t="shared" si="39"/>
        <v>10.4</v>
      </c>
      <c r="Q136" s="252">
        <f t="shared" si="40"/>
        <v>10</v>
      </c>
      <c r="R136" s="248">
        <v>0.14299999999999999</v>
      </c>
      <c r="S136" s="254" t="str">
        <f t="shared" si="41"/>
        <v>--</v>
      </c>
      <c r="T136" s="255" t="str">
        <f t="shared" si="32"/>
        <v>NITI</v>
      </c>
      <c r="U136" s="254">
        <f t="shared" si="42"/>
        <v>0.14299999999999999</v>
      </c>
      <c r="V136" s="255">
        <f t="shared" si="33"/>
        <v>0.14000000000000001</v>
      </c>
      <c r="W136" s="256">
        <f t="shared" si="43"/>
        <v>0.45686900958466448</v>
      </c>
      <c r="X136" s="248" t="s">
        <v>153</v>
      </c>
      <c r="Y136" s="248">
        <v>16300000</v>
      </c>
      <c r="Z136" s="248">
        <v>57800000</v>
      </c>
      <c r="AA136" s="248">
        <v>12.5</v>
      </c>
      <c r="AB136" s="248">
        <v>1</v>
      </c>
      <c r="AC136" s="248" t="s">
        <v>148</v>
      </c>
      <c r="AD136" s="248" t="s">
        <v>147</v>
      </c>
      <c r="AE136" s="247"/>
      <c r="AF136" s="248">
        <v>2.9999999999999997E-4</v>
      </c>
      <c r="AG136" s="248" t="s">
        <v>160</v>
      </c>
      <c r="AH136" s="248" t="s">
        <v>146</v>
      </c>
      <c r="AI136" s="248" t="s">
        <v>147</v>
      </c>
      <c r="AJ136" s="248">
        <v>0.313</v>
      </c>
      <c r="AK136" s="257"/>
    </row>
    <row r="137" spans="1:37" ht="13.9" customHeight="1">
      <c r="A137" s="247" t="s">
        <v>442</v>
      </c>
      <c r="B137" s="247" t="s">
        <v>443</v>
      </c>
      <c r="C137" s="248" t="s">
        <v>146</v>
      </c>
      <c r="D137" s="248" t="s">
        <v>145</v>
      </c>
      <c r="E137" s="258" t="s">
        <v>149</v>
      </c>
      <c r="F137" s="258" t="s">
        <v>149</v>
      </c>
      <c r="G137" s="248">
        <v>6.0999999999999997E-4</v>
      </c>
      <c r="H137" s="247"/>
      <c r="I137" s="249">
        <f t="shared" si="34"/>
        <v>6.0999999999999997E-4</v>
      </c>
      <c r="J137" s="250">
        <f t="shared" si="35"/>
        <v>6.0999999999999997E-4</v>
      </c>
      <c r="K137" s="249" t="str">
        <f t="shared" si="36"/>
        <v>-</v>
      </c>
      <c r="L137" s="250" t="str">
        <f t="shared" si="37"/>
        <v>NITI</v>
      </c>
      <c r="M137" s="248" t="s">
        <v>147</v>
      </c>
      <c r="N137" s="251" t="str">
        <f t="shared" si="44"/>
        <v>-</v>
      </c>
      <c r="O137" s="252" t="str">
        <f t="shared" si="38"/>
        <v>NV</v>
      </c>
      <c r="P137" s="253" t="str">
        <f t="shared" si="39"/>
        <v>--</v>
      </c>
      <c r="Q137" s="252" t="str">
        <f t="shared" si="40"/>
        <v>NITI, NV</v>
      </c>
      <c r="R137" s="248" t="s">
        <v>147</v>
      </c>
      <c r="S137" s="254" t="str">
        <f t="shared" si="41"/>
        <v>-</v>
      </c>
      <c r="T137" s="255" t="str">
        <f t="shared" si="32"/>
        <v>NV</v>
      </c>
      <c r="U137" s="254" t="str">
        <f t="shared" si="42"/>
        <v>--</v>
      </c>
      <c r="V137" s="255" t="str">
        <f t="shared" si="33"/>
        <v>NITI, NV</v>
      </c>
      <c r="W137" s="256" t="str">
        <f t="shared" si="43"/>
        <v>NITI, NV</v>
      </c>
      <c r="X137" s="247"/>
      <c r="Y137" s="248">
        <v>121</v>
      </c>
      <c r="Z137" s="248">
        <v>16</v>
      </c>
      <c r="AA137" s="248">
        <v>12.5</v>
      </c>
      <c r="AB137" s="248" t="s">
        <v>147</v>
      </c>
      <c r="AC137" s="247"/>
      <c r="AD137" s="248">
        <v>4.5999999999999999E-3</v>
      </c>
      <c r="AE137" s="248" t="s">
        <v>155</v>
      </c>
      <c r="AF137" s="248" t="s">
        <v>147</v>
      </c>
      <c r="AG137" s="247"/>
      <c r="AH137" s="248" t="s">
        <v>146</v>
      </c>
      <c r="AI137" s="248">
        <v>6.0999999999999997E-4</v>
      </c>
      <c r="AJ137" s="248" t="s">
        <v>147</v>
      </c>
      <c r="AK137" s="257"/>
    </row>
    <row r="138" spans="1:37" ht="13.9" customHeight="1">
      <c r="A138" s="247" t="s">
        <v>444</v>
      </c>
      <c r="B138" s="247" t="s">
        <v>188</v>
      </c>
      <c r="C138" s="248" t="s">
        <v>187</v>
      </c>
      <c r="D138" s="248" t="s">
        <v>145</v>
      </c>
      <c r="E138" s="258" t="s">
        <v>149</v>
      </c>
      <c r="F138" s="258" t="s">
        <v>149</v>
      </c>
      <c r="G138" s="248">
        <v>9.3600000000000003E-3</v>
      </c>
      <c r="H138" s="247"/>
      <c r="I138" s="249">
        <f t="shared" si="34"/>
        <v>9.3600000000000003E-3</v>
      </c>
      <c r="J138" s="250">
        <f t="shared" si="35"/>
        <v>9.4000000000000004E-3</v>
      </c>
      <c r="K138" s="249">
        <f t="shared" si="36"/>
        <v>5.21</v>
      </c>
      <c r="L138" s="250">
        <f t="shared" si="37"/>
        <v>5.2</v>
      </c>
      <c r="M138" s="248" t="s">
        <v>147</v>
      </c>
      <c r="N138" s="251" t="str">
        <f t="shared" si="44"/>
        <v>-</v>
      </c>
      <c r="O138" s="252" t="str">
        <f t="shared" si="38"/>
        <v>NV</v>
      </c>
      <c r="P138" s="253" t="str">
        <f t="shared" si="39"/>
        <v>--</v>
      </c>
      <c r="Q138" s="252" t="str">
        <f t="shared" si="40"/>
        <v>NV</v>
      </c>
      <c r="R138" s="248" t="s">
        <v>147</v>
      </c>
      <c r="S138" s="254" t="str">
        <f t="shared" si="41"/>
        <v>-</v>
      </c>
      <c r="T138" s="255" t="str">
        <f t="shared" si="32"/>
        <v>NV</v>
      </c>
      <c r="U138" s="254" t="str">
        <f t="shared" si="42"/>
        <v>--</v>
      </c>
      <c r="V138" s="255" t="str">
        <f t="shared" si="33"/>
        <v>NV</v>
      </c>
      <c r="W138" s="256" t="str">
        <f t="shared" si="43"/>
        <v>NV</v>
      </c>
      <c r="X138" s="247"/>
      <c r="Y138" s="248" t="s">
        <v>147</v>
      </c>
      <c r="Z138" s="248" t="s">
        <v>147</v>
      </c>
      <c r="AA138" s="248">
        <v>12.5</v>
      </c>
      <c r="AB138" s="248" t="s">
        <v>147</v>
      </c>
      <c r="AC138" s="247"/>
      <c r="AD138" s="248">
        <v>2.9999999999999997E-4</v>
      </c>
      <c r="AE138" s="248" t="s">
        <v>166</v>
      </c>
      <c r="AF138" s="248">
        <v>5.0000000000000001E-3</v>
      </c>
      <c r="AG138" s="248" t="s">
        <v>155</v>
      </c>
      <c r="AH138" s="248" t="s">
        <v>146</v>
      </c>
      <c r="AI138" s="248">
        <v>9.3600000000000003E-3</v>
      </c>
      <c r="AJ138" s="248">
        <v>5.21</v>
      </c>
      <c r="AK138" s="257"/>
    </row>
    <row r="139" spans="1:37" ht="13.9" customHeight="1">
      <c r="A139" s="247" t="s">
        <v>445</v>
      </c>
      <c r="B139" s="247" t="s">
        <v>446</v>
      </c>
      <c r="C139" s="248" t="s">
        <v>146</v>
      </c>
      <c r="D139" s="248" t="s">
        <v>145</v>
      </c>
      <c r="E139" s="258" t="s">
        <v>149</v>
      </c>
      <c r="F139" s="258" t="s">
        <v>149</v>
      </c>
      <c r="G139" s="248">
        <v>0.20899999999999999</v>
      </c>
      <c r="H139" s="247"/>
      <c r="I139" s="249" t="str">
        <f t="shared" si="34"/>
        <v>-</v>
      </c>
      <c r="J139" s="250" t="str">
        <f t="shared" si="35"/>
        <v>NITI</v>
      </c>
      <c r="K139" s="249">
        <f t="shared" si="36"/>
        <v>0.20899999999999999</v>
      </c>
      <c r="L139" s="250">
        <f t="shared" si="37"/>
        <v>0.21</v>
      </c>
      <c r="M139" s="248" t="s">
        <v>147</v>
      </c>
      <c r="N139" s="251" t="str">
        <f t="shared" si="44"/>
        <v>--</v>
      </c>
      <c r="O139" s="252" t="str">
        <f t="shared" si="38"/>
        <v>NITI, NV</v>
      </c>
      <c r="P139" s="253" t="str">
        <f t="shared" si="39"/>
        <v>--</v>
      </c>
      <c r="Q139" s="252" t="str">
        <f t="shared" si="40"/>
        <v>NV</v>
      </c>
      <c r="R139" s="248" t="s">
        <v>147</v>
      </c>
      <c r="S139" s="254" t="str">
        <f t="shared" si="41"/>
        <v>--</v>
      </c>
      <c r="T139" s="255" t="str">
        <f t="shared" si="32"/>
        <v>NITI, NV</v>
      </c>
      <c r="U139" s="254" t="str">
        <f t="shared" si="42"/>
        <v>--</v>
      </c>
      <c r="V139" s="255" t="str">
        <f t="shared" si="33"/>
        <v>NV</v>
      </c>
      <c r="W139" s="256" t="str">
        <f t="shared" si="43"/>
        <v>NV</v>
      </c>
      <c r="X139" s="247"/>
      <c r="Y139" s="248">
        <v>1580</v>
      </c>
      <c r="Z139" s="248">
        <v>325</v>
      </c>
      <c r="AA139" s="248">
        <v>12.5</v>
      </c>
      <c r="AB139" s="248">
        <v>2</v>
      </c>
      <c r="AC139" s="248" t="s">
        <v>154</v>
      </c>
      <c r="AD139" s="248" t="s">
        <v>147</v>
      </c>
      <c r="AE139" s="247"/>
      <c r="AF139" s="248">
        <v>2.0000000000000001E-4</v>
      </c>
      <c r="AG139" s="248" t="s">
        <v>174</v>
      </c>
      <c r="AH139" s="248" t="s">
        <v>146</v>
      </c>
      <c r="AI139" s="248" t="s">
        <v>147</v>
      </c>
      <c r="AJ139" s="248">
        <v>0.20899999999999999</v>
      </c>
      <c r="AK139" s="257"/>
    </row>
    <row r="140" spans="1:37" ht="13.9" customHeight="1">
      <c r="A140" s="247" t="s">
        <v>447</v>
      </c>
      <c r="B140" s="247" t="s">
        <v>448</v>
      </c>
      <c r="C140" s="248" t="s">
        <v>146</v>
      </c>
      <c r="D140" s="248" t="s">
        <v>145</v>
      </c>
      <c r="E140" s="258" t="s">
        <v>149</v>
      </c>
      <c r="F140" s="258" t="s">
        <v>149</v>
      </c>
      <c r="G140" s="248">
        <v>0.104</v>
      </c>
      <c r="H140" s="247"/>
      <c r="I140" s="249" t="str">
        <f t="shared" si="34"/>
        <v>-</v>
      </c>
      <c r="J140" s="250" t="str">
        <f t="shared" si="35"/>
        <v>NITI</v>
      </c>
      <c r="K140" s="249">
        <f t="shared" si="36"/>
        <v>0.104</v>
      </c>
      <c r="L140" s="250">
        <f t="shared" si="37"/>
        <v>0.1</v>
      </c>
      <c r="M140" s="248" t="s">
        <v>147</v>
      </c>
      <c r="N140" s="251" t="str">
        <f t="shared" si="44"/>
        <v>--</v>
      </c>
      <c r="O140" s="252" t="str">
        <f t="shared" si="38"/>
        <v>NITI, NV</v>
      </c>
      <c r="P140" s="253" t="str">
        <f t="shared" si="39"/>
        <v>--</v>
      </c>
      <c r="Q140" s="252" t="str">
        <f t="shared" si="40"/>
        <v>NV</v>
      </c>
      <c r="R140" s="248" t="s">
        <v>147</v>
      </c>
      <c r="S140" s="254" t="str">
        <f t="shared" si="41"/>
        <v>--</v>
      </c>
      <c r="T140" s="255" t="str">
        <f t="shared" si="32"/>
        <v>NITI, NV</v>
      </c>
      <c r="U140" s="254" t="str">
        <f t="shared" si="42"/>
        <v>--</v>
      </c>
      <c r="V140" s="255" t="str">
        <f t="shared" si="33"/>
        <v>NV</v>
      </c>
      <c r="W140" s="256" t="str">
        <f t="shared" si="43"/>
        <v>NV</v>
      </c>
      <c r="X140" s="247"/>
      <c r="Y140" s="248">
        <v>191000</v>
      </c>
      <c r="Z140" s="248">
        <v>83000</v>
      </c>
      <c r="AA140" s="248">
        <v>12.5</v>
      </c>
      <c r="AB140" s="248">
        <v>0.9</v>
      </c>
      <c r="AC140" s="248" t="s">
        <v>148</v>
      </c>
      <c r="AD140" s="248" t="s">
        <v>147</v>
      </c>
      <c r="AE140" s="247"/>
      <c r="AF140" s="248">
        <v>1E-4</v>
      </c>
      <c r="AG140" s="248" t="s">
        <v>174</v>
      </c>
      <c r="AH140" s="248" t="s">
        <v>146</v>
      </c>
      <c r="AI140" s="248" t="s">
        <v>147</v>
      </c>
      <c r="AJ140" s="248">
        <v>0.104</v>
      </c>
      <c r="AK140" s="257"/>
    </row>
    <row r="141" spans="1:37" ht="13.9" customHeight="1">
      <c r="A141" s="247" t="s">
        <v>449</v>
      </c>
      <c r="B141" s="247" t="s">
        <v>450</v>
      </c>
      <c r="C141" s="248" t="s">
        <v>146</v>
      </c>
      <c r="D141" s="248" t="s">
        <v>145</v>
      </c>
      <c r="E141" s="258" t="s">
        <v>149</v>
      </c>
      <c r="F141" s="258" t="s">
        <v>149</v>
      </c>
      <c r="G141" s="248">
        <v>0.313</v>
      </c>
      <c r="H141" s="247"/>
      <c r="I141" s="249" t="str">
        <f t="shared" si="34"/>
        <v>-</v>
      </c>
      <c r="J141" s="250" t="str">
        <f t="shared" si="35"/>
        <v>NITI</v>
      </c>
      <c r="K141" s="249">
        <f t="shared" si="36"/>
        <v>0.313</v>
      </c>
      <c r="L141" s="250">
        <f t="shared" si="37"/>
        <v>0.31</v>
      </c>
      <c r="M141" s="248" t="s">
        <v>147</v>
      </c>
      <c r="N141" s="251" t="str">
        <f t="shared" si="44"/>
        <v>--</v>
      </c>
      <c r="O141" s="252" t="str">
        <f t="shared" si="38"/>
        <v>NITI, NV</v>
      </c>
      <c r="P141" s="253" t="str">
        <f t="shared" si="39"/>
        <v>--</v>
      </c>
      <c r="Q141" s="252" t="str">
        <f t="shared" si="40"/>
        <v>NV</v>
      </c>
      <c r="R141" s="248" t="s">
        <v>147</v>
      </c>
      <c r="S141" s="254" t="str">
        <f t="shared" si="41"/>
        <v>--</v>
      </c>
      <c r="T141" s="255" t="str">
        <f t="shared" si="32"/>
        <v>NITI, NV</v>
      </c>
      <c r="U141" s="254" t="str">
        <f t="shared" si="42"/>
        <v>--</v>
      </c>
      <c r="V141" s="255" t="str">
        <f t="shared" si="33"/>
        <v>NV</v>
      </c>
      <c r="W141" s="256" t="str">
        <f t="shared" si="43"/>
        <v>NV</v>
      </c>
      <c r="X141" s="247"/>
      <c r="Y141" s="248">
        <v>909000</v>
      </c>
      <c r="Z141" s="248">
        <v>320000</v>
      </c>
      <c r="AA141" s="248">
        <v>12.5</v>
      </c>
      <c r="AB141" s="248">
        <v>1.2</v>
      </c>
      <c r="AC141" s="248" t="s">
        <v>148</v>
      </c>
      <c r="AD141" s="248" t="s">
        <v>147</v>
      </c>
      <c r="AE141" s="247"/>
      <c r="AF141" s="248">
        <v>2.9999999999999997E-4</v>
      </c>
      <c r="AG141" s="248" t="s">
        <v>174</v>
      </c>
      <c r="AH141" s="248" t="s">
        <v>146</v>
      </c>
      <c r="AI141" s="248" t="s">
        <v>147</v>
      </c>
      <c r="AJ141" s="248">
        <v>0.313</v>
      </c>
      <c r="AK141" s="257"/>
    </row>
    <row r="142" spans="1:37" ht="13.9" customHeight="1">
      <c r="A142" s="247" t="s">
        <v>451</v>
      </c>
      <c r="B142" s="247" t="s">
        <v>452</v>
      </c>
      <c r="C142" s="248" t="s">
        <v>146</v>
      </c>
      <c r="D142" s="248" t="s">
        <v>145</v>
      </c>
      <c r="E142" s="258" t="s">
        <v>149</v>
      </c>
      <c r="F142" s="258" t="s">
        <v>149</v>
      </c>
      <c r="G142" s="248">
        <v>2.8099999999999999E-5</v>
      </c>
      <c r="H142" s="247"/>
      <c r="I142" s="249">
        <f t="shared" si="34"/>
        <v>2.8099999999999999E-5</v>
      </c>
      <c r="J142" s="250">
        <f t="shared" si="35"/>
        <v>2.8E-5</v>
      </c>
      <c r="K142" s="249" t="str">
        <f t="shared" si="36"/>
        <v>-</v>
      </c>
      <c r="L142" s="250" t="str">
        <f t="shared" si="37"/>
        <v>NITI</v>
      </c>
      <c r="M142" s="248" t="s">
        <v>147</v>
      </c>
      <c r="N142" s="251" t="str">
        <f t="shared" si="44"/>
        <v>-</v>
      </c>
      <c r="O142" s="252" t="str">
        <f t="shared" si="38"/>
        <v>NV</v>
      </c>
      <c r="P142" s="253" t="str">
        <f t="shared" si="39"/>
        <v>--</v>
      </c>
      <c r="Q142" s="252" t="str">
        <f t="shared" si="40"/>
        <v>NITI, NV</v>
      </c>
      <c r="R142" s="248" t="s">
        <v>147</v>
      </c>
      <c r="S142" s="254" t="str">
        <f t="shared" si="41"/>
        <v>-</v>
      </c>
      <c r="T142" s="255" t="str">
        <f t="shared" si="32"/>
        <v>NV</v>
      </c>
      <c r="U142" s="254" t="str">
        <f t="shared" si="42"/>
        <v>--</v>
      </c>
      <c r="V142" s="255" t="str">
        <f t="shared" si="33"/>
        <v>NITI, NV</v>
      </c>
      <c r="W142" s="256" t="str">
        <f t="shared" si="43"/>
        <v>NITI, NV</v>
      </c>
      <c r="X142" s="247"/>
      <c r="Y142" s="248">
        <v>0.20399999999999999</v>
      </c>
      <c r="Z142" s="248">
        <v>2.8500000000000001E-3</v>
      </c>
      <c r="AA142" s="248">
        <v>12.5</v>
      </c>
      <c r="AB142" s="248" t="s">
        <v>147</v>
      </c>
      <c r="AC142" s="247"/>
      <c r="AD142" s="248">
        <v>0.1</v>
      </c>
      <c r="AE142" s="248" t="s">
        <v>166</v>
      </c>
      <c r="AF142" s="248" t="s">
        <v>147</v>
      </c>
      <c r="AG142" s="247"/>
      <c r="AH142" s="248" t="s">
        <v>146</v>
      </c>
      <c r="AI142" s="248">
        <v>2.8099999999999999E-5</v>
      </c>
      <c r="AJ142" s="248" t="s">
        <v>147</v>
      </c>
      <c r="AK142" s="257"/>
    </row>
    <row r="143" spans="1:37" ht="13.9" customHeight="1">
      <c r="A143" s="247" t="s">
        <v>453</v>
      </c>
      <c r="B143" s="247" t="s">
        <v>454</v>
      </c>
      <c r="C143" s="248" t="s">
        <v>145</v>
      </c>
      <c r="D143" s="248" t="s">
        <v>145</v>
      </c>
      <c r="E143" s="248" t="s">
        <v>145</v>
      </c>
      <c r="F143" s="248" t="s">
        <v>145</v>
      </c>
      <c r="G143" s="248">
        <v>41700</v>
      </c>
      <c r="H143" s="248" t="s">
        <v>163</v>
      </c>
      <c r="I143" s="249" t="str">
        <f t="shared" si="34"/>
        <v>-</v>
      </c>
      <c r="J143" s="250" t="str">
        <f t="shared" si="35"/>
        <v>NITI</v>
      </c>
      <c r="K143" s="249">
        <f t="shared" si="36"/>
        <v>41700</v>
      </c>
      <c r="L143" s="250">
        <f t="shared" si="37"/>
        <v>42000</v>
      </c>
      <c r="M143" s="248">
        <v>1390000</v>
      </c>
      <c r="N143" s="251" t="str">
        <f t="shared" si="44"/>
        <v>--</v>
      </c>
      <c r="O143" s="252" t="str">
        <f t="shared" si="38"/>
        <v>NITI</v>
      </c>
      <c r="P143" s="253">
        <f t="shared" si="39"/>
        <v>1390000</v>
      </c>
      <c r="Q143" s="252">
        <f t="shared" si="40"/>
        <v>1400000</v>
      </c>
      <c r="R143" s="248">
        <v>67700</v>
      </c>
      <c r="S143" s="254" t="str">
        <f t="shared" si="41"/>
        <v>--</v>
      </c>
      <c r="T143" s="255" t="str">
        <f t="shared" si="32"/>
        <v>NITI</v>
      </c>
      <c r="U143" s="254">
        <f t="shared" si="42"/>
        <v>67700</v>
      </c>
      <c r="V143" s="255">
        <f t="shared" si="33"/>
        <v>68000</v>
      </c>
      <c r="W143" s="256">
        <f t="shared" si="43"/>
        <v>1.6235011990407673</v>
      </c>
      <c r="X143" s="248" t="s">
        <v>153</v>
      </c>
      <c r="Y143" s="248">
        <v>16200000000</v>
      </c>
      <c r="Z143" s="248">
        <v>1970000000</v>
      </c>
      <c r="AA143" s="248">
        <v>12.5</v>
      </c>
      <c r="AB143" s="248">
        <v>3.7</v>
      </c>
      <c r="AC143" s="248" t="s">
        <v>148</v>
      </c>
      <c r="AD143" s="248" t="s">
        <v>147</v>
      </c>
      <c r="AE143" s="247"/>
      <c r="AF143" s="248">
        <v>40</v>
      </c>
      <c r="AG143" s="248" t="s">
        <v>155</v>
      </c>
      <c r="AH143" s="248" t="s">
        <v>146</v>
      </c>
      <c r="AI143" s="248" t="s">
        <v>147</v>
      </c>
      <c r="AJ143" s="248">
        <v>41700</v>
      </c>
      <c r="AK143" s="257"/>
    </row>
    <row r="144" spans="1:37" ht="13.9" customHeight="1">
      <c r="A144" s="247" t="s">
        <v>455</v>
      </c>
      <c r="B144" s="247" t="s">
        <v>456</v>
      </c>
      <c r="C144" s="248" t="s">
        <v>145</v>
      </c>
      <c r="D144" s="248" t="s">
        <v>145</v>
      </c>
      <c r="E144" s="248" t="s">
        <v>145</v>
      </c>
      <c r="F144" s="248" t="s">
        <v>145</v>
      </c>
      <c r="G144" s="248">
        <v>31300</v>
      </c>
      <c r="H144" s="248" t="s">
        <v>163</v>
      </c>
      <c r="I144" s="249" t="str">
        <f t="shared" si="34"/>
        <v>-</v>
      </c>
      <c r="J144" s="250" t="str">
        <f t="shared" si="35"/>
        <v>NITI</v>
      </c>
      <c r="K144" s="249">
        <f t="shared" si="36"/>
        <v>31300</v>
      </c>
      <c r="L144" s="250">
        <f t="shared" si="37"/>
        <v>31000</v>
      </c>
      <c r="M144" s="248">
        <v>1040000</v>
      </c>
      <c r="N144" s="251" t="str">
        <f t="shared" si="44"/>
        <v>--</v>
      </c>
      <c r="O144" s="252" t="str">
        <f t="shared" si="38"/>
        <v>NITI</v>
      </c>
      <c r="P144" s="253">
        <f t="shared" si="39"/>
        <v>1040000</v>
      </c>
      <c r="Q144" s="252">
        <f t="shared" si="40"/>
        <v>1000000</v>
      </c>
      <c r="R144" s="248">
        <v>2100</v>
      </c>
      <c r="S144" s="254" t="str">
        <f t="shared" si="41"/>
        <v>--</v>
      </c>
      <c r="T144" s="255" t="str">
        <f t="shared" si="32"/>
        <v>NITI</v>
      </c>
      <c r="U144" s="254">
        <f t="shared" si="42"/>
        <v>2100</v>
      </c>
      <c r="V144" s="255">
        <f t="shared" si="33"/>
        <v>2100</v>
      </c>
      <c r="W144" s="256">
        <f t="shared" si="43"/>
        <v>6.7092651757188496E-2</v>
      </c>
      <c r="X144" s="248" t="s">
        <v>153</v>
      </c>
      <c r="Y144" s="248">
        <v>7750000000</v>
      </c>
      <c r="Z144" s="248">
        <v>2370000000</v>
      </c>
      <c r="AA144" s="248">
        <v>12.5</v>
      </c>
      <c r="AB144" s="248" t="s">
        <v>147</v>
      </c>
      <c r="AC144" s="247"/>
      <c r="AD144" s="248" t="s">
        <v>147</v>
      </c>
      <c r="AE144" s="247"/>
      <c r="AF144" s="248">
        <v>30</v>
      </c>
      <c r="AG144" s="248" t="s">
        <v>160</v>
      </c>
      <c r="AH144" s="248" t="s">
        <v>146</v>
      </c>
      <c r="AI144" s="248" t="s">
        <v>147</v>
      </c>
      <c r="AJ144" s="248">
        <v>31300</v>
      </c>
      <c r="AK144" s="257"/>
    </row>
    <row r="145" spans="1:37" ht="13.9" customHeight="1">
      <c r="A145" s="247" t="s">
        <v>457</v>
      </c>
      <c r="B145" s="247" t="s">
        <v>458</v>
      </c>
      <c r="C145" s="248" t="s">
        <v>145</v>
      </c>
      <c r="D145" s="248" t="s">
        <v>145</v>
      </c>
      <c r="E145" s="248" t="s">
        <v>145</v>
      </c>
      <c r="F145" s="248" t="s">
        <v>145</v>
      </c>
      <c r="G145" s="248">
        <v>0.216</v>
      </c>
      <c r="H145" s="248" t="s">
        <v>152</v>
      </c>
      <c r="I145" s="249">
        <f t="shared" si="34"/>
        <v>0.216</v>
      </c>
      <c r="J145" s="250">
        <f t="shared" si="35"/>
        <v>0.22</v>
      </c>
      <c r="K145" s="249" t="str">
        <f t="shared" si="36"/>
        <v>-</v>
      </c>
      <c r="L145" s="250" t="str">
        <f t="shared" si="37"/>
        <v>NITI</v>
      </c>
      <c r="M145" s="248">
        <v>7.2</v>
      </c>
      <c r="N145" s="251">
        <f t="shared" si="44"/>
        <v>7.2</v>
      </c>
      <c r="O145" s="252">
        <f t="shared" si="38"/>
        <v>7.2</v>
      </c>
      <c r="P145" s="253" t="str">
        <f t="shared" si="39"/>
        <v>--</v>
      </c>
      <c r="Q145" s="252" t="str">
        <f t="shared" si="40"/>
        <v>NITI</v>
      </c>
      <c r="R145" s="248">
        <v>1110</v>
      </c>
      <c r="S145" s="254">
        <f t="shared" si="41"/>
        <v>1110</v>
      </c>
      <c r="T145" s="255">
        <f t="shared" si="32"/>
        <v>1100</v>
      </c>
      <c r="U145" s="254" t="str">
        <f t="shared" si="42"/>
        <v>--</v>
      </c>
      <c r="V145" s="255" t="str">
        <f t="shared" si="33"/>
        <v>NITI</v>
      </c>
      <c r="W145" s="256" t="str">
        <f t="shared" si="43"/>
        <v>NITI</v>
      </c>
      <c r="X145" s="248" t="s">
        <v>153</v>
      </c>
      <c r="Y145" s="248">
        <v>495000</v>
      </c>
      <c r="Z145" s="248">
        <v>11100</v>
      </c>
      <c r="AA145" s="248">
        <v>12.5</v>
      </c>
      <c r="AB145" s="248" t="s">
        <v>147</v>
      </c>
      <c r="AC145" s="247"/>
      <c r="AD145" s="248">
        <v>1.2999999999999999E-5</v>
      </c>
      <c r="AE145" s="248" t="s">
        <v>166</v>
      </c>
      <c r="AF145" s="248" t="s">
        <v>147</v>
      </c>
      <c r="AG145" s="247"/>
      <c r="AH145" s="248" t="s">
        <v>146</v>
      </c>
      <c r="AI145" s="248">
        <v>0.216</v>
      </c>
      <c r="AJ145" s="248" t="s">
        <v>147</v>
      </c>
      <c r="AK145" s="257"/>
    </row>
    <row r="146" spans="1:37" ht="13.9" customHeight="1">
      <c r="A146" s="247" t="s">
        <v>459</v>
      </c>
      <c r="B146" s="247" t="s">
        <v>460</v>
      </c>
      <c r="C146" s="248" t="s">
        <v>145</v>
      </c>
      <c r="D146" s="248" t="s">
        <v>145</v>
      </c>
      <c r="E146" s="248" t="s">
        <v>145</v>
      </c>
      <c r="F146" s="248" t="s">
        <v>145</v>
      </c>
      <c r="G146" s="248">
        <v>730</v>
      </c>
      <c r="H146" s="248" t="s">
        <v>163</v>
      </c>
      <c r="I146" s="249" t="str">
        <f t="shared" si="34"/>
        <v>-</v>
      </c>
      <c r="J146" s="250" t="str">
        <f t="shared" si="35"/>
        <v>NITI</v>
      </c>
      <c r="K146" s="249">
        <f t="shared" si="36"/>
        <v>730</v>
      </c>
      <c r="L146" s="250">
        <f t="shared" si="37"/>
        <v>730</v>
      </c>
      <c r="M146" s="248">
        <v>24300</v>
      </c>
      <c r="N146" s="251" t="str">
        <f t="shared" si="44"/>
        <v>--</v>
      </c>
      <c r="O146" s="252" t="str">
        <f t="shared" si="38"/>
        <v>NITI</v>
      </c>
      <c r="P146" s="253">
        <f t="shared" si="39"/>
        <v>24300</v>
      </c>
      <c r="Q146" s="252">
        <f t="shared" si="40"/>
        <v>24000</v>
      </c>
      <c r="R146" s="248">
        <v>11900</v>
      </c>
      <c r="S146" s="254" t="str">
        <f t="shared" si="41"/>
        <v>--</v>
      </c>
      <c r="T146" s="255" t="str">
        <f t="shared" si="32"/>
        <v>NITI</v>
      </c>
      <c r="U146" s="254">
        <f t="shared" si="42"/>
        <v>11900</v>
      </c>
      <c r="V146" s="255">
        <f t="shared" si="33"/>
        <v>12000</v>
      </c>
      <c r="W146" s="256">
        <f t="shared" si="43"/>
        <v>16.301369863013697</v>
      </c>
      <c r="X146" s="248" t="s">
        <v>153</v>
      </c>
      <c r="Y146" s="248">
        <v>819000000</v>
      </c>
      <c r="Z146" s="248">
        <v>539000000</v>
      </c>
      <c r="AA146" s="248">
        <v>12.5</v>
      </c>
      <c r="AB146" s="248">
        <v>1.4</v>
      </c>
      <c r="AC146" s="248" t="s">
        <v>154</v>
      </c>
      <c r="AD146" s="248" t="s">
        <v>147</v>
      </c>
      <c r="AE146" s="247"/>
      <c r="AF146" s="248">
        <v>0.7</v>
      </c>
      <c r="AG146" s="248" t="s">
        <v>174</v>
      </c>
      <c r="AH146" s="248" t="s">
        <v>146</v>
      </c>
      <c r="AI146" s="248" t="s">
        <v>147</v>
      </c>
      <c r="AJ146" s="248">
        <v>730</v>
      </c>
      <c r="AK146" s="257"/>
    </row>
    <row r="147" spans="1:37" ht="13.9" customHeight="1">
      <c r="A147" s="247" t="s">
        <v>1249</v>
      </c>
      <c r="B147" s="247" t="s">
        <v>1250</v>
      </c>
      <c r="C147" s="248" t="s">
        <v>145</v>
      </c>
      <c r="D147" s="248" t="s">
        <v>145</v>
      </c>
      <c r="E147" s="248" t="s">
        <v>145</v>
      </c>
      <c r="F147" s="248" t="s">
        <v>145</v>
      </c>
      <c r="G147" s="248">
        <v>0.20899999999999999</v>
      </c>
      <c r="H147" s="248" t="s">
        <v>163</v>
      </c>
      <c r="I147" s="249" t="str">
        <f t="shared" si="34"/>
        <v>-</v>
      </c>
      <c r="J147" s="250" t="str">
        <f t="shared" si="35"/>
        <v>NITI</v>
      </c>
      <c r="K147" s="249">
        <f t="shared" si="36"/>
        <v>0.20899999999999999</v>
      </c>
      <c r="L147" s="250">
        <f t="shared" si="37"/>
        <v>0.21</v>
      </c>
      <c r="M147" s="248">
        <v>6.95</v>
      </c>
      <c r="N147" s="251" t="str">
        <f t="shared" si="44"/>
        <v>--</v>
      </c>
      <c r="O147" s="252" t="str">
        <f t="shared" si="38"/>
        <v>NITI</v>
      </c>
      <c r="P147" s="253">
        <f t="shared" si="39"/>
        <v>6.95</v>
      </c>
      <c r="Q147" s="252">
        <f t="shared" si="40"/>
        <v>7</v>
      </c>
      <c r="R147" s="248">
        <v>4.99</v>
      </c>
      <c r="S147" s="254" t="str">
        <f t="shared" si="41"/>
        <v>--</v>
      </c>
      <c r="T147" s="255" t="str">
        <f t="shared" si="32"/>
        <v>NITI</v>
      </c>
      <c r="U147" s="254">
        <f t="shared" si="42"/>
        <v>4.99</v>
      </c>
      <c r="V147" s="255">
        <f t="shared" si="33"/>
        <v>5</v>
      </c>
      <c r="W147" s="256">
        <f t="shared" si="43"/>
        <v>23.875598086124405</v>
      </c>
      <c r="X147" s="248" t="s">
        <v>153</v>
      </c>
      <c r="Y147" s="248">
        <v>1680000000</v>
      </c>
      <c r="Z147" s="248">
        <v>921000000</v>
      </c>
      <c r="AA147" s="248">
        <v>12.5</v>
      </c>
      <c r="AB147" s="248">
        <v>2.2000000000000002</v>
      </c>
      <c r="AC147" s="248" t="s">
        <v>154</v>
      </c>
      <c r="AD147" s="248" t="s">
        <v>147</v>
      </c>
      <c r="AE147" s="247"/>
      <c r="AF147" s="248">
        <v>2.0000000000000001E-4</v>
      </c>
      <c r="AG147" s="248" t="s">
        <v>160</v>
      </c>
      <c r="AH147" s="248" t="s">
        <v>146</v>
      </c>
      <c r="AI147" s="248" t="s">
        <v>147</v>
      </c>
      <c r="AJ147" s="248">
        <v>0.20899999999999999</v>
      </c>
      <c r="AK147" s="257"/>
    </row>
    <row r="148" spans="1:37" ht="13.9" customHeight="1">
      <c r="A148" s="247" t="s">
        <v>461</v>
      </c>
      <c r="B148" s="247" t="s">
        <v>462</v>
      </c>
      <c r="C148" s="248" t="s">
        <v>146</v>
      </c>
      <c r="D148" s="248" t="s">
        <v>145</v>
      </c>
      <c r="E148" s="258" t="s">
        <v>149</v>
      </c>
      <c r="F148" s="258" t="s">
        <v>149</v>
      </c>
      <c r="G148" s="248">
        <v>2.16E-3</v>
      </c>
      <c r="H148" s="247"/>
      <c r="I148" s="249">
        <f t="shared" si="34"/>
        <v>2.16E-3</v>
      </c>
      <c r="J148" s="250">
        <f t="shared" si="35"/>
        <v>2.2000000000000001E-3</v>
      </c>
      <c r="K148" s="249" t="str">
        <f t="shared" si="36"/>
        <v>-</v>
      </c>
      <c r="L148" s="250" t="str">
        <f t="shared" si="37"/>
        <v>NITI</v>
      </c>
      <c r="M148" s="248" t="s">
        <v>147</v>
      </c>
      <c r="N148" s="251" t="str">
        <f t="shared" si="44"/>
        <v>-</v>
      </c>
      <c r="O148" s="252" t="str">
        <f t="shared" si="38"/>
        <v>NV</v>
      </c>
      <c r="P148" s="253" t="str">
        <f t="shared" si="39"/>
        <v>--</v>
      </c>
      <c r="Q148" s="252" t="str">
        <f t="shared" si="40"/>
        <v>NITI, NV</v>
      </c>
      <c r="R148" s="248" t="s">
        <v>147</v>
      </c>
      <c r="S148" s="254" t="str">
        <f t="shared" si="41"/>
        <v>-</v>
      </c>
      <c r="T148" s="255" t="str">
        <f t="shared" si="32"/>
        <v>NV</v>
      </c>
      <c r="U148" s="254" t="str">
        <f t="shared" si="42"/>
        <v>--</v>
      </c>
      <c r="V148" s="255" t="str">
        <f t="shared" si="33"/>
        <v>NITI, NV</v>
      </c>
      <c r="W148" s="256" t="str">
        <f t="shared" si="43"/>
        <v>NITI, NV</v>
      </c>
      <c r="X148" s="247"/>
      <c r="Y148" s="248">
        <v>0.84799999999999998</v>
      </c>
      <c r="Z148" s="248">
        <v>3.7599999999999999E-3</v>
      </c>
      <c r="AA148" s="248">
        <v>12.5</v>
      </c>
      <c r="AB148" s="248" t="s">
        <v>147</v>
      </c>
      <c r="AC148" s="247"/>
      <c r="AD148" s="248">
        <v>1.2999999999999999E-3</v>
      </c>
      <c r="AE148" s="248" t="s">
        <v>166</v>
      </c>
      <c r="AF148" s="248" t="s">
        <v>147</v>
      </c>
      <c r="AG148" s="247"/>
      <c r="AH148" s="248" t="s">
        <v>146</v>
      </c>
      <c r="AI148" s="248">
        <v>2.16E-3</v>
      </c>
      <c r="AJ148" s="248" t="s">
        <v>147</v>
      </c>
      <c r="AK148" s="257"/>
    </row>
    <row r="149" spans="1:37" ht="13.9" customHeight="1">
      <c r="A149" s="247" t="s">
        <v>1251</v>
      </c>
      <c r="B149" s="247" t="s">
        <v>463</v>
      </c>
      <c r="C149" s="248" t="s">
        <v>146</v>
      </c>
      <c r="D149" s="248" t="s">
        <v>145</v>
      </c>
      <c r="E149" s="258" t="s">
        <v>149</v>
      </c>
      <c r="F149" s="258" t="s">
        <v>149</v>
      </c>
      <c r="G149" s="248">
        <v>1.43E-5</v>
      </c>
      <c r="H149" s="247"/>
      <c r="I149" s="249">
        <f t="shared" si="34"/>
        <v>1.43E-5</v>
      </c>
      <c r="J149" s="250">
        <f t="shared" si="35"/>
        <v>1.4E-5</v>
      </c>
      <c r="K149" s="249" t="str">
        <f t="shared" si="36"/>
        <v>-</v>
      </c>
      <c r="L149" s="250" t="str">
        <f t="shared" si="37"/>
        <v>NITI</v>
      </c>
      <c r="M149" s="248" t="s">
        <v>147</v>
      </c>
      <c r="N149" s="251" t="str">
        <f t="shared" si="44"/>
        <v>-</v>
      </c>
      <c r="O149" s="252" t="str">
        <f t="shared" si="38"/>
        <v>NV</v>
      </c>
      <c r="P149" s="253" t="str">
        <f t="shared" si="39"/>
        <v>--</v>
      </c>
      <c r="Q149" s="252" t="str">
        <f t="shared" si="40"/>
        <v>NITI, NV</v>
      </c>
      <c r="R149" s="248" t="s">
        <v>147</v>
      </c>
      <c r="S149" s="254" t="str">
        <f t="shared" si="41"/>
        <v>-</v>
      </c>
      <c r="T149" s="255" t="str">
        <f t="shared" si="32"/>
        <v>NV</v>
      </c>
      <c r="U149" s="254" t="str">
        <f t="shared" si="42"/>
        <v>--</v>
      </c>
      <c r="V149" s="255" t="str">
        <f t="shared" si="33"/>
        <v>NITI, NV</v>
      </c>
      <c r="W149" s="256" t="str">
        <f t="shared" si="43"/>
        <v>NITI, NV</v>
      </c>
      <c r="X149" s="247"/>
      <c r="Y149" s="248">
        <v>9.3800000000000008</v>
      </c>
      <c r="Z149" s="248">
        <v>9.3800000000000008</v>
      </c>
      <c r="AA149" s="248">
        <v>12.5</v>
      </c>
      <c r="AB149" s="248" t="s">
        <v>147</v>
      </c>
      <c r="AC149" s="247"/>
      <c r="AD149" s="248">
        <v>7.0999999999999994E-2</v>
      </c>
      <c r="AE149" s="248" t="s">
        <v>166</v>
      </c>
      <c r="AF149" s="248" t="s">
        <v>147</v>
      </c>
      <c r="AG149" s="247"/>
      <c r="AH149" s="248" t="s">
        <v>171</v>
      </c>
      <c r="AI149" s="248">
        <v>1.43E-5</v>
      </c>
      <c r="AJ149" s="248" t="s">
        <v>147</v>
      </c>
      <c r="AK149" s="257" t="s">
        <v>1278</v>
      </c>
    </row>
    <row r="150" spans="1:37" ht="13.9" customHeight="1">
      <c r="A150" s="247" t="s">
        <v>464</v>
      </c>
      <c r="B150" s="247" t="s">
        <v>465</v>
      </c>
      <c r="C150" s="248" t="s">
        <v>145</v>
      </c>
      <c r="D150" s="248" t="s">
        <v>145</v>
      </c>
      <c r="E150" s="248" t="s">
        <v>145</v>
      </c>
      <c r="F150" s="248" t="s">
        <v>145</v>
      </c>
      <c r="G150" s="248">
        <v>31.3</v>
      </c>
      <c r="H150" s="248" t="s">
        <v>163</v>
      </c>
      <c r="I150" s="249" t="str">
        <f t="shared" si="34"/>
        <v>-</v>
      </c>
      <c r="J150" s="250" t="str">
        <f t="shared" si="35"/>
        <v>NITI</v>
      </c>
      <c r="K150" s="249">
        <f t="shared" si="36"/>
        <v>31.3</v>
      </c>
      <c r="L150" s="250">
        <f t="shared" si="37"/>
        <v>31</v>
      </c>
      <c r="M150" s="248">
        <v>1040</v>
      </c>
      <c r="N150" s="251" t="str">
        <f t="shared" si="44"/>
        <v>--</v>
      </c>
      <c r="O150" s="252" t="str">
        <f t="shared" si="38"/>
        <v>NITI</v>
      </c>
      <c r="P150" s="253">
        <f t="shared" si="39"/>
        <v>1040</v>
      </c>
      <c r="Q150" s="252">
        <f t="shared" si="40"/>
        <v>1000</v>
      </c>
      <c r="R150" s="248">
        <v>27100000</v>
      </c>
      <c r="S150" s="254" t="str">
        <f t="shared" si="41"/>
        <v>--</v>
      </c>
      <c r="T150" s="255" t="str">
        <f t="shared" si="32"/>
        <v>NITI</v>
      </c>
      <c r="U150" s="254">
        <f t="shared" si="42"/>
        <v>27100000</v>
      </c>
      <c r="V150" s="255">
        <f t="shared" si="33"/>
        <v>27000000</v>
      </c>
      <c r="W150" s="256">
        <f t="shared" si="43"/>
        <v>865814.69648562302</v>
      </c>
      <c r="X150" s="248" t="s">
        <v>153</v>
      </c>
      <c r="Y150" s="248">
        <v>15200000</v>
      </c>
      <c r="Z150" s="248">
        <v>1150000</v>
      </c>
      <c r="AA150" s="248">
        <v>12.5</v>
      </c>
      <c r="AB150" s="248">
        <v>2.2000000000000002</v>
      </c>
      <c r="AC150" s="248" t="s">
        <v>154</v>
      </c>
      <c r="AD150" s="248" t="s">
        <v>147</v>
      </c>
      <c r="AE150" s="247"/>
      <c r="AF150" s="248">
        <v>0.03</v>
      </c>
      <c r="AG150" s="248" t="s">
        <v>155</v>
      </c>
      <c r="AH150" s="248" t="s">
        <v>146</v>
      </c>
      <c r="AI150" s="248" t="s">
        <v>147</v>
      </c>
      <c r="AJ150" s="248">
        <v>31.3</v>
      </c>
      <c r="AK150" s="257"/>
    </row>
    <row r="151" spans="1:37" ht="13.9" customHeight="1">
      <c r="A151" s="247" t="s">
        <v>466</v>
      </c>
      <c r="B151" s="247" t="s">
        <v>467</v>
      </c>
      <c r="C151" s="248" t="s">
        <v>145</v>
      </c>
      <c r="D151" s="248" t="s">
        <v>145</v>
      </c>
      <c r="E151" s="248" t="s">
        <v>145</v>
      </c>
      <c r="F151" s="248" t="s">
        <v>145</v>
      </c>
      <c r="G151" s="248">
        <v>2.0899999999999998E-3</v>
      </c>
      <c r="H151" s="248" t="s">
        <v>163</v>
      </c>
      <c r="I151" s="249" t="str">
        <f t="shared" si="34"/>
        <v>-</v>
      </c>
      <c r="J151" s="250" t="str">
        <f t="shared" si="35"/>
        <v>NITI</v>
      </c>
      <c r="K151" s="249">
        <f t="shared" si="36"/>
        <v>2.0899999999999998E-3</v>
      </c>
      <c r="L151" s="250">
        <f t="shared" si="37"/>
        <v>2.0999999999999999E-3</v>
      </c>
      <c r="M151" s="248">
        <v>6.9500000000000006E-2</v>
      </c>
      <c r="N151" s="251" t="str">
        <f t="shared" si="44"/>
        <v>--</v>
      </c>
      <c r="O151" s="252" t="str">
        <f t="shared" si="38"/>
        <v>NITI</v>
      </c>
      <c r="P151" s="253">
        <f t="shared" si="39"/>
        <v>6.9500000000000006E-2</v>
      </c>
      <c r="Q151" s="252">
        <f t="shared" si="40"/>
        <v>7.0000000000000007E-2</v>
      </c>
      <c r="R151" s="248">
        <v>7.1</v>
      </c>
      <c r="S151" s="254" t="str">
        <f t="shared" si="41"/>
        <v>--</v>
      </c>
      <c r="T151" s="255" t="str">
        <f t="shared" si="32"/>
        <v>NITI</v>
      </c>
      <c r="U151" s="254">
        <f t="shared" si="42"/>
        <v>7.1</v>
      </c>
      <c r="V151" s="255">
        <f t="shared" si="33"/>
        <v>7.1</v>
      </c>
      <c r="W151" s="256">
        <f t="shared" si="43"/>
        <v>3397.129186602871</v>
      </c>
      <c r="X151" s="248" t="s">
        <v>153</v>
      </c>
      <c r="Y151" s="248">
        <v>527000000</v>
      </c>
      <c r="Z151" s="248">
        <v>294000000</v>
      </c>
      <c r="AA151" s="248">
        <v>12.5</v>
      </c>
      <c r="AB151" s="248">
        <v>2</v>
      </c>
      <c r="AC151" s="248" t="s">
        <v>154</v>
      </c>
      <c r="AD151" s="248" t="s">
        <v>147</v>
      </c>
      <c r="AE151" s="247"/>
      <c r="AF151" s="248">
        <v>1.9999999999999999E-6</v>
      </c>
      <c r="AG151" s="248" t="s">
        <v>160</v>
      </c>
      <c r="AH151" s="248" t="s">
        <v>146</v>
      </c>
      <c r="AI151" s="248" t="s">
        <v>147</v>
      </c>
      <c r="AJ151" s="248">
        <v>2.0899999999999998E-3</v>
      </c>
      <c r="AK151" s="257"/>
    </row>
    <row r="152" spans="1:37" ht="13.9" customHeight="1">
      <c r="A152" s="247" t="s">
        <v>468</v>
      </c>
      <c r="B152" s="247" t="s">
        <v>469</v>
      </c>
      <c r="C152" s="248" t="s">
        <v>145</v>
      </c>
      <c r="D152" s="248" t="s">
        <v>145</v>
      </c>
      <c r="E152" s="248" t="s">
        <v>145</v>
      </c>
      <c r="F152" s="248" t="s">
        <v>145</v>
      </c>
      <c r="G152" s="248">
        <v>1.7499999999999998E-5</v>
      </c>
      <c r="H152" s="248" t="s">
        <v>152</v>
      </c>
      <c r="I152" s="249">
        <f t="shared" si="34"/>
        <v>1.7499999999999998E-5</v>
      </c>
      <c r="J152" s="250">
        <f t="shared" si="35"/>
        <v>1.8E-5</v>
      </c>
      <c r="K152" s="249" t="str">
        <f t="shared" si="36"/>
        <v>-</v>
      </c>
      <c r="L152" s="250" t="str">
        <f t="shared" si="37"/>
        <v>NITI</v>
      </c>
      <c r="M152" s="248">
        <v>5.8500000000000002E-4</v>
      </c>
      <c r="N152" s="251">
        <f t="shared" si="44"/>
        <v>5.8500000000000002E-4</v>
      </c>
      <c r="O152" s="252">
        <f t="shared" si="38"/>
        <v>5.9000000000000003E-4</v>
      </c>
      <c r="P152" s="253" t="str">
        <f t="shared" si="39"/>
        <v>--</v>
      </c>
      <c r="Q152" s="252" t="str">
        <f t="shared" si="40"/>
        <v>NITI</v>
      </c>
      <c r="R152" s="248">
        <v>10.8</v>
      </c>
      <c r="S152" s="254">
        <f t="shared" si="41"/>
        <v>10.8</v>
      </c>
      <c r="T152" s="255">
        <f t="shared" si="32"/>
        <v>11</v>
      </c>
      <c r="U152" s="254" t="str">
        <f t="shared" si="42"/>
        <v>--</v>
      </c>
      <c r="V152" s="255" t="str">
        <f t="shared" si="33"/>
        <v>NITI</v>
      </c>
      <c r="W152" s="256" t="str">
        <f t="shared" si="43"/>
        <v>NITI</v>
      </c>
      <c r="X152" s="248" t="s">
        <v>153</v>
      </c>
      <c r="Y152" s="248">
        <v>226000000</v>
      </c>
      <c r="Z152" s="248">
        <v>1630000</v>
      </c>
      <c r="AA152" s="248">
        <v>12.5</v>
      </c>
      <c r="AB152" s="248" t="s">
        <v>147</v>
      </c>
      <c r="AC152" s="247"/>
      <c r="AD152" s="248">
        <v>0.16</v>
      </c>
      <c r="AE152" s="248" t="s">
        <v>166</v>
      </c>
      <c r="AF152" s="248" t="s">
        <v>147</v>
      </c>
      <c r="AG152" s="247"/>
      <c r="AH152" s="248" t="s">
        <v>146</v>
      </c>
      <c r="AI152" s="248">
        <v>1.7499999999999998E-5</v>
      </c>
      <c r="AJ152" s="248" t="s">
        <v>147</v>
      </c>
      <c r="AK152" s="257"/>
    </row>
    <row r="153" spans="1:37" ht="13.9" customHeight="1">
      <c r="A153" s="247" t="s">
        <v>470</v>
      </c>
      <c r="B153" s="247" t="s">
        <v>471</v>
      </c>
      <c r="C153" s="248" t="s">
        <v>145</v>
      </c>
      <c r="D153" s="248" t="s">
        <v>145</v>
      </c>
      <c r="E153" s="248" t="s">
        <v>145</v>
      </c>
      <c r="F153" s="248" t="s">
        <v>145</v>
      </c>
      <c r="G153" s="248">
        <v>0.216</v>
      </c>
      <c r="H153" s="248" t="s">
        <v>152</v>
      </c>
      <c r="I153" s="249">
        <f t="shared" si="34"/>
        <v>0.216</v>
      </c>
      <c r="J153" s="250">
        <f t="shared" si="35"/>
        <v>0.22</v>
      </c>
      <c r="K153" s="249" t="str">
        <f t="shared" si="36"/>
        <v>-</v>
      </c>
      <c r="L153" s="250" t="str">
        <f t="shared" si="37"/>
        <v>NITI</v>
      </c>
      <c r="M153" s="248">
        <v>7.2</v>
      </c>
      <c r="N153" s="251">
        <f t="shared" si="44"/>
        <v>7.2</v>
      </c>
      <c r="O153" s="252">
        <f t="shared" si="38"/>
        <v>7.2</v>
      </c>
      <c r="P153" s="253" t="str">
        <f t="shared" si="39"/>
        <v>--</v>
      </c>
      <c r="Q153" s="252" t="str">
        <f t="shared" si="40"/>
        <v>NITI</v>
      </c>
      <c r="R153" s="248">
        <v>7.46</v>
      </c>
      <c r="S153" s="254">
        <f t="shared" si="41"/>
        <v>7.46</v>
      </c>
      <c r="T153" s="255">
        <f t="shared" si="32"/>
        <v>7.5</v>
      </c>
      <c r="U153" s="254" t="str">
        <f t="shared" si="42"/>
        <v>--</v>
      </c>
      <c r="V153" s="255" t="str">
        <f t="shared" si="33"/>
        <v>NITI</v>
      </c>
      <c r="W153" s="256" t="str">
        <f t="shared" si="43"/>
        <v>NITI</v>
      </c>
      <c r="X153" s="248" t="s">
        <v>153</v>
      </c>
      <c r="Y153" s="248">
        <v>1030000000</v>
      </c>
      <c r="Z153" s="248">
        <v>29000000</v>
      </c>
      <c r="AA153" s="248">
        <v>12.5</v>
      </c>
      <c r="AB153" s="248" t="s">
        <v>147</v>
      </c>
      <c r="AC153" s="247"/>
      <c r="AD153" s="248">
        <v>1.2999999999999999E-5</v>
      </c>
      <c r="AE153" s="248" t="s">
        <v>166</v>
      </c>
      <c r="AF153" s="248" t="s">
        <v>147</v>
      </c>
      <c r="AG153" s="247"/>
      <c r="AH153" s="248" t="s">
        <v>146</v>
      </c>
      <c r="AI153" s="248">
        <v>0.216</v>
      </c>
      <c r="AJ153" s="248" t="s">
        <v>147</v>
      </c>
      <c r="AK153" s="257"/>
    </row>
    <row r="154" spans="1:37" ht="13.9" customHeight="1">
      <c r="A154" s="247" t="s">
        <v>472</v>
      </c>
      <c r="B154" s="247" t="s">
        <v>473</v>
      </c>
      <c r="C154" s="248" t="s">
        <v>146</v>
      </c>
      <c r="D154" s="248" t="s">
        <v>145</v>
      </c>
      <c r="E154" s="258" t="s">
        <v>149</v>
      </c>
      <c r="F154" s="258" t="s">
        <v>149</v>
      </c>
      <c r="G154" s="248">
        <v>2.09</v>
      </c>
      <c r="H154" s="247"/>
      <c r="I154" s="249" t="str">
        <f t="shared" si="34"/>
        <v>-</v>
      </c>
      <c r="J154" s="250" t="str">
        <f t="shared" si="35"/>
        <v>NITI</v>
      </c>
      <c r="K154" s="249">
        <f t="shared" si="36"/>
        <v>2.09</v>
      </c>
      <c r="L154" s="250">
        <f t="shared" si="37"/>
        <v>2.1</v>
      </c>
      <c r="M154" s="248" t="s">
        <v>147</v>
      </c>
      <c r="N154" s="251" t="str">
        <f t="shared" si="44"/>
        <v>--</v>
      </c>
      <c r="O154" s="252" t="str">
        <f t="shared" si="38"/>
        <v>NITI, NV</v>
      </c>
      <c r="P154" s="253" t="str">
        <f t="shared" si="39"/>
        <v>--</v>
      </c>
      <c r="Q154" s="252" t="str">
        <f t="shared" si="40"/>
        <v>NV</v>
      </c>
      <c r="R154" s="248" t="s">
        <v>147</v>
      </c>
      <c r="S154" s="254" t="str">
        <f t="shared" si="41"/>
        <v>--</v>
      </c>
      <c r="T154" s="255" t="str">
        <f t="shared" si="32"/>
        <v>NITI, NV</v>
      </c>
      <c r="U154" s="254" t="str">
        <f t="shared" si="42"/>
        <v>--</v>
      </c>
      <c r="V154" s="255" t="str">
        <f t="shared" si="33"/>
        <v>NV</v>
      </c>
      <c r="W154" s="256" t="str">
        <f t="shared" si="43"/>
        <v>NV</v>
      </c>
      <c r="X154" s="247"/>
      <c r="Y154" s="248">
        <v>264</v>
      </c>
      <c r="Z154" s="248">
        <v>1.56</v>
      </c>
      <c r="AA154" s="248">
        <v>12.5</v>
      </c>
      <c r="AB154" s="248" t="s">
        <v>147</v>
      </c>
      <c r="AC154" s="247"/>
      <c r="AD154" s="248" t="s">
        <v>147</v>
      </c>
      <c r="AE154" s="247"/>
      <c r="AF154" s="248">
        <v>2E-3</v>
      </c>
      <c r="AG154" s="248" t="s">
        <v>160</v>
      </c>
      <c r="AH154" s="248" t="s">
        <v>146</v>
      </c>
      <c r="AI154" s="248" t="s">
        <v>147</v>
      </c>
      <c r="AJ154" s="248">
        <v>2.09</v>
      </c>
      <c r="AK154" s="257"/>
    </row>
    <row r="155" spans="1:37" ht="13.9" customHeight="1">
      <c r="A155" s="247" t="s">
        <v>474</v>
      </c>
      <c r="B155" s="247" t="s">
        <v>475</v>
      </c>
      <c r="C155" s="248" t="s">
        <v>146</v>
      </c>
      <c r="D155" s="248" t="s">
        <v>145</v>
      </c>
      <c r="E155" s="258" t="s">
        <v>149</v>
      </c>
      <c r="F155" s="258" t="s">
        <v>149</v>
      </c>
      <c r="G155" s="248">
        <v>3.15E-2</v>
      </c>
      <c r="H155" s="247"/>
      <c r="I155" s="249">
        <f t="shared" si="34"/>
        <v>3.15E-2</v>
      </c>
      <c r="J155" s="250">
        <f t="shared" si="35"/>
        <v>3.2000000000000001E-2</v>
      </c>
      <c r="K155" s="249" t="str">
        <f t="shared" si="36"/>
        <v>-</v>
      </c>
      <c r="L155" s="250" t="str">
        <f t="shared" si="37"/>
        <v>NITI</v>
      </c>
      <c r="M155" s="248" t="s">
        <v>147</v>
      </c>
      <c r="N155" s="251" t="str">
        <f t="shared" si="44"/>
        <v>-</v>
      </c>
      <c r="O155" s="252" t="str">
        <f t="shared" si="38"/>
        <v>NV</v>
      </c>
      <c r="P155" s="253" t="str">
        <f t="shared" si="39"/>
        <v>--</v>
      </c>
      <c r="Q155" s="252" t="str">
        <f t="shared" si="40"/>
        <v>NITI, NV</v>
      </c>
      <c r="R155" s="248" t="s">
        <v>147</v>
      </c>
      <c r="S155" s="254" t="str">
        <f t="shared" si="41"/>
        <v>-</v>
      </c>
      <c r="T155" s="255" t="str">
        <f t="shared" si="32"/>
        <v>NV</v>
      </c>
      <c r="U155" s="254" t="str">
        <f t="shared" si="42"/>
        <v>--</v>
      </c>
      <c r="V155" s="255" t="str">
        <f t="shared" si="33"/>
        <v>NITI, NV</v>
      </c>
      <c r="W155" s="256" t="str">
        <f t="shared" si="43"/>
        <v>NITI, NV</v>
      </c>
      <c r="X155" s="247"/>
      <c r="Y155" s="248">
        <v>1440</v>
      </c>
      <c r="Z155" s="248">
        <v>90.4</v>
      </c>
      <c r="AA155" s="248">
        <v>12.5</v>
      </c>
      <c r="AB155" s="248">
        <v>1.5</v>
      </c>
      <c r="AC155" s="248" t="s">
        <v>148</v>
      </c>
      <c r="AD155" s="248">
        <v>8.8999999999999995E-5</v>
      </c>
      <c r="AE155" s="248" t="s">
        <v>166</v>
      </c>
      <c r="AF155" s="248" t="s">
        <v>147</v>
      </c>
      <c r="AG155" s="247"/>
      <c r="AH155" s="248" t="s">
        <v>146</v>
      </c>
      <c r="AI155" s="248">
        <v>3.15E-2</v>
      </c>
      <c r="AJ155" s="248" t="s">
        <v>147</v>
      </c>
      <c r="AK155" s="257"/>
    </row>
    <row r="156" spans="1:37" ht="13.9" customHeight="1">
      <c r="A156" s="247" t="s">
        <v>476</v>
      </c>
      <c r="B156" s="247" t="s">
        <v>477</v>
      </c>
      <c r="C156" s="248" t="s">
        <v>145</v>
      </c>
      <c r="D156" s="248" t="s">
        <v>145</v>
      </c>
      <c r="E156" s="248" t="s">
        <v>145</v>
      </c>
      <c r="F156" s="248" t="s">
        <v>145</v>
      </c>
      <c r="G156" s="248">
        <v>0.56200000000000006</v>
      </c>
      <c r="H156" s="248" t="s">
        <v>152</v>
      </c>
      <c r="I156" s="249">
        <f t="shared" si="34"/>
        <v>0.56200000000000006</v>
      </c>
      <c r="J156" s="250">
        <f t="shared" si="35"/>
        <v>0.56000000000000005</v>
      </c>
      <c r="K156" s="249">
        <f t="shared" si="36"/>
        <v>31.3</v>
      </c>
      <c r="L156" s="250">
        <f t="shared" si="37"/>
        <v>31</v>
      </c>
      <c r="M156" s="248">
        <v>18.7</v>
      </c>
      <c r="N156" s="251">
        <f t="shared" si="44"/>
        <v>18.7</v>
      </c>
      <c r="O156" s="252">
        <f t="shared" si="38"/>
        <v>19</v>
      </c>
      <c r="P156" s="253">
        <f t="shared" si="39"/>
        <v>1043.3333333333335</v>
      </c>
      <c r="Q156" s="252">
        <f t="shared" si="40"/>
        <v>1000</v>
      </c>
      <c r="R156" s="248">
        <v>5430</v>
      </c>
      <c r="S156" s="254">
        <f t="shared" si="41"/>
        <v>5430</v>
      </c>
      <c r="T156" s="255">
        <f t="shared" si="32"/>
        <v>5400</v>
      </c>
      <c r="U156" s="254">
        <f t="shared" si="42"/>
        <v>302418.14946619218</v>
      </c>
      <c r="V156" s="255">
        <f t="shared" si="33"/>
        <v>300000</v>
      </c>
      <c r="W156" s="256">
        <f t="shared" si="43"/>
        <v>9661.9217081850529</v>
      </c>
      <c r="X156" s="248" t="s">
        <v>153</v>
      </c>
      <c r="Y156" s="248">
        <v>180000000</v>
      </c>
      <c r="Z156" s="248">
        <v>103000000</v>
      </c>
      <c r="AA156" s="248">
        <v>12.5</v>
      </c>
      <c r="AB156" s="248">
        <v>2</v>
      </c>
      <c r="AC156" s="248" t="s">
        <v>154</v>
      </c>
      <c r="AD156" s="248">
        <v>5.0000000000000004E-6</v>
      </c>
      <c r="AE156" s="248" t="s">
        <v>155</v>
      </c>
      <c r="AF156" s="248">
        <v>0.03</v>
      </c>
      <c r="AG156" s="248" t="s">
        <v>155</v>
      </c>
      <c r="AH156" s="248" t="s">
        <v>146</v>
      </c>
      <c r="AI156" s="248">
        <v>0.56200000000000006</v>
      </c>
      <c r="AJ156" s="248">
        <v>31.3</v>
      </c>
      <c r="AK156" s="257"/>
    </row>
    <row r="157" spans="1:37" ht="13.9" customHeight="1">
      <c r="A157" s="247" t="s">
        <v>478</v>
      </c>
      <c r="B157" s="247" t="s">
        <v>479</v>
      </c>
      <c r="C157" s="248" t="s">
        <v>145</v>
      </c>
      <c r="D157" s="248" t="s">
        <v>145</v>
      </c>
      <c r="E157" s="248" t="s">
        <v>145</v>
      </c>
      <c r="F157" s="248" t="s">
        <v>145</v>
      </c>
      <c r="G157" s="248">
        <v>0.41699999999999998</v>
      </c>
      <c r="H157" s="248" t="s">
        <v>163</v>
      </c>
      <c r="I157" s="249" t="str">
        <f t="shared" si="34"/>
        <v>-</v>
      </c>
      <c r="J157" s="250" t="str">
        <f t="shared" si="35"/>
        <v>NITI</v>
      </c>
      <c r="K157" s="249">
        <f t="shared" si="36"/>
        <v>0.41699999999999998</v>
      </c>
      <c r="L157" s="250">
        <f t="shared" si="37"/>
        <v>0.42</v>
      </c>
      <c r="M157" s="248">
        <v>13.9</v>
      </c>
      <c r="N157" s="251" t="str">
        <f t="shared" si="44"/>
        <v>--</v>
      </c>
      <c r="O157" s="252" t="str">
        <f t="shared" si="38"/>
        <v>NITI</v>
      </c>
      <c r="P157" s="253">
        <f t="shared" si="39"/>
        <v>13.9</v>
      </c>
      <c r="Q157" s="252">
        <f t="shared" si="40"/>
        <v>14</v>
      </c>
      <c r="R157" s="248">
        <v>108</v>
      </c>
      <c r="S157" s="254" t="str">
        <f t="shared" si="41"/>
        <v>--</v>
      </c>
      <c r="T157" s="255" t="str">
        <f t="shared" si="32"/>
        <v>NITI</v>
      </c>
      <c r="U157" s="254">
        <f t="shared" si="42"/>
        <v>108</v>
      </c>
      <c r="V157" s="255">
        <f t="shared" si="33"/>
        <v>110</v>
      </c>
      <c r="W157" s="256">
        <f t="shared" si="43"/>
        <v>258.99280575539569</v>
      </c>
      <c r="X157" s="248" t="s">
        <v>153</v>
      </c>
      <c r="Y157" s="248">
        <v>206000</v>
      </c>
      <c r="Z157" s="248">
        <v>69300</v>
      </c>
      <c r="AA157" s="248">
        <v>12.5</v>
      </c>
      <c r="AB157" s="248">
        <v>0.8</v>
      </c>
      <c r="AC157" s="248" t="s">
        <v>154</v>
      </c>
      <c r="AD157" s="248" t="s">
        <v>147</v>
      </c>
      <c r="AE157" s="247"/>
      <c r="AF157" s="248">
        <v>4.0000000000000002E-4</v>
      </c>
      <c r="AG157" s="248" t="s">
        <v>160</v>
      </c>
      <c r="AH157" s="248" t="s">
        <v>146</v>
      </c>
      <c r="AI157" s="248" t="s">
        <v>147</v>
      </c>
      <c r="AJ157" s="248">
        <v>0.41699999999999998</v>
      </c>
      <c r="AK157" s="257"/>
    </row>
    <row r="158" spans="1:37" ht="13.9" customHeight="1">
      <c r="A158" s="247" t="s">
        <v>480</v>
      </c>
      <c r="B158" s="247" t="s">
        <v>481</v>
      </c>
      <c r="C158" s="248" t="s">
        <v>146</v>
      </c>
      <c r="D158" s="248" t="s">
        <v>145</v>
      </c>
      <c r="E158" s="258" t="s">
        <v>149</v>
      </c>
      <c r="F158" s="258" t="s">
        <v>149</v>
      </c>
      <c r="G158" s="248">
        <v>1.2800000000000001E-2</v>
      </c>
      <c r="H158" s="247"/>
      <c r="I158" s="249">
        <f t="shared" si="34"/>
        <v>1.2800000000000001E-2</v>
      </c>
      <c r="J158" s="250">
        <f t="shared" si="35"/>
        <v>1.2999999999999999E-2</v>
      </c>
      <c r="K158" s="249" t="str">
        <f t="shared" si="36"/>
        <v>-</v>
      </c>
      <c r="L158" s="250" t="str">
        <f t="shared" si="37"/>
        <v>NITI</v>
      </c>
      <c r="M158" s="248" t="s">
        <v>147</v>
      </c>
      <c r="N158" s="251" t="str">
        <f t="shared" si="44"/>
        <v>-</v>
      </c>
      <c r="O158" s="252" t="str">
        <f t="shared" si="38"/>
        <v>NV</v>
      </c>
      <c r="P158" s="253" t="str">
        <f t="shared" si="39"/>
        <v>--</v>
      </c>
      <c r="Q158" s="252" t="str">
        <f t="shared" si="40"/>
        <v>NITI, NV</v>
      </c>
      <c r="R158" s="248" t="s">
        <v>147</v>
      </c>
      <c r="S158" s="254" t="str">
        <f t="shared" si="41"/>
        <v>-</v>
      </c>
      <c r="T158" s="255" t="str">
        <f t="shared" si="32"/>
        <v>NV</v>
      </c>
      <c r="U158" s="254" t="str">
        <f t="shared" si="42"/>
        <v>--</v>
      </c>
      <c r="V158" s="255" t="str">
        <f t="shared" si="33"/>
        <v>NITI, NV</v>
      </c>
      <c r="W158" s="256" t="str">
        <f t="shared" si="43"/>
        <v>NITI, NV</v>
      </c>
      <c r="X158" s="247"/>
      <c r="Y158" s="248">
        <v>4320</v>
      </c>
      <c r="Z158" s="248">
        <v>1240</v>
      </c>
      <c r="AA158" s="248">
        <v>12.5</v>
      </c>
      <c r="AB158" s="248">
        <v>0.7</v>
      </c>
      <c r="AC158" s="248" t="s">
        <v>148</v>
      </c>
      <c r="AD158" s="248">
        <v>2.2000000000000001E-4</v>
      </c>
      <c r="AE158" s="248" t="s">
        <v>155</v>
      </c>
      <c r="AF158" s="248" t="s">
        <v>147</v>
      </c>
      <c r="AG158" s="247"/>
      <c r="AH158" s="248" t="s">
        <v>146</v>
      </c>
      <c r="AI158" s="248">
        <v>1.2800000000000001E-2</v>
      </c>
      <c r="AJ158" s="248" t="s">
        <v>147</v>
      </c>
      <c r="AK158" s="257"/>
    </row>
    <row r="159" spans="1:37" ht="13.9" customHeight="1">
      <c r="A159" s="247" t="s">
        <v>482</v>
      </c>
      <c r="B159" s="247" t="s">
        <v>483</v>
      </c>
      <c r="C159" s="248" t="s">
        <v>146</v>
      </c>
      <c r="D159" s="248" t="s">
        <v>145</v>
      </c>
      <c r="E159" s="258" t="s">
        <v>149</v>
      </c>
      <c r="F159" s="258" t="s">
        <v>149</v>
      </c>
      <c r="G159" s="248">
        <v>1.34E-3</v>
      </c>
      <c r="H159" s="247"/>
      <c r="I159" s="249">
        <f t="shared" si="34"/>
        <v>1.34E-3</v>
      </c>
      <c r="J159" s="250">
        <f t="shared" si="35"/>
        <v>1.2999999999999999E-3</v>
      </c>
      <c r="K159" s="249" t="str">
        <f t="shared" si="36"/>
        <v>-</v>
      </c>
      <c r="L159" s="250" t="str">
        <f t="shared" si="37"/>
        <v>NITI</v>
      </c>
      <c r="M159" s="248" t="s">
        <v>147</v>
      </c>
      <c r="N159" s="251" t="str">
        <f t="shared" si="44"/>
        <v>-</v>
      </c>
      <c r="O159" s="252" t="str">
        <f t="shared" si="38"/>
        <v>NV</v>
      </c>
      <c r="P159" s="253" t="str">
        <f t="shared" si="39"/>
        <v>--</v>
      </c>
      <c r="Q159" s="252" t="str">
        <f t="shared" si="40"/>
        <v>NITI, NV</v>
      </c>
      <c r="R159" s="248" t="s">
        <v>147</v>
      </c>
      <c r="S159" s="254" t="str">
        <f t="shared" si="41"/>
        <v>-</v>
      </c>
      <c r="T159" s="255" t="str">
        <f t="shared" si="32"/>
        <v>NV</v>
      </c>
      <c r="U159" s="254" t="str">
        <f t="shared" si="42"/>
        <v>--</v>
      </c>
      <c r="V159" s="255" t="str">
        <f t="shared" si="33"/>
        <v>NITI, NV</v>
      </c>
      <c r="W159" s="256" t="str">
        <f t="shared" si="43"/>
        <v>NITI, NV</v>
      </c>
      <c r="X159" s="247"/>
      <c r="Y159" s="248">
        <v>6.42E-29</v>
      </c>
      <c r="Z159" s="248">
        <v>1.01E-28</v>
      </c>
      <c r="AA159" s="248">
        <v>12.5</v>
      </c>
      <c r="AB159" s="248" t="s">
        <v>147</v>
      </c>
      <c r="AC159" s="247"/>
      <c r="AD159" s="248">
        <v>2.0999999999999999E-3</v>
      </c>
      <c r="AE159" s="248" t="s">
        <v>166</v>
      </c>
      <c r="AF159" s="248" t="s">
        <v>147</v>
      </c>
      <c r="AG159" s="247"/>
      <c r="AH159" s="248" t="s">
        <v>146</v>
      </c>
      <c r="AI159" s="248">
        <v>1.34E-3</v>
      </c>
      <c r="AJ159" s="248" t="s">
        <v>147</v>
      </c>
      <c r="AK159" s="257"/>
    </row>
    <row r="160" spans="1:37" ht="13.9" customHeight="1">
      <c r="A160" s="247" t="s">
        <v>484</v>
      </c>
      <c r="B160" s="247" t="s">
        <v>485</v>
      </c>
      <c r="C160" s="248" t="s">
        <v>146</v>
      </c>
      <c r="D160" s="248" t="s">
        <v>145</v>
      </c>
      <c r="E160" s="258" t="s">
        <v>149</v>
      </c>
      <c r="F160" s="258" t="s">
        <v>149</v>
      </c>
      <c r="G160" s="248">
        <v>1.34E-3</v>
      </c>
      <c r="H160" s="247"/>
      <c r="I160" s="249">
        <f t="shared" si="34"/>
        <v>1.34E-3</v>
      </c>
      <c r="J160" s="250">
        <f t="shared" si="35"/>
        <v>1.2999999999999999E-3</v>
      </c>
      <c r="K160" s="249" t="str">
        <f t="shared" si="36"/>
        <v>-</v>
      </c>
      <c r="L160" s="250" t="str">
        <f t="shared" si="37"/>
        <v>NITI</v>
      </c>
      <c r="M160" s="248" t="s">
        <v>147</v>
      </c>
      <c r="N160" s="251" t="str">
        <f t="shared" si="44"/>
        <v>-</v>
      </c>
      <c r="O160" s="252" t="str">
        <f t="shared" si="38"/>
        <v>NV</v>
      </c>
      <c r="P160" s="253" t="str">
        <f t="shared" si="39"/>
        <v>--</v>
      </c>
      <c r="Q160" s="252" t="str">
        <f t="shared" si="40"/>
        <v>NITI, NV</v>
      </c>
      <c r="R160" s="248" t="s">
        <v>147</v>
      </c>
      <c r="S160" s="254" t="str">
        <f t="shared" si="41"/>
        <v>-</v>
      </c>
      <c r="T160" s="255" t="str">
        <f t="shared" si="32"/>
        <v>NV</v>
      </c>
      <c r="U160" s="254" t="str">
        <f t="shared" si="42"/>
        <v>--</v>
      </c>
      <c r="V160" s="255" t="str">
        <f t="shared" si="33"/>
        <v>NITI, NV</v>
      </c>
      <c r="W160" s="256" t="str">
        <f t="shared" si="43"/>
        <v>NITI, NV</v>
      </c>
      <c r="X160" s="247"/>
      <c r="Y160" s="248">
        <v>4.7899999999999998E-31</v>
      </c>
      <c r="Z160" s="248">
        <v>5.0899999999999996E-40</v>
      </c>
      <c r="AA160" s="248">
        <v>12.5</v>
      </c>
      <c r="AB160" s="248" t="s">
        <v>147</v>
      </c>
      <c r="AC160" s="247"/>
      <c r="AD160" s="248">
        <v>2.0999999999999999E-3</v>
      </c>
      <c r="AE160" s="248" t="s">
        <v>166</v>
      </c>
      <c r="AF160" s="248" t="s">
        <v>147</v>
      </c>
      <c r="AG160" s="247"/>
      <c r="AH160" s="248" t="s">
        <v>146</v>
      </c>
      <c r="AI160" s="248">
        <v>1.34E-3</v>
      </c>
      <c r="AJ160" s="248" t="s">
        <v>147</v>
      </c>
      <c r="AK160" s="257"/>
    </row>
    <row r="161" spans="1:37" ht="13.9" customHeight="1">
      <c r="A161" s="247" t="s">
        <v>486</v>
      </c>
      <c r="B161" s="247" t="s">
        <v>487</v>
      </c>
      <c r="C161" s="248" t="s">
        <v>146</v>
      </c>
      <c r="D161" s="248" t="s">
        <v>145</v>
      </c>
      <c r="E161" s="258" t="s">
        <v>149</v>
      </c>
      <c r="F161" s="258" t="s">
        <v>149</v>
      </c>
      <c r="G161" s="248">
        <v>1.48E-3</v>
      </c>
      <c r="H161" s="247"/>
      <c r="I161" s="249">
        <f t="shared" si="34"/>
        <v>1.48E-3</v>
      </c>
      <c r="J161" s="250">
        <f t="shared" si="35"/>
        <v>1.5E-3</v>
      </c>
      <c r="K161" s="249" t="str">
        <f t="shared" si="36"/>
        <v>-</v>
      </c>
      <c r="L161" s="250" t="str">
        <f t="shared" si="37"/>
        <v>NITI</v>
      </c>
      <c r="M161" s="248" t="s">
        <v>147</v>
      </c>
      <c r="N161" s="274" t="str">
        <f t="shared" si="44"/>
        <v>-</v>
      </c>
      <c r="O161" s="275" t="str">
        <f t="shared" si="38"/>
        <v>NV</v>
      </c>
      <c r="P161" s="253" t="str">
        <f t="shared" si="39"/>
        <v>--</v>
      </c>
      <c r="Q161" s="252" t="str">
        <f t="shared" si="40"/>
        <v>NITI, NV</v>
      </c>
      <c r="R161" s="248" t="s">
        <v>147</v>
      </c>
      <c r="S161" s="259" t="str">
        <f t="shared" si="41"/>
        <v>-</v>
      </c>
      <c r="T161" s="260" t="str">
        <f t="shared" si="32"/>
        <v>NV</v>
      </c>
      <c r="U161" s="259" t="str">
        <f t="shared" si="42"/>
        <v>--</v>
      </c>
      <c r="V161" s="260" t="str">
        <f t="shared" si="33"/>
        <v>NITI, NV</v>
      </c>
      <c r="W161" s="261" t="str">
        <f t="shared" si="43"/>
        <v>NITI, NV</v>
      </c>
      <c r="X161" s="247"/>
      <c r="Y161" s="248">
        <v>5.8500000000000003E-34</v>
      </c>
      <c r="Z161" s="248" t="s">
        <v>147</v>
      </c>
      <c r="AA161" s="248">
        <v>12.5</v>
      </c>
      <c r="AB161" s="248" t="s">
        <v>147</v>
      </c>
      <c r="AC161" s="247"/>
      <c r="AD161" s="248">
        <v>1.9E-3</v>
      </c>
      <c r="AE161" s="248" t="s">
        <v>166</v>
      </c>
      <c r="AF161" s="248" t="s">
        <v>147</v>
      </c>
      <c r="AG161" s="247"/>
      <c r="AH161" s="248" t="s">
        <v>146</v>
      </c>
      <c r="AI161" s="248">
        <v>1.48E-3</v>
      </c>
      <c r="AJ161" s="248" t="s">
        <v>147</v>
      </c>
      <c r="AK161" s="257"/>
    </row>
    <row r="162" spans="1:37" s="241" customFormat="1" ht="13.9" customHeight="1">
      <c r="A162" s="262" t="s">
        <v>490</v>
      </c>
      <c r="B162" s="262" t="s">
        <v>491</v>
      </c>
      <c r="C162" s="263" t="s">
        <v>145</v>
      </c>
      <c r="D162" s="263" t="s">
        <v>145</v>
      </c>
      <c r="E162" s="263" t="s">
        <v>145</v>
      </c>
      <c r="F162" s="263" t="s">
        <v>145</v>
      </c>
      <c r="G162" s="263">
        <v>1.04</v>
      </c>
      <c r="H162" s="263" t="s">
        <v>163</v>
      </c>
      <c r="I162" s="249">
        <f t="shared" si="34"/>
        <v>2.34</v>
      </c>
      <c r="J162" s="250">
        <f t="shared" si="35"/>
        <v>2.2999999999999998</v>
      </c>
      <c r="K162" s="249">
        <f t="shared" si="36"/>
        <v>1.04</v>
      </c>
      <c r="L162" s="250">
        <f t="shared" si="37"/>
        <v>1</v>
      </c>
      <c r="M162" s="265">
        <v>34.799999999999997</v>
      </c>
      <c r="N162" s="276">
        <f>I162/0.03</f>
        <v>78</v>
      </c>
      <c r="O162" s="277">
        <f t="shared" si="38"/>
        <v>78</v>
      </c>
      <c r="P162" s="278">
        <f t="shared" si="39"/>
        <v>34.799999999999997</v>
      </c>
      <c r="Q162" s="252">
        <f t="shared" si="40"/>
        <v>35</v>
      </c>
      <c r="R162" s="265">
        <v>805</v>
      </c>
      <c r="S162" s="266">
        <f>I162/K162*R162</f>
        <v>1811.25</v>
      </c>
      <c r="T162" s="267">
        <f t="shared" si="32"/>
        <v>1800</v>
      </c>
      <c r="U162" s="266">
        <f t="shared" si="42"/>
        <v>805</v>
      </c>
      <c r="V162" s="267">
        <f t="shared" si="33"/>
        <v>810</v>
      </c>
      <c r="W162" s="268">
        <f t="shared" si="43"/>
        <v>774.03846153846155</v>
      </c>
      <c r="X162" s="281" t="s">
        <v>153</v>
      </c>
      <c r="Y162" s="263">
        <v>81800000</v>
      </c>
      <c r="Z162" s="263">
        <v>85400000</v>
      </c>
      <c r="AA162" s="263">
        <v>12.5</v>
      </c>
      <c r="AB162" s="263">
        <v>3.8</v>
      </c>
      <c r="AC162" s="263" t="s">
        <v>148</v>
      </c>
      <c r="AD162" s="263">
        <v>1.1999999999999999E-6</v>
      </c>
      <c r="AE162" s="263" t="s">
        <v>155</v>
      </c>
      <c r="AF162" s="263">
        <v>1E-3</v>
      </c>
      <c r="AG162" s="263" t="s">
        <v>155</v>
      </c>
      <c r="AH162" s="263" t="s">
        <v>146</v>
      </c>
      <c r="AI162" s="263">
        <v>2.34</v>
      </c>
      <c r="AJ162" s="263">
        <v>1.04</v>
      </c>
      <c r="AK162" s="193"/>
    </row>
    <row r="163" spans="1:37" ht="13.9" customHeight="1">
      <c r="A163" s="247" t="s">
        <v>492</v>
      </c>
      <c r="B163" s="247" t="s">
        <v>493</v>
      </c>
      <c r="C163" s="248" t="s">
        <v>145</v>
      </c>
      <c r="D163" s="248" t="s">
        <v>145</v>
      </c>
      <c r="E163" s="248" t="s">
        <v>145</v>
      </c>
      <c r="F163" s="248" t="s">
        <v>145</v>
      </c>
      <c r="G163" s="248">
        <v>20.9</v>
      </c>
      <c r="H163" s="248" t="s">
        <v>163</v>
      </c>
      <c r="I163" s="249" t="str">
        <f t="shared" si="34"/>
        <v>-</v>
      </c>
      <c r="J163" s="250" t="str">
        <f t="shared" si="35"/>
        <v>NITI</v>
      </c>
      <c r="K163" s="249">
        <f t="shared" si="36"/>
        <v>20.9</v>
      </c>
      <c r="L163" s="250">
        <f t="shared" si="37"/>
        <v>21</v>
      </c>
      <c r="M163" s="248">
        <v>695</v>
      </c>
      <c r="N163" s="279" t="str">
        <f t="shared" ref="N163:N194" si="45">IF(G163=I163,M163,"--")</f>
        <v>--</v>
      </c>
      <c r="O163" s="280" t="str">
        <f t="shared" si="38"/>
        <v>NITI</v>
      </c>
      <c r="P163" s="253">
        <f t="shared" si="39"/>
        <v>695</v>
      </c>
      <c r="Q163" s="252">
        <f t="shared" si="40"/>
        <v>700</v>
      </c>
      <c r="R163" s="248">
        <v>4860</v>
      </c>
      <c r="S163" s="271" t="str">
        <f t="shared" ref="S163:S194" si="46">IF(G163=I163,R163,"--")</f>
        <v>--</v>
      </c>
      <c r="T163" s="272" t="str">
        <f t="shared" si="32"/>
        <v>NITI</v>
      </c>
      <c r="U163" s="271">
        <f t="shared" si="42"/>
        <v>4860</v>
      </c>
      <c r="V163" s="272">
        <f t="shared" si="33"/>
        <v>4900</v>
      </c>
      <c r="W163" s="273">
        <f t="shared" si="43"/>
        <v>232.53588516746413</v>
      </c>
      <c r="X163" s="248" t="s">
        <v>153</v>
      </c>
      <c r="Y163" s="248">
        <v>698000000</v>
      </c>
      <c r="Z163" s="248">
        <v>408000000</v>
      </c>
      <c r="AA163" s="248">
        <v>12.5</v>
      </c>
      <c r="AB163" s="248">
        <v>1.7</v>
      </c>
      <c r="AC163" s="248" t="s">
        <v>154</v>
      </c>
      <c r="AD163" s="248" t="s">
        <v>147</v>
      </c>
      <c r="AE163" s="247"/>
      <c r="AF163" s="248">
        <v>0.02</v>
      </c>
      <c r="AG163" s="248" t="s">
        <v>155</v>
      </c>
      <c r="AH163" s="248" t="s">
        <v>146</v>
      </c>
      <c r="AI163" s="248" t="s">
        <v>147</v>
      </c>
      <c r="AJ163" s="248">
        <v>20.9</v>
      </c>
      <c r="AK163" s="257"/>
    </row>
    <row r="164" spans="1:37" ht="13.9" customHeight="1">
      <c r="A164" s="247" t="s">
        <v>494</v>
      </c>
      <c r="B164" s="247" t="s">
        <v>495</v>
      </c>
      <c r="C164" s="248" t="s">
        <v>145</v>
      </c>
      <c r="D164" s="248" t="s">
        <v>145</v>
      </c>
      <c r="E164" s="248" t="s">
        <v>145</v>
      </c>
      <c r="F164" s="248" t="s">
        <v>145</v>
      </c>
      <c r="G164" s="248">
        <v>62.6</v>
      </c>
      <c r="H164" s="248" t="s">
        <v>163</v>
      </c>
      <c r="I164" s="249" t="str">
        <f t="shared" si="34"/>
        <v>-</v>
      </c>
      <c r="J164" s="250" t="str">
        <f t="shared" si="35"/>
        <v>NITI</v>
      </c>
      <c r="K164" s="249">
        <f t="shared" si="36"/>
        <v>62.6</v>
      </c>
      <c r="L164" s="250">
        <f t="shared" si="37"/>
        <v>63</v>
      </c>
      <c r="M164" s="248">
        <v>2090</v>
      </c>
      <c r="N164" s="251" t="str">
        <f t="shared" si="45"/>
        <v>--</v>
      </c>
      <c r="O164" s="252" t="str">
        <f t="shared" si="38"/>
        <v>NITI</v>
      </c>
      <c r="P164" s="253">
        <f t="shared" si="39"/>
        <v>2090</v>
      </c>
      <c r="Q164" s="252">
        <f t="shared" si="40"/>
        <v>2100</v>
      </c>
      <c r="R164" s="248">
        <v>1140000</v>
      </c>
      <c r="S164" s="254" t="str">
        <f t="shared" si="46"/>
        <v>--</v>
      </c>
      <c r="T164" s="255" t="str">
        <f t="shared" si="32"/>
        <v>NITI</v>
      </c>
      <c r="U164" s="254">
        <f t="shared" si="42"/>
        <v>1140000</v>
      </c>
      <c r="V164" s="255">
        <f t="shared" si="33"/>
        <v>1100000</v>
      </c>
      <c r="W164" s="256">
        <f t="shared" si="43"/>
        <v>18210.862619808307</v>
      </c>
      <c r="X164" s="248" t="s">
        <v>153</v>
      </c>
      <c r="Y164" s="248">
        <v>14200000</v>
      </c>
      <c r="Z164" s="248">
        <v>10200000</v>
      </c>
      <c r="AA164" s="248">
        <v>12.5</v>
      </c>
      <c r="AB164" s="248">
        <v>2</v>
      </c>
      <c r="AC164" s="248" t="s">
        <v>154</v>
      </c>
      <c r="AD164" s="248" t="s">
        <v>147</v>
      </c>
      <c r="AE164" s="247"/>
      <c r="AF164" s="248">
        <v>0.06</v>
      </c>
      <c r="AG164" s="248" t="s">
        <v>174</v>
      </c>
      <c r="AH164" s="248" t="s">
        <v>146</v>
      </c>
      <c r="AI164" s="248" t="s">
        <v>147</v>
      </c>
      <c r="AJ164" s="248">
        <v>62.6</v>
      </c>
      <c r="AK164" s="257"/>
    </row>
    <row r="165" spans="1:37" ht="13.9" customHeight="1">
      <c r="A165" s="247" t="s">
        <v>496</v>
      </c>
      <c r="B165" s="247" t="s">
        <v>497</v>
      </c>
      <c r="C165" s="248" t="s">
        <v>145</v>
      </c>
      <c r="D165" s="248" t="s">
        <v>145</v>
      </c>
      <c r="E165" s="248" t="s">
        <v>145</v>
      </c>
      <c r="F165" s="248" t="s">
        <v>145</v>
      </c>
      <c r="G165" s="248">
        <v>41.7</v>
      </c>
      <c r="H165" s="248" t="s">
        <v>163</v>
      </c>
      <c r="I165" s="249" t="str">
        <f t="shared" si="34"/>
        <v>-</v>
      </c>
      <c r="J165" s="250" t="str">
        <f t="shared" si="35"/>
        <v>NITI</v>
      </c>
      <c r="K165" s="249">
        <f t="shared" si="36"/>
        <v>41.7</v>
      </c>
      <c r="L165" s="250">
        <f t="shared" si="37"/>
        <v>42</v>
      </c>
      <c r="M165" s="248">
        <v>1390</v>
      </c>
      <c r="N165" s="251" t="str">
        <f t="shared" si="45"/>
        <v>--</v>
      </c>
      <c r="O165" s="252" t="str">
        <f t="shared" si="38"/>
        <v>NITI</v>
      </c>
      <c r="P165" s="253">
        <f t="shared" si="39"/>
        <v>1390</v>
      </c>
      <c r="Q165" s="252">
        <f t="shared" si="40"/>
        <v>1400</v>
      </c>
      <c r="R165" s="248">
        <v>4980000</v>
      </c>
      <c r="S165" s="254" t="str">
        <f t="shared" si="46"/>
        <v>--</v>
      </c>
      <c r="T165" s="255" t="str">
        <f t="shared" si="32"/>
        <v>NITI</v>
      </c>
      <c r="U165" s="254">
        <f t="shared" si="42"/>
        <v>4980000</v>
      </c>
      <c r="V165" s="255">
        <f t="shared" si="33"/>
        <v>5000000</v>
      </c>
      <c r="W165" s="256">
        <f t="shared" si="43"/>
        <v>119424.46043165466</v>
      </c>
      <c r="X165" s="248" t="s">
        <v>153</v>
      </c>
      <c r="Y165" s="248">
        <v>25700000</v>
      </c>
      <c r="Z165" s="248">
        <v>8370000</v>
      </c>
      <c r="AA165" s="248">
        <v>12.5</v>
      </c>
      <c r="AB165" s="248">
        <v>3</v>
      </c>
      <c r="AC165" s="248" t="s">
        <v>154</v>
      </c>
      <c r="AD165" s="248" t="s">
        <v>147</v>
      </c>
      <c r="AE165" s="247"/>
      <c r="AF165" s="248">
        <v>0.04</v>
      </c>
      <c r="AG165" s="248" t="s">
        <v>174</v>
      </c>
      <c r="AH165" s="248" t="s">
        <v>146</v>
      </c>
      <c r="AI165" s="248" t="s">
        <v>147</v>
      </c>
      <c r="AJ165" s="248">
        <v>41.7</v>
      </c>
      <c r="AK165" s="257"/>
    </row>
    <row r="166" spans="1:37" ht="13.9" customHeight="1">
      <c r="A166" s="247" t="s">
        <v>498</v>
      </c>
      <c r="B166" s="247" t="s">
        <v>499</v>
      </c>
      <c r="C166" s="248" t="s">
        <v>145</v>
      </c>
      <c r="D166" s="248" t="s">
        <v>145</v>
      </c>
      <c r="E166" s="248" t="s">
        <v>145</v>
      </c>
      <c r="F166" s="248" t="s">
        <v>145</v>
      </c>
      <c r="G166" s="248">
        <v>73</v>
      </c>
      <c r="H166" s="248" t="s">
        <v>163</v>
      </c>
      <c r="I166" s="249" t="str">
        <f t="shared" si="34"/>
        <v>-</v>
      </c>
      <c r="J166" s="250" t="str">
        <f t="shared" si="35"/>
        <v>NITI</v>
      </c>
      <c r="K166" s="249">
        <f t="shared" si="36"/>
        <v>73</v>
      </c>
      <c r="L166" s="250">
        <f t="shared" si="37"/>
        <v>73</v>
      </c>
      <c r="M166" s="248">
        <v>2430</v>
      </c>
      <c r="N166" s="251" t="str">
        <f t="shared" si="45"/>
        <v>--</v>
      </c>
      <c r="O166" s="252" t="str">
        <f t="shared" si="38"/>
        <v>NITI</v>
      </c>
      <c r="P166" s="253">
        <f t="shared" si="39"/>
        <v>2430</v>
      </c>
      <c r="Q166" s="252">
        <f t="shared" si="40"/>
        <v>2400</v>
      </c>
      <c r="R166" s="248">
        <v>24100</v>
      </c>
      <c r="S166" s="254" t="str">
        <f t="shared" si="46"/>
        <v>--</v>
      </c>
      <c r="T166" s="255" t="str">
        <f t="shared" ref="T166:T229" si="47">IF(ISNUMBER(S166),ROUND(S166,2-(1+INT(LOG10(S166)))),IF(AND(NOT($C166="Yes"),NOT(ISNUMBER(I166))),"NITI, NV",IF(AND($C166="Yes",NOT(ISNUMBER(I166))),"NITI","NV")))</f>
        <v>NITI</v>
      </c>
      <c r="U166" s="254">
        <f t="shared" si="42"/>
        <v>24100</v>
      </c>
      <c r="V166" s="255">
        <f t="shared" si="33"/>
        <v>24000</v>
      </c>
      <c r="W166" s="256">
        <f t="shared" si="43"/>
        <v>330.13698630136986</v>
      </c>
      <c r="X166" s="248" t="s">
        <v>153</v>
      </c>
      <c r="Y166" s="248">
        <v>442000000</v>
      </c>
      <c r="Z166" s="248">
        <v>242000000</v>
      </c>
      <c r="AA166" s="248">
        <v>12.5</v>
      </c>
      <c r="AB166" s="248">
        <v>2</v>
      </c>
      <c r="AC166" s="248" t="s">
        <v>154</v>
      </c>
      <c r="AD166" s="248" t="s">
        <v>147</v>
      </c>
      <c r="AE166" s="247"/>
      <c r="AF166" s="248">
        <v>7.0000000000000007E-2</v>
      </c>
      <c r="AG166" s="248" t="s">
        <v>174</v>
      </c>
      <c r="AH166" s="248" t="s">
        <v>146</v>
      </c>
      <c r="AI166" s="248" t="s">
        <v>147</v>
      </c>
      <c r="AJ166" s="248">
        <v>73</v>
      </c>
      <c r="AK166" s="257"/>
    </row>
    <row r="167" spans="1:37" ht="13.9" customHeight="1">
      <c r="A167" s="247" t="s">
        <v>500</v>
      </c>
      <c r="B167" s="247" t="s">
        <v>501</v>
      </c>
      <c r="C167" s="248" t="s">
        <v>145</v>
      </c>
      <c r="D167" s="248" t="s">
        <v>145</v>
      </c>
      <c r="E167" s="248" t="s">
        <v>145</v>
      </c>
      <c r="F167" s="248" t="s">
        <v>145</v>
      </c>
      <c r="G167" s="248">
        <v>8.34</v>
      </c>
      <c r="H167" s="248" t="s">
        <v>163</v>
      </c>
      <c r="I167" s="249" t="str">
        <f t="shared" si="34"/>
        <v>-</v>
      </c>
      <c r="J167" s="250" t="str">
        <f t="shared" si="35"/>
        <v>NITI</v>
      </c>
      <c r="K167" s="249">
        <f t="shared" si="36"/>
        <v>8.34</v>
      </c>
      <c r="L167" s="250">
        <f t="shared" si="37"/>
        <v>8.3000000000000007</v>
      </c>
      <c r="M167" s="248">
        <v>278</v>
      </c>
      <c r="N167" s="251" t="str">
        <f t="shared" si="45"/>
        <v>--</v>
      </c>
      <c r="O167" s="252" t="str">
        <f t="shared" si="38"/>
        <v>NITI</v>
      </c>
      <c r="P167" s="253">
        <f t="shared" si="39"/>
        <v>278</v>
      </c>
      <c r="Q167" s="252">
        <f t="shared" si="40"/>
        <v>280</v>
      </c>
      <c r="R167" s="248">
        <v>1180</v>
      </c>
      <c r="S167" s="254" t="str">
        <f t="shared" si="46"/>
        <v>--</v>
      </c>
      <c r="T167" s="255" t="str">
        <f t="shared" si="47"/>
        <v>NITI</v>
      </c>
      <c r="U167" s="254">
        <f t="shared" si="42"/>
        <v>1180</v>
      </c>
      <c r="V167" s="255">
        <f t="shared" si="33"/>
        <v>1200</v>
      </c>
      <c r="W167" s="256">
        <f t="shared" si="43"/>
        <v>141.48681055155876</v>
      </c>
      <c r="X167" s="248" t="s">
        <v>153</v>
      </c>
      <c r="Y167" s="248">
        <v>208000000</v>
      </c>
      <c r="Z167" s="248">
        <v>106000000</v>
      </c>
      <c r="AA167" s="248">
        <v>12.5</v>
      </c>
      <c r="AB167" s="248">
        <v>1.4</v>
      </c>
      <c r="AC167" s="248" t="s">
        <v>154</v>
      </c>
      <c r="AD167" s="248" t="s">
        <v>147</v>
      </c>
      <c r="AE167" s="247"/>
      <c r="AF167" s="248">
        <v>8.0000000000000002E-3</v>
      </c>
      <c r="AG167" s="248" t="s">
        <v>174</v>
      </c>
      <c r="AH167" s="248" t="s">
        <v>146</v>
      </c>
      <c r="AI167" s="248" t="s">
        <v>147</v>
      </c>
      <c r="AJ167" s="248">
        <v>8.34</v>
      </c>
      <c r="AK167" s="257"/>
    </row>
    <row r="168" spans="1:37" ht="13.9" customHeight="1">
      <c r="A168" s="247" t="s">
        <v>502</v>
      </c>
      <c r="B168" s="247" t="s">
        <v>503</v>
      </c>
      <c r="C168" s="248" t="s">
        <v>145</v>
      </c>
      <c r="D168" s="248" t="s">
        <v>145</v>
      </c>
      <c r="E168" s="248" t="s">
        <v>145</v>
      </c>
      <c r="F168" s="248" t="s">
        <v>145</v>
      </c>
      <c r="G168" s="248">
        <v>4170</v>
      </c>
      <c r="H168" s="248" t="s">
        <v>163</v>
      </c>
      <c r="I168" s="249" t="str">
        <f t="shared" si="34"/>
        <v>-</v>
      </c>
      <c r="J168" s="250" t="str">
        <f t="shared" si="35"/>
        <v>NITI</v>
      </c>
      <c r="K168" s="249">
        <f t="shared" si="36"/>
        <v>4170</v>
      </c>
      <c r="L168" s="250">
        <f t="shared" si="37"/>
        <v>4200</v>
      </c>
      <c r="M168" s="248">
        <v>139000</v>
      </c>
      <c r="N168" s="251" t="str">
        <f t="shared" si="45"/>
        <v>--</v>
      </c>
      <c r="O168" s="252" t="str">
        <f t="shared" si="38"/>
        <v>NITI</v>
      </c>
      <c r="P168" s="253">
        <f t="shared" si="39"/>
        <v>139000</v>
      </c>
      <c r="Q168" s="252">
        <f t="shared" si="40"/>
        <v>140000</v>
      </c>
      <c r="R168" s="248">
        <v>13600</v>
      </c>
      <c r="S168" s="254" t="str">
        <f t="shared" si="46"/>
        <v>--</v>
      </c>
      <c r="T168" s="255" t="str">
        <f t="shared" si="47"/>
        <v>NITI</v>
      </c>
      <c r="U168" s="254">
        <f t="shared" si="42"/>
        <v>13600</v>
      </c>
      <c r="V168" s="255">
        <f t="shared" si="33"/>
        <v>14000</v>
      </c>
      <c r="W168" s="256">
        <f t="shared" si="43"/>
        <v>3.261390887290168</v>
      </c>
      <c r="X168" s="248" t="s">
        <v>153</v>
      </c>
      <c r="Y168" s="248">
        <v>3500000000</v>
      </c>
      <c r="Z168" s="248">
        <v>2060000000</v>
      </c>
      <c r="AA168" s="248">
        <v>12.5</v>
      </c>
      <c r="AB168" s="248">
        <v>3.8</v>
      </c>
      <c r="AC168" s="248" t="s">
        <v>154</v>
      </c>
      <c r="AD168" s="248" t="s">
        <v>147</v>
      </c>
      <c r="AE168" s="247"/>
      <c r="AF168" s="248">
        <v>4</v>
      </c>
      <c r="AG168" s="248" t="s">
        <v>174</v>
      </c>
      <c r="AH168" s="248" t="s">
        <v>146</v>
      </c>
      <c r="AI168" s="248" t="s">
        <v>147</v>
      </c>
      <c r="AJ168" s="248">
        <v>4170</v>
      </c>
      <c r="AK168" s="257"/>
    </row>
    <row r="169" spans="1:37" ht="13.9" customHeight="1">
      <c r="A169" s="247" t="s">
        <v>504</v>
      </c>
      <c r="B169" s="247" t="s">
        <v>505</v>
      </c>
      <c r="C169" s="248" t="s">
        <v>145</v>
      </c>
      <c r="D169" s="248" t="s">
        <v>145</v>
      </c>
      <c r="E169" s="248" t="s">
        <v>145</v>
      </c>
      <c r="F169" s="248" t="s">
        <v>145</v>
      </c>
      <c r="G169" s="248">
        <v>313</v>
      </c>
      <c r="H169" s="248" t="s">
        <v>163</v>
      </c>
      <c r="I169" s="249" t="str">
        <f t="shared" si="34"/>
        <v>-</v>
      </c>
      <c r="J169" s="250" t="str">
        <f t="shared" si="35"/>
        <v>NITI</v>
      </c>
      <c r="K169" s="249">
        <f t="shared" si="36"/>
        <v>313</v>
      </c>
      <c r="L169" s="250">
        <f t="shared" si="37"/>
        <v>310</v>
      </c>
      <c r="M169" s="248">
        <v>10400</v>
      </c>
      <c r="N169" s="251" t="str">
        <f t="shared" si="45"/>
        <v>--</v>
      </c>
      <c r="O169" s="252" t="str">
        <f t="shared" si="38"/>
        <v>NITI</v>
      </c>
      <c r="P169" s="253">
        <f t="shared" si="39"/>
        <v>10400</v>
      </c>
      <c r="Q169" s="252">
        <f t="shared" si="40"/>
        <v>10000</v>
      </c>
      <c r="R169" s="248">
        <v>33400</v>
      </c>
      <c r="S169" s="254" t="str">
        <f t="shared" si="46"/>
        <v>--</v>
      </c>
      <c r="T169" s="255" t="str">
        <f t="shared" si="47"/>
        <v>NITI</v>
      </c>
      <c r="U169" s="254">
        <f t="shared" si="42"/>
        <v>33400</v>
      </c>
      <c r="V169" s="255">
        <f t="shared" si="33"/>
        <v>33000</v>
      </c>
      <c r="W169" s="256">
        <f t="shared" si="43"/>
        <v>106.70926517571885</v>
      </c>
      <c r="X169" s="248" t="s">
        <v>153</v>
      </c>
      <c r="Y169" s="248">
        <v>126000000</v>
      </c>
      <c r="Z169" s="248">
        <v>50500000</v>
      </c>
      <c r="AA169" s="248">
        <v>12.5</v>
      </c>
      <c r="AB169" s="248">
        <v>1.8</v>
      </c>
      <c r="AC169" s="248" t="s">
        <v>148</v>
      </c>
      <c r="AD169" s="248" t="s">
        <v>147</v>
      </c>
      <c r="AE169" s="247"/>
      <c r="AF169" s="248">
        <v>0.3</v>
      </c>
      <c r="AG169" s="248" t="s">
        <v>174</v>
      </c>
      <c r="AH169" s="248" t="s">
        <v>146</v>
      </c>
      <c r="AI169" s="248" t="s">
        <v>147</v>
      </c>
      <c r="AJ169" s="248">
        <v>313</v>
      </c>
      <c r="AK169" s="257"/>
    </row>
    <row r="170" spans="1:37" ht="13.9" customHeight="1">
      <c r="A170" s="247" t="s">
        <v>506</v>
      </c>
      <c r="B170" s="247" t="s">
        <v>507</v>
      </c>
      <c r="C170" s="248" t="s">
        <v>145</v>
      </c>
      <c r="D170" s="248" t="s">
        <v>145</v>
      </c>
      <c r="E170" s="248" t="s">
        <v>145</v>
      </c>
      <c r="F170" s="248" t="s">
        <v>145</v>
      </c>
      <c r="G170" s="248">
        <v>35.1</v>
      </c>
      <c r="H170" s="248" t="s">
        <v>152</v>
      </c>
      <c r="I170" s="249">
        <f t="shared" si="34"/>
        <v>35.1</v>
      </c>
      <c r="J170" s="250">
        <f t="shared" si="35"/>
        <v>35</v>
      </c>
      <c r="K170" s="249">
        <f t="shared" si="36"/>
        <v>41700</v>
      </c>
      <c r="L170" s="250">
        <f t="shared" si="37"/>
        <v>42000</v>
      </c>
      <c r="M170" s="248">
        <v>1170</v>
      </c>
      <c r="N170" s="251">
        <f t="shared" si="45"/>
        <v>1170</v>
      </c>
      <c r="O170" s="252">
        <f t="shared" si="38"/>
        <v>1200</v>
      </c>
      <c r="P170" s="253">
        <f t="shared" si="39"/>
        <v>1390000</v>
      </c>
      <c r="Q170" s="252">
        <f t="shared" si="40"/>
        <v>1400000</v>
      </c>
      <c r="R170" s="248">
        <v>900</v>
      </c>
      <c r="S170" s="254">
        <f t="shared" si="46"/>
        <v>900</v>
      </c>
      <c r="T170" s="255">
        <f t="shared" si="47"/>
        <v>900</v>
      </c>
      <c r="U170" s="254">
        <f t="shared" si="42"/>
        <v>1069230.7692307692</v>
      </c>
      <c r="V170" s="255">
        <f t="shared" si="33"/>
        <v>1100000</v>
      </c>
      <c r="W170" s="256">
        <f t="shared" si="43"/>
        <v>25.641025641025642</v>
      </c>
      <c r="X170" s="248" t="s">
        <v>153</v>
      </c>
      <c r="Y170" s="248">
        <v>681000000</v>
      </c>
      <c r="Z170" s="248">
        <v>468000000</v>
      </c>
      <c r="AA170" s="248">
        <v>12.5</v>
      </c>
      <c r="AB170" s="248">
        <v>1.2</v>
      </c>
      <c r="AC170" s="248" t="s">
        <v>148</v>
      </c>
      <c r="AD170" s="248">
        <v>8.0000000000000002E-8</v>
      </c>
      <c r="AE170" s="248" t="s">
        <v>155</v>
      </c>
      <c r="AF170" s="248">
        <v>40</v>
      </c>
      <c r="AG170" s="248" t="s">
        <v>155</v>
      </c>
      <c r="AH170" s="248" t="s">
        <v>146</v>
      </c>
      <c r="AI170" s="248">
        <v>35.1</v>
      </c>
      <c r="AJ170" s="248">
        <v>41700</v>
      </c>
      <c r="AK170" s="257"/>
    </row>
    <row r="171" spans="1:37" ht="13.9" customHeight="1">
      <c r="A171" s="247" t="s">
        <v>92</v>
      </c>
      <c r="B171" s="247" t="s">
        <v>508</v>
      </c>
      <c r="C171" s="248" t="s">
        <v>145</v>
      </c>
      <c r="D171" s="248" t="s">
        <v>145</v>
      </c>
      <c r="E171" s="248" t="s">
        <v>145</v>
      </c>
      <c r="F171" s="248" t="s">
        <v>145</v>
      </c>
      <c r="G171" s="248">
        <v>1.1200000000000001</v>
      </c>
      <c r="H171" s="248" t="s">
        <v>152</v>
      </c>
      <c r="I171" s="249">
        <f t="shared" si="34"/>
        <v>1.1200000000000001</v>
      </c>
      <c r="J171" s="250">
        <f t="shared" si="35"/>
        <v>1.1000000000000001</v>
      </c>
      <c r="K171" s="249">
        <f t="shared" si="36"/>
        <v>1040</v>
      </c>
      <c r="L171" s="250">
        <f t="shared" si="37"/>
        <v>1000</v>
      </c>
      <c r="M171" s="248">
        <v>37.4</v>
      </c>
      <c r="N171" s="251">
        <f t="shared" si="45"/>
        <v>37.4</v>
      </c>
      <c r="O171" s="252">
        <f t="shared" si="38"/>
        <v>37</v>
      </c>
      <c r="P171" s="253">
        <f t="shared" si="39"/>
        <v>34666.666666666672</v>
      </c>
      <c r="Q171" s="252">
        <f t="shared" si="40"/>
        <v>35000</v>
      </c>
      <c r="R171" s="248">
        <v>7.06</v>
      </c>
      <c r="S171" s="254">
        <f t="shared" si="46"/>
        <v>7.06</v>
      </c>
      <c r="T171" s="255">
        <f t="shared" si="47"/>
        <v>7.1</v>
      </c>
      <c r="U171" s="254">
        <f t="shared" si="42"/>
        <v>6555.7142857142844</v>
      </c>
      <c r="V171" s="255">
        <f t="shared" si="33"/>
        <v>6600</v>
      </c>
      <c r="W171" s="256">
        <f t="shared" si="43"/>
        <v>6.303571428571427</v>
      </c>
      <c r="X171" s="248" t="s">
        <v>509</v>
      </c>
      <c r="Y171" s="248">
        <v>54800000</v>
      </c>
      <c r="Z171" s="248">
        <v>26900000</v>
      </c>
      <c r="AA171" s="248">
        <v>12.5</v>
      </c>
      <c r="AB171" s="248">
        <v>0.8</v>
      </c>
      <c r="AC171" s="248" t="s">
        <v>154</v>
      </c>
      <c r="AD171" s="248">
        <v>2.5000000000000002E-6</v>
      </c>
      <c r="AE171" s="248" t="s">
        <v>166</v>
      </c>
      <c r="AF171" s="248">
        <v>1</v>
      </c>
      <c r="AG171" s="248" t="s">
        <v>155</v>
      </c>
      <c r="AH171" s="248" t="s">
        <v>146</v>
      </c>
      <c r="AI171" s="248">
        <v>1.1200000000000001</v>
      </c>
      <c r="AJ171" s="248">
        <v>1040</v>
      </c>
      <c r="AK171" s="257"/>
    </row>
    <row r="172" spans="1:37" ht="13.9" customHeight="1">
      <c r="A172" s="247" t="s">
        <v>510</v>
      </c>
      <c r="B172" s="247" t="s">
        <v>511</v>
      </c>
      <c r="C172" s="248" t="s">
        <v>146</v>
      </c>
      <c r="D172" s="248" t="s">
        <v>145</v>
      </c>
      <c r="E172" s="258" t="s">
        <v>149</v>
      </c>
      <c r="F172" s="258" t="s">
        <v>149</v>
      </c>
      <c r="G172" s="248">
        <v>417</v>
      </c>
      <c r="H172" s="247"/>
      <c r="I172" s="249" t="str">
        <f t="shared" si="34"/>
        <v>-</v>
      </c>
      <c r="J172" s="250" t="str">
        <f t="shared" si="35"/>
        <v>NITI</v>
      </c>
      <c r="K172" s="249">
        <f t="shared" si="36"/>
        <v>417</v>
      </c>
      <c r="L172" s="250">
        <f t="shared" si="37"/>
        <v>420</v>
      </c>
      <c r="M172" s="248" t="s">
        <v>147</v>
      </c>
      <c r="N172" s="251" t="str">
        <f t="shared" si="45"/>
        <v>--</v>
      </c>
      <c r="O172" s="252" t="str">
        <f t="shared" si="38"/>
        <v>NITI, NV</v>
      </c>
      <c r="P172" s="253" t="str">
        <f t="shared" si="39"/>
        <v>--</v>
      </c>
      <c r="Q172" s="252" t="str">
        <f t="shared" si="40"/>
        <v>NV</v>
      </c>
      <c r="R172" s="248" t="s">
        <v>147</v>
      </c>
      <c r="S172" s="254" t="str">
        <f t="shared" si="46"/>
        <v>--</v>
      </c>
      <c r="T172" s="255" t="str">
        <f t="shared" si="47"/>
        <v>NITI, NV</v>
      </c>
      <c r="U172" s="254" t="str">
        <f t="shared" si="42"/>
        <v>--</v>
      </c>
      <c r="V172" s="255" t="str">
        <f t="shared" si="33"/>
        <v>NV</v>
      </c>
      <c r="W172" s="256" t="str">
        <f t="shared" si="43"/>
        <v>NV</v>
      </c>
      <c r="X172" s="247"/>
      <c r="Y172" s="248">
        <v>307000</v>
      </c>
      <c r="Z172" s="248">
        <v>857000</v>
      </c>
      <c r="AA172" s="248">
        <v>12.5</v>
      </c>
      <c r="AB172" s="248">
        <v>3.2</v>
      </c>
      <c r="AC172" s="248" t="s">
        <v>154</v>
      </c>
      <c r="AD172" s="248" t="s">
        <v>147</v>
      </c>
      <c r="AE172" s="247"/>
      <c r="AF172" s="248">
        <v>0.4</v>
      </c>
      <c r="AG172" s="248" t="s">
        <v>166</v>
      </c>
      <c r="AH172" s="248" t="s">
        <v>146</v>
      </c>
      <c r="AI172" s="248" t="s">
        <v>147</v>
      </c>
      <c r="AJ172" s="248">
        <v>417</v>
      </c>
      <c r="AK172" s="257"/>
    </row>
    <row r="173" spans="1:37" ht="13.9" customHeight="1">
      <c r="A173" s="247" t="s">
        <v>512</v>
      </c>
      <c r="B173" s="247" t="s">
        <v>513</v>
      </c>
      <c r="C173" s="248" t="s">
        <v>146</v>
      </c>
      <c r="D173" s="248" t="s">
        <v>145</v>
      </c>
      <c r="E173" s="258" t="s">
        <v>149</v>
      </c>
      <c r="F173" s="258" t="s">
        <v>149</v>
      </c>
      <c r="G173" s="248">
        <v>1670</v>
      </c>
      <c r="H173" s="247"/>
      <c r="I173" s="249" t="str">
        <f t="shared" si="34"/>
        <v>-</v>
      </c>
      <c r="J173" s="250" t="str">
        <f t="shared" si="35"/>
        <v>NITI</v>
      </c>
      <c r="K173" s="249">
        <f t="shared" si="36"/>
        <v>1670</v>
      </c>
      <c r="L173" s="250">
        <f t="shared" si="37"/>
        <v>1700</v>
      </c>
      <c r="M173" s="248" t="s">
        <v>147</v>
      </c>
      <c r="N173" s="251" t="str">
        <f t="shared" si="45"/>
        <v>--</v>
      </c>
      <c r="O173" s="252" t="str">
        <f t="shared" si="38"/>
        <v>NITI, NV</v>
      </c>
      <c r="P173" s="253" t="str">
        <f t="shared" si="39"/>
        <v>--</v>
      </c>
      <c r="Q173" s="252" t="str">
        <f t="shared" si="40"/>
        <v>NV</v>
      </c>
      <c r="R173" s="248" t="s">
        <v>147</v>
      </c>
      <c r="S173" s="254" t="str">
        <f t="shared" si="46"/>
        <v>--</v>
      </c>
      <c r="T173" s="255" t="str">
        <f t="shared" si="47"/>
        <v>NITI, NV</v>
      </c>
      <c r="U173" s="254" t="str">
        <f t="shared" si="42"/>
        <v>--</v>
      </c>
      <c r="V173" s="255" t="str">
        <f t="shared" si="33"/>
        <v>NV</v>
      </c>
      <c r="W173" s="256" t="str">
        <f t="shared" si="43"/>
        <v>NV</v>
      </c>
      <c r="X173" s="247"/>
      <c r="Y173" s="248">
        <v>5590000</v>
      </c>
      <c r="Z173" s="248">
        <v>24300000</v>
      </c>
      <c r="AA173" s="248">
        <v>12.5</v>
      </c>
      <c r="AB173" s="248">
        <v>4</v>
      </c>
      <c r="AC173" s="248" t="s">
        <v>154</v>
      </c>
      <c r="AD173" s="248" t="s">
        <v>147</v>
      </c>
      <c r="AE173" s="247"/>
      <c r="AF173" s="248">
        <v>1.6</v>
      </c>
      <c r="AG173" s="248" t="s">
        <v>155</v>
      </c>
      <c r="AH173" s="248" t="s">
        <v>146</v>
      </c>
      <c r="AI173" s="248" t="s">
        <v>147</v>
      </c>
      <c r="AJ173" s="248">
        <v>1670</v>
      </c>
      <c r="AK173" s="257"/>
    </row>
    <row r="174" spans="1:37" ht="13.9" customHeight="1">
      <c r="A174" s="247" t="s">
        <v>514</v>
      </c>
      <c r="B174" s="247" t="s">
        <v>515</v>
      </c>
      <c r="C174" s="248" t="s">
        <v>145</v>
      </c>
      <c r="D174" s="248" t="s">
        <v>145</v>
      </c>
      <c r="E174" s="248" t="s">
        <v>145</v>
      </c>
      <c r="F174" s="248" t="s">
        <v>145</v>
      </c>
      <c r="G174" s="248">
        <v>3.3799999999999998E-4</v>
      </c>
      <c r="H174" s="248" t="s">
        <v>152</v>
      </c>
      <c r="I174" s="249">
        <f t="shared" si="34"/>
        <v>3.3799999999999998E-4</v>
      </c>
      <c r="J174" s="250">
        <f t="shared" si="35"/>
        <v>3.4000000000000002E-4</v>
      </c>
      <c r="K174" s="249">
        <f t="shared" si="36"/>
        <v>31.3</v>
      </c>
      <c r="L174" s="250">
        <f t="shared" si="37"/>
        <v>31</v>
      </c>
      <c r="M174" s="248">
        <v>1.1299999999999999E-2</v>
      </c>
      <c r="N174" s="251">
        <f t="shared" si="45"/>
        <v>1.1299999999999999E-2</v>
      </c>
      <c r="O174" s="252">
        <f t="shared" si="38"/>
        <v>1.0999999999999999E-2</v>
      </c>
      <c r="P174" s="253">
        <f t="shared" si="39"/>
        <v>1043.3333333333335</v>
      </c>
      <c r="Q174" s="252">
        <f t="shared" si="40"/>
        <v>1000</v>
      </c>
      <c r="R174" s="248">
        <v>8.3900000000000002E-2</v>
      </c>
      <c r="S174" s="254">
        <f t="shared" si="46"/>
        <v>8.3900000000000002E-2</v>
      </c>
      <c r="T174" s="255">
        <f t="shared" si="47"/>
        <v>8.4000000000000005E-2</v>
      </c>
      <c r="U174" s="254">
        <f t="shared" si="42"/>
        <v>7769.4378698224864</v>
      </c>
      <c r="V174" s="255">
        <f t="shared" si="33"/>
        <v>7800</v>
      </c>
      <c r="W174" s="256">
        <f t="shared" si="43"/>
        <v>248.22485207100596</v>
      </c>
      <c r="X174" s="248" t="s">
        <v>153</v>
      </c>
      <c r="Y174" s="248">
        <v>3110000000</v>
      </c>
      <c r="Z174" s="248">
        <v>4030000000</v>
      </c>
      <c r="AA174" s="248">
        <v>12.5</v>
      </c>
      <c r="AB174" s="248">
        <v>3</v>
      </c>
      <c r="AC174" s="248" t="s">
        <v>154</v>
      </c>
      <c r="AD174" s="248">
        <v>3.0000000000000001E-3</v>
      </c>
      <c r="AE174" s="248" t="s">
        <v>155</v>
      </c>
      <c r="AF174" s="248">
        <v>0.03</v>
      </c>
      <c r="AG174" s="248" t="s">
        <v>166</v>
      </c>
      <c r="AH174" s="248" t="s">
        <v>171</v>
      </c>
      <c r="AI174" s="248">
        <v>3.3799999999999998E-4</v>
      </c>
      <c r="AJ174" s="248">
        <v>31.3</v>
      </c>
      <c r="AK174" s="257"/>
    </row>
    <row r="175" spans="1:37" ht="13.9" customHeight="1">
      <c r="A175" s="247" t="s">
        <v>516</v>
      </c>
      <c r="B175" s="247" t="s">
        <v>517</v>
      </c>
      <c r="C175" s="248" t="s">
        <v>146</v>
      </c>
      <c r="D175" s="248" t="s">
        <v>145</v>
      </c>
      <c r="E175" s="258" t="s">
        <v>149</v>
      </c>
      <c r="F175" s="258" t="s">
        <v>149</v>
      </c>
      <c r="G175" s="248">
        <v>0.216</v>
      </c>
      <c r="H175" s="247"/>
      <c r="I175" s="249">
        <f t="shared" si="34"/>
        <v>0.216</v>
      </c>
      <c r="J175" s="250">
        <f t="shared" si="35"/>
        <v>0.22</v>
      </c>
      <c r="K175" s="249" t="str">
        <f t="shared" si="36"/>
        <v>-</v>
      </c>
      <c r="L175" s="250" t="str">
        <f t="shared" si="37"/>
        <v>NITI</v>
      </c>
      <c r="M175" s="248" t="s">
        <v>147</v>
      </c>
      <c r="N175" s="251" t="str">
        <f t="shared" si="45"/>
        <v>-</v>
      </c>
      <c r="O175" s="252" t="str">
        <f t="shared" si="38"/>
        <v>NV</v>
      </c>
      <c r="P175" s="253" t="str">
        <f t="shared" si="39"/>
        <v>--</v>
      </c>
      <c r="Q175" s="252" t="str">
        <f t="shared" si="40"/>
        <v>NITI, NV</v>
      </c>
      <c r="R175" s="248" t="s">
        <v>147</v>
      </c>
      <c r="S175" s="254" t="str">
        <f t="shared" si="46"/>
        <v>-</v>
      </c>
      <c r="T175" s="255" t="str">
        <f t="shared" si="47"/>
        <v>NV</v>
      </c>
      <c r="U175" s="254" t="str">
        <f t="shared" si="42"/>
        <v>--</v>
      </c>
      <c r="V175" s="255" t="str">
        <f t="shared" si="33"/>
        <v>NITI, NV</v>
      </c>
      <c r="W175" s="256" t="str">
        <f t="shared" si="43"/>
        <v>NITI, NV</v>
      </c>
      <c r="X175" s="247"/>
      <c r="Y175" s="248">
        <v>11.1</v>
      </c>
      <c r="Z175" s="248">
        <v>11.1</v>
      </c>
      <c r="AA175" s="248">
        <v>12.5</v>
      </c>
      <c r="AB175" s="248" t="s">
        <v>147</v>
      </c>
      <c r="AC175" s="247"/>
      <c r="AD175" s="248">
        <v>1.2999999999999999E-5</v>
      </c>
      <c r="AE175" s="248" t="s">
        <v>166</v>
      </c>
      <c r="AF175" s="248" t="s">
        <v>147</v>
      </c>
      <c r="AG175" s="247"/>
      <c r="AH175" s="248" t="s">
        <v>146</v>
      </c>
      <c r="AI175" s="248">
        <v>0.216</v>
      </c>
      <c r="AJ175" s="248" t="s">
        <v>147</v>
      </c>
      <c r="AK175" s="257"/>
    </row>
    <row r="176" spans="1:37" ht="13.9" customHeight="1">
      <c r="A176" s="247" t="s">
        <v>518</v>
      </c>
      <c r="B176" s="247" t="s">
        <v>519</v>
      </c>
      <c r="C176" s="248" t="s">
        <v>145</v>
      </c>
      <c r="D176" s="248" t="s">
        <v>145</v>
      </c>
      <c r="E176" s="248" t="s">
        <v>145</v>
      </c>
      <c r="F176" s="248" t="s">
        <v>145</v>
      </c>
      <c r="G176" s="248">
        <v>1.4799999999999999E-4</v>
      </c>
      <c r="H176" s="248" t="s">
        <v>152</v>
      </c>
      <c r="I176" s="249">
        <f t="shared" si="34"/>
        <v>1.4799999999999999E-4</v>
      </c>
      <c r="J176" s="250">
        <f t="shared" si="35"/>
        <v>1.4999999999999999E-4</v>
      </c>
      <c r="K176" s="249" t="str">
        <f t="shared" si="36"/>
        <v>-</v>
      </c>
      <c r="L176" s="250" t="str">
        <f t="shared" si="37"/>
        <v>NITI</v>
      </c>
      <c r="M176" s="248">
        <v>4.9300000000000004E-3</v>
      </c>
      <c r="N176" s="251">
        <f t="shared" si="45"/>
        <v>4.9300000000000004E-3</v>
      </c>
      <c r="O176" s="252">
        <f t="shared" si="38"/>
        <v>4.8999999999999998E-3</v>
      </c>
      <c r="P176" s="253" t="str">
        <f t="shared" si="39"/>
        <v>--</v>
      </c>
      <c r="Q176" s="252" t="str">
        <f t="shared" si="40"/>
        <v>NITI</v>
      </c>
      <c r="R176" s="248">
        <v>0.52</v>
      </c>
      <c r="S176" s="254">
        <f t="shared" si="46"/>
        <v>0.52</v>
      </c>
      <c r="T176" s="255">
        <f t="shared" si="47"/>
        <v>0.52</v>
      </c>
      <c r="U176" s="254" t="str">
        <f t="shared" si="42"/>
        <v>--</v>
      </c>
      <c r="V176" s="255" t="str">
        <f t="shared" si="33"/>
        <v>NITI</v>
      </c>
      <c r="W176" s="256" t="str">
        <f t="shared" si="43"/>
        <v>NITI</v>
      </c>
      <c r="X176" s="248" t="s">
        <v>153</v>
      </c>
      <c r="Y176" s="248">
        <v>493000000</v>
      </c>
      <c r="Z176" s="248">
        <v>284000000</v>
      </c>
      <c r="AA176" s="248">
        <v>12.5</v>
      </c>
      <c r="AB176" s="248">
        <v>3.3</v>
      </c>
      <c r="AC176" s="248" t="s">
        <v>154</v>
      </c>
      <c r="AD176" s="248">
        <v>1.9E-2</v>
      </c>
      <c r="AE176" s="248" t="s">
        <v>166</v>
      </c>
      <c r="AF176" s="248" t="s">
        <v>147</v>
      </c>
      <c r="AG176" s="247"/>
      <c r="AH176" s="248" t="s">
        <v>146</v>
      </c>
      <c r="AI176" s="248">
        <v>1.4799999999999999E-4</v>
      </c>
      <c r="AJ176" s="248" t="s">
        <v>147</v>
      </c>
      <c r="AK176" s="257"/>
    </row>
    <row r="177" spans="1:37" ht="13.9" customHeight="1">
      <c r="A177" s="247" t="s">
        <v>522</v>
      </c>
      <c r="B177" s="247" t="s">
        <v>523</v>
      </c>
      <c r="C177" s="248" t="s">
        <v>187</v>
      </c>
      <c r="D177" s="248" t="s">
        <v>145</v>
      </c>
      <c r="E177" s="258" t="s">
        <v>149</v>
      </c>
      <c r="F177" s="258" t="s">
        <v>149</v>
      </c>
      <c r="G177" s="248">
        <v>13.6</v>
      </c>
      <c r="H177" s="247"/>
      <c r="I177" s="249" t="str">
        <f t="shared" si="34"/>
        <v>-</v>
      </c>
      <c r="J177" s="250" t="str">
        <f t="shared" si="35"/>
        <v>NITI</v>
      </c>
      <c r="K177" s="249">
        <f t="shared" si="36"/>
        <v>13.6</v>
      </c>
      <c r="L177" s="250">
        <f t="shared" si="37"/>
        <v>14</v>
      </c>
      <c r="M177" s="248" t="s">
        <v>147</v>
      </c>
      <c r="N177" s="251" t="str">
        <f t="shared" si="45"/>
        <v>--</v>
      </c>
      <c r="O177" s="252" t="str">
        <f t="shared" si="38"/>
        <v>NITI, NV</v>
      </c>
      <c r="P177" s="253" t="str">
        <f t="shared" si="39"/>
        <v>--</v>
      </c>
      <c r="Q177" s="252" t="str">
        <f t="shared" si="40"/>
        <v>NV</v>
      </c>
      <c r="R177" s="248" t="s">
        <v>147</v>
      </c>
      <c r="S177" s="254" t="str">
        <f t="shared" si="46"/>
        <v>--</v>
      </c>
      <c r="T177" s="255" t="str">
        <f t="shared" si="47"/>
        <v>NITI, NV</v>
      </c>
      <c r="U177" s="254" t="str">
        <f t="shared" si="42"/>
        <v>--</v>
      </c>
      <c r="V177" s="255" t="str">
        <f t="shared" si="33"/>
        <v>NV</v>
      </c>
      <c r="W177" s="256" t="str">
        <f t="shared" si="43"/>
        <v>NV</v>
      </c>
      <c r="X177" s="247"/>
      <c r="Y177" s="248" t="s">
        <v>147</v>
      </c>
      <c r="Z177" s="248" t="s">
        <v>147</v>
      </c>
      <c r="AA177" s="248">
        <v>12.5</v>
      </c>
      <c r="AB177" s="248" t="s">
        <v>147</v>
      </c>
      <c r="AC177" s="247"/>
      <c r="AD177" s="248" t="s">
        <v>147</v>
      </c>
      <c r="AE177" s="247"/>
      <c r="AF177" s="248">
        <v>1.2999999999999999E-2</v>
      </c>
      <c r="AG177" s="248" t="s">
        <v>166</v>
      </c>
      <c r="AH177" s="248" t="s">
        <v>146</v>
      </c>
      <c r="AI177" s="248" t="s">
        <v>147</v>
      </c>
      <c r="AJ177" s="248">
        <v>13.6</v>
      </c>
      <c r="AK177" s="257"/>
    </row>
    <row r="178" spans="1:37" ht="13.9" customHeight="1">
      <c r="A178" s="247" t="s">
        <v>524</v>
      </c>
      <c r="B178" s="247" t="s">
        <v>525</v>
      </c>
      <c r="C178" s="248" t="s">
        <v>187</v>
      </c>
      <c r="D178" s="248" t="s">
        <v>145</v>
      </c>
      <c r="E178" s="258" t="s">
        <v>149</v>
      </c>
      <c r="F178" s="258" t="s">
        <v>149</v>
      </c>
      <c r="G178" s="248">
        <v>13.6</v>
      </c>
      <c r="H178" s="247"/>
      <c r="I178" s="249" t="str">
        <f t="shared" si="34"/>
        <v>-</v>
      </c>
      <c r="J178" s="250" t="str">
        <f t="shared" si="35"/>
        <v>NITI</v>
      </c>
      <c r="K178" s="249">
        <f t="shared" si="36"/>
        <v>13.6</v>
      </c>
      <c r="L178" s="250">
        <f t="shared" si="37"/>
        <v>14</v>
      </c>
      <c r="M178" s="248" t="s">
        <v>147</v>
      </c>
      <c r="N178" s="251" t="str">
        <f t="shared" si="45"/>
        <v>--</v>
      </c>
      <c r="O178" s="252" t="str">
        <f t="shared" si="38"/>
        <v>NITI, NV</v>
      </c>
      <c r="P178" s="253" t="str">
        <f t="shared" si="39"/>
        <v>--</v>
      </c>
      <c r="Q178" s="252" t="str">
        <f t="shared" si="40"/>
        <v>NV</v>
      </c>
      <c r="R178" s="248" t="s">
        <v>147</v>
      </c>
      <c r="S178" s="254" t="str">
        <f t="shared" si="46"/>
        <v>--</v>
      </c>
      <c r="T178" s="255" t="str">
        <f t="shared" si="47"/>
        <v>NITI, NV</v>
      </c>
      <c r="U178" s="254" t="str">
        <f t="shared" si="42"/>
        <v>--</v>
      </c>
      <c r="V178" s="255" t="str">
        <f t="shared" si="33"/>
        <v>NV</v>
      </c>
      <c r="W178" s="256" t="str">
        <f t="shared" si="43"/>
        <v>NV</v>
      </c>
      <c r="X178" s="247"/>
      <c r="Y178" s="248" t="s">
        <v>147</v>
      </c>
      <c r="Z178" s="248" t="s">
        <v>147</v>
      </c>
      <c r="AA178" s="248">
        <v>12.5</v>
      </c>
      <c r="AB178" s="248" t="s">
        <v>147</v>
      </c>
      <c r="AC178" s="247"/>
      <c r="AD178" s="248" t="s">
        <v>147</v>
      </c>
      <c r="AE178" s="247"/>
      <c r="AF178" s="248">
        <v>1.2999999999999999E-2</v>
      </c>
      <c r="AG178" s="248" t="s">
        <v>166</v>
      </c>
      <c r="AH178" s="248" t="s">
        <v>146</v>
      </c>
      <c r="AI178" s="248" t="s">
        <v>147</v>
      </c>
      <c r="AJ178" s="248">
        <v>13.6</v>
      </c>
      <c r="AK178" s="257"/>
    </row>
    <row r="179" spans="1:37" ht="13.9" customHeight="1">
      <c r="A179" s="247" t="s">
        <v>526</v>
      </c>
      <c r="B179" s="247" t="s">
        <v>527</v>
      </c>
      <c r="C179" s="248" t="s">
        <v>145</v>
      </c>
      <c r="D179" s="248" t="s">
        <v>145</v>
      </c>
      <c r="E179" s="248" t="s">
        <v>145</v>
      </c>
      <c r="F179" s="248" t="s">
        <v>145</v>
      </c>
      <c r="G179" s="248">
        <v>0.13700000000000001</v>
      </c>
      <c r="H179" s="248" t="s">
        <v>152</v>
      </c>
      <c r="I179" s="249">
        <f t="shared" si="34"/>
        <v>0.13700000000000001</v>
      </c>
      <c r="J179" s="250">
        <f t="shared" si="35"/>
        <v>0.14000000000000001</v>
      </c>
      <c r="K179" s="249">
        <f t="shared" si="36"/>
        <v>7.3</v>
      </c>
      <c r="L179" s="250">
        <f t="shared" si="37"/>
        <v>7.3</v>
      </c>
      <c r="M179" s="248">
        <v>4.57</v>
      </c>
      <c r="N179" s="251">
        <f t="shared" si="45"/>
        <v>4.57</v>
      </c>
      <c r="O179" s="252">
        <f t="shared" si="38"/>
        <v>4.5999999999999996</v>
      </c>
      <c r="P179" s="253">
        <f t="shared" si="39"/>
        <v>243.33333333333334</v>
      </c>
      <c r="Q179" s="252">
        <f t="shared" si="40"/>
        <v>240</v>
      </c>
      <c r="R179" s="248">
        <v>14300</v>
      </c>
      <c r="S179" s="254">
        <f t="shared" si="46"/>
        <v>14300</v>
      </c>
      <c r="T179" s="255">
        <f t="shared" si="47"/>
        <v>14000</v>
      </c>
      <c r="U179" s="254">
        <f t="shared" si="42"/>
        <v>761970.80291970796</v>
      </c>
      <c r="V179" s="255">
        <f t="shared" si="33"/>
        <v>760000</v>
      </c>
      <c r="W179" s="256">
        <f t="shared" si="43"/>
        <v>104379.56204379561</v>
      </c>
      <c r="X179" s="248" t="s">
        <v>153</v>
      </c>
      <c r="Y179" s="248">
        <v>6280000000</v>
      </c>
      <c r="Z179" s="248">
        <v>3840000</v>
      </c>
      <c r="AA179" s="248">
        <v>12.5</v>
      </c>
      <c r="AB179" s="248">
        <v>7</v>
      </c>
      <c r="AC179" s="248" t="s">
        <v>154</v>
      </c>
      <c r="AD179" s="248">
        <v>7.4000000000000003E-6</v>
      </c>
      <c r="AE179" s="248" t="s">
        <v>155</v>
      </c>
      <c r="AF179" s="248">
        <v>7.0000000000000001E-3</v>
      </c>
      <c r="AG179" s="248" t="s">
        <v>155</v>
      </c>
      <c r="AH179" s="248" t="s">
        <v>171</v>
      </c>
      <c r="AI179" s="248">
        <v>0.13700000000000001</v>
      </c>
      <c r="AJ179" s="248">
        <v>7.3</v>
      </c>
      <c r="AK179" s="257"/>
    </row>
    <row r="180" spans="1:37" ht="13.9" customHeight="1">
      <c r="A180" s="247" t="s">
        <v>528</v>
      </c>
      <c r="B180" s="247" t="s">
        <v>529</v>
      </c>
      <c r="C180" s="248" t="s">
        <v>145</v>
      </c>
      <c r="D180" s="248" t="s">
        <v>145</v>
      </c>
      <c r="E180" s="248" t="s">
        <v>145</v>
      </c>
      <c r="F180" s="248" t="s">
        <v>145</v>
      </c>
      <c r="G180" s="248">
        <v>0.313</v>
      </c>
      <c r="H180" s="248" t="s">
        <v>163</v>
      </c>
      <c r="I180" s="249" t="str">
        <f t="shared" si="34"/>
        <v>-</v>
      </c>
      <c r="J180" s="250" t="str">
        <f t="shared" si="35"/>
        <v>NITI</v>
      </c>
      <c r="K180" s="249">
        <f t="shared" si="36"/>
        <v>0.313</v>
      </c>
      <c r="L180" s="250">
        <f t="shared" si="37"/>
        <v>0.31</v>
      </c>
      <c r="M180" s="248">
        <v>10.4</v>
      </c>
      <c r="N180" s="251" t="str">
        <f t="shared" si="45"/>
        <v>--</v>
      </c>
      <c r="O180" s="252" t="str">
        <f t="shared" si="38"/>
        <v>NITI</v>
      </c>
      <c r="P180" s="253">
        <f t="shared" si="39"/>
        <v>10.4</v>
      </c>
      <c r="Q180" s="252">
        <f t="shared" si="40"/>
        <v>10</v>
      </c>
      <c r="R180" s="248">
        <v>69100</v>
      </c>
      <c r="S180" s="254" t="str">
        <f t="shared" si="46"/>
        <v>--</v>
      </c>
      <c r="T180" s="255" t="str">
        <f t="shared" si="47"/>
        <v>NITI</v>
      </c>
      <c r="U180" s="254">
        <f t="shared" si="42"/>
        <v>69100</v>
      </c>
      <c r="V180" s="255">
        <f t="shared" si="33"/>
        <v>69000</v>
      </c>
      <c r="W180" s="256">
        <f t="shared" si="43"/>
        <v>220766.77316293929</v>
      </c>
      <c r="X180" s="248" t="s">
        <v>153</v>
      </c>
      <c r="Y180" s="248">
        <v>105000000</v>
      </c>
      <c r="Z180" s="248">
        <v>4530000</v>
      </c>
      <c r="AA180" s="248">
        <v>12.5</v>
      </c>
      <c r="AB180" s="248">
        <v>18</v>
      </c>
      <c r="AC180" s="248" t="s">
        <v>154</v>
      </c>
      <c r="AD180" s="248" t="s">
        <v>147</v>
      </c>
      <c r="AE180" s="247"/>
      <c r="AF180" s="248">
        <v>2.9999999999999997E-4</v>
      </c>
      <c r="AG180" s="248" t="s">
        <v>160</v>
      </c>
      <c r="AH180" s="248" t="s">
        <v>146</v>
      </c>
      <c r="AI180" s="248" t="s">
        <v>147</v>
      </c>
      <c r="AJ180" s="248">
        <v>0.313</v>
      </c>
      <c r="AK180" s="257"/>
    </row>
    <row r="181" spans="1:37" ht="13.9" customHeight="1">
      <c r="A181" s="247" t="s">
        <v>530</v>
      </c>
      <c r="B181" s="247" t="s">
        <v>531</v>
      </c>
      <c r="C181" s="248" t="s">
        <v>145</v>
      </c>
      <c r="D181" s="248" t="s">
        <v>145</v>
      </c>
      <c r="E181" s="248" t="s">
        <v>145</v>
      </c>
      <c r="F181" s="248" t="s">
        <v>145</v>
      </c>
      <c r="G181" s="248">
        <v>52.1</v>
      </c>
      <c r="H181" s="248" t="s">
        <v>163</v>
      </c>
      <c r="I181" s="249" t="str">
        <f t="shared" si="34"/>
        <v>-</v>
      </c>
      <c r="J181" s="250" t="str">
        <f t="shared" si="35"/>
        <v>NITI</v>
      </c>
      <c r="K181" s="249">
        <f t="shared" si="36"/>
        <v>52.1</v>
      </c>
      <c r="L181" s="250">
        <f t="shared" si="37"/>
        <v>52</v>
      </c>
      <c r="M181" s="248">
        <v>1740</v>
      </c>
      <c r="N181" s="251" t="str">
        <f t="shared" si="45"/>
        <v>--</v>
      </c>
      <c r="O181" s="252" t="str">
        <f t="shared" si="38"/>
        <v>NITI</v>
      </c>
      <c r="P181" s="253">
        <f t="shared" si="39"/>
        <v>1740</v>
      </c>
      <c r="Q181" s="252">
        <f t="shared" si="40"/>
        <v>1700</v>
      </c>
      <c r="R181" s="248">
        <v>807000</v>
      </c>
      <c r="S181" s="254" t="str">
        <f t="shared" si="46"/>
        <v>--</v>
      </c>
      <c r="T181" s="255" t="str">
        <f t="shared" si="47"/>
        <v>NITI</v>
      </c>
      <c r="U181" s="254">
        <f t="shared" si="42"/>
        <v>807000</v>
      </c>
      <c r="V181" s="255">
        <f t="shared" si="33"/>
        <v>810000</v>
      </c>
      <c r="W181" s="256">
        <f t="shared" si="43"/>
        <v>15489.443378119002</v>
      </c>
      <c r="X181" s="248" t="s">
        <v>153</v>
      </c>
      <c r="Y181" s="248">
        <v>11400000</v>
      </c>
      <c r="Z181" s="248">
        <v>4790000</v>
      </c>
      <c r="AA181" s="248">
        <v>12.5</v>
      </c>
      <c r="AB181" s="248">
        <v>2.1</v>
      </c>
      <c r="AC181" s="248" t="s">
        <v>154</v>
      </c>
      <c r="AD181" s="248" t="s">
        <v>147</v>
      </c>
      <c r="AE181" s="247"/>
      <c r="AF181" s="248">
        <v>0.05</v>
      </c>
      <c r="AG181" s="248" t="s">
        <v>231</v>
      </c>
      <c r="AH181" s="248" t="s">
        <v>146</v>
      </c>
      <c r="AI181" s="248" t="s">
        <v>147</v>
      </c>
      <c r="AJ181" s="248">
        <v>52.1</v>
      </c>
      <c r="AK181" s="257"/>
    </row>
    <row r="182" spans="1:37" ht="13.9" customHeight="1">
      <c r="A182" s="247" t="s">
        <v>532</v>
      </c>
      <c r="B182" s="247" t="s">
        <v>533</v>
      </c>
      <c r="C182" s="248" t="s">
        <v>146</v>
      </c>
      <c r="D182" s="248" t="s">
        <v>145</v>
      </c>
      <c r="E182" s="258" t="s">
        <v>149</v>
      </c>
      <c r="F182" s="258" t="s">
        <v>149</v>
      </c>
      <c r="G182" s="248">
        <v>6.5300000000000002E-3</v>
      </c>
      <c r="H182" s="247"/>
      <c r="I182" s="249">
        <f t="shared" si="34"/>
        <v>6.5300000000000002E-3</v>
      </c>
      <c r="J182" s="250">
        <f t="shared" si="35"/>
        <v>6.4999999999999997E-3</v>
      </c>
      <c r="K182" s="249" t="str">
        <f t="shared" si="36"/>
        <v>-</v>
      </c>
      <c r="L182" s="250" t="str">
        <f t="shared" si="37"/>
        <v>NITI</v>
      </c>
      <c r="M182" s="248" t="s">
        <v>147</v>
      </c>
      <c r="N182" s="251" t="str">
        <f t="shared" si="45"/>
        <v>-</v>
      </c>
      <c r="O182" s="252" t="str">
        <f t="shared" si="38"/>
        <v>NV</v>
      </c>
      <c r="P182" s="253" t="str">
        <f t="shared" si="39"/>
        <v>--</v>
      </c>
      <c r="Q182" s="252" t="str">
        <f t="shared" si="40"/>
        <v>NITI, NV</v>
      </c>
      <c r="R182" s="248" t="s">
        <v>147</v>
      </c>
      <c r="S182" s="254" t="str">
        <f t="shared" si="46"/>
        <v>-</v>
      </c>
      <c r="T182" s="255" t="str">
        <f t="shared" si="47"/>
        <v>NV</v>
      </c>
      <c r="U182" s="254" t="str">
        <f t="shared" si="42"/>
        <v>--</v>
      </c>
      <c r="V182" s="255" t="str">
        <f t="shared" si="33"/>
        <v>NITI, NV</v>
      </c>
      <c r="W182" s="256" t="str">
        <f t="shared" si="43"/>
        <v>NITI, NV</v>
      </c>
      <c r="X182" s="247"/>
      <c r="Y182" s="248">
        <v>0.12</v>
      </c>
      <c r="Z182" s="248">
        <v>2.2900000000000001E-4</v>
      </c>
      <c r="AA182" s="248">
        <v>12.5</v>
      </c>
      <c r="AB182" s="248" t="s">
        <v>147</v>
      </c>
      <c r="AC182" s="247"/>
      <c r="AD182" s="248">
        <v>4.2999999999999999E-4</v>
      </c>
      <c r="AE182" s="248" t="s">
        <v>166</v>
      </c>
      <c r="AF182" s="248" t="s">
        <v>147</v>
      </c>
      <c r="AG182" s="247"/>
      <c r="AH182" s="248" t="s">
        <v>146</v>
      </c>
      <c r="AI182" s="248">
        <v>6.5300000000000002E-3</v>
      </c>
      <c r="AJ182" s="248" t="s">
        <v>147</v>
      </c>
      <c r="AK182" s="257"/>
    </row>
    <row r="183" spans="1:37" ht="13.9" customHeight="1">
      <c r="A183" s="247" t="s">
        <v>534</v>
      </c>
      <c r="B183" s="247" t="s">
        <v>535</v>
      </c>
      <c r="C183" s="248" t="s">
        <v>146</v>
      </c>
      <c r="D183" s="248" t="s">
        <v>145</v>
      </c>
      <c r="E183" s="258" t="s">
        <v>149</v>
      </c>
      <c r="F183" s="258" t="s">
        <v>149</v>
      </c>
      <c r="G183" s="248">
        <v>0.32600000000000001</v>
      </c>
      <c r="H183" s="247"/>
      <c r="I183" s="249">
        <f t="shared" si="34"/>
        <v>0.32600000000000001</v>
      </c>
      <c r="J183" s="250">
        <f t="shared" si="35"/>
        <v>0.33</v>
      </c>
      <c r="K183" s="249" t="str">
        <f t="shared" si="36"/>
        <v>-</v>
      </c>
      <c r="L183" s="250" t="str">
        <f t="shared" si="37"/>
        <v>NITI</v>
      </c>
      <c r="M183" s="248" t="s">
        <v>147</v>
      </c>
      <c r="N183" s="251" t="str">
        <f t="shared" si="45"/>
        <v>-</v>
      </c>
      <c r="O183" s="252" t="str">
        <f t="shared" si="38"/>
        <v>NV</v>
      </c>
      <c r="P183" s="253" t="str">
        <f t="shared" si="39"/>
        <v>--</v>
      </c>
      <c r="Q183" s="252" t="str">
        <f t="shared" si="40"/>
        <v>NITI, NV</v>
      </c>
      <c r="R183" s="248" t="s">
        <v>147</v>
      </c>
      <c r="S183" s="254" t="str">
        <f t="shared" si="46"/>
        <v>-</v>
      </c>
      <c r="T183" s="255" t="str">
        <f t="shared" si="47"/>
        <v>NV</v>
      </c>
      <c r="U183" s="254" t="str">
        <f t="shared" si="42"/>
        <v>--</v>
      </c>
      <c r="V183" s="255" t="str">
        <f t="shared" si="33"/>
        <v>NITI, NV</v>
      </c>
      <c r="W183" s="256" t="str">
        <f t="shared" si="43"/>
        <v>NITI, NV</v>
      </c>
      <c r="X183" s="247"/>
      <c r="Y183" s="248">
        <v>1130</v>
      </c>
      <c r="Z183" s="248">
        <v>8.4500000000000006E-2</v>
      </c>
      <c r="AA183" s="248">
        <v>12.5</v>
      </c>
      <c r="AB183" s="248" t="s">
        <v>147</v>
      </c>
      <c r="AC183" s="247"/>
      <c r="AD183" s="248">
        <v>8.6000000000000007E-6</v>
      </c>
      <c r="AE183" s="248" t="s">
        <v>166</v>
      </c>
      <c r="AF183" s="248" t="s">
        <v>147</v>
      </c>
      <c r="AG183" s="247"/>
      <c r="AH183" s="248" t="s">
        <v>146</v>
      </c>
      <c r="AI183" s="248">
        <v>0.32600000000000001</v>
      </c>
      <c r="AJ183" s="248" t="s">
        <v>147</v>
      </c>
      <c r="AK183" s="257"/>
    </row>
    <row r="184" spans="1:37" ht="13.9" customHeight="1">
      <c r="A184" s="247" t="s">
        <v>536</v>
      </c>
      <c r="B184" s="247" t="s">
        <v>537</v>
      </c>
      <c r="C184" s="248" t="s">
        <v>146</v>
      </c>
      <c r="D184" s="248" t="s">
        <v>145</v>
      </c>
      <c r="E184" s="258" t="s">
        <v>149</v>
      </c>
      <c r="F184" s="258" t="s">
        <v>149</v>
      </c>
      <c r="G184" s="248">
        <v>8.3400000000000002E-2</v>
      </c>
      <c r="H184" s="247"/>
      <c r="I184" s="249" t="str">
        <f t="shared" si="34"/>
        <v>-</v>
      </c>
      <c r="J184" s="250" t="str">
        <f t="shared" si="35"/>
        <v>NITI</v>
      </c>
      <c r="K184" s="249">
        <f t="shared" si="36"/>
        <v>8.3400000000000002E-2</v>
      </c>
      <c r="L184" s="250">
        <f t="shared" si="37"/>
        <v>8.3000000000000004E-2</v>
      </c>
      <c r="M184" s="248" t="s">
        <v>147</v>
      </c>
      <c r="N184" s="251" t="str">
        <f t="shared" si="45"/>
        <v>--</v>
      </c>
      <c r="O184" s="252" t="str">
        <f t="shared" si="38"/>
        <v>NITI, NV</v>
      </c>
      <c r="P184" s="253" t="str">
        <f t="shared" si="39"/>
        <v>--</v>
      </c>
      <c r="Q184" s="252" t="str">
        <f t="shared" si="40"/>
        <v>NV</v>
      </c>
      <c r="R184" s="248" t="s">
        <v>147</v>
      </c>
      <c r="S184" s="254" t="str">
        <f t="shared" si="46"/>
        <v>--</v>
      </c>
      <c r="T184" s="255" t="str">
        <f t="shared" si="47"/>
        <v>NITI, NV</v>
      </c>
      <c r="U184" s="254" t="str">
        <f t="shared" si="42"/>
        <v>--</v>
      </c>
      <c r="V184" s="255" t="str">
        <f t="shared" ref="V184:V247" si="48">IF(ISNUMBER(U184),ROUND(U184,2-(1+INT(LOG10(U184)))),IF(AND(NOT($C184="Yes"),NOT(ISNUMBER(K184))),"NITI, NV",IF(AND($C184="Yes",NOT(ISNUMBER(K184))),"NITI","NV")))</f>
        <v>NV</v>
      </c>
      <c r="W184" s="256" t="str">
        <f t="shared" si="43"/>
        <v>NV</v>
      </c>
      <c r="X184" s="247"/>
      <c r="Y184" s="248">
        <v>3230000</v>
      </c>
      <c r="Z184" s="248">
        <v>126000</v>
      </c>
      <c r="AA184" s="248">
        <v>12.5</v>
      </c>
      <c r="AB184" s="248" t="s">
        <v>147</v>
      </c>
      <c r="AC184" s="247"/>
      <c r="AD184" s="248" t="s">
        <v>147</v>
      </c>
      <c r="AE184" s="247"/>
      <c r="AF184" s="248">
        <v>8.0000000000000007E-5</v>
      </c>
      <c r="AG184" s="248" t="s">
        <v>166</v>
      </c>
      <c r="AH184" s="248" t="s">
        <v>146</v>
      </c>
      <c r="AI184" s="248" t="s">
        <v>147</v>
      </c>
      <c r="AJ184" s="248">
        <v>8.3400000000000002E-2</v>
      </c>
      <c r="AK184" s="257"/>
    </row>
    <row r="185" spans="1:37" ht="13.9" customHeight="1">
      <c r="A185" s="247" t="s">
        <v>538</v>
      </c>
      <c r="B185" s="247" t="s">
        <v>539</v>
      </c>
      <c r="C185" s="248" t="s">
        <v>145</v>
      </c>
      <c r="D185" s="248" t="s">
        <v>145</v>
      </c>
      <c r="E185" s="248" t="s">
        <v>145</v>
      </c>
      <c r="F185" s="248" t="s">
        <v>145</v>
      </c>
      <c r="G185" s="248">
        <v>1.04</v>
      </c>
      <c r="H185" s="248" t="s">
        <v>163</v>
      </c>
      <c r="I185" s="249" t="str">
        <f t="shared" si="34"/>
        <v>-</v>
      </c>
      <c r="J185" s="250" t="str">
        <f t="shared" si="35"/>
        <v>NITI</v>
      </c>
      <c r="K185" s="249">
        <f t="shared" si="36"/>
        <v>1.04</v>
      </c>
      <c r="L185" s="250">
        <f t="shared" si="37"/>
        <v>1</v>
      </c>
      <c r="M185" s="248">
        <v>34.799999999999997</v>
      </c>
      <c r="N185" s="251" t="str">
        <f t="shared" si="45"/>
        <v>--</v>
      </c>
      <c r="O185" s="252" t="str">
        <f t="shared" si="38"/>
        <v>NITI</v>
      </c>
      <c r="P185" s="253">
        <f t="shared" si="39"/>
        <v>34.799999999999997</v>
      </c>
      <c r="Q185" s="252">
        <f t="shared" si="40"/>
        <v>35</v>
      </c>
      <c r="R185" s="248">
        <v>94600</v>
      </c>
      <c r="S185" s="254" t="str">
        <f t="shared" si="46"/>
        <v>--</v>
      </c>
      <c r="T185" s="255" t="str">
        <f t="shared" si="47"/>
        <v>NITI</v>
      </c>
      <c r="U185" s="254">
        <f t="shared" si="42"/>
        <v>94600</v>
      </c>
      <c r="V185" s="255">
        <f t="shared" si="48"/>
        <v>95000</v>
      </c>
      <c r="W185" s="256">
        <f t="shared" si="43"/>
        <v>90961.538461538454</v>
      </c>
      <c r="X185" s="248" t="s">
        <v>153</v>
      </c>
      <c r="Y185" s="248">
        <v>176000000</v>
      </c>
      <c r="Z185" s="248">
        <v>11000000</v>
      </c>
      <c r="AA185" s="248">
        <v>12.5</v>
      </c>
      <c r="AB185" s="248" t="s">
        <v>147</v>
      </c>
      <c r="AC185" s="247"/>
      <c r="AD185" s="248" t="s">
        <v>147</v>
      </c>
      <c r="AE185" s="247"/>
      <c r="AF185" s="248">
        <v>1E-3</v>
      </c>
      <c r="AG185" s="248" t="s">
        <v>160</v>
      </c>
      <c r="AH185" s="248" t="s">
        <v>146</v>
      </c>
      <c r="AI185" s="248" t="s">
        <v>147</v>
      </c>
      <c r="AJ185" s="248">
        <v>1.04</v>
      </c>
      <c r="AK185" s="257"/>
    </row>
    <row r="186" spans="1:37" ht="13.9" customHeight="1">
      <c r="A186" s="247" t="s">
        <v>540</v>
      </c>
      <c r="B186" s="247" t="s">
        <v>541</v>
      </c>
      <c r="C186" s="248" t="s">
        <v>145</v>
      </c>
      <c r="D186" s="248" t="s">
        <v>145</v>
      </c>
      <c r="E186" s="248" t="s">
        <v>145</v>
      </c>
      <c r="F186" s="248" t="s">
        <v>145</v>
      </c>
      <c r="G186" s="248">
        <v>2.16E-3</v>
      </c>
      <c r="H186" s="248" t="s">
        <v>152</v>
      </c>
      <c r="I186" s="249">
        <f t="shared" si="34"/>
        <v>2.16E-3</v>
      </c>
      <c r="J186" s="250">
        <f t="shared" si="35"/>
        <v>2.2000000000000001E-3</v>
      </c>
      <c r="K186" s="249" t="str">
        <f t="shared" si="36"/>
        <v>-</v>
      </c>
      <c r="L186" s="250" t="str">
        <f t="shared" si="37"/>
        <v>NITI</v>
      </c>
      <c r="M186" s="248">
        <v>7.1999999999999995E-2</v>
      </c>
      <c r="N186" s="251">
        <f t="shared" si="45"/>
        <v>7.1999999999999995E-2</v>
      </c>
      <c r="O186" s="252">
        <f t="shared" si="38"/>
        <v>7.1999999999999995E-2</v>
      </c>
      <c r="P186" s="253" t="str">
        <f t="shared" si="39"/>
        <v>--</v>
      </c>
      <c r="Q186" s="252" t="str">
        <f t="shared" si="40"/>
        <v>NITI</v>
      </c>
      <c r="R186" s="248">
        <v>0.60199999999999998</v>
      </c>
      <c r="S186" s="254">
        <f t="shared" si="46"/>
        <v>0.60199999999999998</v>
      </c>
      <c r="T186" s="255">
        <f t="shared" si="47"/>
        <v>0.6</v>
      </c>
      <c r="U186" s="254" t="str">
        <f t="shared" si="42"/>
        <v>--</v>
      </c>
      <c r="V186" s="255" t="str">
        <f t="shared" si="48"/>
        <v>NITI</v>
      </c>
      <c r="W186" s="256" t="str">
        <f t="shared" si="43"/>
        <v>NITI</v>
      </c>
      <c r="X186" s="248" t="s">
        <v>395</v>
      </c>
      <c r="Y186" s="248">
        <v>8030</v>
      </c>
      <c r="Z186" s="248">
        <v>646</v>
      </c>
      <c r="AA186" s="248">
        <v>12.5</v>
      </c>
      <c r="AB186" s="248" t="s">
        <v>147</v>
      </c>
      <c r="AC186" s="247"/>
      <c r="AD186" s="248">
        <v>1.2999999999999999E-3</v>
      </c>
      <c r="AE186" s="248" t="s">
        <v>155</v>
      </c>
      <c r="AF186" s="248" t="s">
        <v>147</v>
      </c>
      <c r="AG186" s="247"/>
      <c r="AH186" s="248" t="s">
        <v>146</v>
      </c>
      <c r="AI186" s="248">
        <v>2.16E-3</v>
      </c>
      <c r="AJ186" s="248" t="s">
        <v>147</v>
      </c>
      <c r="AK186" s="257"/>
    </row>
    <row r="187" spans="1:37" ht="13.9" customHeight="1">
      <c r="A187" s="247" t="s">
        <v>542</v>
      </c>
      <c r="B187" s="247" t="s">
        <v>543</v>
      </c>
      <c r="C187" s="248" t="s">
        <v>145</v>
      </c>
      <c r="D187" s="248" t="s">
        <v>145</v>
      </c>
      <c r="E187" s="248" t="s">
        <v>145</v>
      </c>
      <c r="F187" s="248" t="s">
        <v>145</v>
      </c>
      <c r="G187" s="248">
        <v>1.08E-3</v>
      </c>
      <c r="H187" s="248" t="s">
        <v>152</v>
      </c>
      <c r="I187" s="249">
        <f t="shared" si="34"/>
        <v>1.08E-3</v>
      </c>
      <c r="J187" s="250">
        <f t="shared" si="35"/>
        <v>1.1000000000000001E-3</v>
      </c>
      <c r="K187" s="249" t="str">
        <f t="shared" si="36"/>
        <v>-</v>
      </c>
      <c r="L187" s="250" t="str">
        <f t="shared" si="37"/>
        <v>NITI</v>
      </c>
      <c r="M187" s="248">
        <v>3.5999999999999997E-2</v>
      </c>
      <c r="N187" s="251">
        <f t="shared" si="45"/>
        <v>3.5999999999999997E-2</v>
      </c>
      <c r="O187" s="252">
        <f t="shared" si="38"/>
        <v>3.5999999999999997E-2</v>
      </c>
      <c r="P187" s="253" t="str">
        <f t="shared" si="39"/>
        <v>--</v>
      </c>
      <c r="Q187" s="252" t="str">
        <f t="shared" si="40"/>
        <v>NITI</v>
      </c>
      <c r="R187" s="248">
        <v>5.71</v>
      </c>
      <c r="S187" s="254">
        <f t="shared" si="46"/>
        <v>5.71</v>
      </c>
      <c r="T187" s="255">
        <f t="shared" si="47"/>
        <v>5.7</v>
      </c>
      <c r="U187" s="254" t="str">
        <f t="shared" si="42"/>
        <v>--</v>
      </c>
      <c r="V187" s="255" t="str">
        <f t="shared" si="48"/>
        <v>NITI</v>
      </c>
      <c r="W187" s="256" t="str">
        <f t="shared" si="43"/>
        <v>NITI</v>
      </c>
      <c r="X187" s="248" t="s">
        <v>395</v>
      </c>
      <c r="Y187" s="248">
        <v>408</v>
      </c>
      <c r="Z187" s="248">
        <v>37.799999999999997</v>
      </c>
      <c r="AA187" s="248">
        <v>12.5</v>
      </c>
      <c r="AB187" s="248" t="s">
        <v>147</v>
      </c>
      <c r="AC187" s="247"/>
      <c r="AD187" s="248">
        <v>2.5999999999999999E-3</v>
      </c>
      <c r="AE187" s="248" t="s">
        <v>155</v>
      </c>
      <c r="AF187" s="248" t="s">
        <v>147</v>
      </c>
      <c r="AG187" s="247"/>
      <c r="AH187" s="248" t="s">
        <v>146</v>
      </c>
      <c r="AI187" s="248">
        <v>1.08E-3</v>
      </c>
      <c r="AJ187" s="248" t="s">
        <v>147</v>
      </c>
      <c r="AK187" s="257"/>
    </row>
    <row r="188" spans="1:37" ht="13.9" customHeight="1">
      <c r="A188" s="247" t="s">
        <v>544</v>
      </c>
      <c r="B188" s="247" t="s">
        <v>545</v>
      </c>
      <c r="C188" s="248" t="s">
        <v>145</v>
      </c>
      <c r="D188" s="248" t="s">
        <v>145</v>
      </c>
      <c r="E188" s="248" t="s">
        <v>145</v>
      </c>
      <c r="F188" s="248" t="s">
        <v>145</v>
      </c>
      <c r="G188" s="248">
        <v>2.4599999999999999E-3</v>
      </c>
      <c r="H188" s="248" t="s">
        <v>152</v>
      </c>
      <c r="I188" s="249">
        <f t="shared" si="34"/>
        <v>2.4599999999999999E-3</v>
      </c>
      <c r="J188" s="250">
        <f t="shared" si="35"/>
        <v>2.5000000000000001E-3</v>
      </c>
      <c r="K188" s="249">
        <f t="shared" si="36"/>
        <v>1.39</v>
      </c>
      <c r="L188" s="250">
        <f t="shared" si="37"/>
        <v>1.4</v>
      </c>
      <c r="M188" s="248">
        <v>8.2100000000000006E-2</v>
      </c>
      <c r="N188" s="251">
        <f t="shared" si="45"/>
        <v>8.2100000000000006E-2</v>
      </c>
      <c r="O188" s="252">
        <f t="shared" si="38"/>
        <v>8.2000000000000003E-2</v>
      </c>
      <c r="P188" s="253">
        <f t="shared" si="39"/>
        <v>46.333333333333329</v>
      </c>
      <c r="Q188" s="252">
        <f t="shared" si="40"/>
        <v>46</v>
      </c>
      <c r="R188" s="248">
        <v>1.19</v>
      </c>
      <c r="S188" s="254">
        <f t="shared" si="46"/>
        <v>1.19</v>
      </c>
      <c r="T188" s="255">
        <f t="shared" si="47"/>
        <v>1.2</v>
      </c>
      <c r="U188" s="254">
        <f t="shared" si="42"/>
        <v>672.39837398373982</v>
      </c>
      <c r="V188" s="255">
        <f t="shared" si="48"/>
        <v>670</v>
      </c>
      <c r="W188" s="256">
        <f t="shared" si="43"/>
        <v>483.73983739837399</v>
      </c>
      <c r="X188" s="248" t="s">
        <v>153</v>
      </c>
      <c r="Y188" s="248">
        <v>2.76</v>
      </c>
      <c r="Z188" s="248">
        <v>1.56</v>
      </c>
      <c r="AA188" s="248">
        <v>12.5</v>
      </c>
      <c r="AB188" s="248" t="s">
        <v>147</v>
      </c>
      <c r="AC188" s="247"/>
      <c r="AD188" s="248">
        <v>1.14E-3</v>
      </c>
      <c r="AE188" s="248" t="s">
        <v>546</v>
      </c>
      <c r="AF188" s="248">
        <v>1.33E-3</v>
      </c>
      <c r="AG188" s="248" t="s">
        <v>546</v>
      </c>
      <c r="AH188" s="248" t="s">
        <v>146</v>
      </c>
      <c r="AI188" s="248">
        <v>2.4599999999999999E-3</v>
      </c>
      <c r="AJ188" s="248">
        <v>1.39</v>
      </c>
      <c r="AK188" s="257" t="s">
        <v>1277</v>
      </c>
    </row>
    <row r="189" spans="1:37" ht="13.9" customHeight="1">
      <c r="A189" s="247" t="s">
        <v>547</v>
      </c>
      <c r="B189" s="247" t="s">
        <v>548</v>
      </c>
      <c r="C189" s="248" t="s">
        <v>145</v>
      </c>
      <c r="D189" s="248" t="s">
        <v>145</v>
      </c>
      <c r="E189" s="248" t="s">
        <v>145</v>
      </c>
      <c r="F189" s="248" t="s">
        <v>145</v>
      </c>
      <c r="G189" s="248">
        <v>7.3900000000000004E-6</v>
      </c>
      <c r="H189" s="248" t="s">
        <v>152</v>
      </c>
      <c r="I189" s="249">
        <f t="shared" si="34"/>
        <v>7.3900000000000004E-6</v>
      </c>
      <c r="J189" s="250">
        <f t="shared" si="35"/>
        <v>7.4000000000000003E-6</v>
      </c>
      <c r="K189" s="249">
        <f t="shared" si="36"/>
        <v>4.1700000000000001E-3</v>
      </c>
      <c r="L189" s="250">
        <f t="shared" si="37"/>
        <v>4.1999999999999997E-3</v>
      </c>
      <c r="M189" s="248">
        <v>2.4600000000000002E-4</v>
      </c>
      <c r="N189" s="251">
        <f t="shared" si="45"/>
        <v>2.4600000000000002E-4</v>
      </c>
      <c r="O189" s="252">
        <f t="shared" si="38"/>
        <v>2.5000000000000001E-4</v>
      </c>
      <c r="P189" s="253">
        <f t="shared" si="39"/>
        <v>0.13900000000000001</v>
      </c>
      <c r="Q189" s="252">
        <f t="shared" si="40"/>
        <v>0.14000000000000001</v>
      </c>
      <c r="R189" s="248">
        <v>1.2800000000000001E-2</v>
      </c>
      <c r="S189" s="254">
        <f t="shared" si="46"/>
        <v>1.2800000000000001E-2</v>
      </c>
      <c r="T189" s="255">
        <f t="shared" si="47"/>
        <v>1.2999999999999999E-2</v>
      </c>
      <c r="U189" s="254">
        <f t="shared" si="42"/>
        <v>7.2227334235453311</v>
      </c>
      <c r="V189" s="255">
        <f t="shared" si="48"/>
        <v>7.2</v>
      </c>
      <c r="W189" s="256">
        <f t="shared" si="43"/>
        <v>1732.0703653585927</v>
      </c>
      <c r="X189" s="248" t="s">
        <v>153</v>
      </c>
      <c r="Y189" s="248">
        <v>7.7700000000000002E-4</v>
      </c>
      <c r="Z189" s="248">
        <v>7.7800000000000005E-4</v>
      </c>
      <c r="AA189" s="248">
        <v>12.5</v>
      </c>
      <c r="AB189" s="248" t="s">
        <v>147</v>
      </c>
      <c r="AC189" s="247"/>
      <c r="AD189" s="248">
        <v>0.38</v>
      </c>
      <c r="AE189" s="248" t="s">
        <v>546</v>
      </c>
      <c r="AF189" s="248">
        <v>3.9999999999999998E-6</v>
      </c>
      <c r="AG189" s="248" t="s">
        <v>546</v>
      </c>
      <c r="AH189" s="248" t="s">
        <v>146</v>
      </c>
      <c r="AI189" s="248">
        <v>7.3900000000000004E-6</v>
      </c>
      <c r="AJ189" s="248">
        <v>4.1700000000000001E-3</v>
      </c>
      <c r="AK189" s="257" t="s">
        <v>1279</v>
      </c>
    </row>
    <row r="190" spans="1:37" ht="13.9" customHeight="1">
      <c r="A190" s="247" t="s">
        <v>549</v>
      </c>
      <c r="B190" s="247" t="s">
        <v>550</v>
      </c>
      <c r="C190" s="248" t="s">
        <v>145</v>
      </c>
      <c r="D190" s="248" t="s">
        <v>145</v>
      </c>
      <c r="E190" s="248" t="s">
        <v>145</v>
      </c>
      <c r="F190" s="248" t="s">
        <v>145</v>
      </c>
      <c r="G190" s="248">
        <v>3.13</v>
      </c>
      <c r="H190" s="248" t="s">
        <v>163</v>
      </c>
      <c r="I190" s="249" t="str">
        <f t="shared" si="34"/>
        <v>-</v>
      </c>
      <c r="J190" s="250" t="str">
        <f t="shared" si="35"/>
        <v>NITI</v>
      </c>
      <c r="K190" s="249">
        <f t="shared" si="36"/>
        <v>3.13</v>
      </c>
      <c r="L190" s="250">
        <f t="shared" si="37"/>
        <v>3.1</v>
      </c>
      <c r="M190" s="248">
        <v>104</v>
      </c>
      <c r="N190" s="251" t="str">
        <f t="shared" si="45"/>
        <v>--</v>
      </c>
      <c r="O190" s="252" t="str">
        <f t="shared" si="38"/>
        <v>NITI</v>
      </c>
      <c r="P190" s="253">
        <f t="shared" si="39"/>
        <v>104</v>
      </c>
      <c r="Q190" s="252">
        <f t="shared" si="40"/>
        <v>100</v>
      </c>
      <c r="R190" s="248">
        <v>636</v>
      </c>
      <c r="S190" s="254" t="str">
        <f t="shared" si="46"/>
        <v>--</v>
      </c>
      <c r="T190" s="255" t="str">
        <f t="shared" si="47"/>
        <v>NITI</v>
      </c>
      <c r="U190" s="254">
        <f t="shared" si="42"/>
        <v>636</v>
      </c>
      <c r="V190" s="255">
        <f t="shared" si="48"/>
        <v>640</v>
      </c>
      <c r="W190" s="256">
        <f t="shared" si="43"/>
        <v>203.19488817891374</v>
      </c>
      <c r="X190" s="248" t="s">
        <v>153</v>
      </c>
      <c r="Y190" s="248">
        <v>21600000</v>
      </c>
      <c r="Z190" s="248">
        <v>6150000</v>
      </c>
      <c r="AA190" s="248">
        <v>12.5</v>
      </c>
      <c r="AB190" s="248" t="s">
        <v>147</v>
      </c>
      <c r="AC190" s="247"/>
      <c r="AD190" s="248" t="s">
        <v>147</v>
      </c>
      <c r="AE190" s="247"/>
      <c r="AF190" s="248">
        <v>3.0000000000000001E-3</v>
      </c>
      <c r="AG190" s="248" t="s">
        <v>160</v>
      </c>
      <c r="AH190" s="248" t="s">
        <v>146</v>
      </c>
      <c r="AI190" s="248" t="s">
        <v>147</v>
      </c>
      <c r="AJ190" s="248">
        <v>3.13</v>
      </c>
      <c r="AK190" s="257"/>
    </row>
    <row r="191" spans="1:37" ht="13.9" customHeight="1">
      <c r="A191" s="247" t="s">
        <v>551</v>
      </c>
      <c r="B191" s="247" t="s">
        <v>552</v>
      </c>
      <c r="C191" s="248" t="s">
        <v>145</v>
      </c>
      <c r="D191" s="248" t="s">
        <v>145</v>
      </c>
      <c r="E191" s="248" t="s">
        <v>145</v>
      </c>
      <c r="F191" s="248" t="s">
        <v>145</v>
      </c>
      <c r="G191" s="248">
        <v>417</v>
      </c>
      <c r="H191" s="248" t="s">
        <v>163</v>
      </c>
      <c r="I191" s="249" t="str">
        <f t="shared" si="34"/>
        <v>-</v>
      </c>
      <c r="J191" s="250" t="str">
        <f t="shared" si="35"/>
        <v>NITI</v>
      </c>
      <c r="K191" s="249">
        <f t="shared" si="36"/>
        <v>417</v>
      </c>
      <c r="L191" s="250">
        <f t="shared" si="37"/>
        <v>420</v>
      </c>
      <c r="M191" s="248">
        <v>13900</v>
      </c>
      <c r="N191" s="251" t="str">
        <f t="shared" si="45"/>
        <v>--</v>
      </c>
      <c r="O191" s="252" t="str">
        <f t="shared" si="38"/>
        <v>NITI</v>
      </c>
      <c r="P191" s="253">
        <f t="shared" si="39"/>
        <v>13900</v>
      </c>
      <c r="Q191" s="252">
        <f t="shared" si="40"/>
        <v>14000</v>
      </c>
      <c r="R191" s="248">
        <v>9.4499999999999993</v>
      </c>
      <c r="S191" s="254" t="str">
        <f t="shared" si="46"/>
        <v>--</v>
      </c>
      <c r="T191" s="255" t="str">
        <f t="shared" si="47"/>
        <v>NITI</v>
      </c>
      <c r="U191" s="254">
        <f t="shared" si="42"/>
        <v>9.4499999999999993</v>
      </c>
      <c r="V191" s="255">
        <f t="shared" si="48"/>
        <v>9.5</v>
      </c>
      <c r="W191" s="256">
        <f t="shared" si="43"/>
        <v>2.2661870503597119E-2</v>
      </c>
      <c r="X191" s="248" t="s">
        <v>153</v>
      </c>
      <c r="Y191" s="248">
        <v>248000000</v>
      </c>
      <c r="Z191" s="248">
        <v>150000000</v>
      </c>
      <c r="AA191" s="248">
        <v>12.5</v>
      </c>
      <c r="AB191" s="248">
        <v>1.05</v>
      </c>
      <c r="AC191" s="248" t="s">
        <v>154</v>
      </c>
      <c r="AD191" s="248" t="s">
        <v>147</v>
      </c>
      <c r="AE191" s="247"/>
      <c r="AF191" s="248">
        <v>0.4</v>
      </c>
      <c r="AG191" s="248" t="s">
        <v>174</v>
      </c>
      <c r="AH191" s="248" t="s">
        <v>146</v>
      </c>
      <c r="AI191" s="248" t="s">
        <v>147</v>
      </c>
      <c r="AJ191" s="248">
        <v>417</v>
      </c>
      <c r="AK191" s="257"/>
    </row>
    <row r="192" spans="1:37" ht="13.9" customHeight="1">
      <c r="A192" s="247" t="s">
        <v>553</v>
      </c>
      <c r="B192" s="247" t="s">
        <v>554</v>
      </c>
      <c r="C192" s="248" t="s">
        <v>145</v>
      </c>
      <c r="D192" s="248" t="s">
        <v>145</v>
      </c>
      <c r="E192" s="248" t="s">
        <v>145</v>
      </c>
      <c r="F192" s="248" t="s">
        <v>145</v>
      </c>
      <c r="G192" s="248">
        <v>6.1000000000000004E-3</v>
      </c>
      <c r="H192" s="248" t="s">
        <v>152</v>
      </c>
      <c r="I192" s="249">
        <f t="shared" si="34"/>
        <v>6.1000000000000004E-3</v>
      </c>
      <c r="J192" s="250">
        <f t="shared" si="35"/>
        <v>6.1000000000000004E-3</v>
      </c>
      <c r="K192" s="249" t="str">
        <f t="shared" si="36"/>
        <v>-</v>
      </c>
      <c r="L192" s="250" t="str">
        <f t="shared" si="37"/>
        <v>NITI</v>
      </c>
      <c r="M192" s="248">
        <v>0.20300000000000001</v>
      </c>
      <c r="N192" s="251">
        <f t="shared" si="45"/>
        <v>0.20300000000000001</v>
      </c>
      <c r="O192" s="252">
        <f t="shared" si="38"/>
        <v>0.2</v>
      </c>
      <c r="P192" s="253" t="str">
        <f t="shared" si="39"/>
        <v>--</v>
      </c>
      <c r="Q192" s="252" t="str">
        <f t="shared" si="40"/>
        <v>NITI</v>
      </c>
      <c r="R192" s="248">
        <v>0.28899999999999998</v>
      </c>
      <c r="S192" s="254">
        <f t="shared" si="46"/>
        <v>0.28899999999999998</v>
      </c>
      <c r="T192" s="255">
        <f t="shared" si="47"/>
        <v>0.28999999999999998</v>
      </c>
      <c r="U192" s="254" t="str">
        <f t="shared" si="42"/>
        <v>--</v>
      </c>
      <c r="V192" s="255" t="str">
        <f t="shared" si="48"/>
        <v>NITI</v>
      </c>
      <c r="W192" s="256" t="str">
        <f t="shared" si="43"/>
        <v>NITI</v>
      </c>
      <c r="X192" s="248" t="s">
        <v>555</v>
      </c>
      <c r="Y192" s="248">
        <v>276</v>
      </c>
      <c r="Z192" s="248">
        <v>131</v>
      </c>
      <c r="AA192" s="248">
        <v>12.5</v>
      </c>
      <c r="AB192" s="248">
        <v>3.5</v>
      </c>
      <c r="AC192" s="248" t="s">
        <v>148</v>
      </c>
      <c r="AD192" s="248">
        <v>4.6000000000000001E-4</v>
      </c>
      <c r="AE192" s="248" t="s">
        <v>155</v>
      </c>
      <c r="AF192" s="248" t="s">
        <v>147</v>
      </c>
      <c r="AG192" s="247"/>
      <c r="AH192" s="248" t="s">
        <v>146</v>
      </c>
      <c r="AI192" s="248">
        <v>6.1000000000000004E-3</v>
      </c>
      <c r="AJ192" s="248" t="s">
        <v>147</v>
      </c>
      <c r="AK192" s="257"/>
    </row>
    <row r="193" spans="1:37" ht="13.9" customHeight="1">
      <c r="A193" s="247" t="s">
        <v>560</v>
      </c>
      <c r="B193" s="247" t="s">
        <v>561</v>
      </c>
      <c r="C193" s="248" t="s">
        <v>145</v>
      </c>
      <c r="D193" s="248" t="s">
        <v>145</v>
      </c>
      <c r="E193" s="248" t="s">
        <v>145</v>
      </c>
      <c r="F193" s="248" t="s">
        <v>145</v>
      </c>
      <c r="G193" s="248">
        <v>2.4599999999999999E-3</v>
      </c>
      <c r="H193" s="248" t="s">
        <v>152</v>
      </c>
      <c r="I193" s="249">
        <f t="shared" si="34"/>
        <v>2.4599999999999999E-3</v>
      </c>
      <c r="J193" s="250">
        <f t="shared" si="35"/>
        <v>2.5000000000000001E-3</v>
      </c>
      <c r="K193" s="249">
        <f t="shared" si="36"/>
        <v>1.39</v>
      </c>
      <c r="L193" s="250">
        <f t="shared" si="37"/>
        <v>1.4</v>
      </c>
      <c r="M193" s="248">
        <v>8.2100000000000006E-2</v>
      </c>
      <c r="N193" s="251">
        <f t="shared" si="45"/>
        <v>8.2100000000000006E-2</v>
      </c>
      <c r="O193" s="252">
        <f t="shared" si="38"/>
        <v>8.2000000000000003E-2</v>
      </c>
      <c r="P193" s="253">
        <f t="shared" si="39"/>
        <v>46.333333333333329</v>
      </c>
      <c r="Q193" s="252">
        <f t="shared" si="40"/>
        <v>46</v>
      </c>
      <c r="R193" s="248">
        <v>1.6</v>
      </c>
      <c r="S193" s="254">
        <f t="shared" si="46"/>
        <v>1.6</v>
      </c>
      <c r="T193" s="255">
        <f t="shared" si="47"/>
        <v>1.6</v>
      </c>
      <c r="U193" s="254">
        <f t="shared" si="42"/>
        <v>904.06504065040644</v>
      </c>
      <c r="V193" s="255">
        <f t="shared" si="48"/>
        <v>900</v>
      </c>
      <c r="W193" s="256">
        <f t="shared" si="43"/>
        <v>650.40650406504062</v>
      </c>
      <c r="X193" s="248" t="s">
        <v>153</v>
      </c>
      <c r="Y193" s="248">
        <v>31.2</v>
      </c>
      <c r="Z193" s="248">
        <v>8.19</v>
      </c>
      <c r="AA193" s="248">
        <v>12.5</v>
      </c>
      <c r="AB193" s="248" t="s">
        <v>147</v>
      </c>
      <c r="AC193" s="247"/>
      <c r="AD193" s="248">
        <v>1.14E-3</v>
      </c>
      <c r="AE193" s="248" t="s">
        <v>546</v>
      </c>
      <c r="AF193" s="248">
        <v>1.33E-3</v>
      </c>
      <c r="AG193" s="248" t="s">
        <v>546</v>
      </c>
      <c r="AH193" s="248" t="s">
        <v>146</v>
      </c>
      <c r="AI193" s="248">
        <v>2.4599999999999999E-3</v>
      </c>
      <c r="AJ193" s="248">
        <v>1.39</v>
      </c>
      <c r="AK193" s="257" t="s">
        <v>1277</v>
      </c>
    </row>
    <row r="194" spans="1:37" ht="13.9" customHeight="1">
      <c r="A194" s="247" t="s">
        <v>558</v>
      </c>
      <c r="B194" s="247" t="s">
        <v>559</v>
      </c>
      <c r="C194" s="248" t="s">
        <v>145</v>
      </c>
      <c r="D194" s="248" t="s">
        <v>145</v>
      </c>
      <c r="E194" s="248" t="s">
        <v>145</v>
      </c>
      <c r="F194" s="248" t="s">
        <v>145</v>
      </c>
      <c r="G194" s="248">
        <v>2.4599999999999999E-3</v>
      </c>
      <c r="H194" s="248" t="s">
        <v>152</v>
      </c>
      <c r="I194" s="249">
        <f t="shared" si="34"/>
        <v>2.4599999999999999E-3</v>
      </c>
      <c r="J194" s="250">
        <f t="shared" si="35"/>
        <v>2.5000000000000001E-3</v>
      </c>
      <c r="K194" s="249">
        <f t="shared" si="36"/>
        <v>1.39</v>
      </c>
      <c r="L194" s="250">
        <f t="shared" si="37"/>
        <v>1.4</v>
      </c>
      <c r="M194" s="248">
        <v>8.2100000000000006E-2</v>
      </c>
      <c r="N194" s="251">
        <f t="shared" si="45"/>
        <v>8.2100000000000006E-2</v>
      </c>
      <c r="O194" s="252">
        <f t="shared" si="38"/>
        <v>8.2000000000000003E-2</v>
      </c>
      <c r="P194" s="253">
        <f t="shared" si="39"/>
        <v>46.333333333333329</v>
      </c>
      <c r="Q194" s="252">
        <f t="shared" si="40"/>
        <v>46</v>
      </c>
      <c r="R194" s="248">
        <v>0.372</v>
      </c>
      <c r="S194" s="254">
        <f t="shared" si="46"/>
        <v>0.372</v>
      </c>
      <c r="T194" s="255">
        <f t="shared" si="47"/>
        <v>0.37</v>
      </c>
      <c r="U194" s="254">
        <f t="shared" si="42"/>
        <v>210.19512195121951</v>
      </c>
      <c r="V194" s="255">
        <f t="shared" si="48"/>
        <v>210</v>
      </c>
      <c r="W194" s="256">
        <f t="shared" si="43"/>
        <v>151.21951219512195</v>
      </c>
      <c r="X194" s="248" t="s">
        <v>153</v>
      </c>
      <c r="Y194" s="248">
        <v>11.3</v>
      </c>
      <c r="Z194" s="248">
        <v>10.9</v>
      </c>
      <c r="AA194" s="248">
        <v>12.5</v>
      </c>
      <c r="AB194" s="248" t="s">
        <v>147</v>
      </c>
      <c r="AC194" s="247"/>
      <c r="AD194" s="248">
        <v>1.14E-3</v>
      </c>
      <c r="AE194" s="248" t="s">
        <v>546</v>
      </c>
      <c r="AF194" s="248">
        <v>1.33E-3</v>
      </c>
      <c r="AG194" s="248" t="s">
        <v>546</v>
      </c>
      <c r="AH194" s="248" t="s">
        <v>146</v>
      </c>
      <c r="AI194" s="248">
        <v>2.4599999999999999E-3</v>
      </c>
      <c r="AJ194" s="248">
        <v>1.39</v>
      </c>
      <c r="AK194" s="257" t="s">
        <v>1277</v>
      </c>
    </row>
    <row r="195" spans="1:37" ht="13.9" customHeight="1">
      <c r="A195" s="247" t="s">
        <v>556</v>
      </c>
      <c r="B195" s="247" t="s">
        <v>557</v>
      </c>
      <c r="C195" s="248" t="s">
        <v>145</v>
      </c>
      <c r="D195" s="248" t="s">
        <v>145</v>
      </c>
      <c r="E195" s="248" t="s">
        <v>145</v>
      </c>
      <c r="F195" s="248" t="s">
        <v>145</v>
      </c>
      <c r="G195" s="248">
        <v>2.4599999999999999E-3</v>
      </c>
      <c r="H195" s="248" t="s">
        <v>152</v>
      </c>
      <c r="I195" s="249">
        <f t="shared" si="34"/>
        <v>2.4599999999999999E-3</v>
      </c>
      <c r="J195" s="250">
        <f t="shared" si="35"/>
        <v>2.5000000000000001E-3</v>
      </c>
      <c r="K195" s="249">
        <f t="shared" si="36"/>
        <v>1.39</v>
      </c>
      <c r="L195" s="250">
        <f t="shared" si="37"/>
        <v>1.4</v>
      </c>
      <c r="M195" s="248">
        <v>8.2100000000000006E-2</v>
      </c>
      <c r="N195" s="251">
        <f t="shared" ref="N195:N226" si="49">IF(G195=I195,M195,"--")</f>
        <v>8.2100000000000006E-2</v>
      </c>
      <c r="O195" s="252">
        <f t="shared" si="38"/>
        <v>8.2000000000000003E-2</v>
      </c>
      <c r="P195" s="253">
        <f t="shared" si="39"/>
        <v>46.333333333333329</v>
      </c>
      <c r="Q195" s="252">
        <f t="shared" si="40"/>
        <v>46</v>
      </c>
      <c r="R195" s="248">
        <v>0.879</v>
      </c>
      <c r="S195" s="254">
        <f t="shared" ref="S195:S226" si="50">IF(G195=I195,R195,"--")</f>
        <v>0.879</v>
      </c>
      <c r="T195" s="255">
        <f t="shared" si="47"/>
        <v>0.88</v>
      </c>
      <c r="U195" s="254">
        <f t="shared" si="42"/>
        <v>496.67073170731703</v>
      </c>
      <c r="V195" s="255">
        <f t="shared" si="48"/>
        <v>500</v>
      </c>
      <c r="W195" s="256">
        <f t="shared" si="43"/>
        <v>357.3170731707317</v>
      </c>
      <c r="X195" s="248" t="s">
        <v>153</v>
      </c>
      <c r="Y195" s="248">
        <v>11.3</v>
      </c>
      <c r="Z195" s="248">
        <v>6.23</v>
      </c>
      <c r="AA195" s="248">
        <v>12.5</v>
      </c>
      <c r="AB195" s="248" t="s">
        <v>147</v>
      </c>
      <c r="AC195" s="247"/>
      <c r="AD195" s="248">
        <v>1.14E-3</v>
      </c>
      <c r="AE195" s="248" t="s">
        <v>546</v>
      </c>
      <c r="AF195" s="248">
        <v>1.33E-3</v>
      </c>
      <c r="AG195" s="248" t="s">
        <v>546</v>
      </c>
      <c r="AH195" s="248" t="s">
        <v>146</v>
      </c>
      <c r="AI195" s="248">
        <v>2.4599999999999999E-3</v>
      </c>
      <c r="AJ195" s="248">
        <v>1.39</v>
      </c>
      <c r="AK195" s="257" t="s">
        <v>1277</v>
      </c>
    </row>
    <row r="196" spans="1:37" ht="13.9" customHeight="1">
      <c r="A196" s="247" t="s">
        <v>562</v>
      </c>
      <c r="B196" s="247" t="s">
        <v>563</v>
      </c>
      <c r="C196" s="248" t="s">
        <v>145</v>
      </c>
      <c r="D196" s="248" t="s">
        <v>145</v>
      </c>
      <c r="E196" s="248" t="s">
        <v>145</v>
      </c>
      <c r="F196" s="248" t="s">
        <v>145</v>
      </c>
      <c r="G196" s="248">
        <v>2.4600000000000002E-6</v>
      </c>
      <c r="H196" s="248" t="s">
        <v>152</v>
      </c>
      <c r="I196" s="249">
        <f t="shared" si="34"/>
        <v>2.4600000000000002E-6</v>
      </c>
      <c r="J196" s="250">
        <f t="shared" si="35"/>
        <v>2.5000000000000002E-6</v>
      </c>
      <c r="K196" s="249">
        <f t="shared" si="36"/>
        <v>1.39E-3</v>
      </c>
      <c r="L196" s="250">
        <f t="shared" si="37"/>
        <v>1.4E-3</v>
      </c>
      <c r="M196" s="248">
        <v>8.2100000000000003E-5</v>
      </c>
      <c r="N196" s="251">
        <f t="shared" si="49"/>
        <v>8.2100000000000003E-5</v>
      </c>
      <c r="O196" s="252">
        <f t="shared" si="38"/>
        <v>8.2000000000000001E-5</v>
      </c>
      <c r="P196" s="253">
        <f t="shared" si="39"/>
        <v>4.6333333333333331E-2</v>
      </c>
      <c r="Q196" s="252">
        <f t="shared" si="40"/>
        <v>4.5999999999999999E-2</v>
      </c>
      <c r="R196" s="248">
        <v>3.3500000000000001E-3</v>
      </c>
      <c r="S196" s="254">
        <f t="shared" si="50"/>
        <v>3.3500000000000001E-3</v>
      </c>
      <c r="T196" s="255">
        <f t="shared" si="47"/>
        <v>3.3999999999999998E-3</v>
      </c>
      <c r="U196" s="254">
        <f t="shared" si="42"/>
        <v>1.8928861788617886</v>
      </c>
      <c r="V196" s="255">
        <f t="shared" si="48"/>
        <v>1.9</v>
      </c>
      <c r="W196" s="256">
        <f t="shared" si="43"/>
        <v>1361.7886178861788</v>
      </c>
      <c r="X196" s="248" t="s">
        <v>153</v>
      </c>
      <c r="Y196" s="248">
        <v>11.3</v>
      </c>
      <c r="Z196" s="248">
        <v>0.375</v>
      </c>
      <c r="AA196" s="248">
        <v>12.5</v>
      </c>
      <c r="AB196" s="248" t="s">
        <v>147</v>
      </c>
      <c r="AC196" s="247"/>
      <c r="AD196" s="248">
        <v>1.1399999999999999</v>
      </c>
      <c r="AE196" s="248" t="s">
        <v>546</v>
      </c>
      <c r="AF196" s="248">
        <v>1.33E-6</v>
      </c>
      <c r="AG196" s="248" t="s">
        <v>546</v>
      </c>
      <c r="AH196" s="248" t="s">
        <v>146</v>
      </c>
      <c r="AI196" s="248">
        <v>2.4600000000000002E-6</v>
      </c>
      <c r="AJ196" s="248">
        <v>1.39E-3</v>
      </c>
      <c r="AK196" s="257" t="s">
        <v>1277</v>
      </c>
    </row>
    <row r="197" spans="1:37" ht="13.9" customHeight="1">
      <c r="A197" s="247" t="s">
        <v>564</v>
      </c>
      <c r="B197" s="247" t="s">
        <v>565</v>
      </c>
      <c r="C197" s="248" t="s">
        <v>145</v>
      </c>
      <c r="D197" s="248" t="s">
        <v>145</v>
      </c>
      <c r="E197" s="248" t="s">
        <v>145</v>
      </c>
      <c r="F197" s="248" t="s">
        <v>145</v>
      </c>
      <c r="G197" s="248">
        <v>0.128</v>
      </c>
      <c r="H197" s="248" t="s">
        <v>152</v>
      </c>
      <c r="I197" s="249">
        <f t="shared" ref="I197:I260" si="51">AI197</f>
        <v>0.128</v>
      </c>
      <c r="J197" s="250">
        <f t="shared" ref="J197:J260" si="52">IF(ISNUMBER(I197),ROUND(I197,2-(1+INT(LOG10(I197)))),"NITI")</f>
        <v>0.13</v>
      </c>
      <c r="K197" s="249" t="str">
        <f t="shared" ref="K197:K260" si="53">AJ197</f>
        <v>-</v>
      </c>
      <c r="L197" s="250" t="str">
        <f t="shared" ref="L197:L260" si="54">IF(ISNUMBER(K197),ROUND(K197,2-(1+INT(LOG10(K197)))),"NITI")</f>
        <v>NITI</v>
      </c>
      <c r="M197" s="248">
        <v>4.25</v>
      </c>
      <c r="N197" s="251">
        <f t="shared" si="49"/>
        <v>4.25</v>
      </c>
      <c r="O197" s="252">
        <f t="shared" ref="O197:O260" si="55">IF(ISNUMBER(N197),ROUND(N197,2-(1+INT(LOG10(N197)))),IF(AND(NOT(C197="Yes"),NOT(ISNUMBER(I197))),"NITI, NV",IF(AND($C197="Yes",NOT(ISNUMBER(I197))),"NITI","NV")))</f>
        <v>4.3</v>
      </c>
      <c r="P197" s="253" t="str">
        <f t="shared" ref="P197:P260" si="56">IF(AND(G197=K197,ISNUMBER(M197)),M197,IF(AND(C197="Yes",ISNUMBER(K197)),K197/0.03,"--"))</f>
        <v>--</v>
      </c>
      <c r="Q197" s="252" t="str">
        <f t="shared" ref="Q197:Q260" si="57">IF(ISNUMBER(P197),ROUND(P197,2-(1+INT(LOG10(P197)))),IF(AND(NOT($C197="Yes"),NOT(ISNUMBER(K197))),"NITI, NV",IF(AND($C197="Yes",NOT(ISNUMBER(K197))),"NITI","NV")))</f>
        <v>NITI</v>
      </c>
      <c r="R197" s="248">
        <v>0.74399999999999999</v>
      </c>
      <c r="S197" s="254">
        <f t="shared" si="50"/>
        <v>0.74399999999999999</v>
      </c>
      <c r="T197" s="255">
        <f t="shared" si="47"/>
        <v>0.74</v>
      </c>
      <c r="U197" s="254" t="str">
        <f t="shared" ref="U197:U260" si="58">IF(AND(G197=K197,ISNUMBER(R197)),R197,IF(AND(ISNUMBER(I197),ISNUMBER(K197),ISNUMBER(R197)),K197/I197*R197,"--"))</f>
        <v>--</v>
      </c>
      <c r="V197" s="255" t="str">
        <f t="shared" si="48"/>
        <v>NITI</v>
      </c>
      <c r="W197" s="256" t="str">
        <f t="shared" ref="W197:W260" si="59">IF(ISNUMBER(U197), U197/K197, V197)</f>
        <v>NITI</v>
      </c>
      <c r="X197" s="248" t="s">
        <v>153</v>
      </c>
      <c r="Y197" s="248">
        <v>3090000</v>
      </c>
      <c r="Z197" s="248">
        <v>549000</v>
      </c>
      <c r="AA197" s="248">
        <v>12.5</v>
      </c>
      <c r="AB197" s="248">
        <v>2.9</v>
      </c>
      <c r="AC197" s="248" t="s">
        <v>148</v>
      </c>
      <c r="AD197" s="248">
        <v>2.1999999999999999E-5</v>
      </c>
      <c r="AE197" s="248" t="s">
        <v>155</v>
      </c>
      <c r="AF197" s="248" t="s">
        <v>147</v>
      </c>
      <c r="AG197" s="247"/>
      <c r="AH197" s="248" t="s">
        <v>146</v>
      </c>
      <c r="AI197" s="248">
        <v>0.128</v>
      </c>
      <c r="AJ197" s="248" t="s">
        <v>147</v>
      </c>
      <c r="AK197" s="257"/>
    </row>
    <row r="198" spans="1:37" ht="13.9" customHeight="1">
      <c r="A198" s="247" t="s">
        <v>566</v>
      </c>
      <c r="B198" s="247" t="s">
        <v>567</v>
      </c>
      <c r="C198" s="248" t="s">
        <v>146</v>
      </c>
      <c r="D198" s="248" t="s">
        <v>145</v>
      </c>
      <c r="E198" s="258" t="s">
        <v>149</v>
      </c>
      <c r="F198" s="258" t="s">
        <v>149</v>
      </c>
      <c r="G198" s="248">
        <v>1.56E-3</v>
      </c>
      <c r="H198" s="247"/>
      <c r="I198" s="249">
        <f t="shared" si="51"/>
        <v>1.56E-3</v>
      </c>
      <c r="J198" s="250">
        <f t="shared" si="52"/>
        <v>1.6000000000000001E-3</v>
      </c>
      <c r="K198" s="249" t="str">
        <f t="shared" si="53"/>
        <v>-</v>
      </c>
      <c r="L198" s="250" t="str">
        <f t="shared" si="54"/>
        <v>NITI</v>
      </c>
      <c r="M198" s="248" t="s">
        <v>147</v>
      </c>
      <c r="N198" s="251" t="str">
        <f t="shared" si="49"/>
        <v>-</v>
      </c>
      <c r="O198" s="252" t="str">
        <f t="shared" si="55"/>
        <v>NV</v>
      </c>
      <c r="P198" s="253" t="str">
        <f t="shared" si="56"/>
        <v>--</v>
      </c>
      <c r="Q198" s="252" t="str">
        <f t="shared" si="57"/>
        <v>NITI, NV</v>
      </c>
      <c r="R198" s="248" t="s">
        <v>147</v>
      </c>
      <c r="S198" s="254" t="str">
        <f t="shared" si="50"/>
        <v>-</v>
      </c>
      <c r="T198" s="255" t="str">
        <f t="shared" si="47"/>
        <v>NV</v>
      </c>
      <c r="U198" s="254" t="str">
        <f t="shared" si="58"/>
        <v>--</v>
      </c>
      <c r="V198" s="255" t="str">
        <f t="shared" si="48"/>
        <v>NITI, NV</v>
      </c>
      <c r="W198" s="256" t="str">
        <f t="shared" si="59"/>
        <v>NITI, NV</v>
      </c>
      <c r="X198" s="247"/>
      <c r="Y198" s="248">
        <v>551</v>
      </c>
      <c r="Z198" s="248">
        <v>548</v>
      </c>
      <c r="AA198" s="248">
        <v>12.5</v>
      </c>
      <c r="AB198" s="248" t="s">
        <v>147</v>
      </c>
      <c r="AC198" s="247"/>
      <c r="AD198" s="248">
        <v>1.8E-3</v>
      </c>
      <c r="AE198" s="248" t="s">
        <v>155</v>
      </c>
      <c r="AF198" s="248" t="s">
        <v>147</v>
      </c>
      <c r="AG198" s="247"/>
      <c r="AH198" s="248" t="s">
        <v>146</v>
      </c>
      <c r="AI198" s="248">
        <v>1.56E-3</v>
      </c>
      <c r="AJ198" s="248" t="s">
        <v>147</v>
      </c>
      <c r="AK198" s="257"/>
    </row>
    <row r="199" spans="1:37" ht="13.9" customHeight="1">
      <c r="A199" s="247" t="s">
        <v>568</v>
      </c>
      <c r="B199" s="247" t="s">
        <v>569</v>
      </c>
      <c r="C199" s="248" t="s">
        <v>146</v>
      </c>
      <c r="D199" s="248" t="s">
        <v>145</v>
      </c>
      <c r="E199" s="258" t="s">
        <v>149</v>
      </c>
      <c r="F199" s="258" t="s">
        <v>149</v>
      </c>
      <c r="G199" s="248">
        <v>5.3E-3</v>
      </c>
      <c r="H199" s="247"/>
      <c r="I199" s="249">
        <f t="shared" si="51"/>
        <v>5.3E-3</v>
      </c>
      <c r="J199" s="250">
        <f t="shared" si="52"/>
        <v>5.3E-3</v>
      </c>
      <c r="K199" s="249" t="str">
        <f t="shared" si="53"/>
        <v>-</v>
      </c>
      <c r="L199" s="250" t="str">
        <f t="shared" si="54"/>
        <v>NITI</v>
      </c>
      <c r="M199" s="248" t="s">
        <v>147</v>
      </c>
      <c r="N199" s="251" t="str">
        <f t="shared" si="49"/>
        <v>-</v>
      </c>
      <c r="O199" s="252" t="str">
        <f t="shared" si="55"/>
        <v>NV</v>
      </c>
      <c r="P199" s="253" t="str">
        <f t="shared" si="56"/>
        <v>--</v>
      </c>
      <c r="Q199" s="252" t="str">
        <f t="shared" si="57"/>
        <v>NITI, NV</v>
      </c>
      <c r="R199" s="248" t="s">
        <v>147</v>
      </c>
      <c r="S199" s="254" t="str">
        <f t="shared" si="50"/>
        <v>-</v>
      </c>
      <c r="T199" s="255" t="str">
        <f t="shared" si="47"/>
        <v>NV</v>
      </c>
      <c r="U199" s="254" t="str">
        <f t="shared" si="58"/>
        <v>--</v>
      </c>
      <c r="V199" s="255" t="str">
        <f t="shared" si="48"/>
        <v>NITI, NV</v>
      </c>
      <c r="W199" s="256" t="str">
        <f t="shared" si="59"/>
        <v>NITI, NV</v>
      </c>
      <c r="X199" s="247"/>
      <c r="Y199" s="248">
        <v>5.63</v>
      </c>
      <c r="Z199" s="248">
        <v>4.32</v>
      </c>
      <c r="AA199" s="248">
        <v>12.5</v>
      </c>
      <c r="AB199" s="248" t="s">
        <v>147</v>
      </c>
      <c r="AC199" s="247"/>
      <c r="AD199" s="248">
        <v>5.2999999999999998E-4</v>
      </c>
      <c r="AE199" s="248" t="s">
        <v>155</v>
      </c>
      <c r="AF199" s="248" t="s">
        <v>147</v>
      </c>
      <c r="AG199" s="247"/>
      <c r="AH199" s="248" t="s">
        <v>146</v>
      </c>
      <c r="AI199" s="248">
        <v>5.3E-3</v>
      </c>
      <c r="AJ199" s="248" t="s">
        <v>147</v>
      </c>
      <c r="AK199" s="257"/>
    </row>
    <row r="200" spans="1:37" ht="13.9" customHeight="1">
      <c r="A200" s="247" t="s">
        <v>570</v>
      </c>
      <c r="B200" s="247" t="s">
        <v>571</v>
      </c>
      <c r="C200" s="248" t="s">
        <v>146</v>
      </c>
      <c r="D200" s="248" t="s">
        <v>145</v>
      </c>
      <c r="E200" s="258" t="s">
        <v>149</v>
      </c>
      <c r="F200" s="258" t="s">
        <v>149</v>
      </c>
      <c r="G200" s="248">
        <v>9.0600000000000003E-3</v>
      </c>
      <c r="H200" s="247"/>
      <c r="I200" s="249">
        <f t="shared" si="51"/>
        <v>9.0600000000000003E-3</v>
      </c>
      <c r="J200" s="250">
        <f t="shared" si="52"/>
        <v>9.1000000000000004E-3</v>
      </c>
      <c r="K200" s="249" t="str">
        <f t="shared" si="53"/>
        <v>-</v>
      </c>
      <c r="L200" s="250" t="str">
        <f t="shared" si="54"/>
        <v>NITI</v>
      </c>
      <c r="M200" s="248" t="s">
        <v>147</v>
      </c>
      <c r="N200" s="251" t="str">
        <f t="shared" si="49"/>
        <v>-</v>
      </c>
      <c r="O200" s="252" t="str">
        <f t="shared" si="55"/>
        <v>NV</v>
      </c>
      <c r="P200" s="253" t="str">
        <f t="shared" si="56"/>
        <v>--</v>
      </c>
      <c r="Q200" s="252" t="str">
        <f t="shared" si="57"/>
        <v>NITI, NV</v>
      </c>
      <c r="R200" s="248" t="s">
        <v>147</v>
      </c>
      <c r="S200" s="254" t="str">
        <f t="shared" si="50"/>
        <v>-</v>
      </c>
      <c r="T200" s="255" t="str">
        <f t="shared" si="47"/>
        <v>NV</v>
      </c>
      <c r="U200" s="254" t="str">
        <f t="shared" si="58"/>
        <v>--</v>
      </c>
      <c r="V200" s="255" t="str">
        <f t="shared" si="48"/>
        <v>NITI, NV</v>
      </c>
      <c r="W200" s="256" t="str">
        <f t="shared" si="59"/>
        <v>NITI, NV</v>
      </c>
      <c r="X200" s="247"/>
      <c r="Y200" s="248">
        <v>657</v>
      </c>
      <c r="Z200" s="248">
        <v>1530</v>
      </c>
      <c r="AA200" s="248">
        <v>12.5</v>
      </c>
      <c r="AB200" s="248" t="s">
        <v>147</v>
      </c>
      <c r="AC200" s="247"/>
      <c r="AD200" s="248">
        <v>3.1E-4</v>
      </c>
      <c r="AE200" s="248" t="s">
        <v>166</v>
      </c>
      <c r="AF200" s="248" t="s">
        <v>147</v>
      </c>
      <c r="AG200" s="247"/>
      <c r="AH200" s="248" t="s">
        <v>146</v>
      </c>
      <c r="AI200" s="248">
        <v>9.0600000000000003E-3</v>
      </c>
      <c r="AJ200" s="248" t="s">
        <v>147</v>
      </c>
      <c r="AK200" s="257"/>
    </row>
    <row r="201" spans="1:37" ht="13.9" customHeight="1">
      <c r="A201" s="247" t="s">
        <v>572</v>
      </c>
      <c r="B201" s="247" t="s">
        <v>573</v>
      </c>
      <c r="C201" s="248" t="s">
        <v>146</v>
      </c>
      <c r="D201" s="248" t="s">
        <v>145</v>
      </c>
      <c r="E201" s="258" t="s">
        <v>149</v>
      </c>
      <c r="F201" s="258" t="s">
        <v>149</v>
      </c>
      <c r="G201" s="248">
        <v>5.5100000000000001E-3</v>
      </c>
      <c r="H201" s="247"/>
      <c r="I201" s="249">
        <f t="shared" si="51"/>
        <v>5.5100000000000001E-3</v>
      </c>
      <c r="J201" s="250">
        <f t="shared" si="52"/>
        <v>5.4999999999999997E-3</v>
      </c>
      <c r="K201" s="249" t="str">
        <f t="shared" si="53"/>
        <v>-</v>
      </c>
      <c r="L201" s="250" t="str">
        <f t="shared" si="54"/>
        <v>NITI</v>
      </c>
      <c r="M201" s="248" t="s">
        <v>147</v>
      </c>
      <c r="N201" s="251" t="str">
        <f t="shared" si="49"/>
        <v>-</v>
      </c>
      <c r="O201" s="252" t="str">
        <f t="shared" si="55"/>
        <v>NV</v>
      </c>
      <c r="P201" s="253" t="str">
        <f t="shared" si="56"/>
        <v>--</v>
      </c>
      <c r="Q201" s="252" t="str">
        <f t="shared" si="57"/>
        <v>NITI, NV</v>
      </c>
      <c r="R201" s="248" t="s">
        <v>147</v>
      </c>
      <c r="S201" s="254" t="str">
        <f t="shared" si="50"/>
        <v>-</v>
      </c>
      <c r="T201" s="255" t="str">
        <f t="shared" si="47"/>
        <v>NV</v>
      </c>
      <c r="U201" s="254" t="str">
        <f t="shared" si="58"/>
        <v>--</v>
      </c>
      <c r="V201" s="255" t="str">
        <f t="shared" si="48"/>
        <v>NITI, NV</v>
      </c>
      <c r="W201" s="256" t="str">
        <f t="shared" si="59"/>
        <v>NITI, NV</v>
      </c>
      <c r="X201" s="247"/>
      <c r="Y201" s="248">
        <v>551</v>
      </c>
      <c r="Z201" s="248">
        <v>1680</v>
      </c>
      <c r="AA201" s="248">
        <v>12.5</v>
      </c>
      <c r="AB201" s="248" t="s">
        <v>147</v>
      </c>
      <c r="AC201" s="247"/>
      <c r="AD201" s="248">
        <v>5.1000000000000004E-4</v>
      </c>
      <c r="AE201" s="248" t="s">
        <v>155</v>
      </c>
      <c r="AF201" s="248" t="s">
        <v>147</v>
      </c>
      <c r="AG201" s="247"/>
      <c r="AH201" s="248" t="s">
        <v>146</v>
      </c>
      <c r="AI201" s="248">
        <v>5.5100000000000001E-3</v>
      </c>
      <c r="AJ201" s="248" t="s">
        <v>147</v>
      </c>
      <c r="AK201" s="257"/>
    </row>
    <row r="202" spans="1:37" ht="13.9" customHeight="1">
      <c r="A202" s="247" t="s">
        <v>574</v>
      </c>
      <c r="B202" s="247" t="s">
        <v>575</v>
      </c>
      <c r="C202" s="248" t="s">
        <v>145</v>
      </c>
      <c r="D202" s="248" t="s">
        <v>145</v>
      </c>
      <c r="E202" s="248" t="s">
        <v>145</v>
      </c>
      <c r="F202" s="248" t="s">
        <v>145</v>
      </c>
      <c r="G202" s="248">
        <v>0.20899999999999999</v>
      </c>
      <c r="H202" s="248" t="s">
        <v>163</v>
      </c>
      <c r="I202" s="249" t="str">
        <f t="shared" si="51"/>
        <v>-</v>
      </c>
      <c r="J202" s="250" t="str">
        <f t="shared" si="52"/>
        <v>NITI</v>
      </c>
      <c r="K202" s="249">
        <f t="shared" si="53"/>
        <v>0.20899999999999999</v>
      </c>
      <c r="L202" s="250">
        <f t="shared" si="54"/>
        <v>0.21</v>
      </c>
      <c r="M202" s="248">
        <v>6.95</v>
      </c>
      <c r="N202" s="251" t="str">
        <f t="shared" si="49"/>
        <v>--</v>
      </c>
      <c r="O202" s="252" t="str">
        <f t="shared" si="55"/>
        <v>NITI</v>
      </c>
      <c r="P202" s="253">
        <f t="shared" si="56"/>
        <v>6.95</v>
      </c>
      <c r="Q202" s="252">
        <f t="shared" si="57"/>
        <v>7</v>
      </c>
      <c r="R202" s="248">
        <v>11.4</v>
      </c>
      <c r="S202" s="254" t="str">
        <f t="shared" si="50"/>
        <v>--</v>
      </c>
      <c r="T202" s="255" t="str">
        <f t="shared" si="47"/>
        <v>NITI</v>
      </c>
      <c r="U202" s="254">
        <f t="shared" si="58"/>
        <v>11.4</v>
      </c>
      <c r="V202" s="255">
        <f t="shared" si="48"/>
        <v>11</v>
      </c>
      <c r="W202" s="256">
        <f t="shared" si="59"/>
        <v>54.545454545454547</v>
      </c>
      <c r="X202" s="248" t="s">
        <v>576</v>
      </c>
      <c r="Y202" s="248">
        <v>880000</v>
      </c>
      <c r="Z202" s="248">
        <v>33000</v>
      </c>
      <c r="AA202" s="248">
        <v>12.5</v>
      </c>
      <c r="AB202" s="248" t="s">
        <v>147</v>
      </c>
      <c r="AC202" s="247"/>
      <c r="AD202" s="248" t="s">
        <v>147</v>
      </c>
      <c r="AE202" s="247"/>
      <c r="AF202" s="248">
        <v>2.0000000000000001E-4</v>
      </c>
      <c r="AG202" s="248" t="s">
        <v>155</v>
      </c>
      <c r="AH202" s="248" t="s">
        <v>146</v>
      </c>
      <c r="AI202" s="248" t="s">
        <v>147</v>
      </c>
      <c r="AJ202" s="248">
        <v>0.20899999999999999</v>
      </c>
      <c r="AK202" s="257"/>
    </row>
    <row r="203" spans="1:37" ht="13.9" customHeight="1">
      <c r="A203" s="247" t="s">
        <v>581</v>
      </c>
      <c r="B203" s="247" t="s">
        <v>582</v>
      </c>
      <c r="C203" s="248" t="s">
        <v>145</v>
      </c>
      <c r="D203" s="248" t="s">
        <v>145</v>
      </c>
      <c r="E203" s="248" t="s">
        <v>145</v>
      </c>
      <c r="F203" s="248" t="s">
        <v>145</v>
      </c>
      <c r="G203" s="248">
        <v>7.3900000000000004E-7</v>
      </c>
      <c r="H203" s="248" t="s">
        <v>152</v>
      </c>
      <c r="I203" s="249">
        <f t="shared" si="51"/>
        <v>7.3900000000000004E-7</v>
      </c>
      <c r="J203" s="250">
        <f t="shared" si="52"/>
        <v>7.4000000000000001E-7</v>
      </c>
      <c r="K203" s="249">
        <f t="shared" si="53"/>
        <v>4.17E-4</v>
      </c>
      <c r="L203" s="250">
        <f t="shared" si="54"/>
        <v>4.2000000000000002E-4</v>
      </c>
      <c r="M203" s="248">
        <v>2.4600000000000002E-5</v>
      </c>
      <c r="N203" s="251">
        <f t="shared" si="49"/>
        <v>2.4600000000000002E-5</v>
      </c>
      <c r="O203" s="252">
        <f t="shared" si="55"/>
        <v>2.5000000000000001E-5</v>
      </c>
      <c r="P203" s="253">
        <f t="shared" si="56"/>
        <v>1.3900000000000001E-2</v>
      </c>
      <c r="Q203" s="252">
        <f t="shared" si="57"/>
        <v>1.4E-2</v>
      </c>
      <c r="R203" s="248">
        <v>4.66E-4</v>
      </c>
      <c r="S203" s="254">
        <f t="shared" si="50"/>
        <v>4.66E-4</v>
      </c>
      <c r="T203" s="255">
        <f t="shared" si="47"/>
        <v>4.6999999999999999E-4</v>
      </c>
      <c r="U203" s="254">
        <f t="shared" si="58"/>
        <v>0.26295263870094721</v>
      </c>
      <c r="V203" s="255">
        <f t="shared" si="48"/>
        <v>0.26</v>
      </c>
      <c r="W203" s="256">
        <f t="shared" si="59"/>
        <v>630.58186738836264</v>
      </c>
      <c r="X203" s="248" t="s">
        <v>153</v>
      </c>
      <c r="Y203" s="248">
        <v>2.2599999999999998</v>
      </c>
      <c r="Z203" s="248">
        <v>4.7299999999999998E-3</v>
      </c>
      <c r="AA203" s="248">
        <v>12.5</v>
      </c>
      <c r="AB203" s="248" t="s">
        <v>147</v>
      </c>
      <c r="AC203" s="247"/>
      <c r="AD203" s="248">
        <v>3.8</v>
      </c>
      <c r="AE203" s="248" t="s">
        <v>546</v>
      </c>
      <c r="AF203" s="248">
        <v>3.9999999999999998E-7</v>
      </c>
      <c r="AG203" s="248" t="s">
        <v>546</v>
      </c>
      <c r="AH203" s="248" t="s">
        <v>146</v>
      </c>
      <c r="AI203" s="248">
        <v>7.3900000000000004E-7</v>
      </c>
      <c r="AJ203" s="248">
        <v>4.17E-4</v>
      </c>
      <c r="AK203" s="257" t="s">
        <v>1279</v>
      </c>
    </row>
    <row r="204" spans="1:37" ht="13.9" customHeight="1">
      <c r="A204" s="247" t="s">
        <v>577</v>
      </c>
      <c r="B204" s="247" t="s">
        <v>578</v>
      </c>
      <c r="C204" s="248" t="s">
        <v>146</v>
      </c>
      <c r="D204" s="248" t="s">
        <v>145</v>
      </c>
      <c r="E204" s="258" t="s">
        <v>149</v>
      </c>
      <c r="F204" s="258" t="s">
        <v>149</v>
      </c>
      <c r="G204" s="248">
        <v>7.3900000000000004E-7</v>
      </c>
      <c r="H204" s="247"/>
      <c r="I204" s="249">
        <f t="shared" si="51"/>
        <v>7.3900000000000004E-7</v>
      </c>
      <c r="J204" s="250">
        <f t="shared" si="52"/>
        <v>7.4000000000000001E-7</v>
      </c>
      <c r="K204" s="249">
        <f t="shared" si="53"/>
        <v>4.17E-4</v>
      </c>
      <c r="L204" s="250">
        <f t="shared" si="54"/>
        <v>4.2000000000000002E-4</v>
      </c>
      <c r="M204" s="248" t="s">
        <v>147</v>
      </c>
      <c r="N204" s="251" t="str">
        <f t="shared" si="49"/>
        <v>-</v>
      </c>
      <c r="O204" s="252" t="str">
        <f t="shared" si="55"/>
        <v>NV</v>
      </c>
      <c r="P204" s="253" t="str">
        <f t="shared" si="56"/>
        <v>--</v>
      </c>
      <c r="Q204" s="252" t="str">
        <f t="shared" si="57"/>
        <v>NV</v>
      </c>
      <c r="R204" s="248" t="s">
        <v>147</v>
      </c>
      <c r="S204" s="254" t="str">
        <f t="shared" si="50"/>
        <v>-</v>
      </c>
      <c r="T204" s="255" t="str">
        <f t="shared" si="47"/>
        <v>NV</v>
      </c>
      <c r="U204" s="254" t="str">
        <f t="shared" si="58"/>
        <v>--</v>
      </c>
      <c r="V204" s="255" t="str">
        <f t="shared" si="48"/>
        <v>NV</v>
      </c>
      <c r="W204" s="256" t="str">
        <f t="shared" si="59"/>
        <v>NV</v>
      </c>
      <c r="X204" s="247"/>
      <c r="Y204" s="248">
        <v>8.0500000000000005E-4</v>
      </c>
      <c r="Z204" s="248">
        <v>7.1100000000000004E-4</v>
      </c>
      <c r="AA204" s="248">
        <v>12.5</v>
      </c>
      <c r="AB204" s="248" t="s">
        <v>147</v>
      </c>
      <c r="AC204" s="247"/>
      <c r="AD204" s="248">
        <v>3.8</v>
      </c>
      <c r="AE204" s="248" t="s">
        <v>546</v>
      </c>
      <c r="AF204" s="248">
        <v>3.9999999999999998E-7</v>
      </c>
      <c r="AG204" s="248" t="s">
        <v>546</v>
      </c>
      <c r="AH204" s="248" t="s">
        <v>146</v>
      </c>
      <c r="AI204" s="248">
        <v>7.3900000000000004E-7</v>
      </c>
      <c r="AJ204" s="248">
        <v>4.17E-4</v>
      </c>
      <c r="AK204" s="257" t="s">
        <v>1279</v>
      </c>
    </row>
    <row r="205" spans="1:37" ht="13.9" customHeight="1">
      <c r="A205" s="247" t="s">
        <v>579</v>
      </c>
      <c r="B205" s="247" t="s">
        <v>580</v>
      </c>
      <c r="C205" s="248" t="s">
        <v>146</v>
      </c>
      <c r="D205" s="248" t="s">
        <v>145</v>
      </c>
      <c r="E205" s="258" t="s">
        <v>149</v>
      </c>
      <c r="F205" s="258" t="s">
        <v>149</v>
      </c>
      <c r="G205" s="248">
        <v>2.1600000000000001E-6</v>
      </c>
      <c r="H205" s="247"/>
      <c r="I205" s="249">
        <f t="shared" si="51"/>
        <v>2.1600000000000001E-6</v>
      </c>
      <c r="J205" s="250">
        <f t="shared" si="52"/>
        <v>2.2000000000000001E-6</v>
      </c>
      <c r="K205" s="249" t="str">
        <f t="shared" si="53"/>
        <v>-</v>
      </c>
      <c r="L205" s="250" t="str">
        <f t="shared" si="54"/>
        <v>NITI</v>
      </c>
      <c r="M205" s="248" t="s">
        <v>147</v>
      </c>
      <c r="N205" s="251" t="str">
        <f t="shared" si="49"/>
        <v>-</v>
      </c>
      <c r="O205" s="252" t="str">
        <f t="shared" si="55"/>
        <v>NV</v>
      </c>
      <c r="P205" s="253" t="str">
        <f t="shared" si="56"/>
        <v>--</v>
      </c>
      <c r="Q205" s="252" t="str">
        <f t="shared" si="57"/>
        <v>NITI, NV</v>
      </c>
      <c r="R205" s="248" t="s">
        <v>147</v>
      </c>
      <c r="S205" s="254" t="str">
        <f t="shared" si="50"/>
        <v>-</v>
      </c>
      <c r="T205" s="255" t="str">
        <f t="shared" si="47"/>
        <v>NV</v>
      </c>
      <c r="U205" s="254" t="str">
        <f t="shared" si="58"/>
        <v>--</v>
      </c>
      <c r="V205" s="255" t="str">
        <f t="shared" si="48"/>
        <v>NITI, NV</v>
      </c>
      <c r="W205" s="256" t="str">
        <f t="shared" si="59"/>
        <v>NITI, NV</v>
      </c>
      <c r="X205" s="247"/>
      <c r="Y205" s="248">
        <v>9.2500000000000004E-4</v>
      </c>
      <c r="Z205" s="248">
        <v>9.3199999999999999E-4</v>
      </c>
      <c r="AA205" s="248">
        <v>12.5</v>
      </c>
      <c r="AB205" s="248" t="s">
        <v>147</v>
      </c>
      <c r="AC205" s="247"/>
      <c r="AD205" s="248">
        <v>1.3</v>
      </c>
      <c r="AE205" s="248" t="s">
        <v>155</v>
      </c>
      <c r="AF205" s="248" t="s">
        <v>147</v>
      </c>
      <c r="AG205" s="247"/>
      <c r="AH205" s="248" t="s">
        <v>146</v>
      </c>
      <c r="AI205" s="248">
        <v>2.1600000000000001E-6</v>
      </c>
      <c r="AJ205" s="248" t="s">
        <v>147</v>
      </c>
      <c r="AK205" s="257" t="s">
        <v>1279</v>
      </c>
    </row>
    <row r="206" spans="1:37" ht="13.9" customHeight="1">
      <c r="A206" s="247" t="s">
        <v>583</v>
      </c>
      <c r="B206" s="247" t="s">
        <v>584</v>
      </c>
      <c r="C206" s="248" t="s">
        <v>145</v>
      </c>
      <c r="D206" s="248" t="s">
        <v>145</v>
      </c>
      <c r="E206" s="248" t="s">
        <v>145</v>
      </c>
      <c r="F206" s="248" t="s">
        <v>145</v>
      </c>
      <c r="G206" s="248">
        <v>0.255</v>
      </c>
      <c r="H206" s="248" t="s">
        <v>152</v>
      </c>
      <c r="I206" s="249">
        <f t="shared" si="51"/>
        <v>0.255</v>
      </c>
      <c r="J206" s="250">
        <f t="shared" si="52"/>
        <v>0.26</v>
      </c>
      <c r="K206" s="249">
        <f t="shared" si="53"/>
        <v>31.3</v>
      </c>
      <c r="L206" s="250">
        <f t="shared" si="54"/>
        <v>31</v>
      </c>
      <c r="M206" s="248">
        <v>8.51</v>
      </c>
      <c r="N206" s="251">
        <f t="shared" si="49"/>
        <v>8.51</v>
      </c>
      <c r="O206" s="252">
        <f t="shared" si="55"/>
        <v>8.5</v>
      </c>
      <c r="P206" s="253">
        <f t="shared" si="56"/>
        <v>1043.3333333333335</v>
      </c>
      <c r="Q206" s="252">
        <f t="shared" si="57"/>
        <v>1000</v>
      </c>
      <c r="R206" s="248">
        <v>4.51</v>
      </c>
      <c r="S206" s="254">
        <f t="shared" si="50"/>
        <v>4.51</v>
      </c>
      <c r="T206" s="255">
        <f t="shared" si="47"/>
        <v>4.5</v>
      </c>
      <c r="U206" s="254">
        <f t="shared" si="58"/>
        <v>553.58039215686279</v>
      </c>
      <c r="V206" s="255">
        <f t="shared" si="48"/>
        <v>550</v>
      </c>
      <c r="W206" s="256">
        <f t="shared" si="59"/>
        <v>17.686274509803923</v>
      </c>
      <c r="X206" s="248" t="s">
        <v>153</v>
      </c>
      <c r="Y206" s="248">
        <v>2670000</v>
      </c>
      <c r="Z206" s="248">
        <v>2830000</v>
      </c>
      <c r="AA206" s="248">
        <v>12.5</v>
      </c>
      <c r="AB206" s="248" t="s">
        <v>147</v>
      </c>
      <c r="AC206" s="247"/>
      <c r="AD206" s="248">
        <v>1.1E-5</v>
      </c>
      <c r="AE206" s="248" t="s">
        <v>166</v>
      </c>
      <c r="AF206" s="248">
        <v>0.03</v>
      </c>
      <c r="AG206" s="248" t="s">
        <v>155</v>
      </c>
      <c r="AH206" s="248" t="s">
        <v>146</v>
      </c>
      <c r="AI206" s="248">
        <v>0.255</v>
      </c>
      <c r="AJ206" s="248">
        <v>31.3</v>
      </c>
      <c r="AK206" s="257"/>
    </row>
    <row r="207" spans="1:37" ht="13.9" customHeight="1">
      <c r="A207" s="247" t="s">
        <v>587</v>
      </c>
      <c r="B207" s="247" t="s">
        <v>588</v>
      </c>
      <c r="C207" s="248" t="s">
        <v>146</v>
      </c>
      <c r="D207" s="248" t="s">
        <v>145</v>
      </c>
      <c r="E207" s="258" t="s">
        <v>149</v>
      </c>
      <c r="F207" s="258" t="s">
        <v>149</v>
      </c>
      <c r="G207" s="248">
        <v>0.41699999999999998</v>
      </c>
      <c r="H207" s="247"/>
      <c r="I207" s="249" t="str">
        <f t="shared" si="51"/>
        <v>-</v>
      </c>
      <c r="J207" s="250" t="str">
        <f t="shared" si="52"/>
        <v>NITI</v>
      </c>
      <c r="K207" s="249">
        <f t="shared" si="53"/>
        <v>0.41699999999999998</v>
      </c>
      <c r="L207" s="250">
        <f t="shared" si="54"/>
        <v>0.42</v>
      </c>
      <c r="M207" s="248" t="s">
        <v>147</v>
      </c>
      <c r="N207" s="251" t="str">
        <f t="shared" si="49"/>
        <v>--</v>
      </c>
      <c r="O207" s="252" t="str">
        <f t="shared" si="55"/>
        <v>NITI, NV</v>
      </c>
      <c r="P207" s="253" t="str">
        <f t="shared" si="56"/>
        <v>--</v>
      </c>
      <c r="Q207" s="252" t="str">
        <f t="shared" si="57"/>
        <v>NV</v>
      </c>
      <c r="R207" s="248" t="s">
        <v>147</v>
      </c>
      <c r="S207" s="254" t="str">
        <f t="shared" si="50"/>
        <v>--</v>
      </c>
      <c r="T207" s="255" t="str">
        <f t="shared" si="47"/>
        <v>NITI, NV</v>
      </c>
      <c r="U207" s="254" t="str">
        <f t="shared" si="58"/>
        <v>--</v>
      </c>
      <c r="V207" s="255" t="str">
        <f t="shared" si="48"/>
        <v>NV</v>
      </c>
      <c r="W207" s="256" t="str">
        <f t="shared" si="59"/>
        <v>NV</v>
      </c>
      <c r="X207" s="247"/>
      <c r="Y207" s="248">
        <v>6.4900000000000005E-8</v>
      </c>
      <c r="Z207" s="248">
        <v>8.4100000000000006E-15</v>
      </c>
      <c r="AA207" s="248">
        <v>12.5</v>
      </c>
      <c r="AB207" s="248" t="s">
        <v>147</v>
      </c>
      <c r="AC207" s="247"/>
      <c r="AD207" s="248" t="s">
        <v>147</v>
      </c>
      <c r="AE207" s="247"/>
      <c r="AF207" s="248">
        <v>4.0000000000000002E-4</v>
      </c>
      <c r="AG207" s="248" t="s">
        <v>166</v>
      </c>
      <c r="AH207" s="248" t="s">
        <v>146</v>
      </c>
      <c r="AI207" s="248" t="s">
        <v>147</v>
      </c>
      <c r="AJ207" s="248">
        <v>0.41699999999999998</v>
      </c>
      <c r="AK207" s="257"/>
    </row>
    <row r="208" spans="1:37" ht="13.9" customHeight="1">
      <c r="A208" s="247" t="s">
        <v>589</v>
      </c>
      <c r="B208" s="247" t="s">
        <v>590</v>
      </c>
      <c r="C208" s="248" t="s">
        <v>146</v>
      </c>
      <c r="D208" s="248" t="s">
        <v>145</v>
      </c>
      <c r="E208" s="258" t="s">
        <v>149</v>
      </c>
      <c r="F208" s="258" t="s">
        <v>149</v>
      </c>
      <c r="G208" s="248">
        <v>0.41699999999999998</v>
      </c>
      <c r="H208" s="247"/>
      <c r="I208" s="249" t="str">
        <f t="shared" si="51"/>
        <v>-</v>
      </c>
      <c r="J208" s="250" t="str">
        <f t="shared" si="52"/>
        <v>NITI</v>
      </c>
      <c r="K208" s="249">
        <f t="shared" si="53"/>
        <v>0.41699999999999998</v>
      </c>
      <c r="L208" s="250">
        <f t="shared" si="54"/>
        <v>0.42</v>
      </c>
      <c r="M208" s="248" t="s">
        <v>147</v>
      </c>
      <c r="N208" s="251" t="str">
        <f t="shared" si="49"/>
        <v>--</v>
      </c>
      <c r="O208" s="252" t="str">
        <f t="shared" si="55"/>
        <v>NITI, NV</v>
      </c>
      <c r="P208" s="253" t="str">
        <f t="shared" si="56"/>
        <v>--</v>
      </c>
      <c r="Q208" s="252" t="str">
        <f t="shared" si="57"/>
        <v>NV</v>
      </c>
      <c r="R208" s="248" t="s">
        <v>147</v>
      </c>
      <c r="S208" s="254" t="str">
        <f t="shared" si="50"/>
        <v>--</v>
      </c>
      <c r="T208" s="255" t="str">
        <f t="shared" si="47"/>
        <v>NITI, NV</v>
      </c>
      <c r="U208" s="254" t="str">
        <f t="shared" si="58"/>
        <v>--</v>
      </c>
      <c r="V208" s="255" t="str">
        <f t="shared" si="48"/>
        <v>NV</v>
      </c>
      <c r="W208" s="256" t="str">
        <f t="shared" si="59"/>
        <v>NV</v>
      </c>
      <c r="X208" s="247"/>
      <c r="Y208" s="248">
        <v>2.6500000000000002E-9</v>
      </c>
      <c r="Z208" s="248">
        <v>2.6500000000000002E-16</v>
      </c>
      <c r="AA208" s="248">
        <v>12.5</v>
      </c>
      <c r="AB208" s="248" t="s">
        <v>147</v>
      </c>
      <c r="AC208" s="247"/>
      <c r="AD208" s="248" t="s">
        <v>147</v>
      </c>
      <c r="AE208" s="247"/>
      <c r="AF208" s="248">
        <v>4.0000000000000002E-4</v>
      </c>
      <c r="AG208" s="248" t="s">
        <v>166</v>
      </c>
      <c r="AH208" s="248" t="s">
        <v>146</v>
      </c>
      <c r="AI208" s="248" t="s">
        <v>147</v>
      </c>
      <c r="AJ208" s="248">
        <v>0.41699999999999998</v>
      </c>
      <c r="AK208" s="257"/>
    </row>
    <row r="209" spans="1:37" ht="13.9" customHeight="1">
      <c r="A209" s="247" t="s">
        <v>585</v>
      </c>
      <c r="B209" s="247" t="s">
        <v>586</v>
      </c>
      <c r="C209" s="248" t="s">
        <v>145</v>
      </c>
      <c r="D209" s="248" t="s">
        <v>145</v>
      </c>
      <c r="E209" s="248" t="s">
        <v>145</v>
      </c>
      <c r="F209" s="248" t="s">
        <v>145</v>
      </c>
      <c r="G209" s="248">
        <v>1.04E-2</v>
      </c>
      <c r="H209" s="248" t="s">
        <v>163</v>
      </c>
      <c r="I209" s="249" t="str">
        <f t="shared" si="51"/>
        <v>-</v>
      </c>
      <c r="J209" s="250" t="str">
        <f t="shared" si="52"/>
        <v>NITI</v>
      </c>
      <c r="K209" s="249">
        <f t="shared" si="53"/>
        <v>1.04E-2</v>
      </c>
      <c r="L209" s="250">
        <f t="shared" si="54"/>
        <v>0.01</v>
      </c>
      <c r="M209" s="248">
        <v>0.34799999999999998</v>
      </c>
      <c r="N209" s="251" t="str">
        <f t="shared" si="49"/>
        <v>--</v>
      </c>
      <c r="O209" s="252" t="str">
        <f t="shared" si="55"/>
        <v>NITI</v>
      </c>
      <c r="P209" s="253">
        <f t="shared" si="56"/>
        <v>0.34799999999999998</v>
      </c>
      <c r="Q209" s="252">
        <f t="shared" si="57"/>
        <v>0.35</v>
      </c>
      <c r="R209" s="248">
        <v>12.5</v>
      </c>
      <c r="S209" s="254" t="str">
        <f t="shared" si="50"/>
        <v>--</v>
      </c>
      <c r="T209" s="255" t="str">
        <f t="shared" si="47"/>
        <v>NITI</v>
      </c>
      <c r="U209" s="254">
        <f t="shared" si="58"/>
        <v>12.5</v>
      </c>
      <c r="V209" s="255">
        <f t="shared" si="48"/>
        <v>13</v>
      </c>
      <c r="W209" s="256">
        <f t="shared" si="59"/>
        <v>1201.9230769230769</v>
      </c>
      <c r="X209" s="248" t="s">
        <v>153</v>
      </c>
      <c r="Y209" s="248">
        <v>271000</v>
      </c>
      <c r="Z209" s="248">
        <v>97600</v>
      </c>
      <c r="AA209" s="248">
        <v>12.5</v>
      </c>
      <c r="AB209" s="248" t="s">
        <v>147</v>
      </c>
      <c r="AC209" s="247"/>
      <c r="AD209" s="248" t="s">
        <v>147</v>
      </c>
      <c r="AE209" s="247"/>
      <c r="AF209" s="248">
        <v>1.0000000000000001E-5</v>
      </c>
      <c r="AG209" s="248" t="s">
        <v>155</v>
      </c>
      <c r="AH209" s="248" t="s">
        <v>146</v>
      </c>
      <c r="AI209" s="248" t="s">
        <v>147</v>
      </c>
      <c r="AJ209" s="248">
        <v>1.04E-2</v>
      </c>
      <c r="AK209" s="257"/>
    </row>
    <row r="210" spans="1:37" ht="13.9" customHeight="1">
      <c r="A210" s="247" t="s">
        <v>591</v>
      </c>
      <c r="B210" s="247" t="s">
        <v>188</v>
      </c>
      <c r="C210" s="248" t="s">
        <v>145</v>
      </c>
      <c r="D210" s="248" t="s">
        <v>145</v>
      </c>
      <c r="E210" s="248" t="s">
        <v>145</v>
      </c>
      <c r="F210" s="248" t="s">
        <v>145</v>
      </c>
      <c r="G210" s="248">
        <v>14</v>
      </c>
      <c r="H210" s="248" t="s">
        <v>152</v>
      </c>
      <c r="I210" s="249">
        <f t="shared" si="51"/>
        <v>14</v>
      </c>
      <c r="J210" s="250">
        <f t="shared" si="52"/>
        <v>14</v>
      </c>
      <c r="K210" s="249">
        <f t="shared" si="53"/>
        <v>626</v>
      </c>
      <c r="L210" s="250">
        <f t="shared" si="54"/>
        <v>630</v>
      </c>
      <c r="M210" s="248">
        <v>468</v>
      </c>
      <c r="N210" s="251">
        <f t="shared" si="49"/>
        <v>468</v>
      </c>
      <c r="O210" s="252">
        <f t="shared" si="55"/>
        <v>470</v>
      </c>
      <c r="P210" s="253">
        <f t="shared" si="56"/>
        <v>20866.666666666668</v>
      </c>
      <c r="Q210" s="252">
        <f t="shared" si="57"/>
        <v>21000</v>
      </c>
      <c r="R210" s="248">
        <v>0.32300000000000001</v>
      </c>
      <c r="S210" s="254">
        <f t="shared" si="50"/>
        <v>0.32300000000000001</v>
      </c>
      <c r="T210" s="255">
        <f t="shared" si="47"/>
        <v>0.32</v>
      </c>
      <c r="U210" s="254">
        <f t="shared" si="58"/>
        <v>14.442714285714287</v>
      </c>
      <c r="V210" s="255">
        <f t="shared" si="48"/>
        <v>14</v>
      </c>
      <c r="W210" s="256">
        <f t="shared" si="59"/>
        <v>2.3071428571428573E-2</v>
      </c>
      <c r="X210" s="248" t="s">
        <v>153</v>
      </c>
      <c r="Y210" s="248">
        <v>701000000</v>
      </c>
      <c r="Z210" s="248">
        <v>413000000</v>
      </c>
      <c r="AA210" s="248">
        <v>12.5</v>
      </c>
      <c r="AB210" s="248">
        <v>1.1000000000000001</v>
      </c>
      <c r="AC210" s="248" t="s">
        <v>154</v>
      </c>
      <c r="AD210" s="248">
        <v>1.9999999999999999E-7</v>
      </c>
      <c r="AE210" s="248" t="s">
        <v>160</v>
      </c>
      <c r="AF210" s="248">
        <v>0.6</v>
      </c>
      <c r="AG210" s="248" t="s">
        <v>174</v>
      </c>
      <c r="AH210" s="248" t="s">
        <v>146</v>
      </c>
      <c r="AI210" s="248">
        <v>14</v>
      </c>
      <c r="AJ210" s="248">
        <v>626</v>
      </c>
      <c r="AK210" s="257"/>
    </row>
    <row r="211" spans="1:37" ht="13.9" customHeight="1">
      <c r="A211" s="247" t="s">
        <v>592</v>
      </c>
      <c r="B211" s="247" t="s">
        <v>593</v>
      </c>
      <c r="C211" s="248" t="s">
        <v>145</v>
      </c>
      <c r="D211" s="248" t="s">
        <v>145</v>
      </c>
      <c r="E211" s="248" t="s">
        <v>145</v>
      </c>
      <c r="F211" s="248" t="s">
        <v>145</v>
      </c>
      <c r="G211" s="248">
        <v>730</v>
      </c>
      <c r="H211" s="248" t="s">
        <v>163</v>
      </c>
      <c r="I211" s="249" t="str">
        <f t="shared" si="51"/>
        <v>-</v>
      </c>
      <c r="J211" s="250" t="str">
        <f t="shared" si="52"/>
        <v>NITI</v>
      </c>
      <c r="K211" s="249">
        <f t="shared" si="53"/>
        <v>730</v>
      </c>
      <c r="L211" s="250">
        <f t="shared" si="54"/>
        <v>730</v>
      </c>
      <c r="M211" s="248">
        <v>24300</v>
      </c>
      <c r="N211" s="251" t="str">
        <f t="shared" si="49"/>
        <v>--</v>
      </c>
      <c r="O211" s="252" t="str">
        <f t="shared" si="55"/>
        <v>NITI</v>
      </c>
      <c r="P211" s="253">
        <f t="shared" si="56"/>
        <v>24300</v>
      </c>
      <c r="Q211" s="252">
        <f t="shared" si="57"/>
        <v>24000</v>
      </c>
      <c r="R211" s="248">
        <v>16.8</v>
      </c>
      <c r="S211" s="254" t="str">
        <f t="shared" si="50"/>
        <v>--</v>
      </c>
      <c r="T211" s="255" t="str">
        <f t="shared" si="47"/>
        <v>NITI</v>
      </c>
      <c r="U211" s="254">
        <f t="shared" si="58"/>
        <v>16.8</v>
      </c>
      <c r="V211" s="255">
        <f t="shared" si="48"/>
        <v>17</v>
      </c>
      <c r="W211" s="256">
        <f t="shared" si="59"/>
        <v>2.3013698630136987E-2</v>
      </c>
      <c r="X211" s="248" t="s">
        <v>153</v>
      </c>
      <c r="Y211" s="248">
        <v>701000000</v>
      </c>
      <c r="Z211" s="248">
        <v>413000000</v>
      </c>
      <c r="AA211" s="248">
        <v>12.5</v>
      </c>
      <c r="AB211" s="248">
        <v>1.1000000000000001</v>
      </c>
      <c r="AC211" s="248" t="s">
        <v>154</v>
      </c>
      <c r="AD211" s="248" t="s">
        <v>147</v>
      </c>
      <c r="AE211" s="247"/>
      <c r="AF211" s="248">
        <v>0.7</v>
      </c>
      <c r="AG211" s="248" t="s">
        <v>155</v>
      </c>
      <c r="AH211" s="248" t="s">
        <v>146</v>
      </c>
      <c r="AI211" s="248" t="s">
        <v>147</v>
      </c>
      <c r="AJ211" s="248">
        <v>730</v>
      </c>
      <c r="AK211" s="257"/>
    </row>
    <row r="212" spans="1:37" ht="13.9" customHeight="1">
      <c r="A212" s="247" t="s">
        <v>594</v>
      </c>
      <c r="B212" s="247" t="s">
        <v>595</v>
      </c>
      <c r="C212" s="248" t="s">
        <v>145</v>
      </c>
      <c r="D212" s="248" t="s">
        <v>145</v>
      </c>
      <c r="E212" s="248" t="s">
        <v>145</v>
      </c>
      <c r="F212" s="248" t="s">
        <v>145</v>
      </c>
      <c r="G212" s="248">
        <v>0.41699999999999998</v>
      </c>
      <c r="H212" s="248" t="s">
        <v>163</v>
      </c>
      <c r="I212" s="249" t="str">
        <f t="shared" si="51"/>
        <v>-</v>
      </c>
      <c r="J212" s="250" t="str">
        <f t="shared" si="52"/>
        <v>NITI</v>
      </c>
      <c r="K212" s="249">
        <f t="shared" si="53"/>
        <v>0.41699999999999998</v>
      </c>
      <c r="L212" s="250">
        <f t="shared" si="54"/>
        <v>0.42</v>
      </c>
      <c r="M212" s="248">
        <v>13.9</v>
      </c>
      <c r="N212" s="251" t="str">
        <f t="shared" si="49"/>
        <v>--</v>
      </c>
      <c r="O212" s="252" t="str">
        <f t="shared" si="55"/>
        <v>NITI</v>
      </c>
      <c r="P212" s="253">
        <f t="shared" si="56"/>
        <v>13.9</v>
      </c>
      <c r="Q212" s="252">
        <f t="shared" si="57"/>
        <v>14</v>
      </c>
      <c r="R212" s="248">
        <v>1300</v>
      </c>
      <c r="S212" s="254" t="str">
        <f t="shared" si="50"/>
        <v>--</v>
      </c>
      <c r="T212" s="255" t="str">
        <f t="shared" si="47"/>
        <v>NITI</v>
      </c>
      <c r="U212" s="254">
        <f t="shared" si="58"/>
        <v>1300</v>
      </c>
      <c r="V212" s="255">
        <f t="shared" si="48"/>
        <v>1300</v>
      </c>
      <c r="W212" s="256">
        <f t="shared" si="59"/>
        <v>3117.5059952038368</v>
      </c>
      <c r="X212" s="248" t="s">
        <v>153</v>
      </c>
      <c r="Y212" s="248">
        <v>953000</v>
      </c>
      <c r="Z212" s="248">
        <v>283000</v>
      </c>
      <c r="AA212" s="248">
        <v>12.5</v>
      </c>
      <c r="AB212" s="248">
        <v>0.88</v>
      </c>
      <c r="AC212" s="248" t="s">
        <v>154</v>
      </c>
      <c r="AD212" s="248" t="s">
        <v>147</v>
      </c>
      <c r="AE212" s="247"/>
      <c r="AF212" s="248">
        <v>4.0000000000000002E-4</v>
      </c>
      <c r="AG212" s="248" t="s">
        <v>174</v>
      </c>
      <c r="AH212" s="248" t="s">
        <v>146</v>
      </c>
      <c r="AI212" s="248" t="s">
        <v>147</v>
      </c>
      <c r="AJ212" s="248">
        <v>0.41699999999999998</v>
      </c>
      <c r="AK212" s="257"/>
    </row>
    <row r="213" spans="1:37" ht="13.9" customHeight="1">
      <c r="A213" s="247" t="s">
        <v>596</v>
      </c>
      <c r="B213" s="247" t="s">
        <v>597</v>
      </c>
      <c r="C213" s="248" t="s">
        <v>145</v>
      </c>
      <c r="D213" s="248" t="s">
        <v>145</v>
      </c>
      <c r="E213" s="248" t="s">
        <v>145</v>
      </c>
      <c r="F213" s="248" t="s">
        <v>145</v>
      </c>
      <c r="G213" s="248">
        <v>31.3</v>
      </c>
      <c r="H213" s="248" t="s">
        <v>163</v>
      </c>
      <c r="I213" s="249" t="str">
        <f t="shared" si="51"/>
        <v>-</v>
      </c>
      <c r="J213" s="250" t="str">
        <f t="shared" si="52"/>
        <v>NITI</v>
      </c>
      <c r="K213" s="249">
        <f t="shared" si="53"/>
        <v>31.3</v>
      </c>
      <c r="L213" s="250">
        <f t="shared" si="54"/>
        <v>31</v>
      </c>
      <c r="M213" s="248">
        <v>1040</v>
      </c>
      <c r="N213" s="251" t="str">
        <f t="shared" si="49"/>
        <v>--</v>
      </c>
      <c r="O213" s="252" t="str">
        <f t="shared" si="55"/>
        <v>NITI</v>
      </c>
      <c r="P213" s="253">
        <f t="shared" si="56"/>
        <v>1040</v>
      </c>
      <c r="Q213" s="252">
        <f t="shared" si="57"/>
        <v>1000</v>
      </c>
      <c r="R213" s="248">
        <v>17100</v>
      </c>
      <c r="S213" s="254" t="str">
        <f t="shared" si="50"/>
        <v>--</v>
      </c>
      <c r="T213" s="255" t="str">
        <f t="shared" si="47"/>
        <v>NITI</v>
      </c>
      <c r="U213" s="254">
        <f t="shared" si="58"/>
        <v>17100</v>
      </c>
      <c r="V213" s="255">
        <f t="shared" si="48"/>
        <v>17000</v>
      </c>
      <c r="W213" s="256">
        <f t="shared" si="59"/>
        <v>546.32587859424916</v>
      </c>
      <c r="X213" s="248" t="s">
        <v>153</v>
      </c>
      <c r="Y213" s="248">
        <v>62500000</v>
      </c>
      <c r="Z213" s="248">
        <v>31500000</v>
      </c>
      <c r="AA213" s="248">
        <v>12.5</v>
      </c>
      <c r="AB213" s="248">
        <v>1</v>
      </c>
      <c r="AC213" s="248" t="s">
        <v>154</v>
      </c>
      <c r="AD213" s="248" t="s">
        <v>147</v>
      </c>
      <c r="AE213" s="247"/>
      <c r="AF213" s="248">
        <v>0.03</v>
      </c>
      <c r="AG213" s="248" t="s">
        <v>155</v>
      </c>
      <c r="AH213" s="248" t="s">
        <v>146</v>
      </c>
      <c r="AI213" s="248" t="s">
        <v>147</v>
      </c>
      <c r="AJ213" s="248">
        <v>31.3</v>
      </c>
      <c r="AK213" s="257"/>
    </row>
    <row r="214" spans="1:37" ht="13.9" customHeight="1">
      <c r="A214" s="247" t="s">
        <v>598</v>
      </c>
      <c r="B214" s="247" t="s">
        <v>599</v>
      </c>
      <c r="C214" s="248" t="s">
        <v>145</v>
      </c>
      <c r="D214" s="248" t="s">
        <v>145</v>
      </c>
      <c r="E214" s="248" t="s">
        <v>145</v>
      </c>
      <c r="F214" s="248" t="s">
        <v>145</v>
      </c>
      <c r="G214" s="248">
        <v>7.3900000000000004E-6</v>
      </c>
      <c r="H214" s="248" t="s">
        <v>152</v>
      </c>
      <c r="I214" s="249">
        <f t="shared" si="51"/>
        <v>7.3900000000000004E-6</v>
      </c>
      <c r="J214" s="250">
        <f t="shared" si="52"/>
        <v>7.4000000000000003E-6</v>
      </c>
      <c r="K214" s="249">
        <f t="shared" si="53"/>
        <v>4.1700000000000001E-3</v>
      </c>
      <c r="L214" s="250">
        <f t="shared" si="54"/>
        <v>4.1999999999999997E-3</v>
      </c>
      <c r="M214" s="248">
        <v>2.4600000000000002E-4</v>
      </c>
      <c r="N214" s="251">
        <f t="shared" si="49"/>
        <v>2.4600000000000002E-4</v>
      </c>
      <c r="O214" s="252">
        <f t="shared" si="55"/>
        <v>2.5000000000000001E-4</v>
      </c>
      <c r="P214" s="253">
        <f t="shared" si="56"/>
        <v>0.13900000000000001</v>
      </c>
      <c r="Q214" s="252">
        <f t="shared" si="57"/>
        <v>0.14000000000000001</v>
      </c>
      <c r="R214" s="248">
        <v>1.0300000000000001E-3</v>
      </c>
      <c r="S214" s="254">
        <f t="shared" si="50"/>
        <v>1.0300000000000001E-3</v>
      </c>
      <c r="T214" s="255">
        <f t="shared" si="47"/>
        <v>1E-3</v>
      </c>
      <c r="U214" s="254">
        <f t="shared" si="58"/>
        <v>0.58120433017591344</v>
      </c>
      <c r="V214" s="255">
        <f t="shared" si="48"/>
        <v>0.57999999999999996</v>
      </c>
      <c r="W214" s="256">
        <f t="shared" si="59"/>
        <v>139.37753721244925</v>
      </c>
      <c r="X214" s="248" t="s">
        <v>153</v>
      </c>
      <c r="Y214" s="248">
        <v>1.72E-2</v>
      </c>
      <c r="Z214" s="248">
        <v>1.72E-2</v>
      </c>
      <c r="AA214" s="248">
        <v>12.5</v>
      </c>
      <c r="AB214" s="248" t="s">
        <v>147</v>
      </c>
      <c r="AC214" s="247"/>
      <c r="AD214" s="248">
        <v>0.38</v>
      </c>
      <c r="AE214" s="248" t="s">
        <v>546</v>
      </c>
      <c r="AF214" s="248">
        <v>3.9999999999999998E-6</v>
      </c>
      <c r="AG214" s="248" t="s">
        <v>546</v>
      </c>
      <c r="AH214" s="248" t="s">
        <v>146</v>
      </c>
      <c r="AI214" s="248">
        <v>7.3900000000000004E-6</v>
      </c>
      <c r="AJ214" s="248">
        <v>4.1700000000000001E-3</v>
      </c>
      <c r="AK214" s="257" t="s">
        <v>1279</v>
      </c>
    </row>
    <row r="215" spans="1:37" ht="13.9" customHeight="1">
      <c r="A215" s="247" t="s">
        <v>600</v>
      </c>
      <c r="B215" s="247" t="s">
        <v>601</v>
      </c>
      <c r="C215" s="248" t="s">
        <v>145</v>
      </c>
      <c r="D215" s="248" t="s">
        <v>145</v>
      </c>
      <c r="E215" s="248" t="s">
        <v>145</v>
      </c>
      <c r="F215" s="248" t="s">
        <v>145</v>
      </c>
      <c r="G215" s="248">
        <v>7.3900000000000004E-6</v>
      </c>
      <c r="H215" s="248" t="s">
        <v>152</v>
      </c>
      <c r="I215" s="249">
        <f t="shared" si="51"/>
        <v>7.3900000000000004E-6</v>
      </c>
      <c r="J215" s="250">
        <f t="shared" si="52"/>
        <v>7.4000000000000003E-6</v>
      </c>
      <c r="K215" s="249">
        <f t="shared" si="53"/>
        <v>4.1700000000000001E-3</v>
      </c>
      <c r="L215" s="250">
        <f t="shared" si="54"/>
        <v>4.1999999999999997E-3</v>
      </c>
      <c r="M215" s="248">
        <v>2.4600000000000002E-4</v>
      </c>
      <c r="N215" s="251">
        <f t="shared" si="49"/>
        <v>2.4600000000000002E-4</v>
      </c>
      <c r="O215" s="252">
        <f t="shared" si="55"/>
        <v>2.5000000000000001E-4</v>
      </c>
      <c r="P215" s="253">
        <f t="shared" si="56"/>
        <v>0.13900000000000001</v>
      </c>
      <c r="Q215" s="252">
        <f t="shared" si="57"/>
        <v>0.14000000000000001</v>
      </c>
      <c r="R215" s="248">
        <v>1.2800000000000001E-2</v>
      </c>
      <c r="S215" s="254">
        <f t="shared" si="50"/>
        <v>1.2800000000000001E-2</v>
      </c>
      <c r="T215" s="255">
        <f t="shared" si="47"/>
        <v>1.2999999999999999E-2</v>
      </c>
      <c r="U215" s="254">
        <f t="shared" si="58"/>
        <v>7.2227334235453311</v>
      </c>
      <c r="V215" s="255">
        <f t="shared" si="48"/>
        <v>7.2</v>
      </c>
      <c r="W215" s="256">
        <f t="shared" si="59"/>
        <v>1732.0703653585927</v>
      </c>
      <c r="X215" s="248" t="s">
        <v>153</v>
      </c>
      <c r="Y215" s="248">
        <v>7.7700000000000002E-4</v>
      </c>
      <c r="Z215" s="248">
        <v>7.7800000000000005E-4</v>
      </c>
      <c r="AA215" s="248">
        <v>12.5</v>
      </c>
      <c r="AB215" s="248" t="s">
        <v>147</v>
      </c>
      <c r="AC215" s="247"/>
      <c r="AD215" s="248">
        <v>0.38</v>
      </c>
      <c r="AE215" s="248" t="s">
        <v>546</v>
      </c>
      <c r="AF215" s="248">
        <v>3.9999999999999998E-6</v>
      </c>
      <c r="AG215" s="248" t="s">
        <v>546</v>
      </c>
      <c r="AH215" s="248" t="s">
        <v>146</v>
      </c>
      <c r="AI215" s="248">
        <v>7.3900000000000004E-6</v>
      </c>
      <c r="AJ215" s="248">
        <v>4.1700000000000001E-3</v>
      </c>
      <c r="AK215" s="257" t="s">
        <v>1279</v>
      </c>
    </row>
    <row r="216" spans="1:37" ht="13.9" customHeight="1">
      <c r="A216" s="247" t="s">
        <v>602</v>
      </c>
      <c r="B216" s="247" t="s">
        <v>603</v>
      </c>
      <c r="C216" s="248" t="s">
        <v>146</v>
      </c>
      <c r="D216" s="248" t="s">
        <v>145</v>
      </c>
      <c r="E216" s="258" t="s">
        <v>149</v>
      </c>
      <c r="F216" s="258" t="s">
        <v>149</v>
      </c>
      <c r="G216" s="248">
        <v>7.3900000000000004E-7</v>
      </c>
      <c r="H216" s="247"/>
      <c r="I216" s="249">
        <f t="shared" si="51"/>
        <v>7.3900000000000004E-7</v>
      </c>
      <c r="J216" s="250">
        <f t="shared" si="52"/>
        <v>7.4000000000000001E-7</v>
      </c>
      <c r="K216" s="249">
        <f t="shared" si="53"/>
        <v>4.17E-4</v>
      </c>
      <c r="L216" s="250">
        <f t="shared" si="54"/>
        <v>4.2000000000000002E-4</v>
      </c>
      <c r="M216" s="248" t="s">
        <v>147</v>
      </c>
      <c r="N216" s="251" t="str">
        <f t="shared" si="49"/>
        <v>-</v>
      </c>
      <c r="O216" s="252" t="str">
        <f t="shared" si="55"/>
        <v>NV</v>
      </c>
      <c r="P216" s="253" t="str">
        <f t="shared" si="56"/>
        <v>--</v>
      </c>
      <c r="Q216" s="252" t="str">
        <f t="shared" si="57"/>
        <v>NV</v>
      </c>
      <c r="R216" s="248" t="s">
        <v>147</v>
      </c>
      <c r="S216" s="254" t="str">
        <f t="shared" si="50"/>
        <v>-</v>
      </c>
      <c r="T216" s="255" t="str">
        <f t="shared" si="47"/>
        <v>NV</v>
      </c>
      <c r="U216" s="254" t="str">
        <f t="shared" si="58"/>
        <v>--</v>
      </c>
      <c r="V216" s="255" t="str">
        <f t="shared" si="48"/>
        <v>NV</v>
      </c>
      <c r="W216" s="256" t="str">
        <f t="shared" si="59"/>
        <v>NV</v>
      </c>
      <c r="X216" s="247"/>
      <c r="Y216" s="248">
        <v>7.5699999999999997E-4</v>
      </c>
      <c r="Z216" s="248">
        <v>2.0999999999999999E-3</v>
      </c>
      <c r="AA216" s="248">
        <v>12.5</v>
      </c>
      <c r="AB216" s="248" t="s">
        <v>147</v>
      </c>
      <c r="AC216" s="247"/>
      <c r="AD216" s="248">
        <v>3.8</v>
      </c>
      <c r="AE216" s="248" t="s">
        <v>546</v>
      </c>
      <c r="AF216" s="248">
        <v>3.9999999999999998E-7</v>
      </c>
      <c r="AG216" s="248" t="s">
        <v>546</v>
      </c>
      <c r="AH216" s="248" t="s">
        <v>146</v>
      </c>
      <c r="AI216" s="248">
        <v>7.3900000000000004E-7</v>
      </c>
      <c r="AJ216" s="248">
        <v>4.17E-4</v>
      </c>
      <c r="AK216" s="257" t="s">
        <v>1279</v>
      </c>
    </row>
    <row r="217" spans="1:37" ht="13.9" customHeight="1">
      <c r="A217" s="247" t="s">
        <v>604</v>
      </c>
      <c r="B217" s="247" t="s">
        <v>605</v>
      </c>
      <c r="C217" s="248" t="s">
        <v>146</v>
      </c>
      <c r="D217" s="248" t="s">
        <v>145</v>
      </c>
      <c r="E217" s="258" t="s">
        <v>149</v>
      </c>
      <c r="F217" s="258" t="s">
        <v>149</v>
      </c>
      <c r="G217" s="248">
        <v>7.3900000000000004E-7</v>
      </c>
      <c r="H217" s="247"/>
      <c r="I217" s="249">
        <f t="shared" si="51"/>
        <v>7.3900000000000004E-7</v>
      </c>
      <c r="J217" s="250">
        <f t="shared" si="52"/>
        <v>7.4000000000000001E-7</v>
      </c>
      <c r="K217" s="249">
        <f t="shared" si="53"/>
        <v>4.17E-4</v>
      </c>
      <c r="L217" s="250">
        <f t="shared" si="54"/>
        <v>4.2000000000000002E-4</v>
      </c>
      <c r="M217" s="248" t="s">
        <v>147</v>
      </c>
      <c r="N217" s="251" t="str">
        <f t="shared" si="49"/>
        <v>-</v>
      </c>
      <c r="O217" s="252" t="str">
        <f t="shared" si="55"/>
        <v>NV</v>
      </c>
      <c r="P217" s="253" t="str">
        <f t="shared" si="56"/>
        <v>--</v>
      </c>
      <c r="Q217" s="252" t="str">
        <f t="shared" si="57"/>
        <v>NV</v>
      </c>
      <c r="R217" s="248" t="s">
        <v>147</v>
      </c>
      <c r="S217" s="254" t="str">
        <f t="shared" si="50"/>
        <v>-</v>
      </c>
      <c r="T217" s="255" t="str">
        <f t="shared" si="47"/>
        <v>NV</v>
      </c>
      <c r="U217" s="254" t="str">
        <f t="shared" si="58"/>
        <v>--</v>
      </c>
      <c r="V217" s="255" t="str">
        <f t="shared" si="48"/>
        <v>NV</v>
      </c>
      <c r="W217" s="256" t="str">
        <f t="shared" si="59"/>
        <v>NV</v>
      </c>
      <c r="X217" s="247"/>
      <c r="Y217" s="248">
        <v>7.5699999999999997E-4</v>
      </c>
      <c r="Z217" s="248">
        <v>2.0999999999999999E-3</v>
      </c>
      <c r="AA217" s="248">
        <v>12.5</v>
      </c>
      <c r="AB217" s="248" t="s">
        <v>147</v>
      </c>
      <c r="AC217" s="247"/>
      <c r="AD217" s="248">
        <v>3.8</v>
      </c>
      <c r="AE217" s="248" t="s">
        <v>546</v>
      </c>
      <c r="AF217" s="248">
        <v>3.9999999999999998E-7</v>
      </c>
      <c r="AG217" s="248" t="s">
        <v>546</v>
      </c>
      <c r="AH217" s="248" t="s">
        <v>146</v>
      </c>
      <c r="AI217" s="248">
        <v>7.3900000000000004E-7</v>
      </c>
      <c r="AJ217" s="248">
        <v>4.17E-4</v>
      </c>
      <c r="AK217" s="257" t="s">
        <v>1279</v>
      </c>
    </row>
    <row r="218" spans="1:37" ht="13.9" customHeight="1">
      <c r="A218" s="247" t="s">
        <v>606</v>
      </c>
      <c r="B218" s="247" t="s">
        <v>607</v>
      </c>
      <c r="C218" s="248" t="s">
        <v>145</v>
      </c>
      <c r="D218" s="248" t="s">
        <v>145</v>
      </c>
      <c r="E218" s="248" t="s">
        <v>145</v>
      </c>
      <c r="F218" s="248" t="s">
        <v>145</v>
      </c>
      <c r="G218" s="248">
        <v>7.3900000000000004E-7</v>
      </c>
      <c r="H218" s="248" t="s">
        <v>152</v>
      </c>
      <c r="I218" s="249">
        <f t="shared" si="51"/>
        <v>7.3900000000000004E-7</v>
      </c>
      <c r="J218" s="250">
        <f t="shared" si="52"/>
        <v>7.4000000000000001E-7</v>
      </c>
      <c r="K218" s="249">
        <f t="shared" si="53"/>
        <v>4.17E-4</v>
      </c>
      <c r="L218" s="250">
        <f t="shared" si="54"/>
        <v>4.2000000000000002E-4</v>
      </c>
      <c r="M218" s="248">
        <v>2.4600000000000002E-5</v>
      </c>
      <c r="N218" s="251">
        <f t="shared" si="49"/>
        <v>2.4600000000000002E-5</v>
      </c>
      <c r="O218" s="252">
        <f t="shared" si="55"/>
        <v>2.5000000000000001E-5</v>
      </c>
      <c r="P218" s="253">
        <f t="shared" si="56"/>
        <v>1.3900000000000001E-2</v>
      </c>
      <c r="Q218" s="252">
        <f t="shared" si="57"/>
        <v>1.4E-2</v>
      </c>
      <c r="R218" s="248">
        <v>4.66E-4</v>
      </c>
      <c r="S218" s="254">
        <f t="shared" si="50"/>
        <v>4.66E-4</v>
      </c>
      <c r="T218" s="255">
        <f t="shared" si="47"/>
        <v>4.6999999999999999E-4</v>
      </c>
      <c r="U218" s="254">
        <f t="shared" si="58"/>
        <v>0.26295263870094721</v>
      </c>
      <c r="V218" s="255">
        <f t="shared" si="48"/>
        <v>0.26</v>
      </c>
      <c r="W218" s="256">
        <f t="shared" si="59"/>
        <v>630.58186738836264</v>
      </c>
      <c r="X218" s="248" t="s">
        <v>153</v>
      </c>
      <c r="Y218" s="248">
        <v>2.2599999999999998</v>
      </c>
      <c r="Z218" s="248">
        <v>0.55400000000000005</v>
      </c>
      <c r="AA218" s="248">
        <v>12.5</v>
      </c>
      <c r="AB218" s="248" t="s">
        <v>147</v>
      </c>
      <c r="AC218" s="247"/>
      <c r="AD218" s="248">
        <v>3.8</v>
      </c>
      <c r="AE218" s="248" t="s">
        <v>546</v>
      </c>
      <c r="AF218" s="248">
        <v>3.9999999999999998E-7</v>
      </c>
      <c r="AG218" s="248" t="s">
        <v>546</v>
      </c>
      <c r="AH218" s="248" t="s">
        <v>146</v>
      </c>
      <c r="AI218" s="248">
        <v>7.3900000000000004E-7</v>
      </c>
      <c r="AJ218" s="248">
        <v>4.17E-4</v>
      </c>
      <c r="AK218" s="257" t="s">
        <v>1279</v>
      </c>
    </row>
    <row r="219" spans="1:37" ht="13.9" customHeight="1">
      <c r="A219" s="247" t="s">
        <v>608</v>
      </c>
      <c r="B219" s="247" t="s">
        <v>609</v>
      </c>
      <c r="C219" s="248" t="s">
        <v>146</v>
      </c>
      <c r="D219" s="248" t="s">
        <v>145</v>
      </c>
      <c r="E219" s="258" t="s">
        <v>149</v>
      </c>
      <c r="F219" s="258" t="s">
        <v>149</v>
      </c>
      <c r="G219" s="248">
        <v>7.3900000000000004E-7</v>
      </c>
      <c r="H219" s="247"/>
      <c r="I219" s="249">
        <f t="shared" si="51"/>
        <v>7.3900000000000004E-7</v>
      </c>
      <c r="J219" s="250">
        <f t="shared" si="52"/>
        <v>7.4000000000000001E-7</v>
      </c>
      <c r="K219" s="249">
        <f t="shared" si="53"/>
        <v>4.17E-4</v>
      </c>
      <c r="L219" s="250">
        <f t="shared" si="54"/>
        <v>4.2000000000000002E-4</v>
      </c>
      <c r="M219" s="248" t="s">
        <v>147</v>
      </c>
      <c r="N219" s="251" t="str">
        <f t="shared" si="49"/>
        <v>-</v>
      </c>
      <c r="O219" s="252" t="str">
        <f t="shared" si="55"/>
        <v>NV</v>
      </c>
      <c r="P219" s="253" t="str">
        <f t="shared" si="56"/>
        <v>--</v>
      </c>
      <c r="Q219" s="252" t="str">
        <f t="shared" si="57"/>
        <v>NV</v>
      </c>
      <c r="R219" s="248" t="s">
        <v>147</v>
      </c>
      <c r="S219" s="254" t="str">
        <f t="shared" si="50"/>
        <v>-</v>
      </c>
      <c r="T219" s="255" t="str">
        <f t="shared" si="47"/>
        <v>NV</v>
      </c>
      <c r="U219" s="254" t="str">
        <f t="shared" si="58"/>
        <v>--</v>
      </c>
      <c r="V219" s="255" t="str">
        <f t="shared" si="48"/>
        <v>NV</v>
      </c>
      <c r="W219" s="256" t="str">
        <f t="shared" si="59"/>
        <v>NV</v>
      </c>
      <c r="X219" s="247"/>
      <c r="Y219" s="248">
        <v>1.55</v>
      </c>
      <c r="Z219" s="248">
        <v>0.53900000000000003</v>
      </c>
      <c r="AA219" s="248">
        <v>12.5</v>
      </c>
      <c r="AB219" s="248" t="s">
        <v>147</v>
      </c>
      <c r="AC219" s="247"/>
      <c r="AD219" s="248">
        <v>3.8</v>
      </c>
      <c r="AE219" s="248" t="s">
        <v>546</v>
      </c>
      <c r="AF219" s="248">
        <v>3.9999999999999998E-7</v>
      </c>
      <c r="AG219" s="248" t="s">
        <v>546</v>
      </c>
      <c r="AH219" s="248" t="s">
        <v>146</v>
      </c>
      <c r="AI219" s="248">
        <v>7.3900000000000004E-7</v>
      </c>
      <c r="AJ219" s="248">
        <v>4.17E-4</v>
      </c>
      <c r="AK219" s="257" t="s">
        <v>1279</v>
      </c>
    </row>
    <row r="220" spans="1:37" ht="13.9" customHeight="1">
      <c r="A220" s="247" t="s">
        <v>610</v>
      </c>
      <c r="B220" s="247" t="s">
        <v>611</v>
      </c>
      <c r="C220" s="248" t="s">
        <v>146</v>
      </c>
      <c r="D220" s="248" t="s">
        <v>145</v>
      </c>
      <c r="E220" s="258" t="s">
        <v>149</v>
      </c>
      <c r="F220" s="258" t="s">
        <v>149</v>
      </c>
      <c r="G220" s="248">
        <v>7.3900000000000004E-7</v>
      </c>
      <c r="H220" s="247"/>
      <c r="I220" s="249">
        <f t="shared" si="51"/>
        <v>7.3900000000000004E-7</v>
      </c>
      <c r="J220" s="250">
        <f t="shared" si="52"/>
        <v>7.4000000000000001E-7</v>
      </c>
      <c r="K220" s="249">
        <f t="shared" si="53"/>
        <v>4.17E-4</v>
      </c>
      <c r="L220" s="250">
        <f t="shared" si="54"/>
        <v>4.2000000000000002E-4</v>
      </c>
      <c r="M220" s="248" t="s">
        <v>147</v>
      </c>
      <c r="N220" s="251" t="str">
        <f t="shared" si="49"/>
        <v>-</v>
      </c>
      <c r="O220" s="252" t="str">
        <f t="shared" si="55"/>
        <v>NV</v>
      </c>
      <c r="P220" s="253" t="str">
        <f t="shared" si="56"/>
        <v>--</v>
      </c>
      <c r="Q220" s="252" t="str">
        <f t="shared" si="57"/>
        <v>NV</v>
      </c>
      <c r="R220" s="248" t="s">
        <v>147</v>
      </c>
      <c r="S220" s="254" t="str">
        <f t="shared" si="50"/>
        <v>-</v>
      </c>
      <c r="T220" s="255" t="str">
        <f t="shared" si="47"/>
        <v>NV</v>
      </c>
      <c r="U220" s="254" t="str">
        <f t="shared" si="58"/>
        <v>--</v>
      </c>
      <c r="V220" s="255" t="str">
        <f t="shared" si="48"/>
        <v>NV</v>
      </c>
      <c r="W220" s="256" t="str">
        <f t="shared" si="59"/>
        <v>NV</v>
      </c>
      <c r="X220" s="247"/>
      <c r="Y220" s="248">
        <v>2.2599999999999998</v>
      </c>
      <c r="Z220" s="248">
        <v>1.6400000000000001E-2</v>
      </c>
      <c r="AA220" s="248">
        <v>12.5</v>
      </c>
      <c r="AB220" s="248" t="s">
        <v>147</v>
      </c>
      <c r="AC220" s="247"/>
      <c r="AD220" s="248">
        <v>3.8</v>
      </c>
      <c r="AE220" s="248" t="s">
        <v>546</v>
      </c>
      <c r="AF220" s="248">
        <v>3.9999999999999998E-7</v>
      </c>
      <c r="AG220" s="248" t="s">
        <v>546</v>
      </c>
      <c r="AH220" s="248" t="s">
        <v>146</v>
      </c>
      <c r="AI220" s="248">
        <v>7.3900000000000004E-7</v>
      </c>
      <c r="AJ220" s="248">
        <v>4.17E-4</v>
      </c>
      <c r="AK220" s="257" t="s">
        <v>1279</v>
      </c>
    </row>
    <row r="221" spans="1:37" ht="13.9" customHeight="1">
      <c r="A221" s="247" t="s">
        <v>612</v>
      </c>
      <c r="B221" s="247" t="s">
        <v>613</v>
      </c>
      <c r="C221" s="248" t="s">
        <v>145</v>
      </c>
      <c r="D221" s="248" t="s">
        <v>145</v>
      </c>
      <c r="E221" s="248" t="s">
        <v>145</v>
      </c>
      <c r="F221" s="248" t="s">
        <v>145</v>
      </c>
      <c r="G221" s="248">
        <v>5.7300000000000005E-4</v>
      </c>
      <c r="H221" s="248" t="s">
        <v>152</v>
      </c>
      <c r="I221" s="249">
        <f t="shared" si="51"/>
        <v>5.7300000000000005E-4</v>
      </c>
      <c r="J221" s="250">
        <f t="shared" si="52"/>
        <v>5.6999999999999998E-4</v>
      </c>
      <c r="K221" s="249">
        <f t="shared" si="53"/>
        <v>3.1300000000000001E-2</v>
      </c>
      <c r="L221" s="250">
        <f t="shared" si="54"/>
        <v>3.1E-2</v>
      </c>
      <c r="M221" s="248">
        <v>1.9099999999999999E-2</v>
      </c>
      <c r="N221" s="251">
        <f t="shared" si="49"/>
        <v>1.9099999999999999E-2</v>
      </c>
      <c r="O221" s="252">
        <f t="shared" si="55"/>
        <v>1.9E-2</v>
      </c>
      <c r="P221" s="253">
        <f t="shared" si="56"/>
        <v>1.0433333333333334</v>
      </c>
      <c r="Q221" s="252">
        <f t="shared" si="57"/>
        <v>1</v>
      </c>
      <c r="R221" s="248">
        <v>50.1</v>
      </c>
      <c r="S221" s="254">
        <f t="shared" si="50"/>
        <v>50.1</v>
      </c>
      <c r="T221" s="255">
        <f t="shared" si="47"/>
        <v>50</v>
      </c>
      <c r="U221" s="254">
        <f t="shared" si="58"/>
        <v>2736.7015706806283</v>
      </c>
      <c r="V221" s="255">
        <f t="shared" si="48"/>
        <v>2700</v>
      </c>
      <c r="W221" s="256">
        <f t="shared" si="59"/>
        <v>87434.554973821985</v>
      </c>
      <c r="X221" s="248" t="s">
        <v>153</v>
      </c>
      <c r="Y221" s="248">
        <v>24800000</v>
      </c>
      <c r="Z221" s="248">
        <v>11400000</v>
      </c>
      <c r="AA221" s="248">
        <v>12.5</v>
      </c>
      <c r="AB221" s="248">
        <v>5</v>
      </c>
      <c r="AC221" s="248" t="s">
        <v>154</v>
      </c>
      <c r="AD221" s="248">
        <v>4.8999999999999998E-3</v>
      </c>
      <c r="AE221" s="248" t="s">
        <v>155</v>
      </c>
      <c r="AF221" s="248">
        <v>3.0000000000000001E-5</v>
      </c>
      <c r="AG221" s="248" t="s">
        <v>174</v>
      </c>
      <c r="AH221" s="248" t="s">
        <v>146</v>
      </c>
      <c r="AI221" s="248">
        <v>5.7300000000000005E-4</v>
      </c>
      <c r="AJ221" s="248">
        <v>3.1300000000000001E-2</v>
      </c>
      <c r="AK221" s="257"/>
    </row>
    <row r="222" spans="1:37" ht="13.9" customHeight="1">
      <c r="A222" s="247" t="s">
        <v>614</v>
      </c>
      <c r="B222" s="247" t="s">
        <v>615</v>
      </c>
      <c r="C222" s="248" t="s">
        <v>187</v>
      </c>
      <c r="D222" s="248" t="s">
        <v>145</v>
      </c>
      <c r="E222" s="258" t="s">
        <v>149</v>
      </c>
      <c r="F222" s="258" t="s">
        <v>149</v>
      </c>
      <c r="G222" s="248">
        <v>5.7300000000000005E-4</v>
      </c>
      <c r="H222" s="247"/>
      <c r="I222" s="249">
        <f t="shared" si="51"/>
        <v>5.7300000000000005E-4</v>
      </c>
      <c r="J222" s="250">
        <f t="shared" si="52"/>
        <v>5.6999999999999998E-4</v>
      </c>
      <c r="K222" s="249" t="str">
        <f t="shared" si="53"/>
        <v>-</v>
      </c>
      <c r="L222" s="250" t="str">
        <f t="shared" si="54"/>
        <v>NITI</v>
      </c>
      <c r="M222" s="248" t="s">
        <v>147</v>
      </c>
      <c r="N222" s="251" t="str">
        <f t="shared" si="49"/>
        <v>-</v>
      </c>
      <c r="O222" s="252" t="str">
        <f t="shared" si="55"/>
        <v>NV</v>
      </c>
      <c r="P222" s="253" t="str">
        <f t="shared" si="56"/>
        <v>--</v>
      </c>
      <c r="Q222" s="252" t="str">
        <f t="shared" si="57"/>
        <v>NITI, NV</v>
      </c>
      <c r="R222" s="248" t="s">
        <v>147</v>
      </c>
      <c r="S222" s="254" t="str">
        <f t="shared" si="50"/>
        <v>-</v>
      </c>
      <c r="T222" s="255" t="str">
        <f t="shared" si="47"/>
        <v>NV</v>
      </c>
      <c r="U222" s="254" t="str">
        <f t="shared" si="58"/>
        <v>--</v>
      </c>
      <c r="V222" s="255" t="str">
        <f t="shared" si="48"/>
        <v>NITI, NV</v>
      </c>
      <c r="W222" s="256" t="str">
        <f t="shared" si="59"/>
        <v>NITI, NV</v>
      </c>
      <c r="X222" s="247"/>
      <c r="Y222" s="248" t="s">
        <v>147</v>
      </c>
      <c r="Z222" s="248" t="s">
        <v>147</v>
      </c>
      <c r="AA222" s="248">
        <v>12.5</v>
      </c>
      <c r="AB222" s="248" t="s">
        <v>147</v>
      </c>
      <c r="AC222" s="247"/>
      <c r="AD222" s="248">
        <v>4.8999999999999998E-3</v>
      </c>
      <c r="AE222" s="248" t="s">
        <v>155</v>
      </c>
      <c r="AF222" s="248" t="s">
        <v>147</v>
      </c>
      <c r="AG222" s="247"/>
      <c r="AH222" s="248" t="s">
        <v>146</v>
      </c>
      <c r="AI222" s="248">
        <v>5.7300000000000005E-4</v>
      </c>
      <c r="AJ222" s="248" t="s">
        <v>147</v>
      </c>
      <c r="AK222" s="257"/>
    </row>
    <row r="223" spans="1:37" ht="13.9" customHeight="1">
      <c r="A223" s="247" t="s">
        <v>616</v>
      </c>
      <c r="B223" s="247" t="s">
        <v>617</v>
      </c>
      <c r="C223" s="248" t="s">
        <v>145</v>
      </c>
      <c r="D223" s="248" t="s">
        <v>145</v>
      </c>
      <c r="E223" s="248" t="s">
        <v>145</v>
      </c>
      <c r="F223" s="248" t="s">
        <v>145</v>
      </c>
      <c r="G223" s="248">
        <v>20.9</v>
      </c>
      <c r="H223" s="248" t="s">
        <v>163</v>
      </c>
      <c r="I223" s="249" t="str">
        <f t="shared" si="51"/>
        <v>-</v>
      </c>
      <c r="J223" s="250" t="str">
        <f t="shared" si="52"/>
        <v>NITI</v>
      </c>
      <c r="K223" s="249">
        <f t="shared" si="53"/>
        <v>20.9</v>
      </c>
      <c r="L223" s="250">
        <f t="shared" si="54"/>
        <v>21</v>
      </c>
      <c r="M223" s="248">
        <v>695</v>
      </c>
      <c r="N223" s="251" t="str">
        <f t="shared" si="49"/>
        <v>--</v>
      </c>
      <c r="O223" s="252" t="str">
        <f t="shared" si="55"/>
        <v>NITI</v>
      </c>
      <c r="P223" s="253">
        <f t="shared" si="56"/>
        <v>695</v>
      </c>
      <c r="Q223" s="252">
        <f t="shared" si="57"/>
        <v>700</v>
      </c>
      <c r="R223" s="248">
        <v>1210000000</v>
      </c>
      <c r="S223" s="254" t="str">
        <f t="shared" si="50"/>
        <v>--</v>
      </c>
      <c r="T223" s="255" t="str">
        <f t="shared" si="47"/>
        <v>NITI</v>
      </c>
      <c r="U223" s="254">
        <f t="shared" si="58"/>
        <v>1210000000</v>
      </c>
      <c r="V223" s="255">
        <f t="shared" si="48"/>
        <v>1200000000</v>
      </c>
      <c r="W223" s="256">
        <f t="shared" si="59"/>
        <v>57894736.842105269</v>
      </c>
      <c r="X223" s="248" t="s">
        <v>153</v>
      </c>
      <c r="Y223" s="248">
        <v>67500000000</v>
      </c>
      <c r="Z223" s="248">
        <v>11600</v>
      </c>
      <c r="AA223" s="248">
        <v>12.5</v>
      </c>
      <c r="AB223" s="248" t="s">
        <v>147</v>
      </c>
      <c r="AC223" s="247"/>
      <c r="AD223" s="248" t="s">
        <v>147</v>
      </c>
      <c r="AE223" s="247"/>
      <c r="AF223" s="248">
        <v>0.02</v>
      </c>
      <c r="AG223" s="248" t="s">
        <v>155</v>
      </c>
      <c r="AH223" s="248" t="s">
        <v>146</v>
      </c>
      <c r="AI223" s="248" t="s">
        <v>147</v>
      </c>
      <c r="AJ223" s="248">
        <v>20.9</v>
      </c>
      <c r="AK223" s="257"/>
    </row>
    <row r="224" spans="1:37" ht="13.9" customHeight="1">
      <c r="A224" s="247" t="s">
        <v>618</v>
      </c>
      <c r="B224" s="247" t="s">
        <v>619</v>
      </c>
      <c r="C224" s="248" t="s">
        <v>145</v>
      </c>
      <c r="D224" s="248" t="s">
        <v>145</v>
      </c>
      <c r="E224" s="248" t="s">
        <v>145</v>
      </c>
      <c r="F224" s="248" t="s">
        <v>145</v>
      </c>
      <c r="G224" s="248">
        <v>0.83399999999999996</v>
      </c>
      <c r="H224" s="248" t="s">
        <v>163</v>
      </c>
      <c r="I224" s="249" t="str">
        <f t="shared" si="51"/>
        <v>-</v>
      </c>
      <c r="J224" s="250" t="str">
        <f t="shared" si="52"/>
        <v>NITI</v>
      </c>
      <c r="K224" s="249">
        <f t="shared" si="53"/>
        <v>0.83399999999999996</v>
      </c>
      <c r="L224" s="250">
        <f t="shared" si="54"/>
        <v>0.83</v>
      </c>
      <c r="M224" s="248">
        <v>27.8</v>
      </c>
      <c r="N224" s="251" t="str">
        <f t="shared" si="49"/>
        <v>--</v>
      </c>
      <c r="O224" s="252" t="str">
        <f t="shared" si="55"/>
        <v>NITI</v>
      </c>
      <c r="P224" s="253">
        <f t="shared" si="56"/>
        <v>27.8</v>
      </c>
      <c r="Q224" s="252">
        <f t="shared" si="57"/>
        <v>28</v>
      </c>
      <c r="R224" s="248">
        <v>244</v>
      </c>
      <c r="S224" s="254" t="str">
        <f t="shared" si="50"/>
        <v>--</v>
      </c>
      <c r="T224" s="255" t="str">
        <f t="shared" si="47"/>
        <v>NITI</v>
      </c>
      <c r="U224" s="254">
        <f t="shared" si="58"/>
        <v>244</v>
      </c>
      <c r="V224" s="255">
        <f t="shared" si="48"/>
        <v>240</v>
      </c>
      <c r="W224" s="256">
        <f t="shared" si="59"/>
        <v>292.56594724220622</v>
      </c>
      <c r="X224" s="248" t="s">
        <v>153</v>
      </c>
      <c r="Y224" s="248">
        <v>1080000000</v>
      </c>
      <c r="Z224" s="248">
        <v>3410000000</v>
      </c>
      <c r="AA224" s="248">
        <v>12.5</v>
      </c>
      <c r="AB224" s="248">
        <v>6</v>
      </c>
      <c r="AC224" s="248" t="s">
        <v>154</v>
      </c>
      <c r="AD224" s="248" t="s">
        <v>147</v>
      </c>
      <c r="AE224" s="247"/>
      <c r="AF224" s="248">
        <v>8.0000000000000004E-4</v>
      </c>
      <c r="AG224" s="248" t="s">
        <v>155</v>
      </c>
      <c r="AH224" s="248" t="s">
        <v>146</v>
      </c>
      <c r="AI224" s="248" t="s">
        <v>147</v>
      </c>
      <c r="AJ224" s="248">
        <v>0.83399999999999996</v>
      </c>
      <c r="AK224" s="257"/>
    </row>
    <row r="225" spans="1:37" ht="13.9" customHeight="1">
      <c r="A225" s="247" t="s">
        <v>620</v>
      </c>
      <c r="B225" s="247" t="s">
        <v>621</v>
      </c>
      <c r="C225" s="248" t="s">
        <v>145</v>
      </c>
      <c r="D225" s="248" t="s">
        <v>145</v>
      </c>
      <c r="E225" s="248" t="s">
        <v>145</v>
      </c>
      <c r="F225" s="248" t="s">
        <v>145</v>
      </c>
      <c r="G225" s="248">
        <v>14.6</v>
      </c>
      <c r="H225" s="248" t="s">
        <v>163</v>
      </c>
      <c r="I225" s="249" t="str">
        <f t="shared" si="51"/>
        <v>-</v>
      </c>
      <c r="J225" s="250" t="str">
        <f t="shared" si="52"/>
        <v>NITI</v>
      </c>
      <c r="K225" s="249">
        <f t="shared" si="53"/>
        <v>14.6</v>
      </c>
      <c r="L225" s="250">
        <f t="shared" si="54"/>
        <v>15</v>
      </c>
      <c r="M225" s="248">
        <v>487</v>
      </c>
      <c r="N225" s="251" t="str">
        <f t="shared" si="49"/>
        <v>--</v>
      </c>
      <c r="O225" s="252" t="str">
        <f t="shared" si="55"/>
        <v>NITI</v>
      </c>
      <c r="P225" s="253">
        <f t="shared" si="56"/>
        <v>487</v>
      </c>
      <c r="Q225" s="252">
        <f t="shared" si="57"/>
        <v>490</v>
      </c>
      <c r="R225" s="248">
        <v>3760</v>
      </c>
      <c r="S225" s="254" t="str">
        <f t="shared" si="50"/>
        <v>--</v>
      </c>
      <c r="T225" s="255" t="str">
        <f t="shared" si="47"/>
        <v>NITI</v>
      </c>
      <c r="U225" s="254">
        <f t="shared" si="58"/>
        <v>3760</v>
      </c>
      <c r="V225" s="255">
        <f t="shared" si="48"/>
        <v>3800</v>
      </c>
      <c r="W225" s="256">
        <f t="shared" si="59"/>
        <v>257.53424657534248</v>
      </c>
      <c r="X225" s="248" t="s">
        <v>153</v>
      </c>
      <c r="Y225" s="248">
        <v>987000000</v>
      </c>
      <c r="Z225" s="248">
        <v>3880000000</v>
      </c>
      <c r="AA225" s="248">
        <v>12.5</v>
      </c>
      <c r="AB225" s="248" t="s">
        <v>147</v>
      </c>
      <c r="AC225" s="247"/>
      <c r="AD225" s="248" t="s">
        <v>147</v>
      </c>
      <c r="AE225" s="247"/>
      <c r="AF225" s="248">
        <v>1.4E-2</v>
      </c>
      <c r="AG225" s="248" t="s">
        <v>166</v>
      </c>
      <c r="AH225" s="248" t="s">
        <v>146</v>
      </c>
      <c r="AI225" s="248" t="s">
        <v>147</v>
      </c>
      <c r="AJ225" s="248">
        <v>14.6</v>
      </c>
      <c r="AK225" s="257"/>
    </row>
    <row r="226" spans="1:37" ht="13.9" customHeight="1">
      <c r="A226" s="247" t="s">
        <v>622</v>
      </c>
      <c r="B226" s="247" t="s">
        <v>623</v>
      </c>
      <c r="C226" s="248" t="s">
        <v>145</v>
      </c>
      <c r="D226" s="248" t="s">
        <v>145</v>
      </c>
      <c r="E226" s="248" t="s">
        <v>145</v>
      </c>
      <c r="F226" s="248" t="s">
        <v>145</v>
      </c>
      <c r="G226" s="248">
        <v>2.09</v>
      </c>
      <c r="H226" s="248" t="s">
        <v>163</v>
      </c>
      <c r="I226" s="249" t="str">
        <f t="shared" si="51"/>
        <v>-</v>
      </c>
      <c r="J226" s="250" t="str">
        <f t="shared" si="52"/>
        <v>NITI</v>
      </c>
      <c r="K226" s="249">
        <f t="shared" si="53"/>
        <v>2.09</v>
      </c>
      <c r="L226" s="250">
        <f t="shared" si="54"/>
        <v>2.1</v>
      </c>
      <c r="M226" s="248">
        <v>69.5</v>
      </c>
      <c r="N226" s="251" t="str">
        <f t="shared" si="49"/>
        <v>--</v>
      </c>
      <c r="O226" s="252" t="str">
        <f t="shared" si="55"/>
        <v>NITI</v>
      </c>
      <c r="P226" s="253">
        <f t="shared" si="56"/>
        <v>69.5</v>
      </c>
      <c r="Q226" s="252">
        <f t="shared" si="57"/>
        <v>70</v>
      </c>
      <c r="R226" s="248">
        <v>7.52</v>
      </c>
      <c r="S226" s="254" t="str">
        <f t="shared" si="50"/>
        <v>--</v>
      </c>
      <c r="T226" s="255" t="str">
        <f t="shared" si="47"/>
        <v>NITI</v>
      </c>
      <c r="U226" s="254">
        <f t="shared" si="58"/>
        <v>7.52</v>
      </c>
      <c r="V226" s="255">
        <f t="shared" si="48"/>
        <v>7.5</v>
      </c>
      <c r="W226" s="256">
        <f t="shared" si="59"/>
        <v>3.598086124401914</v>
      </c>
      <c r="X226" s="248" t="s">
        <v>153</v>
      </c>
      <c r="Y226" s="248">
        <v>28700000000</v>
      </c>
      <c r="Z226" s="248">
        <v>1040000000</v>
      </c>
      <c r="AA226" s="248">
        <v>12.5</v>
      </c>
      <c r="AB226" s="248">
        <v>4</v>
      </c>
      <c r="AC226" s="248" t="s">
        <v>154</v>
      </c>
      <c r="AD226" s="248" t="s">
        <v>147</v>
      </c>
      <c r="AE226" s="247"/>
      <c r="AF226" s="248">
        <v>2E-3</v>
      </c>
      <c r="AG226" s="248" t="s">
        <v>155</v>
      </c>
      <c r="AH226" s="248" t="s">
        <v>146</v>
      </c>
      <c r="AI226" s="248" t="s">
        <v>147</v>
      </c>
      <c r="AJ226" s="248">
        <v>2.09</v>
      </c>
      <c r="AK226" s="257"/>
    </row>
    <row r="227" spans="1:37" ht="13.9" customHeight="1">
      <c r="A227" s="247" t="s">
        <v>624</v>
      </c>
      <c r="B227" s="247" t="s">
        <v>625</v>
      </c>
      <c r="C227" s="248" t="s">
        <v>146</v>
      </c>
      <c r="D227" s="248" t="s">
        <v>145</v>
      </c>
      <c r="E227" s="258" t="s">
        <v>149</v>
      </c>
      <c r="F227" s="258" t="s">
        <v>149</v>
      </c>
      <c r="G227" s="248">
        <v>1.6899999999999998E-2</v>
      </c>
      <c r="H227" s="247"/>
      <c r="I227" s="249">
        <f t="shared" si="51"/>
        <v>1.6899999999999998E-2</v>
      </c>
      <c r="J227" s="250">
        <f t="shared" si="52"/>
        <v>1.7000000000000001E-2</v>
      </c>
      <c r="K227" s="249" t="str">
        <f t="shared" si="53"/>
        <v>-</v>
      </c>
      <c r="L227" s="250" t="str">
        <f t="shared" si="54"/>
        <v>NITI</v>
      </c>
      <c r="M227" s="248" t="s">
        <v>147</v>
      </c>
      <c r="N227" s="251" t="str">
        <f t="shared" ref="N227:N258" si="60">IF(G227=I227,M227,"--")</f>
        <v>-</v>
      </c>
      <c r="O227" s="252" t="str">
        <f t="shared" si="55"/>
        <v>NV</v>
      </c>
      <c r="P227" s="253" t="str">
        <f t="shared" si="56"/>
        <v>--</v>
      </c>
      <c r="Q227" s="252" t="str">
        <f t="shared" si="57"/>
        <v>NITI, NV</v>
      </c>
      <c r="R227" s="248" t="s">
        <v>147</v>
      </c>
      <c r="S227" s="254" t="str">
        <f t="shared" ref="S227:S258" si="61">IF(G227=I227,R227,"--")</f>
        <v>-</v>
      </c>
      <c r="T227" s="255" t="str">
        <f t="shared" si="47"/>
        <v>NV</v>
      </c>
      <c r="U227" s="254" t="str">
        <f t="shared" si="58"/>
        <v>--</v>
      </c>
      <c r="V227" s="255" t="str">
        <f t="shared" si="48"/>
        <v>NITI, NV</v>
      </c>
      <c r="W227" s="256" t="str">
        <f t="shared" si="59"/>
        <v>NITI, NV</v>
      </c>
      <c r="X227" s="247"/>
      <c r="Y227" s="248">
        <v>1.8600000000000001E-3</v>
      </c>
      <c r="Z227" s="248">
        <v>3.6600000000000001E-4</v>
      </c>
      <c r="AA227" s="248">
        <v>12.5</v>
      </c>
      <c r="AB227" s="248" t="s">
        <v>147</v>
      </c>
      <c r="AC227" s="247"/>
      <c r="AD227" s="248">
        <v>6.0000000000000002E-5</v>
      </c>
      <c r="AE227" s="248" t="s">
        <v>234</v>
      </c>
      <c r="AF227" s="248" t="s">
        <v>147</v>
      </c>
      <c r="AG227" s="247"/>
      <c r="AH227" s="248" t="s">
        <v>171</v>
      </c>
      <c r="AI227" s="248">
        <v>1.6899999999999998E-2</v>
      </c>
      <c r="AJ227" s="248" t="s">
        <v>147</v>
      </c>
      <c r="AK227" s="257" t="s">
        <v>1278</v>
      </c>
    </row>
    <row r="228" spans="1:37" ht="13.9" customHeight="1">
      <c r="A228" s="247" t="s">
        <v>626</v>
      </c>
      <c r="B228" s="247" t="s">
        <v>627</v>
      </c>
      <c r="C228" s="248" t="s">
        <v>145</v>
      </c>
      <c r="D228" s="248" t="s">
        <v>145</v>
      </c>
      <c r="E228" s="248" t="s">
        <v>145</v>
      </c>
      <c r="F228" s="248" t="s">
        <v>145</v>
      </c>
      <c r="G228" s="248">
        <v>417</v>
      </c>
      <c r="H228" s="248" t="s">
        <v>163</v>
      </c>
      <c r="I228" s="249" t="str">
        <f t="shared" si="51"/>
        <v>-</v>
      </c>
      <c r="J228" s="250" t="str">
        <f t="shared" si="52"/>
        <v>NITI</v>
      </c>
      <c r="K228" s="249">
        <f t="shared" si="53"/>
        <v>417</v>
      </c>
      <c r="L228" s="250">
        <f t="shared" si="54"/>
        <v>420</v>
      </c>
      <c r="M228" s="248">
        <v>13900</v>
      </c>
      <c r="N228" s="251" t="str">
        <f t="shared" si="60"/>
        <v>--</v>
      </c>
      <c r="O228" s="252" t="str">
        <f t="shared" si="55"/>
        <v>NITI</v>
      </c>
      <c r="P228" s="253">
        <f t="shared" si="56"/>
        <v>13900</v>
      </c>
      <c r="Q228" s="252">
        <f t="shared" si="57"/>
        <v>14000</v>
      </c>
      <c r="R228" s="248">
        <v>2420000</v>
      </c>
      <c r="S228" s="254" t="str">
        <f t="shared" si="61"/>
        <v>--</v>
      </c>
      <c r="T228" s="255" t="str">
        <f t="shared" si="47"/>
        <v>NITI</v>
      </c>
      <c r="U228" s="254">
        <f t="shared" si="58"/>
        <v>2420000</v>
      </c>
      <c r="V228" s="255">
        <f t="shared" si="48"/>
        <v>2400000</v>
      </c>
      <c r="W228" s="256">
        <f t="shared" si="59"/>
        <v>5803.3573141486813</v>
      </c>
      <c r="X228" s="248" t="s">
        <v>153</v>
      </c>
      <c r="Y228" s="248">
        <v>41700000</v>
      </c>
      <c r="Z228" s="248">
        <v>14700000</v>
      </c>
      <c r="AA228" s="248">
        <v>12.5</v>
      </c>
      <c r="AB228" s="248">
        <v>1.7</v>
      </c>
      <c r="AC228" s="248" t="s">
        <v>154</v>
      </c>
      <c r="AD228" s="248" t="s">
        <v>147</v>
      </c>
      <c r="AE228" s="247"/>
      <c r="AF228" s="248">
        <v>0.4</v>
      </c>
      <c r="AG228" s="248" t="s">
        <v>160</v>
      </c>
      <c r="AH228" s="248" t="s">
        <v>146</v>
      </c>
      <c r="AI228" s="248" t="s">
        <v>147</v>
      </c>
      <c r="AJ228" s="248">
        <v>417</v>
      </c>
      <c r="AK228" s="257"/>
    </row>
    <row r="229" spans="1:37" ht="13.9" customHeight="1">
      <c r="A229" s="247" t="s">
        <v>628</v>
      </c>
      <c r="B229" s="247" t="s">
        <v>629</v>
      </c>
      <c r="C229" s="248" t="s">
        <v>146</v>
      </c>
      <c r="D229" s="248" t="s">
        <v>145</v>
      </c>
      <c r="E229" s="258" t="s">
        <v>149</v>
      </c>
      <c r="F229" s="258" t="s">
        <v>149</v>
      </c>
      <c r="G229" s="248">
        <v>2090</v>
      </c>
      <c r="H229" s="247"/>
      <c r="I229" s="249" t="str">
        <f t="shared" si="51"/>
        <v>-</v>
      </c>
      <c r="J229" s="250" t="str">
        <f t="shared" si="52"/>
        <v>NITI</v>
      </c>
      <c r="K229" s="249">
        <f t="shared" si="53"/>
        <v>2090</v>
      </c>
      <c r="L229" s="250">
        <f t="shared" si="54"/>
        <v>2100</v>
      </c>
      <c r="M229" s="248" t="s">
        <v>147</v>
      </c>
      <c r="N229" s="251" t="str">
        <f t="shared" si="60"/>
        <v>--</v>
      </c>
      <c r="O229" s="252" t="str">
        <f t="shared" si="55"/>
        <v>NITI, NV</v>
      </c>
      <c r="P229" s="253" t="str">
        <f t="shared" si="56"/>
        <v>--</v>
      </c>
      <c r="Q229" s="252" t="str">
        <f t="shared" si="57"/>
        <v>NV</v>
      </c>
      <c r="R229" s="248" t="s">
        <v>147</v>
      </c>
      <c r="S229" s="254" t="str">
        <f t="shared" si="61"/>
        <v>--</v>
      </c>
      <c r="T229" s="255" t="str">
        <f t="shared" si="47"/>
        <v>NITI, NV</v>
      </c>
      <c r="U229" s="254" t="str">
        <f t="shared" si="58"/>
        <v>--</v>
      </c>
      <c r="V229" s="255" t="str">
        <f t="shared" si="48"/>
        <v>NV</v>
      </c>
      <c r="W229" s="256" t="str">
        <f t="shared" si="59"/>
        <v>NV</v>
      </c>
      <c r="X229" s="247"/>
      <c r="Y229" s="248">
        <v>3260000</v>
      </c>
      <c r="Z229" s="248">
        <v>1300000</v>
      </c>
      <c r="AA229" s="248">
        <v>12.5</v>
      </c>
      <c r="AB229" s="248">
        <v>0.8</v>
      </c>
      <c r="AC229" s="248" t="s">
        <v>154</v>
      </c>
      <c r="AD229" s="248" t="s">
        <v>147</v>
      </c>
      <c r="AE229" s="247"/>
      <c r="AF229" s="248">
        <v>2</v>
      </c>
      <c r="AG229" s="248" t="s">
        <v>166</v>
      </c>
      <c r="AH229" s="248" t="s">
        <v>146</v>
      </c>
      <c r="AI229" s="248" t="s">
        <v>147</v>
      </c>
      <c r="AJ229" s="248">
        <v>2090</v>
      </c>
      <c r="AK229" s="257"/>
    </row>
    <row r="230" spans="1:37" ht="13.9" customHeight="1">
      <c r="A230" s="247" t="s">
        <v>630</v>
      </c>
      <c r="B230" s="247" t="s">
        <v>631</v>
      </c>
      <c r="C230" s="248" t="s">
        <v>145</v>
      </c>
      <c r="D230" s="248" t="s">
        <v>145</v>
      </c>
      <c r="E230" s="248" t="s">
        <v>145</v>
      </c>
      <c r="F230" s="248" t="s">
        <v>145</v>
      </c>
      <c r="G230" s="248">
        <v>209</v>
      </c>
      <c r="H230" s="248" t="s">
        <v>163</v>
      </c>
      <c r="I230" s="249" t="str">
        <f t="shared" si="51"/>
        <v>-</v>
      </c>
      <c r="J230" s="250" t="str">
        <f t="shared" si="52"/>
        <v>NITI</v>
      </c>
      <c r="K230" s="249">
        <f t="shared" si="53"/>
        <v>209</v>
      </c>
      <c r="L230" s="250">
        <f t="shared" si="54"/>
        <v>210</v>
      </c>
      <c r="M230" s="248">
        <v>6950</v>
      </c>
      <c r="N230" s="251" t="str">
        <f t="shared" si="60"/>
        <v>--</v>
      </c>
      <c r="O230" s="252" t="str">
        <f t="shared" si="55"/>
        <v>NITI</v>
      </c>
      <c r="P230" s="253">
        <f t="shared" si="56"/>
        <v>6950</v>
      </c>
      <c r="Q230" s="252">
        <f t="shared" si="57"/>
        <v>7000</v>
      </c>
      <c r="R230" s="248">
        <v>1370000</v>
      </c>
      <c r="S230" s="254" t="str">
        <f t="shared" si="61"/>
        <v>--</v>
      </c>
      <c r="T230" s="255" t="str">
        <f t="shared" ref="T230:T293" si="62">IF(ISNUMBER(S230),ROUND(S230,2-(1+INT(LOG10(S230)))),IF(AND(NOT($C230="Yes"),NOT(ISNUMBER(I230))),"NITI, NV",IF(AND($C230="Yes",NOT(ISNUMBER(I230))),"NITI","NV")))</f>
        <v>NITI</v>
      </c>
      <c r="U230" s="254">
        <f t="shared" si="58"/>
        <v>1370000</v>
      </c>
      <c r="V230" s="255">
        <f t="shared" si="48"/>
        <v>1400000</v>
      </c>
      <c r="W230" s="256">
        <f t="shared" si="59"/>
        <v>6555.0239234449764</v>
      </c>
      <c r="X230" s="248" t="s">
        <v>153</v>
      </c>
      <c r="Y230" s="248">
        <v>147000000</v>
      </c>
      <c r="Z230" s="248">
        <v>152000000</v>
      </c>
      <c r="AA230" s="248">
        <v>12.5</v>
      </c>
      <c r="AB230" s="248">
        <v>2</v>
      </c>
      <c r="AC230" s="248" t="s">
        <v>154</v>
      </c>
      <c r="AD230" s="248" t="s">
        <v>147</v>
      </c>
      <c r="AE230" s="247"/>
      <c r="AF230" s="248">
        <v>0.2</v>
      </c>
      <c r="AG230" s="248" t="s">
        <v>174</v>
      </c>
      <c r="AH230" s="248" t="s">
        <v>146</v>
      </c>
      <c r="AI230" s="248" t="s">
        <v>147</v>
      </c>
      <c r="AJ230" s="248">
        <v>209</v>
      </c>
      <c r="AK230" s="257"/>
    </row>
    <row r="231" spans="1:37" ht="13.9" customHeight="1">
      <c r="A231" s="247" t="s">
        <v>1252</v>
      </c>
      <c r="B231" s="247" t="s">
        <v>1253</v>
      </c>
      <c r="C231" s="248" t="s">
        <v>145</v>
      </c>
      <c r="D231" s="248" t="s">
        <v>145</v>
      </c>
      <c r="E231" s="248" t="s">
        <v>145</v>
      </c>
      <c r="F231" s="248" t="s">
        <v>145</v>
      </c>
      <c r="G231" s="248">
        <v>41.7</v>
      </c>
      <c r="H231" s="248" t="s">
        <v>163</v>
      </c>
      <c r="I231" s="249" t="str">
        <f t="shared" si="51"/>
        <v>-</v>
      </c>
      <c r="J231" s="250" t="str">
        <f t="shared" si="52"/>
        <v>NITI</v>
      </c>
      <c r="K231" s="249">
        <f t="shared" si="53"/>
        <v>41.7</v>
      </c>
      <c r="L231" s="250">
        <f t="shared" si="54"/>
        <v>42</v>
      </c>
      <c r="M231" s="248">
        <v>1390</v>
      </c>
      <c r="N231" s="251" t="str">
        <f t="shared" si="60"/>
        <v>--</v>
      </c>
      <c r="O231" s="252" t="str">
        <f t="shared" si="55"/>
        <v>NITI</v>
      </c>
      <c r="P231" s="253">
        <f t="shared" si="56"/>
        <v>1390</v>
      </c>
      <c r="Q231" s="252">
        <f t="shared" si="57"/>
        <v>1400</v>
      </c>
      <c r="R231" s="248">
        <v>208</v>
      </c>
      <c r="S231" s="259" t="str">
        <f t="shared" si="61"/>
        <v>--</v>
      </c>
      <c r="T231" s="260" t="str">
        <f t="shared" si="62"/>
        <v>NITI</v>
      </c>
      <c r="U231" s="259">
        <f t="shared" si="58"/>
        <v>208</v>
      </c>
      <c r="V231" s="260">
        <f t="shared" si="48"/>
        <v>210</v>
      </c>
      <c r="W231" s="261">
        <f t="shared" si="59"/>
        <v>4.9880095923261392</v>
      </c>
      <c r="X231" s="248" t="s">
        <v>153</v>
      </c>
      <c r="Y231" s="248">
        <v>10500000</v>
      </c>
      <c r="Z231" s="248">
        <v>4690000</v>
      </c>
      <c r="AA231" s="248">
        <v>12.5</v>
      </c>
      <c r="AB231" s="248">
        <v>0.7</v>
      </c>
      <c r="AC231" s="248" t="s">
        <v>154</v>
      </c>
      <c r="AD231" s="248" t="s">
        <v>147</v>
      </c>
      <c r="AE231" s="247"/>
      <c r="AF231" s="248">
        <v>0.04</v>
      </c>
      <c r="AG231" s="248" t="s">
        <v>160</v>
      </c>
      <c r="AH231" s="248" t="s">
        <v>146</v>
      </c>
      <c r="AI231" s="248" t="s">
        <v>147</v>
      </c>
      <c r="AJ231" s="248">
        <v>41.7</v>
      </c>
      <c r="AK231" s="257"/>
    </row>
    <row r="232" spans="1:37" s="241" customFormat="1" ht="13.9" customHeight="1">
      <c r="A232" s="262" t="s">
        <v>632</v>
      </c>
      <c r="B232" s="262" t="s">
        <v>188</v>
      </c>
      <c r="C232" s="263" t="s">
        <v>145</v>
      </c>
      <c r="D232" s="263" t="s">
        <v>145</v>
      </c>
      <c r="E232" s="262"/>
      <c r="F232" s="263" t="s">
        <v>145</v>
      </c>
      <c r="G232" s="263">
        <v>313</v>
      </c>
      <c r="H232" s="263" t="s">
        <v>163</v>
      </c>
      <c r="I232" s="249" t="str">
        <f t="shared" si="51"/>
        <v>-</v>
      </c>
      <c r="J232" s="250" t="str">
        <f t="shared" si="52"/>
        <v>NITI</v>
      </c>
      <c r="K232" s="249">
        <f t="shared" si="53"/>
        <v>313</v>
      </c>
      <c r="L232" s="250">
        <f t="shared" si="54"/>
        <v>310</v>
      </c>
      <c r="M232" s="263" t="s">
        <v>147</v>
      </c>
      <c r="N232" s="251" t="str">
        <f t="shared" si="60"/>
        <v>--</v>
      </c>
      <c r="O232" s="252" t="str">
        <f t="shared" si="55"/>
        <v>NITI</v>
      </c>
      <c r="P232" s="253">
        <f t="shared" si="56"/>
        <v>10433.333333333334</v>
      </c>
      <c r="Q232" s="252">
        <f t="shared" si="57"/>
        <v>10000</v>
      </c>
      <c r="R232" s="265">
        <v>765</v>
      </c>
      <c r="S232" s="266" t="str">
        <f t="shared" si="61"/>
        <v>--</v>
      </c>
      <c r="T232" s="267" t="str">
        <f t="shared" si="62"/>
        <v>NITI</v>
      </c>
      <c r="U232" s="266">
        <f t="shared" si="58"/>
        <v>765</v>
      </c>
      <c r="V232" s="267">
        <f t="shared" si="48"/>
        <v>770</v>
      </c>
      <c r="W232" s="268">
        <f t="shared" si="59"/>
        <v>2.4440894568690097</v>
      </c>
      <c r="X232" s="281" t="s">
        <v>153</v>
      </c>
      <c r="Y232" s="263" t="s">
        <v>147</v>
      </c>
      <c r="Z232" s="263">
        <v>4250000</v>
      </c>
      <c r="AA232" s="263">
        <v>12.5</v>
      </c>
      <c r="AB232" s="263" t="s">
        <v>147</v>
      </c>
      <c r="AC232" s="262"/>
      <c r="AD232" s="263" t="s">
        <v>147</v>
      </c>
      <c r="AE232" s="262"/>
      <c r="AF232" s="263">
        <v>0.3</v>
      </c>
      <c r="AG232" s="263" t="s">
        <v>199</v>
      </c>
      <c r="AH232" s="263" t="s">
        <v>146</v>
      </c>
      <c r="AI232" s="263" t="s">
        <v>147</v>
      </c>
      <c r="AJ232" s="263">
        <v>313</v>
      </c>
      <c r="AK232" s="193" t="s">
        <v>97</v>
      </c>
    </row>
    <row r="233" spans="1:37" ht="13.9" customHeight="1">
      <c r="A233" s="247" t="s">
        <v>635</v>
      </c>
      <c r="B233" s="247" t="s">
        <v>636</v>
      </c>
      <c r="C233" s="248" t="s">
        <v>146</v>
      </c>
      <c r="D233" s="248" t="s">
        <v>145</v>
      </c>
      <c r="E233" s="258" t="s">
        <v>149</v>
      </c>
      <c r="F233" s="258" t="s">
        <v>149</v>
      </c>
      <c r="G233" s="248">
        <v>3.5099999999999999E-2</v>
      </c>
      <c r="H233" s="247"/>
      <c r="I233" s="249">
        <f t="shared" si="51"/>
        <v>3.5099999999999999E-2</v>
      </c>
      <c r="J233" s="250">
        <f t="shared" si="52"/>
        <v>3.5000000000000003E-2</v>
      </c>
      <c r="K233" s="249" t="str">
        <f t="shared" si="53"/>
        <v>-</v>
      </c>
      <c r="L233" s="250" t="str">
        <f t="shared" si="54"/>
        <v>NITI</v>
      </c>
      <c r="M233" s="248" t="s">
        <v>147</v>
      </c>
      <c r="N233" s="251" t="str">
        <f t="shared" si="60"/>
        <v>-</v>
      </c>
      <c r="O233" s="252" t="str">
        <f t="shared" si="55"/>
        <v>NV</v>
      </c>
      <c r="P233" s="253" t="str">
        <f t="shared" si="56"/>
        <v>--</v>
      </c>
      <c r="Q233" s="252" t="str">
        <f t="shared" si="57"/>
        <v>NITI, NV</v>
      </c>
      <c r="R233" s="248" t="s">
        <v>147</v>
      </c>
      <c r="S233" s="271" t="str">
        <f t="shared" si="61"/>
        <v>-</v>
      </c>
      <c r="T233" s="272" t="str">
        <f t="shared" si="62"/>
        <v>NV</v>
      </c>
      <c r="U233" s="271" t="str">
        <f t="shared" si="58"/>
        <v>--</v>
      </c>
      <c r="V233" s="272" t="str">
        <f t="shared" si="48"/>
        <v>NITI, NV</v>
      </c>
      <c r="W233" s="273" t="str">
        <f t="shared" si="59"/>
        <v>NITI, NV</v>
      </c>
      <c r="X233" s="247"/>
      <c r="Y233" s="248">
        <v>12700</v>
      </c>
      <c r="Z233" s="248" t="s">
        <v>147</v>
      </c>
      <c r="AA233" s="248">
        <v>12.5</v>
      </c>
      <c r="AB233" s="248" t="s">
        <v>147</v>
      </c>
      <c r="AC233" s="247"/>
      <c r="AD233" s="248">
        <v>8.0000000000000007E-5</v>
      </c>
      <c r="AE233" s="248" t="s">
        <v>166</v>
      </c>
      <c r="AF233" s="248" t="s">
        <v>147</v>
      </c>
      <c r="AG233" s="247"/>
      <c r="AH233" s="248" t="s">
        <v>146</v>
      </c>
      <c r="AI233" s="248">
        <v>3.5099999999999999E-2</v>
      </c>
      <c r="AJ233" s="248" t="s">
        <v>147</v>
      </c>
      <c r="AK233" s="257"/>
    </row>
    <row r="234" spans="1:37" ht="13.9" customHeight="1">
      <c r="A234" s="247" t="s">
        <v>633</v>
      </c>
      <c r="B234" s="247" t="s">
        <v>634</v>
      </c>
      <c r="C234" s="248" t="s">
        <v>187</v>
      </c>
      <c r="D234" s="248" t="s">
        <v>145</v>
      </c>
      <c r="E234" s="258" t="s">
        <v>149</v>
      </c>
      <c r="F234" s="258" t="s">
        <v>149</v>
      </c>
      <c r="G234" s="248">
        <v>0.23400000000000001</v>
      </c>
      <c r="H234" s="247"/>
      <c r="I234" s="249">
        <f t="shared" si="51"/>
        <v>0.23400000000000001</v>
      </c>
      <c r="J234" s="250">
        <f t="shared" si="52"/>
        <v>0.23</v>
      </c>
      <c r="K234" s="249" t="str">
        <f t="shared" si="53"/>
        <v>-</v>
      </c>
      <c r="L234" s="250" t="str">
        <f t="shared" si="54"/>
        <v>NITI</v>
      </c>
      <c r="M234" s="248" t="s">
        <v>147</v>
      </c>
      <c r="N234" s="251" t="str">
        <f t="shared" si="60"/>
        <v>-</v>
      </c>
      <c r="O234" s="252" t="str">
        <f t="shared" si="55"/>
        <v>NV</v>
      </c>
      <c r="P234" s="253" t="str">
        <f t="shared" si="56"/>
        <v>--</v>
      </c>
      <c r="Q234" s="252" t="str">
        <f t="shared" si="57"/>
        <v>NITI, NV</v>
      </c>
      <c r="R234" s="248" t="s">
        <v>147</v>
      </c>
      <c r="S234" s="254" t="str">
        <f t="shared" si="61"/>
        <v>-</v>
      </c>
      <c r="T234" s="255" t="str">
        <f t="shared" si="62"/>
        <v>NV</v>
      </c>
      <c r="U234" s="254" t="str">
        <f t="shared" si="58"/>
        <v>--</v>
      </c>
      <c r="V234" s="255" t="str">
        <f t="shared" si="48"/>
        <v>NITI, NV</v>
      </c>
      <c r="W234" s="256" t="str">
        <f t="shared" si="59"/>
        <v>NITI, NV</v>
      </c>
      <c r="X234" s="247"/>
      <c r="Y234" s="248" t="s">
        <v>147</v>
      </c>
      <c r="Z234" s="248" t="s">
        <v>147</v>
      </c>
      <c r="AA234" s="248">
        <v>12.5</v>
      </c>
      <c r="AB234" s="248" t="s">
        <v>147</v>
      </c>
      <c r="AC234" s="247"/>
      <c r="AD234" s="248">
        <v>1.2E-5</v>
      </c>
      <c r="AE234" s="248" t="s">
        <v>166</v>
      </c>
      <c r="AF234" s="248" t="s">
        <v>147</v>
      </c>
      <c r="AG234" s="247"/>
      <c r="AH234" s="248" t="s">
        <v>146</v>
      </c>
      <c r="AI234" s="248">
        <v>0.23400000000000001</v>
      </c>
      <c r="AJ234" s="248" t="s">
        <v>147</v>
      </c>
      <c r="AK234" s="257"/>
    </row>
    <row r="235" spans="1:37" ht="13.9" customHeight="1">
      <c r="A235" s="247" t="s">
        <v>637</v>
      </c>
      <c r="B235" s="247" t="s">
        <v>638</v>
      </c>
      <c r="C235" s="248" t="s">
        <v>146</v>
      </c>
      <c r="D235" s="248" t="s">
        <v>145</v>
      </c>
      <c r="E235" s="258" t="s">
        <v>149</v>
      </c>
      <c r="F235" s="258" t="s">
        <v>149</v>
      </c>
      <c r="G235" s="248">
        <v>0.255</v>
      </c>
      <c r="H235" s="247"/>
      <c r="I235" s="249">
        <f t="shared" si="51"/>
        <v>0.255</v>
      </c>
      <c r="J235" s="250">
        <f t="shared" si="52"/>
        <v>0.26</v>
      </c>
      <c r="K235" s="249" t="str">
        <f t="shared" si="53"/>
        <v>-</v>
      </c>
      <c r="L235" s="250" t="str">
        <f t="shared" si="54"/>
        <v>NITI</v>
      </c>
      <c r="M235" s="248" t="s">
        <v>147</v>
      </c>
      <c r="N235" s="251" t="str">
        <f t="shared" si="60"/>
        <v>-</v>
      </c>
      <c r="O235" s="252" t="str">
        <f t="shared" si="55"/>
        <v>NV</v>
      </c>
      <c r="P235" s="253" t="str">
        <f t="shared" si="56"/>
        <v>--</v>
      </c>
      <c r="Q235" s="252" t="str">
        <f t="shared" si="57"/>
        <v>NITI, NV</v>
      </c>
      <c r="R235" s="248" t="s">
        <v>147</v>
      </c>
      <c r="S235" s="254" t="str">
        <f t="shared" si="61"/>
        <v>-</v>
      </c>
      <c r="T235" s="255" t="str">
        <f t="shared" si="62"/>
        <v>NV</v>
      </c>
      <c r="U235" s="254" t="str">
        <f t="shared" si="58"/>
        <v>--</v>
      </c>
      <c r="V235" s="255" t="str">
        <f t="shared" si="48"/>
        <v>NITI, NV</v>
      </c>
      <c r="W235" s="256" t="str">
        <f t="shared" si="59"/>
        <v>NITI, NV</v>
      </c>
      <c r="X235" s="247"/>
      <c r="Y235" s="248">
        <v>1.29E-2</v>
      </c>
      <c r="Z235" s="248" t="s">
        <v>147</v>
      </c>
      <c r="AA235" s="248">
        <v>12.5</v>
      </c>
      <c r="AB235" s="248" t="s">
        <v>147</v>
      </c>
      <c r="AC235" s="247"/>
      <c r="AD235" s="248">
        <v>1.1E-5</v>
      </c>
      <c r="AE235" s="248" t="s">
        <v>166</v>
      </c>
      <c r="AF235" s="248" t="s">
        <v>147</v>
      </c>
      <c r="AG235" s="247"/>
      <c r="AH235" s="248" t="s">
        <v>146</v>
      </c>
      <c r="AI235" s="248">
        <v>0.255</v>
      </c>
      <c r="AJ235" s="248" t="s">
        <v>147</v>
      </c>
      <c r="AK235" s="257"/>
    </row>
    <row r="236" spans="1:37" ht="13.9" customHeight="1">
      <c r="A236" s="247" t="s">
        <v>639</v>
      </c>
      <c r="B236" s="247" t="s">
        <v>640</v>
      </c>
      <c r="C236" s="248" t="s">
        <v>146</v>
      </c>
      <c r="D236" s="248" t="s">
        <v>145</v>
      </c>
      <c r="E236" s="258" t="s">
        <v>149</v>
      </c>
      <c r="F236" s="258" t="s">
        <v>149</v>
      </c>
      <c r="G236" s="248">
        <v>0.73</v>
      </c>
      <c r="H236" s="247"/>
      <c r="I236" s="249" t="str">
        <f t="shared" si="51"/>
        <v>-</v>
      </c>
      <c r="J236" s="250" t="str">
        <f t="shared" si="52"/>
        <v>NITI</v>
      </c>
      <c r="K236" s="249">
        <f t="shared" si="53"/>
        <v>0.73</v>
      </c>
      <c r="L236" s="250">
        <f t="shared" si="54"/>
        <v>0.73</v>
      </c>
      <c r="M236" s="248" t="s">
        <v>147</v>
      </c>
      <c r="N236" s="251" t="str">
        <f t="shared" si="60"/>
        <v>--</v>
      </c>
      <c r="O236" s="252" t="str">
        <f t="shared" si="55"/>
        <v>NITI, NV</v>
      </c>
      <c r="P236" s="253" t="str">
        <f t="shared" si="56"/>
        <v>--</v>
      </c>
      <c r="Q236" s="252" t="str">
        <f t="shared" si="57"/>
        <v>NV</v>
      </c>
      <c r="R236" s="248" t="s">
        <v>147</v>
      </c>
      <c r="S236" s="254" t="str">
        <f t="shared" si="61"/>
        <v>--</v>
      </c>
      <c r="T236" s="255" t="str">
        <f t="shared" si="62"/>
        <v>NITI, NV</v>
      </c>
      <c r="U236" s="254" t="str">
        <f t="shared" si="58"/>
        <v>--</v>
      </c>
      <c r="V236" s="255" t="str">
        <f t="shared" si="48"/>
        <v>NV</v>
      </c>
      <c r="W236" s="256" t="str">
        <f t="shared" si="59"/>
        <v>NV</v>
      </c>
      <c r="X236" s="247"/>
      <c r="Y236" s="248">
        <v>1320000</v>
      </c>
      <c r="Z236" s="248">
        <v>9750000</v>
      </c>
      <c r="AA236" s="248">
        <v>12.5</v>
      </c>
      <c r="AB236" s="248">
        <v>1.4</v>
      </c>
      <c r="AC236" s="248" t="s">
        <v>154</v>
      </c>
      <c r="AD236" s="248" t="s">
        <v>147</v>
      </c>
      <c r="AE236" s="247"/>
      <c r="AF236" s="248">
        <v>6.9999999999999999E-4</v>
      </c>
      <c r="AG236" s="248" t="s">
        <v>166</v>
      </c>
      <c r="AH236" s="248" t="s">
        <v>146</v>
      </c>
      <c r="AI236" s="248" t="s">
        <v>147</v>
      </c>
      <c r="AJ236" s="248">
        <v>0.73</v>
      </c>
      <c r="AK236" s="257"/>
    </row>
    <row r="237" spans="1:37" ht="13.9" customHeight="1">
      <c r="A237" s="247" t="s">
        <v>641</v>
      </c>
      <c r="B237" s="247" t="s">
        <v>642</v>
      </c>
      <c r="C237" s="248" t="s">
        <v>146</v>
      </c>
      <c r="D237" s="248" t="s">
        <v>145</v>
      </c>
      <c r="E237" s="258" t="s">
        <v>149</v>
      </c>
      <c r="F237" s="258" t="s">
        <v>149</v>
      </c>
      <c r="G237" s="248">
        <v>5.21E-2</v>
      </c>
      <c r="H237" s="247"/>
      <c r="I237" s="249" t="str">
        <f t="shared" si="51"/>
        <v>-</v>
      </c>
      <c r="J237" s="250" t="str">
        <f t="shared" si="52"/>
        <v>NITI</v>
      </c>
      <c r="K237" s="249">
        <f t="shared" si="53"/>
        <v>5.21E-2</v>
      </c>
      <c r="L237" s="250">
        <f t="shared" si="54"/>
        <v>5.1999999999999998E-2</v>
      </c>
      <c r="M237" s="248" t="s">
        <v>147</v>
      </c>
      <c r="N237" s="251" t="str">
        <f t="shared" si="60"/>
        <v>--</v>
      </c>
      <c r="O237" s="252" t="str">
        <f t="shared" si="55"/>
        <v>NITI, NV</v>
      </c>
      <c r="P237" s="253" t="str">
        <f t="shared" si="56"/>
        <v>--</v>
      </c>
      <c r="Q237" s="252" t="str">
        <f t="shared" si="57"/>
        <v>NV</v>
      </c>
      <c r="R237" s="248" t="s">
        <v>147</v>
      </c>
      <c r="S237" s="254" t="str">
        <f t="shared" si="61"/>
        <v>--</v>
      </c>
      <c r="T237" s="255" t="str">
        <f t="shared" si="62"/>
        <v>NITI, NV</v>
      </c>
      <c r="U237" s="254" t="str">
        <f t="shared" si="58"/>
        <v>--</v>
      </c>
      <c r="V237" s="255" t="str">
        <f t="shared" si="48"/>
        <v>NV</v>
      </c>
      <c r="W237" s="256" t="str">
        <f t="shared" si="59"/>
        <v>NV</v>
      </c>
      <c r="X237" s="247"/>
      <c r="Y237" s="248">
        <v>0</v>
      </c>
      <c r="Z237" s="248" t="s">
        <v>147</v>
      </c>
      <c r="AA237" s="248">
        <v>12.5</v>
      </c>
      <c r="AB237" s="248" t="s">
        <v>147</v>
      </c>
      <c r="AC237" s="247"/>
      <c r="AD237" s="248" t="s">
        <v>147</v>
      </c>
      <c r="AE237" s="247"/>
      <c r="AF237" s="248">
        <v>5.0000000000000002E-5</v>
      </c>
      <c r="AG237" s="248" t="s">
        <v>155</v>
      </c>
      <c r="AH237" s="248" t="s">
        <v>146</v>
      </c>
      <c r="AI237" s="248" t="s">
        <v>147</v>
      </c>
      <c r="AJ237" s="248">
        <v>5.21E-2</v>
      </c>
      <c r="AK237" s="257"/>
    </row>
    <row r="238" spans="1:37" ht="13.9" customHeight="1">
      <c r="A238" s="247" t="s">
        <v>643</v>
      </c>
      <c r="B238" s="247" t="s">
        <v>642</v>
      </c>
      <c r="C238" s="248" t="s">
        <v>146</v>
      </c>
      <c r="D238" s="248" t="s">
        <v>145</v>
      </c>
      <c r="E238" s="258" t="s">
        <v>149</v>
      </c>
      <c r="F238" s="258" t="s">
        <v>149</v>
      </c>
      <c r="G238" s="248">
        <v>5.21E-2</v>
      </c>
      <c r="H238" s="247"/>
      <c r="I238" s="249" t="str">
        <f t="shared" si="51"/>
        <v>-</v>
      </c>
      <c r="J238" s="250" t="str">
        <f t="shared" si="52"/>
        <v>NITI</v>
      </c>
      <c r="K238" s="249">
        <f t="shared" si="53"/>
        <v>5.21E-2</v>
      </c>
      <c r="L238" s="250">
        <f t="shared" si="54"/>
        <v>5.1999999999999998E-2</v>
      </c>
      <c r="M238" s="248" t="s">
        <v>147</v>
      </c>
      <c r="N238" s="251" t="str">
        <f t="shared" si="60"/>
        <v>--</v>
      </c>
      <c r="O238" s="252" t="str">
        <f t="shared" si="55"/>
        <v>NITI, NV</v>
      </c>
      <c r="P238" s="253" t="str">
        <f t="shared" si="56"/>
        <v>--</v>
      </c>
      <c r="Q238" s="252" t="str">
        <f t="shared" si="57"/>
        <v>NV</v>
      </c>
      <c r="R238" s="248" t="s">
        <v>147</v>
      </c>
      <c r="S238" s="254" t="str">
        <f t="shared" si="61"/>
        <v>--</v>
      </c>
      <c r="T238" s="255" t="str">
        <f t="shared" si="62"/>
        <v>NITI, NV</v>
      </c>
      <c r="U238" s="254" t="str">
        <f t="shared" si="58"/>
        <v>--</v>
      </c>
      <c r="V238" s="255" t="str">
        <f t="shared" si="48"/>
        <v>NV</v>
      </c>
      <c r="W238" s="256" t="str">
        <f t="shared" si="59"/>
        <v>NV</v>
      </c>
      <c r="X238" s="247"/>
      <c r="Y238" s="248">
        <v>0</v>
      </c>
      <c r="Z238" s="248" t="s">
        <v>147</v>
      </c>
      <c r="AA238" s="248">
        <v>12.5</v>
      </c>
      <c r="AB238" s="248" t="s">
        <v>147</v>
      </c>
      <c r="AC238" s="247"/>
      <c r="AD238" s="248" t="s">
        <v>147</v>
      </c>
      <c r="AE238" s="247"/>
      <c r="AF238" s="248">
        <v>5.0000000000000002E-5</v>
      </c>
      <c r="AG238" s="248" t="s">
        <v>155</v>
      </c>
      <c r="AH238" s="248" t="s">
        <v>146</v>
      </c>
      <c r="AI238" s="248" t="s">
        <v>147</v>
      </c>
      <c r="AJ238" s="248">
        <v>5.21E-2</v>
      </c>
      <c r="AK238" s="257"/>
    </row>
    <row r="239" spans="1:37" ht="13.9" customHeight="1">
      <c r="A239" s="247" t="s">
        <v>644</v>
      </c>
      <c r="B239" s="247" t="s">
        <v>645</v>
      </c>
      <c r="C239" s="248" t="s">
        <v>187</v>
      </c>
      <c r="D239" s="248" t="s">
        <v>145</v>
      </c>
      <c r="E239" s="258" t="s">
        <v>149</v>
      </c>
      <c r="F239" s="258" t="s">
        <v>149</v>
      </c>
      <c r="G239" s="248">
        <v>0.313</v>
      </c>
      <c r="H239" s="247"/>
      <c r="I239" s="249" t="str">
        <f t="shared" si="51"/>
        <v>-</v>
      </c>
      <c r="J239" s="250" t="str">
        <f t="shared" si="52"/>
        <v>NITI</v>
      </c>
      <c r="K239" s="249">
        <f t="shared" si="53"/>
        <v>0.313</v>
      </c>
      <c r="L239" s="250">
        <f t="shared" si="54"/>
        <v>0.31</v>
      </c>
      <c r="M239" s="248" t="s">
        <v>147</v>
      </c>
      <c r="N239" s="251" t="str">
        <f t="shared" si="60"/>
        <v>--</v>
      </c>
      <c r="O239" s="252" t="str">
        <f t="shared" si="55"/>
        <v>NITI, NV</v>
      </c>
      <c r="P239" s="253" t="str">
        <f t="shared" si="56"/>
        <v>--</v>
      </c>
      <c r="Q239" s="252" t="str">
        <f t="shared" si="57"/>
        <v>NV</v>
      </c>
      <c r="R239" s="248" t="s">
        <v>147</v>
      </c>
      <c r="S239" s="254" t="str">
        <f t="shared" si="61"/>
        <v>--</v>
      </c>
      <c r="T239" s="255" t="str">
        <f t="shared" si="62"/>
        <v>NITI, NV</v>
      </c>
      <c r="U239" s="254" t="str">
        <f t="shared" si="58"/>
        <v>--</v>
      </c>
      <c r="V239" s="255" t="str">
        <f t="shared" si="48"/>
        <v>NV</v>
      </c>
      <c r="W239" s="256" t="str">
        <f t="shared" si="59"/>
        <v>NV</v>
      </c>
      <c r="X239" s="247"/>
      <c r="Y239" s="248" t="s">
        <v>147</v>
      </c>
      <c r="Z239" s="248" t="s">
        <v>147</v>
      </c>
      <c r="AA239" s="248">
        <v>12.5</v>
      </c>
      <c r="AB239" s="248" t="s">
        <v>147</v>
      </c>
      <c r="AC239" s="247"/>
      <c r="AD239" s="248" t="s">
        <v>147</v>
      </c>
      <c r="AE239" s="247"/>
      <c r="AF239" s="248">
        <v>2.9999999999999997E-4</v>
      </c>
      <c r="AG239" s="248" t="s">
        <v>204</v>
      </c>
      <c r="AH239" s="248" t="s">
        <v>146</v>
      </c>
      <c r="AI239" s="248" t="s">
        <v>147</v>
      </c>
      <c r="AJ239" s="248">
        <v>0.313</v>
      </c>
      <c r="AK239" s="257"/>
    </row>
    <row r="240" spans="1:37" ht="13.9" customHeight="1">
      <c r="A240" s="247" t="s">
        <v>646</v>
      </c>
      <c r="B240" s="247" t="s">
        <v>647</v>
      </c>
      <c r="C240" s="248" t="s">
        <v>145</v>
      </c>
      <c r="D240" s="248" t="s">
        <v>145</v>
      </c>
      <c r="E240" s="248" t="s">
        <v>145</v>
      </c>
      <c r="F240" s="248" t="s">
        <v>145</v>
      </c>
      <c r="G240" s="248">
        <v>0.313</v>
      </c>
      <c r="H240" s="248" t="s">
        <v>163</v>
      </c>
      <c r="I240" s="249" t="str">
        <f t="shared" si="51"/>
        <v>-</v>
      </c>
      <c r="J240" s="250" t="str">
        <f t="shared" si="52"/>
        <v>NITI</v>
      </c>
      <c r="K240" s="249">
        <f t="shared" si="53"/>
        <v>0.313</v>
      </c>
      <c r="L240" s="250">
        <f t="shared" si="54"/>
        <v>0.31</v>
      </c>
      <c r="M240" s="248">
        <v>10.4</v>
      </c>
      <c r="N240" s="251" t="str">
        <f t="shared" si="60"/>
        <v>--</v>
      </c>
      <c r="O240" s="252" t="str">
        <f t="shared" si="55"/>
        <v>NITI</v>
      </c>
      <c r="P240" s="253">
        <f t="shared" si="56"/>
        <v>10.4</v>
      </c>
      <c r="Q240" s="252">
        <f t="shared" si="57"/>
        <v>10</v>
      </c>
      <c r="R240" s="248">
        <v>2.63</v>
      </c>
      <c r="S240" s="254" t="str">
        <f t="shared" si="61"/>
        <v>--</v>
      </c>
      <c r="T240" s="255" t="str">
        <f t="shared" si="62"/>
        <v>NITI</v>
      </c>
      <c r="U240" s="254">
        <f t="shared" si="58"/>
        <v>2.63</v>
      </c>
      <c r="V240" s="255">
        <f t="shared" si="48"/>
        <v>2.6</v>
      </c>
      <c r="W240" s="256">
        <f t="shared" si="59"/>
        <v>8.4025559105431302</v>
      </c>
      <c r="X240" s="248" t="s">
        <v>312</v>
      </c>
      <c r="Y240" s="248">
        <v>21100</v>
      </c>
      <c r="Z240" s="248">
        <v>7130</v>
      </c>
      <c r="AA240" s="248">
        <v>12.5</v>
      </c>
      <c r="AB240" s="248" t="s">
        <v>147</v>
      </c>
      <c r="AC240" s="247"/>
      <c r="AD240" s="248" t="s">
        <v>147</v>
      </c>
      <c r="AE240" s="247"/>
      <c r="AF240" s="248">
        <v>2.9999999999999997E-4</v>
      </c>
      <c r="AG240" s="248" t="s">
        <v>155</v>
      </c>
      <c r="AH240" s="248" t="s">
        <v>146</v>
      </c>
      <c r="AI240" s="248" t="s">
        <v>147</v>
      </c>
      <c r="AJ240" s="248">
        <v>0.313</v>
      </c>
      <c r="AK240" s="257"/>
    </row>
    <row r="241" spans="1:37" ht="13.9" customHeight="1">
      <c r="A241" s="247" t="s">
        <v>648</v>
      </c>
      <c r="B241" s="247" t="s">
        <v>649</v>
      </c>
      <c r="C241" s="248" t="s">
        <v>145</v>
      </c>
      <c r="D241" s="248" t="s">
        <v>145</v>
      </c>
      <c r="E241" s="248" t="s">
        <v>145</v>
      </c>
      <c r="F241" s="248" t="s">
        <v>145</v>
      </c>
      <c r="G241" s="248">
        <v>31.3</v>
      </c>
      <c r="H241" s="248" t="s">
        <v>163</v>
      </c>
      <c r="I241" s="249" t="str">
        <f t="shared" si="51"/>
        <v>-</v>
      </c>
      <c r="J241" s="250" t="str">
        <f t="shared" si="52"/>
        <v>NITI</v>
      </c>
      <c r="K241" s="249">
        <f t="shared" si="53"/>
        <v>31.3</v>
      </c>
      <c r="L241" s="250">
        <f t="shared" si="54"/>
        <v>31</v>
      </c>
      <c r="M241" s="248">
        <v>1040</v>
      </c>
      <c r="N241" s="251" t="str">
        <f t="shared" si="60"/>
        <v>--</v>
      </c>
      <c r="O241" s="252" t="str">
        <f t="shared" si="55"/>
        <v>NITI</v>
      </c>
      <c r="P241" s="253">
        <f t="shared" si="56"/>
        <v>1040</v>
      </c>
      <c r="Q241" s="252">
        <f t="shared" si="57"/>
        <v>1000</v>
      </c>
      <c r="R241" s="248">
        <v>5610</v>
      </c>
      <c r="S241" s="254" t="str">
        <f t="shared" si="61"/>
        <v>--</v>
      </c>
      <c r="T241" s="255" t="str">
        <f t="shared" si="62"/>
        <v>NITI</v>
      </c>
      <c r="U241" s="254">
        <f t="shared" si="58"/>
        <v>5610</v>
      </c>
      <c r="V241" s="255">
        <f t="shared" si="48"/>
        <v>5600</v>
      </c>
      <c r="W241" s="256">
        <f t="shared" si="59"/>
        <v>179.2332268370607</v>
      </c>
      <c r="X241" s="248" t="s">
        <v>153</v>
      </c>
      <c r="Y241" s="248">
        <v>257000000</v>
      </c>
      <c r="Z241" s="248">
        <v>142000000</v>
      </c>
      <c r="AA241" s="248">
        <v>12.5</v>
      </c>
      <c r="AB241" s="248">
        <v>2</v>
      </c>
      <c r="AC241" s="248" t="s">
        <v>154</v>
      </c>
      <c r="AD241" s="248" t="s">
        <v>147</v>
      </c>
      <c r="AE241" s="247"/>
      <c r="AF241" s="248">
        <v>0.03</v>
      </c>
      <c r="AG241" s="248" t="s">
        <v>174</v>
      </c>
      <c r="AH241" s="248" t="s">
        <v>146</v>
      </c>
      <c r="AI241" s="248" t="s">
        <v>147</v>
      </c>
      <c r="AJ241" s="248">
        <v>31.3</v>
      </c>
      <c r="AK241" s="257"/>
    </row>
    <row r="242" spans="1:37" ht="13.9" customHeight="1">
      <c r="A242" s="247" t="s">
        <v>650</v>
      </c>
      <c r="B242" s="247" t="s">
        <v>651</v>
      </c>
      <c r="C242" s="248" t="s">
        <v>145</v>
      </c>
      <c r="D242" s="248" t="s">
        <v>145</v>
      </c>
      <c r="E242" s="248" t="s">
        <v>145</v>
      </c>
      <c r="F242" s="248" t="s">
        <v>145</v>
      </c>
      <c r="G242" s="248">
        <v>20900</v>
      </c>
      <c r="H242" s="248" t="s">
        <v>163</v>
      </c>
      <c r="I242" s="249" t="str">
        <f t="shared" si="51"/>
        <v>-</v>
      </c>
      <c r="J242" s="250" t="str">
        <f t="shared" si="52"/>
        <v>NITI</v>
      </c>
      <c r="K242" s="249">
        <f t="shared" si="53"/>
        <v>20900</v>
      </c>
      <c r="L242" s="250">
        <f t="shared" si="54"/>
        <v>21000</v>
      </c>
      <c r="M242" s="248">
        <v>695000</v>
      </c>
      <c r="N242" s="251" t="str">
        <f t="shared" si="60"/>
        <v>--</v>
      </c>
      <c r="O242" s="252" t="str">
        <f t="shared" si="55"/>
        <v>NITI</v>
      </c>
      <c r="P242" s="253">
        <f t="shared" si="56"/>
        <v>695000</v>
      </c>
      <c r="Q242" s="252">
        <f t="shared" si="57"/>
        <v>700000</v>
      </c>
      <c r="R242" s="248">
        <v>213000000</v>
      </c>
      <c r="S242" s="254" t="str">
        <f t="shared" si="61"/>
        <v>--</v>
      </c>
      <c r="T242" s="255" t="str">
        <f t="shared" si="62"/>
        <v>NITI</v>
      </c>
      <c r="U242" s="254">
        <f t="shared" si="58"/>
        <v>213000000</v>
      </c>
      <c r="V242" s="255">
        <f t="shared" si="48"/>
        <v>210000000</v>
      </c>
      <c r="W242" s="256">
        <f t="shared" si="59"/>
        <v>10191.387559808612</v>
      </c>
      <c r="X242" s="248" t="s">
        <v>153</v>
      </c>
      <c r="Y242" s="248">
        <v>219000000</v>
      </c>
      <c r="Z242" s="248">
        <v>97900000</v>
      </c>
      <c r="AA242" s="248">
        <v>12.5</v>
      </c>
      <c r="AB242" s="248">
        <v>6</v>
      </c>
      <c r="AC242" s="248" t="s">
        <v>154</v>
      </c>
      <c r="AD242" s="248" t="s">
        <v>147</v>
      </c>
      <c r="AE242" s="247"/>
      <c r="AF242" s="248">
        <v>20</v>
      </c>
      <c r="AG242" s="248" t="s">
        <v>155</v>
      </c>
      <c r="AH242" s="248" t="s">
        <v>146</v>
      </c>
      <c r="AI242" s="248" t="s">
        <v>147</v>
      </c>
      <c r="AJ242" s="248">
        <v>20900</v>
      </c>
      <c r="AK242" s="257"/>
    </row>
    <row r="243" spans="1:37" ht="13.9" customHeight="1">
      <c r="A243" s="247" t="s">
        <v>652</v>
      </c>
      <c r="B243" s="247" t="s">
        <v>653</v>
      </c>
      <c r="C243" s="248" t="s">
        <v>145</v>
      </c>
      <c r="D243" s="248" t="s">
        <v>145</v>
      </c>
      <c r="E243" s="248" t="s">
        <v>145</v>
      </c>
      <c r="F243" s="248" t="s">
        <v>145</v>
      </c>
      <c r="G243" s="248">
        <v>1.04</v>
      </c>
      <c r="H243" s="248" t="s">
        <v>163</v>
      </c>
      <c r="I243" s="249" t="str">
        <f t="shared" si="51"/>
        <v>-</v>
      </c>
      <c r="J243" s="250" t="str">
        <f t="shared" si="52"/>
        <v>NITI</v>
      </c>
      <c r="K243" s="249">
        <f t="shared" si="53"/>
        <v>1.04</v>
      </c>
      <c r="L243" s="250">
        <f t="shared" si="54"/>
        <v>1</v>
      </c>
      <c r="M243" s="248">
        <v>34.799999999999997</v>
      </c>
      <c r="N243" s="251" t="str">
        <f t="shared" si="60"/>
        <v>--</v>
      </c>
      <c r="O243" s="252" t="str">
        <f t="shared" si="55"/>
        <v>NITI</v>
      </c>
      <c r="P243" s="253">
        <f t="shared" si="56"/>
        <v>34.799999999999997</v>
      </c>
      <c r="Q243" s="252">
        <f t="shared" si="57"/>
        <v>35</v>
      </c>
      <c r="R243" s="248">
        <v>205000</v>
      </c>
      <c r="S243" s="254" t="str">
        <f t="shared" si="61"/>
        <v>--</v>
      </c>
      <c r="T243" s="255" t="str">
        <f t="shared" si="62"/>
        <v>NITI</v>
      </c>
      <c r="U243" s="254">
        <f t="shared" si="58"/>
        <v>205000</v>
      </c>
      <c r="V243" s="255">
        <f t="shared" si="48"/>
        <v>210000</v>
      </c>
      <c r="W243" s="256">
        <f t="shared" si="59"/>
        <v>197115.3846153846</v>
      </c>
      <c r="X243" s="248" t="s">
        <v>153</v>
      </c>
      <c r="Y243" s="248">
        <v>44500000</v>
      </c>
      <c r="Z243" s="248">
        <v>5080000</v>
      </c>
      <c r="AA243" s="248">
        <v>12.5</v>
      </c>
      <c r="AB243" s="248">
        <v>1.5</v>
      </c>
      <c r="AC243" s="248" t="s">
        <v>154</v>
      </c>
      <c r="AD243" s="248" t="s">
        <v>147</v>
      </c>
      <c r="AE243" s="247"/>
      <c r="AF243" s="248">
        <v>1E-3</v>
      </c>
      <c r="AG243" s="248" t="s">
        <v>174</v>
      </c>
      <c r="AH243" s="248" t="s">
        <v>146</v>
      </c>
      <c r="AI243" s="248" t="s">
        <v>147</v>
      </c>
      <c r="AJ243" s="248">
        <v>1.04</v>
      </c>
      <c r="AK243" s="257"/>
    </row>
    <row r="244" spans="1:37" ht="13.9" customHeight="1">
      <c r="A244" s="247" t="s">
        <v>654</v>
      </c>
      <c r="B244" s="247" t="s">
        <v>655</v>
      </c>
      <c r="C244" s="248" t="s">
        <v>145</v>
      </c>
      <c r="D244" s="248" t="s">
        <v>145</v>
      </c>
      <c r="E244" s="248" t="s">
        <v>145</v>
      </c>
      <c r="F244" s="248" t="s">
        <v>145</v>
      </c>
      <c r="G244" s="248">
        <v>7.3</v>
      </c>
      <c r="H244" s="248" t="s">
        <v>163</v>
      </c>
      <c r="I244" s="249" t="str">
        <f t="shared" si="51"/>
        <v>-</v>
      </c>
      <c r="J244" s="250" t="str">
        <f t="shared" si="52"/>
        <v>NITI</v>
      </c>
      <c r="K244" s="249">
        <f t="shared" si="53"/>
        <v>7.3</v>
      </c>
      <c r="L244" s="250">
        <f t="shared" si="54"/>
        <v>7.3</v>
      </c>
      <c r="M244" s="248">
        <v>243</v>
      </c>
      <c r="N244" s="251" t="str">
        <f t="shared" si="60"/>
        <v>--</v>
      </c>
      <c r="O244" s="252" t="str">
        <f t="shared" si="55"/>
        <v>NITI</v>
      </c>
      <c r="P244" s="253">
        <f t="shared" si="56"/>
        <v>243</v>
      </c>
      <c r="Q244" s="252">
        <f t="shared" si="57"/>
        <v>240</v>
      </c>
      <c r="R244" s="248">
        <v>1130000</v>
      </c>
      <c r="S244" s="254" t="str">
        <f t="shared" si="61"/>
        <v>--</v>
      </c>
      <c r="T244" s="255" t="str">
        <f t="shared" si="62"/>
        <v>NITI</v>
      </c>
      <c r="U244" s="254">
        <f t="shared" si="58"/>
        <v>1130000</v>
      </c>
      <c r="V244" s="255">
        <f t="shared" si="48"/>
        <v>1100000</v>
      </c>
      <c r="W244" s="256">
        <f t="shared" si="59"/>
        <v>154794.5205479452</v>
      </c>
      <c r="X244" s="248" t="s">
        <v>153</v>
      </c>
      <c r="Y244" s="248">
        <v>38900000</v>
      </c>
      <c r="Z244" s="248">
        <v>6440000</v>
      </c>
      <c r="AA244" s="248">
        <v>12.5</v>
      </c>
      <c r="AB244" s="248">
        <v>1.8</v>
      </c>
      <c r="AC244" s="248" t="s">
        <v>154</v>
      </c>
      <c r="AD244" s="248" t="s">
        <v>147</v>
      </c>
      <c r="AE244" s="247"/>
      <c r="AF244" s="248">
        <v>7.0000000000000001E-3</v>
      </c>
      <c r="AG244" s="248" t="s">
        <v>174</v>
      </c>
      <c r="AH244" s="248" t="s">
        <v>146</v>
      </c>
      <c r="AI244" s="248" t="s">
        <v>147</v>
      </c>
      <c r="AJ244" s="248">
        <v>7.3</v>
      </c>
      <c r="AK244" s="257"/>
    </row>
    <row r="245" spans="1:37" ht="13.9" customHeight="1">
      <c r="A245" s="247" t="s">
        <v>656</v>
      </c>
      <c r="B245" s="247" t="s">
        <v>657</v>
      </c>
      <c r="C245" s="248" t="s">
        <v>145</v>
      </c>
      <c r="D245" s="248" t="s">
        <v>145</v>
      </c>
      <c r="E245" s="248" t="s">
        <v>145</v>
      </c>
      <c r="F245" s="248" t="s">
        <v>145</v>
      </c>
      <c r="G245" s="248">
        <v>20.9</v>
      </c>
      <c r="H245" s="248" t="s">
        <v>163</v>
      </c>
      <c r="I245" s="249" t="str">
        <f t="shared" si="51"/>
        <v>-</v>
      </c>
      <c r="J245" s="250" t="str">
        <f t="shared" si="52"/>
        <v>NITI</v>
      </c>
      <c r="K245" s="249">
        <f t="shared" si="53"/>
        <v>20.9</v>
      </c>
      <c r="L245" s="250">
        <f t="shared" si="54"/>
        <v>21</v>
      </c>
      <c r="M245" s="248">
        <v>695</v>
      </c>
      <c r="N245" s="251" t="str">
        <f t="shared" si="60"/>
        <v>--</v>
      </c>
      <c r="O245" s="252" t="str">
        <f t="shared" si="55"/>
        <v>NITI</v>
      </c>
      <c r="P245" s="253">
        <f t="shared" si="56"/>
        <v>695</v>
      </c>
      <c r="Q245" s="252">
        <f t="shared" si="57"/>
        <v>700</v>
      </c>
      <c r="R245" s="248">
        <v>4740</v>
      </c>
      <c r="S245" s="254" t="str">
        <f t="shared" si="61"/>
        <v>--</v>
      </c>
      <c r="T245" s="255" t="str">
        <f t="shared" si="62"/>
        <v>NITI</v>
      </c>
      <c r="U245" s="254">
        <f t="shared" si="58"/>
        <v>4740</v>
      </c>
      <c r="V245" s="255">
        <f t="shared" si="48"/>
        <v>4700</v>
      </c>
      <c r="W245" s="256">
        <f t="shared" si="59"/>
        <v>226.79425837320576</v>
      </c>
      <c r="X245" s="248" t="s">
        <v>153</v>
      </c>
      <c r="Y245" s="248">
        <v>401000000</v>
      </c>
      <c r="Z245" s="248">
        <v>217000000</v>
      </c>
      <c r="AA245" s="248">
        <v>12.5</v>
      </c>
      <c r="AB245" s="248">
        <v>2.8</v>
      </c>
      <c r="AC245" s="248" t="s">
        <v>154</v>
      </c>
      <c r="AD245" s="248" t="s">
        <v>147</v>
      </c>
      <c r="AE245" s="247"/>
      <c r="AF245" s="248">
        <v>0.02</v>
      </c>
      <c r="AG245" s="248" t="s">
        <v>174</v>
      </c>
      <c r="AH245" s="248" t="s">
        <v>146</v>
      </c>
      <c r="AI245" s="248" t="s">
        <v>147</v>
      </c>
      <c r="AJ245" s="248">
        <v>20.9</v>
      </c>
      <c r="AK245" s="257"/>
    </row>
    <row r="246" spans="1:37" ht="13.9" customHeight="1">
      <c r="A246" s="247" t="s">
        <v>658</v>
      </c>
      <c r="B246" s="247" t="s">
        <v>659</v>
      </c>
      <c r="C246" s="248" t="s">
        <v>145</v>
      </c>
      <c r="D246" s="248" t="s">
        <v>145</v>
      </c>
      <c r="E246" s="248" t="s">
        <v>145</v>
      </c>
      <c r="F246" s="248" t="s">
        <v>145</v>
      </c>
      <c r="G246" s="248">
        <v>5210</v>
      </c>
      <c r="H246" s="248" t="s">
        <v>163</v>
      </c>
      <c r="I246" s="249" t="str">
        <f t="shared" si="51"/>
        <v>-</v>
      </c>
      <c r="J246" s="250" t="str">
        <f t="shared" si="52"/>
        <v>NITI</v>
      </c>
      <c r="K246" s="249">
        <f t="shared" si="53"/>
        <v>5210</v>
      </c>
      <c r="L246" s="250">
        <f t="shared" si="54"/>
        <v>5200</v>
      </c>
      <c r="M246" s="248">
        <v>174000</v>
      </c>
      <c r="N246" s="251" t="str">
        <f t="shared" si="60"/>
        <v>--</v>
      </c>
      <c r="O246" s="252" t="str">
        <f t="shared" si="55"/>
        <v>NITI</v>
      </c>
      <c r="P246" s="253">
        <f t="shared" si="56"/>
        <v>174000</v>
      </c>
      <c r="Q246" s="252">
        <f t="shared" si="57"/>
        <v>170000</v>
      </c>
      <c r="R246" s="248">
        <v>3990000</v>
      </c>
      <c r="S246" s="254" t="str">
        <f t="shared" si="61"/>
        <v>--</v>
      </c>
      <c r="T246" s="255" t="str">
        <f t="shared" si="62"/>
        <v>NITI</v>
      </c>
      <c r="U246" s="254">
        <f t="shared" si="58"/>
        <v>3990000</v>
      </c>
      <c r="V246" s="255">
        <f t="shared" si="48"/>
        <v>4000000</v>
      </c>
      <c r="W246" s="256">
        <f t="shared" si="59"/>
        <v>765.83493282149709</v>
      </c>
      <c r="X246" s="248" t="s">
        <v>153</v>
      </c>
      <c r="Y246" s="248">
        <v>351000000</v>
      </c>
      <c r="Z246" s="248">
        <v>291000000</v>
      </c>
      <c r="AA246" s="248">
        <v>12.5</v>
      </c>
      <c r="AB246" s="248">
        <v>1.4</v>
      </c>
      <c r="AC246" s="248" t="s">
        <v>154</v>
      </c>
      <c r="AD246" s="248" t="s">
        <v>147</v>
      </c>
      <c r="AE246" s="247"/>
      <c r="AF246" s="248">
        <v>5</v>
      </c>
      <c r="AG246" s="248" t="s">
        <v>155</v>
      </c>
      <c r="AH246" s="248" t="s">
        <v>146</v>
      </c>
      <c r="AI246" s="248" t="s">
        <v>147</v>
      </c>
      <c r="AJ246" s="248">
        <v>5210</v>
      </c>
      <c r="AK246" s="257"/>
    </row>
    <row r="247" spans="1:37" ht="13.9" customHeight="1">
      <c r="A247" s="247" t="s">
        <v>660</v>
      </c>
      <c r="B247" s="247" t="s">
        <v>661</v>
      </c>
      <c r="C247" s="248" t="s">
        <v>145</v>
      </c>
      <c r="D247" s="248" t="s">
        <v>145</v>
      </c>
      <c r="E247" s="248" t="s">
        <v>145</v>
      </c>
      <c r="F247" s="248" t="s">
        <v>145</v>
      </c>
      <c r="G247" s="248">
        <v>2.81E-3</v>
      </c>
      <c r="H247" s="248" t="s">
        <v>152</v>
      </c>
      <c r="I247" s="249">
        <f t="shared" si="51"/>
        <v>2.81E-3</v>
      </c>
      <c r="J247" s="250">
        <f t="shared" si="52"/>
        <v>2.8E-3</v>
      </c>
      <c r="K247" s="249">
        <f t="shared" si="53"/>
        <v>2.0899999999999998E-2</v>
      </c>
      <c r="L247" s="250">
        <f t="shared" si="54"/>
        <v>2.1000000000000001E-2</v>
      </c>
      <c r="M247" s="248">
        <v>9.3600000000000003E-2</v>
      </c>
      <c r="N247" s="251">
        <f t="shared" si="60"/>
        <v>9.3600000000000003E-2</v>
      </c>
      <c r="O247" s="252">
        <f t="shared" si="55"/>
        <v>9.4E-2</v>
      </c>
      <c r="P247" s="253">
        <f t="shared" si="56"/>
        <v>0.69666666666666666</v>
      </c>
      <c r="Q247" s="252">
        <f t="shared" si="57"/>
        <v>0.7</v>
      </c>
      <c r="R247" s="248">
        <v>43.9</v>
      </c>
      <c r="S247" s="254">
        <f t="shared" si="61"/>
        <v>43.9</v>
      </c>
      <c r="T247" s="255">
        <f t="shared" si="62"/>
        <v>44</v>
      </c>
      <c r="U247" s="254">
        <f t="shared" si="58"/>
        <v>326.5160142348754</v>
      </c>
      <c r="V247" s="255">
        <f t="shared" si="48"/>
        <v>330</v>
      </c>
      <c r="W247" s="256">
        <f t="shared" si="59"/>
        <v>15622.775800711743</v>
      </c>
      <c r="X247" s="248" t="s">
        <v>153</v>
      </c>
      <c r="Y247" s="248">
        <v>124000000</v>
      </c>
      <c r="Z247" s="248">
        <v>64000000</v>
      </c>
      <c r="AA247" s="248">
        <v>12.5</v>
      </c>
      <c r="AB247" s="248">
        <v>2.5</v>
      </c>
      <c r="AC247" s="248" t="s">
        <v>154</v>
      </c>
      <c r="AD247" s="248">
        <v>1E-3</v>
      </c>
      <c r="AE247" s="248" t="s">
        <v>160</v>
      </c>
      <c r="AF247" s="248">
        <v>2.0000000000000002E-5</v>
      </c>
      <c r="AG247" s="248" t="s">
        <v>160</v>
      </c>
      <c r="AH247" s="248" t="s">
        <v>146</v>
      </c>
      <c r="AI247" s="248">
        <v>2.81E-3</v>
      </c>
      <c r="AJ247" s="248">
        <v>2.0899999999999998E-2</v>
      </c>
      <c r="AK247" s="257"/>
    </row>
    <row r="248" spans="1:37" ht="13.9" customHeight="1">
      <c r="A248" s="247" t="s">
        <v>662</v>
      </c>
      <c r="B248" s="247" t="s">
        <v>663</v>
      </c>
      <c r="C248" s="248" t="s">
        <v>145</v>
      </c>
      <c r="D248" s="248" t="s">
        <v>145</v>
      </c>
      <c r="E248" s="248" t="s">
        <v>145</v>
      </c>
      <c r="F248" s="248" t="s">
        <v>145</v>
      </c>
      <c r="G248" s="248">
        <v>3130</v>
      </c>
      <c r="H248" s="248" t="s">
        <v>163</v>
      </c>
      <c r="I248" s="249" t="str">
        <f t="shared" si="51"/>
        <v>-</v>
      </c>
      <c r="J248" s="250" t="str">
        <f t="shared" si="52"/>
        <v>NITI</v>
      </c>
      <c r="K248" s="249">
        <f t="shared" si="53"/>
        <v>3130</v>
      </c>
      <c r="L248" s="250">
        <f t="shared" si="54"/>
        <v>3100</v>
      </c>
      <c r="M248" s="248">
        <v>104000</v>
      </c>
      <c r="N248" s="251" t="str">
        <f t="shared" si="60"/>
        <v>--</v>
      </c>
      <c r="O248" s="252" t="str">
        <f t="shared" si="55"/>
        <v>NITI</v>
      </c>
      <c r="P248" s="253">
        <f t="shared" si="56"/>
        <v>104000</v>
      </c>
      <c r="Q248" s="252">
        <f t="shared" si="57"/>
        <v>100000</v>
      </c>
      <c r="R248" s="248">
        <v>1090000</v>
      </c>
      <c r="S248" s="254" t="str">
        <f t="shared" si="61"/>
        <v>--</v>
      </c>
      <c r="T248" s="255" t="str">
        <f t="shared" si="62"/>
        <v>NITI</v>
      </c>
      <c r="U248" s="254">
        <f t="shared" si="58"/>
        <v>1090000</v>
      </c>
      <c r="V248" s="255">
        <f t="shared" ref="V248:V311" si="63">IF(ISNUMBER(U248),ROUND(U248,2-(1+INT(LOG10(U248)))),IF(AND(NOT($C248="Yes"),NOT(ISNUMBER(K248))),"NITI, NV",IF(AND($C248="Yes",NOT(ISNUMBER(K248))),"NITI","NV")))</f>
        <v>1100000</v>
      </c>
      <c r="W248" s="256">
        <f t="shared" si="59"/>
        <v>348.24281150159743</v>
      </c>
      <c r="X248" s="248" t="s">
        <v>153</v>
      </c>
      <c r="Y248" s="248">
        <v>107000000</v>
      </c>
      <c r="Z248" s="248">
        <v>54300000</v>
      </c>
      <c r="AA248" s="248">
        <v>12.5</v>
      </c>
      <c r="AB248" s="248">
        <v>1.2</v>
      </c>
      <c r="AC248" s="248" t="s">
        <v>154</v>
      </c>
      <c r="AD248" s="248" t="s">
        <v>147</v>
      </c>
      <c r="AE248" s="247"/>
      <c r="AF248" s="248">
        <v>3</v>
      </c>
      <c r="AG248" s="248" t="s">
        <v>155</v>
      </c>
      <c r="AH248" s="248" t="s">
        <v>146</v>
      </c>
      <c r="AI248" s="248" t="s">
        <v>147</v>
      </c>
      <c r="AJ248" s="248">
        <v>3130</v>
      </c>
      <c r="AK248" s="257"/>
    </row>
    <row r="249" spans="1:37" ht="13.9" customHeight="1">
      <c r="A249" s="247" t="s">
        <v>664</v>
      </c>
      <c r="B249" s="247" t="s">
        <v>665</v>
      </c>
      <c r="C249" s="248" t="s">
        <v>145</v>
      </c>
      <c r="D249" s="248" t="s">
        <v>145</v>
      </c>
      <c r="E249" s="248" t="s">
        <v>145</v>
      </c>
      <c r="F249" s="248" t="s">
        <v>145</v>
      </c>
      <c r="G249" s="248">
        <v>1.04</v>
      </c>
      <c r="H249" s="248" t="s">
        <v>163</v>
      </c>
      <c r="I249" s="249" t="str">
        <f t="shared" si="51"/>
        <v>-</v>
      </c>
      <c r="J249" s="250" t="str">
        <f t="shared" si="52"/>
        <v>NITI</v>
      </c>
      <c r="K249" s="249">
        <f t="shared" si="53"/>
        <v>1.04</v>
      </c>
      <c r="L249" s="250">
        <f t="shared" si="54"/>
        <v>1</v>
      </c>
      <c r="M249" s="248">
        <v>34.799999999999997</v>
      </c>
      <c r="N249" s="251" t="str">
        <f t="shared" si="60"/>
        <v>--</v>
      </c>
      <c r="O249" s="252" t="str">
        <f t="shared" si="55"/>
        <v>NITI</v>
      </c>
      <c r="P249" s="253">
        <f t="shared" si="56"/>
        <v>34.799999999999997</v>
      </c>
      <c r="Q249" s="252">
        <f t="shared" si="57"/>
        <v>35</v>
      </c>
      <c r="R249" s="248">
        <v>43.2</v>
      </c>
      <c r="S249" s="254" t="str">
        <f t="shared" si="61"/>
        <v>--</v>
      </c>
      <c r="T249" s="255" t="str">
        <f t="shared" si="62"/>
        <v>NITI</v>
      </c>
      <c r="U249" s="254">
        <f t="shared" si="58"/>
        <v>43.2</v>
      </c>
      <c r="V249" s="255">
        <f t="shared" si="63"/>
        <v>43</v>
      </c>
      <c r="W249" s="256">
        <f t="shared" si="59"/>
        <v>41.53846153846154</v>
      </c>
      <c r="X249" s="248" t="s">
        <v>153</v>
      </c>
      <c r="Y249" s="248">
        <v>1070000000</v>
      </c>
      <c r="Z249" s="248">
        <v>704000000</v>
      </c>
      <c r="AA249" s="248">
        <v>12.5</v>
      </c>
      <c r="AB249" s="248">
        <v>5.3</v>
      </c>
      <c r="AC249" s="248" t="s">
        <v>154</v>
      </c>
      <c r="AD249" s="248" t="s">
        <v>147</v>
      </c>
      <c r="AE249" s="247"/>
      <c r="AF249" s="248">
        <v>1E-3</v>
      </c>
      <c r="AG249" s="248" t="s">
        <v>166</v>
      </c>
      <c r="AH249" s="248" t="s">
        <v>146</v>
      </c>
      <c r="AI249" s="248" t="s">
        <v>147</v>
      </c>
      <c r="AJ249" s="248">
        <v>1.04</v>
      </c>
      <c r="AK249" s="257"/>
    </row>
    <row r="250" spans="1:37" ht="13.9" customHeight="1">
      <c r="A250" s="247" t="s">
        <v>666</v>
      </c>
      <c r="B250" s="247" t="s">
        <v>667</v>
      </c>
      <c r="C250" s="248" t="s">
        <v>145</v>
      </c>
      <c r="D250" s="248" t="s">
        <v>145</v>
      </c>
      <c r="E250" s="248" t="s">
        <v>145</v>
      </c>
      <c r="F250" s="248" t="s">
        <v>145</v>
      </c>
      <c r="G250" s="248">
        <v>730</v>
      </c>
      <c r="H250" s="248" t="s">
        <v>163</v>
      </c>
      <c r="I250" s="249" t="str">
        <f t="shared" si="51"/>
        <v>-</v>
      </c>
      <c r="J250" s="250" t="str">
        <f t="shared" si="52"/>
        <v>NITI</v>
      </c>
      <c r="K250" s="249">
        <f t="shared" si="53"/>
        <v>730</v>
      </c>
      <c r="L250" s="250">
        <f t="shared" si="54"/>
        <v>730</v>
      </c>
      <c r="M250" s="248">
        <v>24300</v>
      </c>
      <c r="N250" s="251" t="str">
        <f t="shared" si="60"/>
        <v>--</v>
      </c>
      <c r="O250" s="252" t="str">
        <f t="shared" si="55"/>
        <v>NITI</v>
      </c>
      <c r="P250" s="253">
        <f t="shared" si="56"/>
        <v>24300</v>
      </c>
      <c r="Q250" s="252">
        <f t="shared" si="57"/>
        <v>24000</v>
      </c>
      <c r="R250" s="248">
        <v>114000</v>
      </c>
      <c r="S250" s="254" t="str">
        <f t="shared" si="61"/>
        <v>--</v>
      </c>
      <c r="T250" s="255" t="str">
        <f t="shared" si="62"/>
        <v>NITI</v>
      </c>
      <c r="U250" s="254">
        <f t="shared" si="58"/>
        <v>114000</v>
      </c>
      <c r="V250" s="255">
        <f t="shared" si="63"/>
        <v>110000</v>
      </c>
      <c r="W250" s="256">
        <f t="shared" si="59"/>
        <v>156.16438356164383</v>
      </c>
      <c r="X250" s="248" t="s">
        <v>153</v>
      </c>
      <c r="Y250" s="248">
        <v>207000000</v>
      </c>
      <c r="Z250" s="248">
        <v>96300000</v>
      </c>
      <c r="AA250" s="248">
        <v>12.5</v>
      </c>
      <c r="AB250" s="248">
        <v>1.7</v>
      </c>
      <c r="AC250" s="248" t="s">
        <v>154</v>
      </c>
      <c r="AD250" s="248" t="s">
        <v>147</v>
      </c>
      <c r="AE250" s="247"/>
      <c r="AF250" s="248">
        <v>0.7</v>
      </c>
      <c r="AG250" s="248" t="s">
        <v>155</v>
      </c>
      <c r="AH250" s="248" t="s">
        <v>146</v>
      </c>
      <c r="AI250" s="248" t="s">
        <v>147</v>
      </c>
      <c r="AJ250" s="248">
        <v>730</v>
      </c>
      <c r="AK250" s="257"/>
    </row>
    <row r="251" spans="1:37" ht="13.9" customHeight="1">
      <c r="A251" s="247" t="s">
        <v>670</v>
      </c>
      <c r="B251" s="247" t="s">
        <v>671</v>
      </c>
      <c r="C251" s="248" t="s">
        <v>146</v>
      </c>
      <c r="D251" s="248" t="s">
        <v>145</v>
      </c>
      <c r="E251" s="258" t="s">
        <v>149</v>
      </c>
      <c r="F251" s="258" t="s">
        <v>149</v>
      </c>
      <c r="G251" s="248">
        <v>0.1</v>
      </c>
      <c r="H251" s="247"/>
      <c r="I251" s="249">
        <f t="shared" si="51"/>
        <v>0.1</v>
      </c>
      <c r="J251" s="250">
        <f t="shared" si="52"/>
        <v>0.1</v>
      </c>
      <c r="K251" s="249" t="str">
        <f t="shared" si="53"/>
        <v>-</v>
      </c>
      <c r="L251" s="250" t="str">
        <f t="shared" si="54"/>
        <v>NITI</v>
      </c>
      <c r="M251" s="248" t="s">
        <v>147</v>
      </c>
      <c r="N251" s="251" t="str">
        <f t="shared" si="60"/>
        <v>-</v>
      </c>
      <c r="O251" s="252" t="str">
        <f t="shared" si="55"/>
        <v>NV</v>
      </c>
      <c r="P251" s="253" t="str">
        <f t="shared" si="56"/>
        <v>--</v>
      </c>
      <c r="Q251" s="252" t="str">
        <f t="shared" si="57"/>
        <v>NITI, NV</v>
      </c>
      <c r="R251" s="248" t="s">
        <v>147</v>
      </c>
      <c r="S251" s="254" t="str">
        <f t="shared" si="61"/>
        <v>-</v>
      </c>
      <c r="T251" s="255" t="str">
        <f t="shared" si="62"/>
        <v>NV</v>
      </c>
      <c r="U251" s="254" t="str">
        <f t="shared" si="58"/>
        <v>--</v>
      </c>
      <c r="V251" s="255" t="str">
        <f t="shared" si="63"/>
        <v>NITI, NV</v>
      </c>
      <c r="W251" s="256" t="str">
        <f t="shared" si="59"/>
        <v>NITI, NV</v>
      </c>
      <c r="X251" s="247"/>
      <c r="Y251" s="248">
        <v>1840000</v>
      </c>
      <c r="Z251" s="248">
        <v>33000000</v>
      </c>
      <c r="AA251" s="248">
        <v>12.5</v>
      </c>
      <c r="AB251" s="248" t="s">
        <v>147</v>
      </c>
      <c r="AC251" s="247"/>
      <c r="AD251" s="248">
        <v>2.8E-5</v>
      </c>
      <c r="AE251" s="248" t="s">
        <v>166</v>
      </c>
      <c r="AF251" s="248" t="s">
        <v>147</v>
      </c>
      <c r="AG251" s="247"/>
      <c r="AH251" s="248" t="s">
        <v>146</v>
      </c>
      <c r="AI251" s="248">
        <v>0.1</v>
      </c>
      <c r="AJ251" s="248" t="s">
        <v>147</v>
      </c>
      <c r="AK251" s="257"/>
    </row>
    <row r="252" spans="1:37" ht="13.9" customHeight="1">
      <c r="A252" s="247" t="s">
        <v>668</v>
      </c>
      <c r="B252" s="247" t="s">
        <v>669</v>
      </c>
      <c r="C252" s="248" t="s">
        <v>145</v>
      </c>
      <c r="D252" s="248" t="s">
        <v>145</v>
      </c>
      <c r="E252" s="248" t="s">
        <v>145</v>
      </c>
      <c r="F252" s="248" t="s">
        <v>145</v>
      </c>
      <c r="G252" s="248">
        <v>41.7</v>
      </c>
      <c r="H252" s="248" t="s">
        <v>163</v>
      </c>
      <c r="I252" s="249" t="str">
        <f t="shared" si="51"/>
        <v>-</v>
      </c>
      <c r="J252" s="250" t="str">
        <f t="shared" si="52"/>
        <v>NITI</v>
      </c>
      <c r="K252" s="249">
        <f t="shared" si="53"/>
        <v>41.7</v>
      </c>
      <c r="L252" s="250">
        <f t="shared" si="54"/>
        <v>42</v>
      </c>
      <c r="M252" s="248">
        <v>1390</v>
      </c>
      <c r="N252" s="251" t="str">
        <f t="shared" si="60"/>
        <v>--</v>
      </c>
      <c r="O252" s="252" t="str">
        <f t="shared" si="55"/>
        <v>NITI</v>
      </c>
      <c r="P252" s="253">
        <f t="shared" si="56"/>
        <v>1390</v>
      </c>
      <c r="Q252" s="252">
        <f t="shared" si="57"/>
        <v>1400</v>
      </c>
      <c r="R252" s="248">
        <v>1100</v>
      </c>
      <c r="S252" s="254" t="str">
        <f t="shared" si="61"/>
        <v>--</v>
      </c>
      <c r="T252" s="255" t="str">
        <f t="shared" si="62"/>
        <v>NITI</v>
      </c>
      <c r="U252" s="254">
        <f t="shared" si="58"/>
        <v>1100</v>
      </c>
      <c r="V252" s="255">
        <f t="shared" si="63"/>
        <v>1100</v>
      </c>
      <c r="W252" s="256">
        <f t="shared" si="59"/>
        <v>26.378896882494004</v>
      </c>
      <c r="X252" s="248" t="s">
        <v>153</v>
      </c>
      <c r="Y252" s="248">
        <v>28600000</v>
      </c>
      <c r="Z252" s="248">
        <v>3380000</v>
      </c>
      <c r="AA252" s="248">
        <v>12.5</v>
      </c>
      <c r="AB252" s="248" t="s">
        <v>147</v>
      </c>
      <c r="AC252" s="247"/>
      <c r="AD252" s="248" t="s">
        <v>147</v>
      </c>
      <c r="AE252" s="247"/>
      <c r="AF252" s="248">
        <v>0.04</v>
      </c>
      <c r="AG252" s="248" t="s">
        <v>231</v>
      </c>
      <c r="AH252" s="248" t="s">
        <v>146</v>
      </c>
      <c r="AI252" s="248" t="s">
        <v>147</v>
      </c>
      <c r="AJ252" s="248">
        <v>41.7</v>
      </c>
      <c r="AK252" s="257"/>
    </row>
    <row r="253" spans="1:37" ht="13.9" customHeight="1">
      <c r="A253" s="247" t="s">
        <v>672</v>
      </c>
      <c r="B253" s="247" t="s">
        <v>673</v>
      </c>
      <c r="C253" s="248" t="s">
        <v>145</v>
      </c>
      <c r="D253" s="248" t="s">
        <v>145</v>
      </c>
      <c r="E253" s="248" t="s">
        <v>145</v>
      </c>
      <c r="F253" s="248" t="s">
        <v>145</v>
      </c>
      <c r="G253" s="248">
        <v>10.8</v>
      </c>
      <c r="H253" s="248" t="s">
        <v>152</v>
      </c>
      <c r="I253" s="249">
        <f t="shared" si="51"/>
        <v>10.8</v>
      </c>
      <c r="J253" s="250">
        <f t="shared" si="52"/>
        <v>11</v>
      </c>
      <c r="K253" s="249">
        <f t="shared" si="53"/>
        <v>3130</v>
      </c>
      <c r="L253" s="250">
        <f t="shared" si="54"/>
        <v>3100</v>
      </c>
      <c r="M253" s="248">
        <v>360</v>
      </c>
      <c r="N253" s="251">
        <f t="shared" si="60"/>
        <v>360</v>
      </c>
      <c r="O253" s="252">
        <f t="shared" si="55"/>
        <v>360</v>
      </c>
      <c r="P253" s="253">
        <f t="shared" si="56"/>
        <v>104333.33333333334</v>
      </c>
      <c r="Q253" s="252">
        <f t="shared" si="57"/>
        <v>100000</v>
      </c>
      <c r="R253" s="248">
        <v>737</v>
      </c>
      <c r="S253" s="254">
        <f t="shared" si="61"/>
        <v>737</v>
      </c>
      <c r="T253" s="255">
        <f t="shared" si="62"/>
        <v>740</v>
      </c>
      <c r="U253" s="254">
        <f t="shared" si="58"/>
        <v>213593.51851851848</v>
      </c>
      <c r="V253" s="255">
        <f t="shared" si="63"/>
        <v>210000</v>
      </c>
      <c r="W253" s="256">
        <f t="shared" si="59"/>
        <v>68.240740740740733</v>
      </c>
      <c r="X253" s="248" t="s">
        <v>153</v>
      </c>
      <c r="Y253" s="248">
        <v>1190000000</v>
      </c>
      <c r="Z253" s="248">
        <v>747000000</v>
      </c>
      <c r="AA253" s="248">
        <v>12.5</v>
      </c>
      <c r="AB253" s="248">
        <v>2</v>
      </c>
      <c r="AC253" s="248" t="s">
        <v>148</v>
      </c>
      <c r="AD253" s="248">
        <v>2.6E-7</v>
      </c>
      <c r="AE253" s="248" t="s">
        <v>166</v>
      </c>
      <c r="AF253" s="248">
        <v>3</v>
      </c>
      <c r="AG253" s="248" t="s">
        <v>155</v>
      </c>
      <c r="AH253" s="248" t="s">
        <v>146</v>
      </c>
      <c r="AI253" s="248">
        <v>10.8</v>
      </c>
      <c r="AJ253" s="248">
        <v>3130</v>
      </c>
      <c r="AK253" s="257"/>
    </row>
    <row r="254" spans="1:37" ht="13.9" customHeight="1">
      <c r="A254" s="247" t="s">
        <v>674</v>
      </c>
      <c r="B254" s="247" t="s">
        <v>675</v>
      </c>
      <c r="C254" s="248" t="s">
        <v>145</v>
      </c>
      <c r="D254" s="248" t="s">
        <v>145</v>
      </c>
      <c r="E254" s="248" t="s">
        <v>145</v>
      </c>
      <c r="F254" s="248" t="s">
        <v>145</v>
      </c>
      <c r="G254" s="248">
        <v>3130</v>
      </c>
      <c r="H254" s="248" t="s">
        <v>163</v>
      </c>
      <c r="I254" s="249" t="str">
        <f t="shared" si="51"/>
        <v>-</v>
      </c>
      <c r="J254" s="250" t="str">
        <f t="shared" si="52"/>
        <v>NITI</v>
      </c>
      <c r="K254" s="249">
        <f t="shared" si="53"/>
        <v>3130</v>
      </c>
      <c r="L254" s="250">
        <f t="shared" si="54"/>
        <v>3100</v>
      </c>
      <c r="M254" s="248">
        <v>104000</v>
      </c>
      <c r="N254" s="251" t="str">
        <f t="shared" si="60"/>
        <v>--</v>
      </c>
      <c r="O254" s="252" t="str">
        <f t="shared" si="55"/>
        <v>NITI</v>
      </c>
      <c r="P254" s="253">
        <f t="shared" si="56"/>
        <v>104000</v>
      </c>
      <c r="Q254" s="252">
        <f t="shared" si="57"/>
        <v>100000</v>
      </c>
      <c r="R254" s="248">
        <v>4340000</v>
      </c>
      <c r="S254" s="254" t="str">
        <f t="shared" si="61"/>
        <v>--</v>
      </c>
      <c r="T254" s="255" t="str">
        <f t="shared" si="62"/>
        <v>NITI</v>
      </c>
      <c r="U254" s="254">
        <f t="shared" si="58"/>
        <v>4340000</v>
      </c>
      <c r="V254" s="255">
        <f t="shared" si="63"/>
        <v>4300000</v>
      </c>
      <c r="W254" s="256">
        <f t="shared" si="59"/>
        <v>1386.5814696485622</v>
      </c>
      <c r="X254" s="248" t="s">
        <v>153</v>
      </c>
      <c r="Y254" s="248">
        <v>29100000</v>
      </c>
      <c r="Z254" s="248">
        <v>11800000</v>
      </c>
      <c r="AA254" s="248">
        <v>12.5</v>
      </c>
      <c r="AB254" s="248">
        <v>1</v>
      </c>
      <c r="AC254" s="248" t="s">
        <v>154</v>
      </c>
      <c r="AD254" s="248" t="s">
        <v>147</v>
      </c>
      <c r="AE254" s="247"/>
      <c r="AF254" s="248">
        <v>3</v>
      </c>
      <c r="AG254" s="248" t="s">
        <v>160</v>
      </c>
      <c r="AH254" s="248" t="s">
        <v>146</v>
      </c>
      <c r="AI254" s="248" t="s">
        <v>147</v>
      </c>
      <c r="AJ254" s="248">
        <v>3130</v>
      </c>
      <c r="AK254" s="257"/>
    </row>
    <row r="255" spans="1:37" ht="13.9" customHeight="1">
      <c r="A255" s="247" t="s">
        <v>678</v>
      </c>
      <c r="B255" s="247" t="s">
        <v>679</v>
      </c>
      <c r="C255" s="248" t="s">
        <v>146</v>
      </c>
      <c r="D255" s="248" t="s">
        <v>145</v>
      </c>
      <c r="E255" s="258" t="s">
        <v>149</v>
      </c>
      <c r="F255" s="258" t="s">
        <v>149</v>
      </c>
      <c r="G255" s="248">
        <v>7.5899999999999995E-2</v>
      </c>
      <c r="H255" s="247"/>
      <c r="I255" s="249">
        <f t="shared" si="51"/>
        <v>7.5899999999999995E-2</v>
      </c>
      <c r="J255" s="250">
        <f t="shared" si="52"/>
        <v>7.5999999999999998E-2</v>
      </c>
      <c r="K255" s="249" t="str">
        <f t="shared" si="53"/>
        <v>-</v>
      </c>
      <c r="L255" s="250" t="str">
        <f t="shared" si="54"/>
        <v>NITI</v>
      </c>
      <c r="M255" s="248" t="s">
        <v>147</v>
      </c>
      <c r="N255" s="251" t="str">
        <f t="shared" si="60"/>
        <v>-</v>
      </c>
      <c r="O255" s="252" t="str">
        <f t="shared" si="55"/>
        <v>NV</v>
      </c>
      <c r="P255" s="253" t="str">
        <f t="shared" si="56"/>
        <v>--</v>
      </c>
      <c r="Q255" s="252" t="str">
        <f t="shared" si="57"/>
        <v>NITI, NV</v>
      </c>
      <c r="R255" s="248" t="s">
        <v>147</v>
      </c>
      <c r="S255" s="254" t="str">
        <f t="shared" si="61"/>
        <v>-</v>
      </c>
      <c r="T255" s="255" t="str">
        <f t="shared" si="62"/>
        <v>NV</v>
      </c>
      <c r="U255" s="254" t="str">
        <f t="shared" si="58"/>
        <v>--</v>
      </c>
      <c r="V255" s="255" t="str">
        <f t="shared" si="63"/>
        <v>NITI, NV</v>
      </c>
      <c r="W255" s="256" t="str">
        <f t="shared" si="59"/>
        <v>NITI, NV</v>
      </c>
      <c r="X255" s="247"/>
      <c r="Y255" s="248">
        <v>2260000</v>
      </c>
      <c r="Z255" s="248">
        <v>712000</v>
      </c>
      <c r="AA255" s="248">
        <v>12.5</v>
      </c>
      <c r="AB255" s="248" t="s">
        <v>147</v>
      </c>
      <c r="AC255" s="247"/>
      <c r="AD255" s="248">
        <v>3.6999999999999998E-5</v>
      </c>
      <c r="AE255" s="248" t="s">
        <v>166</v>
      </c>
      <c r="AF255" s="248" t="s">
        <v>147</v>
      </c>
      <c r="AG255" s="247"/>
      <c r="AH255" s="248" t="s">
        <v>146</v>
      </c>
      <c r="AI255" s="248">
        <v>7.5899999999999995E-2</v>
      </c>
      <c r="AJ255" s="248" t="s">
        <v>147</v>
      </c>
      <c r="AK255" s="257"/>
    </row>
    <row r="256" spans="1:37" ht="13.9" customHeight="1">
      <c r="A256" s="247" t="s">
        <v>680</v>
      </c>
      <c r="B256" s="247" t="s">
        <v>681</v>
      </c>
      <c r="C256" s="248" t="s">
        <v>146</v>
      </c>
      <c r="D256" s="248" t="s">
        <v>145</v>
      </c>
      <c r="E256" s="258" t="s">
        <v>149</v>
      </c>
      <c r="F256" s="258" t="s">
        <v>149</v>
      </c>
      <c r="G256" s="248">
        <v>1.6100000000000001E-4</v>
      </c>
      <c r="H256" s="247"/>
      <c r="I256" s="249">
        <f t="shared" si="51"/>
        <v>1.6100000000000001E-4</v>
      </c>
      <c r="J256" s="250">
        <f t="shared" si="52"/>
        <v>1.6000000000000001E-4</v>
      </c>
      <c r="K256" s="249" t="str">
        <f t="shared" si="53"/>
        <v>-</v>
      </c>
      <c r="L256" s="250" t="str">
        <f t="shared" si="54"/>
        <v>NITI</v>
      </c>
      <c r="M256" s="248" t="s">
        <v>147</v>
      </c>
      <c r="N256" s="251" t="str">
        <f t="shared" si="60"/>
        <v>-</v>
      </c>
      <c r="O256" s="252" t="str">
        <f t="shared" si="55"/>
        <v>NV</v>
      </c>
      <c r="P256" s="253" t="str">
        <f t="shared" si="56"/>
        <v>--</v>
      </c>
      <c r="Q256" s="252" t="str">
        <f t="shared" si="57"/>
        <v>NITI, NV</v>
      </c>
      <c r="R256" s="248" t="s">
        <v>147</v>
      </c>
      <c r="S256" s="254" t="str">
        <f t="shared" si="61"/>
        <v>-</v>
      </c>
      <c r="T256" s="255" t="str">
        <f t="shared" si="62"/>
        <v>NV</v>
      </c>
      <c r="U256" s="254" t="str">
        <f t="shared" si="58"/>
        <v>--</v>
      </c>
      <c r="V256" s="255" t="str">
        <f t="shared" si="63"/>
        <v>NITI, NV</v>
      </c>
      <c r="W256" s="256" t="str">
        <f t="shared" si="59"/>
        <v>NITI, NV</v>
      </c>
      <c r="X256" s="247"/>
      <c r="Y256" s="248">
        <v>0.621</v>
      </c>
      <c r="Z256" s="248">
        <v>0.621</v>
      </c>
      <c r="AA256" s="248">
        <v>12.5</v>
      </c>
      <c r="AB256" s="248" t="s">
        <v>147</v>
      </c>
      <c r="AC256" s="247"/>
      <c r="AD256" s="248">
        <v>6.3E-3</v>
      </c>
      <c r="AE256" s="248" t="s">
        <v>166</v>
      </c>
      <c r="AF256" s="248" t="s">
        <v>147</v>
      </c>
      <c r="AG256" s="247"/>
      <c r="AH256" s="248" t="s">
        <v>171</v>
      </c>
      <c r="AI256" s="248">
        <v>1.6100000000000001E-4</v>
      </c>
      <c r="AJ256" s="248" t="s">
        <v>147</v>
      </c>
      <c r="AK256" s="257"/>
    </row>
    <row r="257" spans="1:37" ht="13.9" customHeight="1">
      <c r="A257" s="247" t="s">
        <v>682</v>
      </c>
      <c r="B257" s="247" t="s">
        <v>683</v>
      </c>
      <c r="C257" s="248" t="s">
        <v>145</v>
      </c>
      <c r="D257" s="248" t="s">
        <v>145</v>
      </c>
      <c r="E257" s="248" t="s">
        <v>145</v>
      </c>
      <c r="F257" s="248" t="s">
        <v>145</v>
      </c>
      <c r="G257" s="248">
        <v>99.1</v>
      </c>
      <c r="H257" s="248" t="s">
        <v>163</v>
      </c>
      <c r="I257" s="249" t="str">
        <f t="shared" si="51"/>
        <v>-</v>
      </c>
      <c r="J257" s="250" t="str">
        <f t="shared" si="52"/>
        <v>NITI</v>
      </c>
      <c r="K257" s="249">
        <f t="shared" si="53"/>
        <v>99.1</v>
      </c>
      <c r="L257" s="250">
        <f t="shared" si="54"/>
        <v>99</v>
      </c>
      <c r="M257" s="248">
        <v>3300</v>
      </c>
      <c r="N257" s="251" t="str">
        <f t="shared" si="60"/>
        <v>--</v>
      </c>
      <c r="O257" s="252" t="str">
        <f t="shared" si="55"/>
        <v>NITI</v>
      </c>
      <c r="P257" s="253">
        <f t="shared" si="56"/>
        <v>3300</v>
      </c>
      <c r="Q257" s="252">
        <f t="shared" si="57"/>
        <v>3300</v>
      </c>
      <c r="R257" s="248">
        <v>10.199999999999999</v>
      </c>
      <c r="S257" s="254" t="str">
        <f t="shared" si="61"/>
        <v>--</v>
      </c>
      <c r="T257" s="255" t="str">
        <f t="shared" si="62"/>
        <v>NITI</v>
      </c>
      <c r="U257" s="254">
        <f t="shared" si="58"/>
        <v>10.199999999999999</v>
      </c>
      <c r="V257" s="255">
        <f t="shared" si="63"/>
        <v>10</v>
      </c>
      <c r="W257" s="256">
        <f t="shared" si="59"/>
        <v>0.10292633703329969</v>
      </c>
      <c r="X257" s="248" t="s">
        <v>153</v>
      </c>
      <c r="Y257" s="248">
        <v>243000000</v>
      </c>
      <c r="Z257" s="248">
        <v>136000000</v>
      </c>
      <c r="AA257" s="248">
        <v>12.5</v>
      </c>
      <c r="AB257" s="248">
        <v>1.2</v>
      </c>
      <c r="AC257" s="248" t="s">
        <v>154</v>
      </c>
      <c r="AD257" s="248" t="s">
        <v>147</v>
      </c>
      <c r="AE257" s="247"/>
      <c r="AF257" s="248">
        <v>9.5000000000000001E-2</v>
      </c>
      <c r="AG257" s="248" t="s">
        <v>160</v>
      </c>
      <c r="AH257" s="248" t="s">
        <v>146</v>
      </c>
      <c r="AI257" s="248" t="s">
        <v>147</v>
      </c>
      <c r="AJ257" s="248">
        <v>99.1</v>
      </c>
      <c r="AK257" s="257"/>
    </row>
    <row r="258" spans="1:37" ht="13.9" customHeight="1">
      <c r="A258" s="247" t="s">
        <v>684</v>
      </c>
      <c r="B258" s="247" t="s">
        <v>685</v>
      </c>
      <c r="C258" s="248" t="s">
        <v>145</v>
      </c>
      <c r="D258" s="248" t="s">
        <v>145</v>
      </c>
      <c r="E258" s="248" t="s">
        <v>145</v>
      </c>
      <c r="F258" s="248" t="s">
        <v>145</v>
      </c>
      <c r="G258" s="248">
        <v>101</v>
      </c>
      <c r="H258" s="248" t="s">
        <v>152</v>
      </c>
      <c r="I258" s="249">
        <f t="shared" si="51"/>
        <v>101</v>
      </c>
      <c r="J258" s="250">
        <f t="shared" si="52"/>
        <v>100</v>
      </c>
      <c r="K258" s="249">
        <f t="shared" si="53"/>
        <v>626</v>
      </c>
      <c r="L258" s="250">
        <f t="shared" si="54"/>
        <v>630</v>
      </c>
      <c r="M258" s="248">
        <v>3380</v>
      </c>
      <c r="N258" s="251">
        <f t="shared" si="60"/>
        <v>3380</v>
      </c>
      <c r="O258" s="252">
        <f t="shared" si="55"/>
        <v>3400</v>
      </c>
      <c r="P258" s="253">
        <f t="shared" si="56"/>
        <v>20866.666666666668</v>
      </c>
      <c r="Q258" s="252">
        <f t="shared" si="57"/>
        <v>21000</v>
      </c>
      <c r="R258" s="248">
        <v>1230</v>
      </c>
      <c r="S258" s="254">
        <f t="shared" si="61"/>
        <v>1230</v>
      </c>
      <c r="T258" s="255">
        <f t="shared" si="62"/>
        <v>1200</v>
      </c>
      <c r="U258" s="254">
        <f t="shared" si="58"/>
        <v>7623.5643564356442</v>
      </c>
      <c r="V258" s="255">
        <f t="shared" si="63"/>
        <v>7600</v>
      </c>
      <c r="W258" s="256">
        <f t="shared" si="59"/>
        <v>12.178217821782178</v>
      </c>
      <c r="X258" s="248" t="s">
        <v>434</v>
      </c>
      <c r="Y258" s="248">
        <v>1990000000</v>
      </c>
      <c r="Z258" s="248">
        <v>1070000000</v>
      </c>
      <c r="AA258" s="248">
        <v>12.5</v>
      </c>
      <c r="AB258" s="248">
        <v>13</v>
      </c>
      <c r="AC258" s="248" t="s">
        <v>154</v>
      </c>
      <c r="AD258" s="248">
        <v>1E-8</v>
      </c>
      <c r="AE258" s="248" t="s">
        <v>155</v>
      </c>
      <c r="AF258" s="248">
        <v>0.6</v>
      </c>
      <c r="AG258" s="248" t="s">
        <v>155</v>
      </c>
      <c r="AH258" s="248" t="s">
        <v>171</v>
      </c>
      <c r="AI258" s="248">
        <v>101</v>
      </c>
      <c r="AJ258" s="248">
        <v>626</v>
      </c>
      <c r="AK258" s="257"/>
    </row>
    <row r="259" spans="1:37" ht="13.9" customHeight="1">
      <c r="A259" s="247" t="s">
        <v>686</v>
      </c>
      <c r="B259" s="247" t="s">
        <v>687</v>
      </c>
      <c r="C259" s="248" t="s">
        <v>146</v>
      </c>
      <c r="D259" s="248" t="s">
        <v>145</v>
      </c>
      <c r="E259" s="258" t="s">
        <v>149</v>
      </c>
      <c r="F259" s="258" t="s">
        <v>149</v>
      </c>
      <c r="G259" s="248">
        <v>2.3600000000000001E-3</v>
      </c>
      <c r="H259" s="247"/>
      <c r="I259" s="249">
        <f t="shared" si="51"/>
        <v>2.3600000000000001E-3</v>
      </c>
      <c r="J259" s="250">
        <f t="shared" si="52"/>
        <v>2.3999999999999998E-3</v>
      </c>
      <c r="K259" s="249" t="str">
        <f t="shared" si="53"/>
        <v>-</v>
      </c>
      <c r="L259" s="250" t="str">
        <f t="shared" si="54"/>
        <v>NITI</v>
      </c>
      <c r="M259" s="248" t="s">
        <v>147</v>
      </c>
      <c r="N259" s="251" t="str">
        <f t="shared" ref="N259:N290" si="64">IF(G259=I259,M259,"--")</f>
        <v>-</v>
      </c>
      <c r="O259" s="252" t="str">
        <f t="shared" si="55"/>
        <v>NV</v>
      </c>
      <c r="P259" s="253" t="str">
        <f t="shared" si="56"/>
        <v>--</v>
      </c>
      <c r="Q259" s="252" t="str">
        <f t="shared" si="57"/>
        <v>NITI, NV</v>
      </c>
      <c r="R259" s="248" t="s">
        <v>147</v>
      </c>
      <c r="S259" s="254" t="str">
        <f t="shared" ref="S259:S290" si="65">IF(G259=I259,R259,"--")</f>
        <v>-</v>
      </c>
      <c r="T259" s="255" t="str">
        <f t="shared" si="62"/>
        <v>NV</v>
      </c>
      <c r="U259" s="254" t="str">
        <f t="shared" si="58"/>
        <v>--</v>
      </c>
      <c r="V259" s="255" t="str">
        <f t="shared" si="63"/>
        <v>NITI, NV</v>
      </c>
      <c r="W259" s="256" t="str">
        <f t="shared" si="59"/>
        <v>NITI, NV</v>
      </c>
      <c r="X259" s="247"/>
      <c r="Y259" s="248">
        <v>4.1100000000000003</v>
      </c>
      <c r="Z259" s="248">
        <v>2.3099999999999999E-2</v>
      </c>
      <c r="AA259" s="248">
        <v>12.5</v>
      </c>
      <c r="AB259" s="248" t="s">
        <v>147</v>
      </c>
      <c r="AC259" s="247"/>
      <c r="AD259" s="248">
        <v>4.2999999999999999E-4</v>
      </c>
      <c r="AE259" s="248" t="s">
        <v>166</v>
      </c>
      <c r="AF259" s="248" t="s">
        <v>147</v>
      </c>
      <c r="AG259" s="247"/>
      <c r="AH259" s="248" t="s">
        <v>171</v>
      </c>
      <c r="AI259" s="248">
        <v>2.3600000000000001E-3</v>
      </c>
      <c r="AJ259" s="248" t="s">
        <v>147</v>
      </c>
      <c r="AK259" s="257"/>
    </row>
    <row r="260" spans="1:37" ht="13.9" customHeight="1">
      <c r="A260" s="247" t="s">
        <v>688</v>
      </c>
      <c r="B260" s="247" t="s">
        <v>689</v>
      </c>
      <c r="C260" s="248" t="s">
        <v>146</v>
      </c>
      <c r="D260" s="248" t="s">
        <v>145</v>
      </c>
      <c r="E260" s="258" t="s">
        <v>149</v>
      </c>
      <c r="F260" s="258" t="s">
        <v>149</v>
      </c>
      <c r="G260" s="248">
        <v>0.216</v>
      </c>
      <c r="H260" s="247"/>
      <c r="I260" s="249">
        <f t="shared" si="51"/>
        <v>0.216</v>
      </c>
      <c r="J260" s="250">
        <f t="shared" si="52"/>
        <v>0.22</v>
      </c>
      <c r="K260" s="249" t="str">
        <f t="shared" si="53"/>
        <v>-</v>
      </c>
      <c r="L260" s="250" t="str">
        <f t="shared" si="54"/>
        <v>NITI</v>
      </c>
      <c r="M260" s="248" t="s">
        <v>147</v>
      </c>
      <c r="N260" s="251" t="str">
        <f t="shared" si="64"/>
        <v>-</v>
      </c>
      <c r="O260" s="252" t="str">
        <f t="shared" si="55"/>
        <v>NV</v>
      </c>
      <c r="P260" s="253" t="str">
        <f t="shared" si="56"/>
        <v>--</v>
      </c>
      <c r="Q260" s="252" t="str">
        <f t="shared" si="57"/>
        <v>NITI, NV</v>
      </c>
      <c r="R260" s="248" t="s">
        <v>147</v>
      </c>
      <c r="S260" s="254" t="str">
        <f t="shared" si="65"/>
        <v>-</v>
      </c>
      <c r="T260" s="255" t="str">
        <f t="shared" si="62"/>
        <v>NV</v>
      </c>
      <c r="U260" s="254" t="str">
        <f t="shared" si="58"/>
        <v>--</v>
      </c>
      <c r="V260" s="255" t="str">
        <f t="shared" si="63"/>
        <v>NITI, NV</v>
      </c>
      <c r="W260" s="256" t="str">
        <f t="shared" si="59"/>
        <v>NITI, NV</v>
      </c>
      <c r="X260" s="247"/>
      <c r="Y260" s="248">
        <v>239</v>
      </c>
      <c r="Z260" s="248">
        <v>0.18099999999999999</v>
      </c>
      <c r="AA260" s="248">
        <v>12.5</v>
      </c>
      <c r="AB260" s="248" t="s">
        <v>147</v>
      </c>
      <c r="AC260" s="247"/>
      <c r="AD260" s="248">
        <v>1.2999999999999999E-5</v>
      </c>
      <c r="AE260" s="248" t="s">
        <v>166</v>
      </c>
      <c r="AF260" s="248" t="s">
        <v>147</v>
      </c>
      <c r="AG260" s="247"/>
      <c r="AH260" s="248" t="s">
        <v>146</v>
      </c>
      <c r="AI260" s="248">
        <v>0.216</v>
      </c>
      <c r="AJ260" s="248" t="s">
        <v>147</v>
      </c>
      <c r="AK260" s="257"/>
    </row>
    <row r="261" spans="1:37" ht="13.9" customHeight="1">
      <c r="A261" s="247" t="s">
        <v>690</v>
      </c>
      <c r="B261" s="247" t="s">
        <v>691</v>
      </c>
      <c r="C261" s="248" t="s">
        <v>146</v>
      </c>
      <c r="D261" s="248" t="s">
        <v>145</v>
      </c>
      <c r="E261" s="258" t="s">
        <v>149</v>
      </c>
      <c r="F261" s="258" t="s">
        <v>149</v>
      </c>
      <c r="G261" s="248">
        <v>6.1000000000000004E-3</v>
      </c>
      <c r="H261" s="247"/>
      <c r="I261" s="249">
        <f t="shared" ref="I261:I324" si="66">AI261</f>
        <v>6.1000000000000004E-3</v>
      </c>
      <c r="J261" s="250">
        <f t="shared" ref="J261:J324" si="67">IF(ISNUMBER(I261),ROUND(I261,2-(1+INT(LOG10(I261)))),"NITI")</f>
        <v>6.1000000000000004E-3</v>
      </c>
      <c r="K261" s="249">
        <f t="shared" ref="K261:K324" si="68">AJ261</f>
        <v>20.9</v>
      </c>
      <c r="L261" s="250">
        <f t="shared" ref="L261:L324" si="69">IF(ISNUMBER(K261),ROUND(K261,2-(1+INT(LOG10(K261)))),"NITI")</f>
        <v>21</v>
      </c>
      <c r="M261" s="248" t="s">
        <v>147</v>
      </c>
      <c r="N261" s="251" t="str">
        <f t="shared" si="64"/>
        <v>-</v>
      </c>
      <c r="O261" s="252" t="str">
        <f t="shared" ref="O261:O324" si="70">IF(ISNUMBER(N261),ROUND(N261,2-(1+INT(LOG10(N261)))),IF(AND(NOT(C261="Yes"),NOT(ISNUMBER(I261))),"NITI, NV",IF(AND($C261="Yes",NOT(ISNUMBER(I261))),"NITI","NV")))</f>
        <v>NV</v>
      </c>
      <c r="P261" s="253" t="str">
        <f t="shared" ref="P261:P324" si="71">IF(AND(G261=K261,ISNUMBER(M261)),M261,IF(AND(C261="Yes",ISNUMBER(K261)),K261/0.03,"--"))</f>
        <v>--</v>
      </c>
      <c r="Q261" s="252" t="str">
        <f t="shared" ref="Q261:Q324" si="72">IF(ISNUMBER(P261),ROUND(P261,2-(1+INT(LOG10(P261)))),IF(AND(NOT($C261="Yes"),NOT(ISNUMBER(K261))),"NITI, NV",IF(AND($C261="Yes",NOT(ISNUMBER(K261))),"NITI","NV")))</f>
        <v>NV</v>
      </c>
      <c r="R261" s="248" t="s">
        <v>147</v>
      </c>
      <c r="S261" s="254" t="str">
        <f t="shared" si="65"/>
        <v>-</v>
      </c>
      <c r="T261" s="255" t="str">
        <f t="shared" si="62"/>
        <v>NV</v>
      </c>
      <c r="U261" s="254" t="str">
        <f t="shared" ref="U261:U324" si="73">IF(AND(G261=K261,ISNUMBER(R261)),R261,IF(AND(ISNUMBER(I261),ISNUMBER(K261),ISNUMBER(R261)),K261/I261*R261,"--"))</f>
        <v>--</v>
      </c>
      <c r="V261" s="255" t="str">
        <f t="shared" si="63"/>
        <v>NV</v>
      </c>
      <c r="W261" s="256" t="str">
        <f t="shared" ref="W261:W324" si="74">IF(ISNUMBER(U261), U261/K261, V261)</f>
        <v>NV</v>
      </c>
      <c r="X261" s="247"/>
      <c r="Y261" s="248">
        <v>2.16</v>
      </c>
      <c r="Z261" s="248">
        <v>2.17</v>
      </c>
      <c r="AA261" s="248">
        <v>12.5</v>
      </c>
      <c r="AB261" s="248" t="s">
        <v>147</v>
      </c>
      <c r="AC261" s="247"/>
      <c r="AD261" s="248">
        <v>4.6000000000000001E-4</v>
      </c>
      <c r="AE261" s="248" t="s">
        <v>166</v>
      </c>
      <c r="AF261" s="248">
        <v>0.02</v>
      </c>
      <c r="AG261" s="248" t="s">
        <v>166</v>
      </c>
      <c r="AH261" s="248" t="s">
        <v>146</v>
      </c>
      <c r="AI261" s="248">
        <v>6.1000000000000004E-3</v>
      </c>
      <c r="AJ261" s="248">
        <v>20.9</v>
      </c>
      <c r="AK261" s="257"/>
    </row>
    <row r="262" spans="1:37" ht="13.9" customHeight="1">
      <c r="A262" s="247" t="s">
        <v>692</v>
      </c>
      <c r="B262" s="247" t="s">
        <v>693</v>
      </c>
      <c r="C262" s="248" t="s">
        <v>146</v>
      </c>
      <c r="D262" s="248" t="s">
        <v>145</v>
      </c>
      <c r="E262" s="258" t="s">
        <v>149</v>
      </c>
      <c r="F262" s="258" t="s">
        <v>149</v>
      </c>
      <c r="G262" s="248">
        <v>0.626</v>
      </c>
      <c r="H262" s="247"/>
      <c r="I262" s="249" t="str">
        <f t="shared" si="66"/>
        <v>-</v>
      </c>
      <c r="J262" s="250" t="str">
        <f t="shared" si="67"/>
        <v>NITI</v>
      </c>
      <c r="K262" s="249">
        <f t="shared" si="68"/>
        <v>0.626</v>
      </c>
      <c r="L262" s="250">
        <f t="shared" si="69"/>
        <v>0.63</v>
      </c>
      <c r="M262" s="248" t="s">
        <v>147</v>
      </c>
      <c r="N262" s="251" t="str">
        <f t="shared" si="64"/>
        <v>--</v>
      </c>
      <c r="O262" s="252" t="str">
        <f t="shared" si="70"/>
        <v>NITI, NV</v>
      </c>
      <c r="P262" s="253" t="str">
        <f t="shared" si="71"/>
        <v>--</v>
      </c>
      <c r="Q262" s="252" t="str">
        <f t="shared" si="72"/>
        <v>NV</v>
      </c>
      <c r="R262" s="248" t="s">
        <v>147</v>
      </c>
      <c r="S262" s="254" t="str">
        <f t="shared" si="65"/>
        <v>--</v>
      </c>
      <c r="T262" s="255" t="str">
        <f t="shared" si="62"/>
        <v>NITI, NV</v>
      </c>
      <c r="U262" s="254" t="str">
        <f t="shared" si="73"/>
        <v>--</v>
      </c>
      <c r="V262" s="255" t="str">
        <f t="shared" si="63"/>
        <v>NV</v>
      </c>
      <c r="W262" s="256" t="str">
        <f t="shared" si="74"/>
        <v>NV</v>
      </c>
      <c r="X262" s="247"/>
      <c r="Y262" s="248">
        <v>67.3</v>
      </c>
      <c r="Z262" s="248">
        <v>6.65</v>
      </c>
      <c r="AA262" s="248">
        <v>12.5</v>
      </c>
      <c r="AB262" s="248">
        <v>0.6</v>
      </c>
      <c r="AC262" s="248" t="s">
        <v>148</v>
      </c>
      <c r="AD262" s="248" t="s">
        <v>147</v>
      </c>
      <c r="AE262" s="247"/>
      <c r="AF262" s="248">
        <v>5.9999999999999995E-4</v>
      </c>
      <c r="AG262" s="248" t="s">
        <v>155</v>
      </c>
      <c r="AH262" s="248" t="s">
        <v>146</v>
      </c>
      <c r="AI262" s="248" t="s">
        <v>147</v>
      </c>
      <c r="AJ262" s="248">
        <v>0.626</v>
      </c>
      <c r="AK262" s="257"/>
    </row>
    <row r="263" spans="1:37" ht="13.9" customHeight="1">
      <c r="A263" s="247" t="s">
        <v>694</v>
      </c>
      <c r="B263" s="247" t="s">
        <v>695</v>
      </c>
      <c r="C263" s="248" t="s">
        <v>145</v>
      </c>
      <c r="D263" s="248" t="s">
        <v>145</v>
      </c>
      <c r="E263" s="248" t="s">
        <v>145</v>
      </c>
      <c r="F263" s="248" t="s">
        <v>145</v>
      </c>
      <c r="G263" s="248">
        <v>3.13E-3</v>
      </c>
      <c r="H263" s="248" t="s">
        <v>163</v>
      </c>
      <c r="I263" s="249" t="str">
        <f t="shared" si="66"/>
        <v>-</v>
      </c>
      <c r="J263" s="250" t="str">
        <f t="shared" si="67"/>
        <v>NITI</v>
      </c>
      <c r="K263" s="249">
        <f t="shared" si="68"/>
        <v>3.13E-3</v>
      </c>
      <c r="L263" s="250">
        <f t="shared" si="69"/>
        <v>3.0999999999999999E-3</v>
      </c>
      <c r="M263" s="248">
        <v>0.104</v>
      </c>
      <c r="N263" s="251" t="str">
        <f t="shared" si="64"/>
        <v>--</v>
      </c>
      <c r="O263" s="252" t="str">
        <f t="shared" si="70"/>
        <v>NITI</v>
      </c>
      <c r="P263" s="253">
        <f t="shared" si="71"/>
        <v>0.104</v>
      </c>
      <c r="Q263" s="252">
        <f t="shared" si="72"/>
        <v>0.1</v>
      </c>
      <c r="R263" s="248">
        <v>0.39900000000000002</v>
      </c>
      <c r="S263" s="254" t="str">
        <f t="shared" si="65"/>
        <v>--</v>
      </c>
      <c r="T263" s="255" t="str">
        <f t="shared" si="62"/>
        <v>NITI</v>
      </c>
      <c r="U263" s="254">
        <f t="shared" si="73"/>
        <v>0.39900000000000002</v>
      </c>
      <c r="V263" s="255">
        <f t="shared" si="63"/>
        <v>0.4</v>
      </c>
      <c r="W263" s="256">
        <f t="shared" si="74"/>
        <v>127.47603833865816</v>
      </c>
      <c r="X263" s="248" t="s">
        <v>153</v>
      </c>
      <c r="Y263" s="248">
        <v>512000</v>
      </c>
      <c r="Z263" s="248">
        <v>202000</v>
      </c>
      <c r="AA263" s="248">
        <v>12.5</v>
      </c>
      <c r="AB263" s="248">
        <v>0.8</v>
      </c>
      <c r="AC263" s="248" t="s">
        <v>148</v>
      </c>
      <c r="AD263" s="248" t="s">
        <v>147</v>
      </c>
      <c r="AE263" s="247"/>
      <c r="AF263" s="248">
        <v>3.0000000000000001E-6</v>
      </c>
      <c r="AG263" s="248" t="s">
        <v>174</v>
      </c>
      <c r="AH263" s="248" t="s">
        <v>146</v>
      </c>
      <c r="AI263" s="248" t="s">
        <v>147</v>
      </c>
      <c r="AJ263" s="248">
        <v>3.13E-3</v>
      </c>
      <c r="AK263" s="257"/>
    </row>
    <row r="264" spans="1:37" ht="13.9" customHeight="1">
      <c r="A264" s="247" t="s">
        <v>676</v>
      </c>
      <c r="B264" s="247" t="s">
        <v>677</v>
      </c>
      <c r="C264" s="248" t="s">
        <v>146</v>
      </c>
      <c r="D264" s="248" t="s">
        <v>145</v>
      </c>
      <c r="E264" s="258" t="s">
        <v>149</v>
      </c>
      <c r="F264" s="258" t="s">
        <v>149</v>
      </c>
      <c r="G264" s="248">
        <v>1.17E-3</v>
      </c>
      <c r="H264" s="247"/>
      <c r="I264" s="249">
        <f t="shared" si="66"/>
        <v>1.17E-3</v>
      </c>
      <c r="J264" s="250">
        <f t="shared" si="67"/>
        <v>1.1999999999999999E-3</v>
      </c>
      <c r="K264" s="249" t="str">
        <f t="shared" si="68"/>
        <v>-</v>
      </c>
      <c r="L264" s="250" t="str">
        <f t="shared" si="69"/>
        <v>NITI</v>
      </c>
      <c r="M264" s="248" t="s">
        <v>147</v>
      </c>
      <c r="N264" s="251" t="str">
        <f t="shared" si="64"/>
        <v>-</v>
      </c>
      <c r="O264" s="252" t="str">
        <f t="shared" si="70"/>
        <v>NV</v>
      </c>
      <c r="P264" s="253" t="str">
        <f t="shared" si="71"/>
        <v>--</v>
      </c>
      <c r="Q264" s="252" t="str">
        <f t="shared" si="72"/>
        <v>NITI, NV</v>
      </c>
      <c r="R264" s="248" t="s">
        <v>147</v>
      </c>
      <c r="S264" s="254" t="str">
        <f t="shared" si="65"/>
        <v>-</v>
      </c>
      <c r="T264" s="255" t="str">
        <f t="shared" si="62"/>
        <v>NV</v>
      </c>
      <c r="U264" s="254" t="str">
        <f t="shared" si="73"/>
        <v>--</v>
      </c>
      <c r="V264" s="255" t="str">
        <f t="shared" si="63"/>
        <v>NITI, NV</v>
      </c>
      <c r="W264" s="256" t="str">
        <f t="shared" si="74"/>
        <v>NITI, NV</v>
      </c>
      <c r="X264" s="247"/>
      <c r="Y264" s="248">
        <v>949</v>
      </c>
      <c r="Z264" s="248">
        <v>13.3</v>
      </c>
      <c r="AA264" s="248">
        <v>12.5</v>
      </c>
      <c r="AB264" s="248" t="s">
        <v>147</v>
      </c>
      <c r="AC264" s="247"/>
      <c r="AD264" s="248">
        <v>2.3999999999999998E-3</v>
      </c>
      <c r="AE264" s="248" t="s">
        <v>166</v>
      </c>
      <c r="AF264" s="248" t="s">
        <v>147</v>
      </c>
      <c r="AG264" s="247"/>
      <c r="AH264" s="248" t="s">
        <v>146</v>
      </c>
      <c r="AI264" s="248">
        <v>1.17E-3</v>
      </c>
      <c r="AJ264" s="248" t="s">
        <v>147</v>
      </c>
      <c r="AK264" s="257"/>
    </row>
    <row r="265" spans="1:37" ht="13.9" customHeight="1">
      <c r="A265" s="247" t="s">
        <v>696</v>
      </c>
      <c r="B265" s="247" t="s">
        <v>188</v>
      </c>
      <c r="C265" s="248" t="s">
        <v>145</v>
      </c>
      <c r="D265" s="248" t="s">
        <v>145</v>
      </c>
      <c r="E265" s="248" t="s">
        <v>145</v>
      </c>
      <c r="F265" s="248" t="s">
        <v>145</v>
      </c>
      <c r="G265" s="248">
        <v>0.624</v>
      </c>
      <c r="H265" s="248" t="s">
        <v>152</v>
      </c>
      <c r="I265" s="249">
        <f t="shared" si="66"/>
        <v>0.624</v>
      </c>
      <c r="J265" s="250">
        <f t="shared" si="67"/>
        <v>0.62</v>
      </c>
      <c r="K265" s="249">
        <f t="shared" si="68"/>
        <v>104</v>
      </c>
      <c r="L265" s="250">
        <f t="shared" si="69"/>
        <v>100</v>
      </c>
      <c r="M265" s="248">
        <v>20.8</v>
      </c>
      <c r="N265" s="251">
        <f t="shared" si="64"/>
        <v>20.8</v>
      </c>
      <c r="O265" s="252">
        <f t="shared" si="70"/>
        <v>21</v>
      </c>
      <c r="P265" s="253">
        <f t="shared" si="71"/>
        <v>3466.666666666667</v>
      </c>
      <c r="Q265" s="252">
        <f t="shared" si="72"/>
        <v>3500</v>
      </c>
      <c r="R265" s="248">
        <v>1.2200000000000001E-2</v>
      </c>
      <c r="S265" s="254">
        <f t="shared" si="65"/>
        <v>1.2200000000000001E-2</v>
      </c>
      <c r="T265" s="255">
        <f t="shared" si="62"/>
        <v>1.2E-2</v>
      </c>
      <c r="U265" s="254">
        <f t="shared" si="73"/>
        <v>2.0333333333333332</v>
      </c>
      <c r="V265" s="255">
        <f t="shared" si="63"/>
        <v>2</v>
      </c>
      <c r="W265" s="256">
        <f t="shared" si="74"/>
        <v>1.9551282051282051E-2</v>
      </c>
      <c r="X265" s="248" t="s">
        <v>153</v>
      </c>
      <c r="Y265" s="248">
        <v>30700000</v>
      </c>
      <c r="Z265" s="248">
        <v>11200000</v>
      </c>
      <c r="AA265" s="248">
        <v>12.5</v>
      </c>
      <c r="AB265" s="248">
        <v>0.8</v>
      </c>
      <c r="AC265" s="248" t="s">
        <v>154</v>
      </c>
      <c r="AD265" s="248">
        <v>4.5000000000000001E-6</v>
      </c>
      <c r="AE265" s="248" t="s">
        <v>160</v>
      </c>
      <c r="AF265" s="248">
        <v>0.1</v>
      </c>
      <c r="AG265" s="248" t="s">
        <v>174</v>
      </c>
      <c r="AH265" s="248" t="s">
        <v>146</v>
      </c>
      <c r="AI265" s="248">
        <v>0.624</v>
      </c>
      <c r="AJ265" s="248">
        <v>104</v>
      </c>
      <c r="AK265" s="257" t="s">
        <v>97</v>
      </c>
    </row>
    <row r="266" spans="1:37" ht="13.9" customHeight="1">
      <c r="A266" s="247" t="s">
        <v>697</v>
      </c>
      <c r="B266" s="247" t="s">
        <v>698</v>
      </c>
      <c r="C266" s="248" t="s">
        <v>145</v>
      </c>
      <c r="D266" s="248" t="s">
        <v>145</v>
      </c>
      <c r="E266" s="248" t="s">
        <v>145</v>
      </c>
      <c r="F266" s="248" t="s">
        <v>145</v>
      </c>
      <c r="G266" s="248">
        <v>5.5099999999999995E-4</v>
      </c>
      <c r="H266" s="248" t="s">
        <v>152</v>
      </c>
      <c r="I266" s="249">
        <f t="shared" si="66"/>
        <v>5.5099999999999995E-4</v>
      </c>
      <c r="J266" s="250">
        <f t="shared" si="67"/>
        <v>5.5000000000000003E-4</v>
      </c>
      <c r="K266" s="249" t="str">
        <f t="shared" si="68"/>
        <v>-</v>
      </c>
      <c r="L266" s="250" t="str">
        <f t="shared" si="69"/>
        <v>NITI</v>
      </c>
      <c r="M266" s="248">
        <v>1.84E-2</v>
      </c>
      <c r="N266" s="251">
        <f t="shared" si="64"/>
        <v>1.84E-2</v>
      </c>
      <c r="O266" s="252">
        <f t="shared" si="70"/>
        <v>1.7999999999999999E-2</v>
      </c>
      <c r="P266" s="253" t="str">
        <f t="shared" si="71"/>
        <v>--</v>
      </c>
      <c r="Q266" s="252" t="str">
        <f t="shared" si="72"/>
        <v>NITI</v>
      </c>
      <c r="R266" s="248">
        <v>1.66E-2</v>
      </c>
      <c r="S266" s="254">
        <f t="shared" si="65"/>
        <v>1.66E-2</v>
      </c>
      <c r="T266" s="255">
        <f t="shared" si="62"/>
        <v>1.7000000000000001E-2</v>
      </c>
      <c r="U266" s="254" t="str">
        <f t="shared" si="73"/>
        <v>--</v>
      </c>
      <c r="V266" s="255" t="str">
        <f t="shared" si="63"/>
        <v>NITI</v>
      </c>
      <c r="W266" s="256" t="str">
        <f t="shared" si="74"/>
        <v>NITI</v>
      </c>
      <c r="X266" s="248" t="s">
        <v>153</v>
      </c>
      <c r="Y266" s="248">
        <v>23.5</v>
      </c>
      <c r="Z266" s="248">
        <v>2820</v>
      </c>
      <c r="AA266" s="248">
        <v>12.5</v>
      </c>
      <c r="AB266" s="248" t="s">
        <v>147</v>
      </c>
      <c r="AC266" s="247"/>
      <c r="AD266" s="248">
        <v>5.1000000000000004E-3</v>
      </c>
      <c r="AE266" s="248" t="s">
        <v>166</v>
      </c>
      <c r="AF266" s="248" t="s">
        <v>147</v>
      </c>
      <c r="AG266" s="247"/>
      <c r="AH266" s="248" t="s">
        <v>146</v>
      </c>
      <c r="AI266" s="248">
        <v>5.5099999999999995E-4</v>
      </c>
      <c r="AJ266" s="248" t="s">
        <v>147</v>
      </c>
      <c r="AK266" s="257"/>
    </row>
    <row r="267" spans="1:37" ht="13.9" customHeight="1">
      <c r="A267" s="247" t="s">
        <v>699</v>
      </c>
      <c r="B267" s="247" t="s">
        <v>700</v>
      </c>
      <c r="C267" s="248" t="s">
        <v>146</v>
      </c>
      <c r="D267" s="248" t="s">
        <v>145</v>
      </c>
      <c r="E267" s="258" t="s">
        <v>149</v>
      </c>
      <c r="F267" s="258" t="s">
        <v>149</v>
      </c>
      <c r="G267" s="248">
        <v>2.09</v>
      </c>
      <c r="H267" s="247"/>
      <c r="I267" s="249" t="str">
        <f t="shared" si="66"/>
        <v>-</v>
      </c>
      <c r="J267" s="250" t="str">
        <f t="shared" si="67"/>
        <v>NITI</v>
      </c>
      <c r="K267" s="249">
        <f t="shared" si="68"/>
        <v>2.09</v>
      </c>
      <c r="L267" s="250">
        <f t="shared" si="69"/>
        <v>2.1</v>
      </c>
      <c r="M267" s="248" t="s">
        <v>147</v>
      </c>
      <c r="N267" s="251" t="str">
        <f t="shared" si="64"/>
        <v>--</v>
      </c>
      <c r="O267" s="252" t="str">
        <f t="shared" si="70"/>
        <v>NITI, NV</v>
      </c>
      <c r="P267" s="253" t="str">
        <f t="shared" si="71"/>
        <v>--</v>
      </c>
      <c r="Q267" s="252" t="str">
        <f t="shared" si="72"/>
        <v>NV</v>
      </c>
      <c r="R267" s="248" t="s">
        <v>147</v>
      </c>
      <c r="S267" s="259" t="str">
        <f t="shared" si="65"/>
        <v>--</v>
      </c>
      <c r="T267" s="260" t="str">
        <f t="shared" si="62"/>
        <v>NITI, NV</v>
      </c>
      <c r="U267" s="259" t="str">
        <f t="shared" si="73"/>
        <v>--</v>
      </c>
      <c r="V267" s="260" t="str">
        <f t="shared" si="63"/>
        <v>NV</v>
      </c>
      <c r="W267" s="261" t="str">
        <f t="shared" si="74"/>
        <v>NV</v>
      </c>
      <c r="X267" s="247"/>
      <c r="Y267" s="248">
        <v>0</v>
      </c>
      <c r="Z267" s="248" t="s">
        <v>147</v>
      </c>
      <c r="AA267" s="248">
        <v>12.5</v>
      </c>
      <c r="AB267" s="248" t="s">
        <v>147</v>
      </c>
      <c r="AC267" s="247"/>
      <c r="AD267" s="248" t="s">
        <v>147</v>
      </c>
      <c r="AE267" s="247"/>
      <c r="AF267" s="248">
        <v>2E-3</v>
      </c>
      <c r="AG267" s="248" t="s">
        <v>199</v>
      </c>
      <c r="AH267" s="248" t="s">
        <v>146</v>
      </c>
      <c r="AI267" s="248" t="s">
        <v>147</v>
      </c>
      <c r="AJ267" s="248">
        <v>2.09</v>
      </c>
      <c r="AK267" s="257"/>
    </row>
    <row r="268" spans="1:37" s="241" customFormat="1" ht="13.9" customHeight="1">
      <c r="A268" s="262" t="s">
        <v>701</v>
      </c>
      <c r="B268" s="262" t="s">
        <v>702</v>
      </c>
      <c r="C268" s="263" t="s">
        <v>145</v>
      </c>
      <c r="D268" s="263" t="s">
        <v>145</v>
      </c>
      <c r="E268" s="262"/>
      <c r="F268" s="263" t="s">
        <v>145</v>
      </c>
      <c r="G268" s="263">
        <v>104</v>
      </c>
      <c r="H268" s="263" t="s">
        <v>163</v>
      </c>
      <c r="I268" s="249" t="str">
        <f t="shared" si="66"/>
        <v>-</v>
      </c>
      <c r="J268" s="250" t="str">
        <f t="shared" si="67"/>
        <v>NITI</v>
      </c>
      <c r="K268" s="249">
        <f t="shared" si="68"/>
        <v>104</v>
      </c>
      <c r="L268" s="250">
        <f t="shared" si="69"/>
        <v>100</v>
      </c>
      <c r="M268" s="263" t="s">
        <v>147</v>
      </c>
      <c r="N268" s="251" t="str">
        <f t="shared" si="64"/>
        <v>--</v>
      </c>
      <c r="O268" s="252" t="str">
        <f t="shared" si="70"/>
        <v>NITI</v>
      </c>
      <c r="P268" s="253">
        <f t="shared" si="71"/>
        <v>3466.666666666667</v>
      </c>
      <c r="Q268" s="252">
        <f t="shared" si="72"/>
        <v>3500</v>
      </c>
      <c r="R268" s="265">
        <v>5800</v>
      </c>
      <c r="S268" s="266" t="str">
        <f t="shared" si="65"/>
        <v>--</v>
      </c>
      <c r="T268" s="267" t="str">
        <f t="shared" si="62"/>
        <v>NITI</v>
      </c>
      <c r="U268" s="266">
        <f t="shared" si="73"/>
        <v>5800</v>
      </c>
      <c r="V268" s="267">
        <f t="shared" si="63"/>
        <v>5800</v>
      </c>
      <c r="W268" s="268">
        <f t="shared" si="74"/>
        <v>55.769230769230766</v>
      </c>
      <c r="X268" s="281" t="s">
        <v>153</v>
      </c>
      <c r="Y268" s="263" t="s">
        <v>147</v>
      </c>
      <c r="Z268" s="263">
        <v>558000</v>
      </c>
      <c r="AA268" s="263">
        <v>12.5</v>
      </c>
      <c r="AB268" s="263" t="s">
        <v>147</v>
      </c>
      <c r="AC268" s="262"/>
      <c r="AD268" s="263" t="s">
        <v>147</v>
      </c>
      <c r="AE268" s="262"/>
      <c r="AF268" s="263">
        <v>0.1</v>
      </c>
      <c r="AG268" s="263" t="s">
        <v>174</v>
      </c>
      <c r="AH268" s="263" t="s">
        <v>146</v>
      </c>
      <c r="AI268" s="263" t="s">
        <v>147</v>
      </c>
      <c r="AJ268" s="263">
        <v>104</v>
      </c>
      <c r="AK268" s="193" t="s">
        <v>97</v>
      </c>
    </row>
    <row r="269" spans="1:37" ht="13.9" customHeight="1">
      <c r="A269" s="247" t="s">
        <v>96</v>
      </c>
      <c r="B269" s="247" t="s">
        <v>703</v>
      </c>
      <c r="C269" s="248" t="s">
        <v>145</v>
      </c>
      <c r="D269" s="248" t="s">
        <v>145</v>
      </c>
      <c r="E269" s="248" t="s">
        <v>145</v>
      </c>
      <c r="F269" s="248" t="s">
        <v>145</v>
      </c>
      <c r="G269" s="248">
        <v>8.2600000000000007E-2</v>
      </c>
      <c r="H269" s="248" t="s">
        <v>152</v>
      </c>
      <c r="I269" s="249">
        <f t="shared" si="66"/>
        <v>8.2600000000000007E-2</v>
      </c>
      <c r="J269" s="250">
        <f t="shared" si="67"/>
        <v>8.3000000000000004E-2</v>
      </c>
      <c r="K269" s="249">
        <f t="shared" si="68"/>
        <v>3.13</v>
      </c>
      <c r="L269" s="250">
        <f t="shared" si="69"/>
        <v>3.1</v>
      </c>
      <c r="M269" s="248">
        <v>2.75</v>
      </c>
      <c r="N269" s="251">
        <f t="shared" si="64"/>
        <v>2.75</v>
      </c>
      <c r="O269" s="252">
        <f t="shared" si="70"/>
        <v>2.8</v>
      </c>
      <c r="P269" s="253">
        <f t="shared" si="71"/>
        <v>104.33333333333333</v>
      </c>
      <c r="Q269" s="252">
        <f t="shared" si="72"/>
        <v>100</v>
      </c>
      <c r="R269" s="248">
        <v>11.3</v>
      </c>
      <c r="S269" s="271">
        <f t="shared" si="65"/>
        <v>11.3</v>
      </c>
      <c r="T269" s="272">
        <f t="shared" si="62"/>
        <v>11</v>
      </c>
      <c r="U269" s="271">
        <f t="shared" si="73"/>
        <v>428.19612590799028</v>
      </c>
      <c r="V269" s="272">
        <f t="shared" si="63"/>
        <v>430</v>
      </c>
      <c r="W269" s="273">
        <f t="shared" si="74"/>
        <v>136.80387409200966</v>
      </c>
      <c r="X269" s="248" t="s">
        <v>153</v>
      </c>
      <c r="Y269" s="248">
        <v>586000</v>
      </c>
      <c r="Z269" s="248">
        <v>226000</v>
      </c>
      <c r="AA269" s="248">
        <v>12.5</v>
      </c>
      <c r="AB269" s="248">
        <v>0.9</v>
      </c>
      <c r="AC269" s="248" t="s">
        <v>154</v>
      </c>
      <c r="AD269" s="248">
        <v>3.4E-5</v>
      </c>
      <c r="AE269" s="248" t="s">
        <v>166</v>
      </c>
      <c r="AF269" s="248">
        <v>3.0000000000000001E-3</v>
      </c>
      <c r="AG269" s="248" t="s">
        <v>155</v>
      </c>
      <c r="AH269" s="248" t="s">
        <v>146</v>
      </c>
      <c r="AI269" s="248">
        <v>8.2600000000000007E-2</v>
      </c>
      <c r="AJ269" s="248">
        <v>3.13</v>
      </c>
      <c r="AK269" s="257" t="s">
        <v>1278</v>
      </c>
    </row>
    <row r="270" spans="1:37" ht="13.9" customHeight="1">
      <c r="A270" s="247" t="s">
        <v>704</v>
      </c>
      <c r="B270" s="247" t="s">
        <v>705</v>
      </c>
      <c r="C270" s="248" t="s">
        <v>146</v>
      </c>
      <c r="D270" s="248" t="s">
        <v>145</v>
      </c>
      <c r="E270" s="258" t="s">
        <v>149</v>
      </c>
      <c r="F270" s="258" t="s">
        <v>149</v>
      </c>
      <c r="G270" s="248" t="s">
        <v>147</v>
      </c>
      <c r="H270" s="247"/>
      <c r="I270" s="249" t="str">
        <f t="shared" si="66"/>
        <v>-</v>
      </c>
      <c r="J270" s="250" t="str">
        <f t="shared" si="67"/>
        <v>NITI</v>
      </c>
      <c r="K270" s="249" t="str">
        <f t="shared" si="68"/>
        <v>-</v>
      </c>
      <c r="L270" s="250" t="str">
        <f t="shared" si="69"/>
        <v>NITI</v>
      </c>
      <c r="M270" s="248" t="s">
        <v>147</v>
      </c>
      <c r="N270" s="251" t="str">
        <f t="shared" si="64"/>
        <v>-</v>
      </c>
      <c r="O270" s="252" t="str">
        <f t="shared" si="70"/>
        <v>NITI, NV</v>
      </c>
      <c r="P270" s="253" t="str">
        <f t="shared" si="71"/>
        <v>--</v>
      </c>
      <c r="Q270" s="252" t="str">
        <f t="shared" si="72"/>
        <v>NITI, NV</v>
      </c>
      <c r="R270" s="248" t="s">
        <v>147</v>
      </c>
      <c r="S270" s="254" t="str">
        <f t="shared" si="65"/>
        <v>-</v>
      </c>
      <c r="T270" s="255" t="str">
        <f t="shared" si="62"/>
        <v>NITI, NV</v>
      </c>
      <c r="U270" s="254" t="str">
        <f t="shared" si="73"/>
        <v>--</v>
      </c>
      <c r="V270" s="255" t="str">
        <f t="shared" si="63"/>
        <v>NITI, NV</v>
      </c>
      <c r="W270" s="256" t="str">
        <f t="shared" si="74"/>
        <v>NITI, NV</v>
      </c>
      <c r="X270" s="247"/>
      <c r="Y270" s="248">
        <v>1970</v>
      </c>
      <c r="Z270" s="248">
        <v>626</v>
      </c>
      <c r="AA270" s="248">
        <v>12.5</v>
      </c>
      <c r="AB270" s="248" t="s">
        <v>147</v>
      </c>
      <c r="AC270" s="247"/>
      <c r="AD270" s="248">
        <v>0</v>
      </c>
      <c r="AE270" s="248" t="s">
        <v>166</v>
      </c>
      <c r="AF270" s="248" t="s">
        <v>147</v>
      </c>
      <c r="AG270" s="247"/>
      <c r="AH270" s="248" t="s">
        <v>146</v>
      </c>
      <c r="AI270" s="248" t="s">
        <v>147</v>
      </c>
      <c r="AJ270" s="248" t="s">
        <v>147</v>
      </c>
      <c r="AK270" s="257"/>
    </row>
    <row r="271" spans="1:37" ht="13.9" customHeight="1">
      <c r="A271" s="247" t="s">
        <v>706</v>
      </c>
      <c r="B271" s="247" t="s">
        <v>707</v>
      </c>
      <c r="C271" s="248" t="s">
        <v>146</v>
      </c>
      <c r="D271" s="248" t="s">
        <v>145</v>
      </c>
      <c r="E271" s="258" t="s">
        <v>149</v>
      </c>
      <c r="F271" s="258" t="s">
        <v>149</v>
      </c>
      <c r="G271" s="248">
        <v>1.0800000000000001E-2</v>
      </c>
      <c r="H271" s="247"/>
      <c r="I271" s="249">
        <f t="shared" si="66"/>
        <v>1.0800000000000001E-2</v>
      </c>
      <c r="J271" s="250">
        <f t="shared" si="67"/>
        <v>1.0999999999999999E-2</v>
      </c>
      <c r="K271" s="249">
        <f t="shared" si="68"/>
        <v>1.46E-2</v>
      </c>
      <c r="L271" s="250">
        <f t="shared" si="69"/>
        <v>1.4999999999999999E-2</v>
      </c>
      <c r="M271" s="248" t="s">
        <v>147</v>
      </c>
      <c r="N271" s="251" t="str">
        <f t="shared" si="64"/>
        <v>-</v>
      </c>
      <c r="O271" s="252" t="str">
        <f t="shared" si="70"/>
        <v>NV</v>
      </c>
      <c r="P271" s="253" t="str">
        <f t="shared" si="71"/>
        <v>--</v>
      </c>
      <c r="Q271" s="252" t="str">
        <f t="shared" si="72"/>
        <v>NV</v>
      </c>
      <c r="R271" s="248" t="s">
        <v>147</v>
      </c>
      <c r="S271" s="254" t="str">
        <f t="shared" si="65"/>
        <v>-</v>
      </c>
      <c r="T271" s="255" t="str">
        <f t="shared" si="62"/>
        <v>NV</v>
      </c>
      <c r="U271" s="254" t="str">
        <f t="shared" si="73"/>
        <v>--</v>
      </c>
      <c r="V271" s="255" t="str">
        <f t="shared" si="63"/>
        <v>NV</v>
      </c>
      <c r="W271" s="256" t="str">
        <f t="shared" si="74"/>
        <v>NV</v>
      </c>
      <c r="X271" s="247"/>
      <c r="Y271" s="248">
        <v>170</v>
      </c>
      <c r="Z271" s="248" t="s">
        <v>147</v>
      </c>
      <c r="AA271" s="248">
        <v>12.5</v>
      </c>
      <c r="AB271" s="248" t="s">
        <v>147</v>
      </c>
      <c r="AC271" s="247"/>
      <c r="AD271" s="248">
        <v>2.5999999999999998E-4</v>
      </c>
      <c r="AE271" s="248" t="s">
        <v>166</v>
      </c>
      <c r="AF271" s="248">
        <v>1.4E-5</v>
      </c>
      <c r="AG271" s="248" t="s">
        <v>166</v>
      </c>
      <c r="AH271" s="248" t="s">
        <v>146</v>
      </c>
      <c r="AI271" s="248">
        <v>1.0800000000000001E-2</v>
      </c>
      <c r="AJ271" s="248">
        <v>1.46E-2</v>
      </c>
      <c r="AK271" s="257"/>
    </row>
    <row r="272" spans="1:37" ht="13.9" customHeight="1">
      <c r="A272" s="247" t="s">
        <v>708</v>
      </c>
      <c r="B272" s="247" t="s">
        <v>709</v>
      </c>
      <c r="C272" s="248" t="s">
        <v>146</v>
      </c>
      <c r="D272" s="248" t="s">
        <v>145</v>
      </c>
      <c r="E272" s="258" t="s">
        <v>149</v>
      </c>
      <c r="F272" s="258" t="s">
        <v>149</v>
      </c>
      <c r="G272" s="248">
        <v>1.0800000000000001E-2</v>
      </c>
      <c r="H272" s="247"/>
      <c r="I272" s="249">
        <f t="shared" si="66"/>
        <v>1.0800000000000001E-2</v>
      </c>
      <c r="J272" s="250">
        <f t="shared" si="67"/>
        <v>1.0999999999999999E-2</v>
      </c>
      <c r="K272" s="249">
        <f t="shared" si="68"/>
        <v>1.46E-2</v>
      </c>
      <c r="L272" s="250">
        <f t="shared" si="69"/>
        <v>1.4999999999999999E-2</v>
      </c>
      <c r="M272" s="248" t="s">
        <v>147</v>
      </c>
      <c r="N272" s="251" t="str">
        <f t="shared" si="64"/>
        <v>-</v>
      </c>
      <c r="O272" s="252" t="str">
        <f t="shared" si="70"/>
        <v>NV</v>
      </c>
      <c r="P272" s="253" t="str">
        <f t="shared" si="71"/>
        <v>--</v>
      </c>
      <c r="Q272" s="252" t="str">
        <f t="shared" si="72"/>
        <v>NV</v>
      </c>
      <c r="R272" s="248" t="s">
        <v>147</v>
      </c>
      <c r="S272" s="254" t="str">
        <f t="shared" si="65"/>
        <v>-</v>
      </c>
      <c r="T272" s="255" t="str">
        <f t="shared" si="62"/>
        <v>NV</v>
      </c>
      <c r="U272" s="254" t="str">
        <f t="shared" si="73"/>
        <v>--</v>
      </c>
      <c r="V272" s="255" t="str">
        <f t="shared" si="63"/>
        <v>NV</v>
      </c>
      <c r="W272" s="256" t="str">
        <f t="shared" si="74"/>
        <v>NV</v>
      </c>
      <c r="X272" s="247"/>
      <c r="Y272" s="248">
        <v>22.7</v>
      </c>
      <c r="Z272" s="248" t="s">
        <v>147</v>
      </c>
      <c r="AA272" s="248">
        <v>12.5</v>
      </c>
      <c r="AB272" s="248" t="s">
        <v>147</v>
      </c>
      <c r="AC272" s="247"/>
      <c r="AD272" s="248">
        <v>2.5999999999999998E-4</v>
      </c>
      <c r="AE272" s="248" t="s">
        <v>166</v>
      </c>
      <c r="AF272" s="248">
        <v>1.4E-5</v>
      </c>
      <c r="AG272" s="248" t="s">
        <v>166</v>
      </c>
      <c r="AH272" s="248" t="s">
        <v>146</v>
      </c>
      <c r="AI272" s="248">
        <v>1.0800000000000001E-2</v>
      </c>
      <c r="AJ272" s="248">
        <v>1.46E-2</v>
      </c>
      <c r="AK272" s="257"/>
    </row>
    <row r="273" spans="1:37" ht="13.9" customHeight="1">
      <c r="A273" s="247" t="s">
        <v>710</v>
      </c>
      <c r="B273" s="247" t="s">
        <v>711</v>
      </c>
      <c r="C273" s="248" t="s">
        <v>145</v>
      </c>
      <c r="D273" s="248" t="s">
        <v>145</v>
      </c>
      <c r="E273" s="248" t="s">
        <v>145</v>
      </c>
      <c r="F273" s="248" t="s">
        <v>145</v>
      </c>
      <c r="G273" s="248">
        <v>1.0800000000000001E-2</v>
      </c>
      <c r="H273" s="248" t="s">
        <v>152</v>
      </c>
      <c r="I273" s="249">
        <f t="shared" si="66"/>
        <v>1.0800000000000001E-2</v>
      </c>
      <c r="J273" s="250">
        <f t="shared" si="67"/>
        <v>1.0999999999999999E-2</v>
      </c>
      <c r="K273" s="249">
        <f t="shared" si="68"/>
        <v>1.46E-2</v>
      </c>
      <c r="L273" s="250">
        <f t="shared" si="69"/>
        <v>1.4999999999999999E-2</v>
      </c>
      <c r="M273" s="248">
        <v>0.36</v>
      </c>
      <c r="N273" s="251">
        <f t="shared" si="64"/>
        <v>0.36</v>
      </c>
      <c r="O273" s="252">
        <f t="shared" si="70"/>
        <v>0.36</v>
      </c>
      <c r="P273" s="253">
        <f t="shared" si="71"/>
        <v>0.48666666666666669</v>
      </c>
      <c r="Q273" s="252">
        <f t="shared" si="72"/>
        <v>0.49</v>
      </c>
      <c r="R273" s="248">
        <v>8.61E-4</v>
      </c>
      <c r="S273" s="254">
        <f t="shared" si="65"/>
        <v>8.61E-4</v>
      </c>
      <c r="T273" s="255">
        <f t="shared" si="62"/>
        <v>8.5999999999999998E-4</v>
      </c>
      <c r="U273" s="254">
        <f t="shared" si="73"/>
        <v>1.1639444444444444E-3</v>
      </c>
      <c r="V273" s="255">
        <f t="shared" si="63"/>
        <v>1.1999999999999999E-3</v>
      </c>
      <c r="W273" s="256">
        <f t="shared" si="74"/>
        <v>7.9722222222222222E-2</v>
      </c>
      <c r="X273" s="248" t="s">
        <v>153</v>
      </c>
      <c r="Y273" s="248">
        <v>2890000000</v>
      </c>
      <c r="Z273" s="248">
        <v>2260000000</v>
      </c>
      <c r="AA273" s="248">
        <v>12.5</v>
      </c>
      <c r="AB273" s="248">
        <v>2</v>
      </c>
      <c r="AC273" s="248" t="s">
        <v>437</v>
      </c>
      <c r="AD273" s="248">
        <v>2.5999999999999998E-4</v>
      </c>
      <c r="AE273" s="248" t="s">
        <v>166</v>
      </c>
      <c r="AF273" s="248">
        <v>1.4E-5</v>
      </c>
      <c r="AG273" s="248" t="s">
        <v>166</v>
      </c>
      <c r="AH273" s="248" t="s">
        <v>146</v>
      </c>
      <c r="AI273" s="248">
        <v>1.0800000000000001E-2</v>
      </c>
      <c r="AJ273" s="248">
        <v>1.46E-2</v>
      </c>
      <c r="AK273" s="257"/>
    </row>
    <row r="274" spans="1:37" ht="13.9" customHeight="1">
      <c r="A274" s="247" t="s">
        <v>712</v>
      </c>
      <c r="B274" s="247" t="s">
        <v>713</v>
      </c>
      <c r="C274" s="248" t="s">
        <v>187</v>
      </c>
      <c r="D274" s="248" t="s">
        <v>145</v>
      </c>
      <c r="E274" s="258" t="s">
        <v>149</v>
      </c>
      <c r="F274" s="258" t="s">
        <v>149</v>
      </c>
      <c r="G274" s="248">
        <v>1.0800000000000001E-2</v>
      </c>
      <c r="H274" s="247"/>
      <c r="I274" s="249">
        <f t="shared" si="66"/>
        <v>1.0800000000000001E-2</v>
      </c>
      <c r="J274" s="250">
        <f t="shared" si="67"/>
        <v>1.0999999999999999E-2</v>
      </c>
      <c r="K274" s="249">
        <f t="shared" si="68"/>
        <v>1.46E-2</v>
      </c>
      <c r="L274" s="250">
        <f t="shared" si="69"/>
        <v>1.4999999999999999E-2</v>
      </c>
      <c r="M274" s="248" t="s">
        <v>147</v>
      </c>
      <c r="N274" s="251" t="str">
        <f t="shared" si="64"/>
        <v>-</v>
      </c>
      <c r="O274" s="252" t="str">
        <f t="shared" si="70"/>
        <v>NV</v>
      </c>
      <c r="P274" s="253" t="str">
        <f t="shared" si="71"/>
        <v>--</v>
      </c>
      <c r="Q274" s="252" t="str">
        <f t="shared" si="72"/>
        <v>NV</v>
      </c>
      <c r="R274" s="248" t="s">
        <v>147</v>
      </c>
      <c r="S274" s="254" t="str">
        <f t="shared" si="65"/>
        <v>-</v>
      </c>
      <c r="T274" s="255" t="str">
        <f t="shared" si="62"/>
        <v>NV</v>
      </c>
      <c r="U274" s="254" t="str">
        <f t="shared" si="73"/>
        <v>--</v>
      </c>
      <c r="V274" s="255" t="str">
        <f t="shared" si="63"/>
        <v>NV</v>
      </c>
      <c r="W274" s="256" t="str">
        <f t="shared" si="74"/>
        <v>NV</v>
      </c>
      <c r="X274" s="247"/>
      <c r="Y274" s="248" t="s">
        <v>147</v>
      </c>
      <c r="Z274" s="248" t="s">
        <v>147</v>
      </c>
      <c r="AA274" s="248">
        <v>12.5</v>
      </c>
      <c r="AB274" s="248" t="s">
        <v>147</v>
      </c>
      <c r="AC274" s="247"/>
      <c r="AD274" s="248">
        <v>2.5999999999999998E-4</v>
      </c>
      <c r="AE274" s="248" t="s">
        <v>166</v>
      </c>
      <c r="AF274" s="248">
        <v>1.4E-5</v>
      </c>
      <c r="AG274" s="248" t="s">
        <v>166</v>
      </c>
      <c r="AH274" s="248" t="s">
        <v>146</v>
      </c>
      <c r="AI274" s="248">
        <v>1.0800000000000001E-2</v>
      </c>
      <c r="AJ274" s="248">
        <v>1.46E-2</v>
      </c>
      <c r="AK274" s="257"/>
    </row>
    <row r="275" spans="1:37" ht="13.9" customHeight="1">
      <c r="A275" s="247" t="s">
        <v>714</v>
      </c>
      <c r="B275" s="247" t="s">
        <v>715</v>
      </c>
      <c r="C275" s="248" t="s">
        <v>187</v>
      </c>
      <c r="D275" s="248" t="s">
        <v>145</v>
      </c>
      <c r="E275" s="258" t="s">
        <v>149</v>
      </c>
      <c r="F275" s="258" t="s">
        <v>149</v>
      </c>
      <c r="G275" s="248">
        <v>1.0800000000000001E-2</v>
      </c>
      <c r="H275" s="247"/>
      <c r="I275" s="249">
        <f t="shared" si="66"/>
        <v>1.0800000000000001E-2</v>
      </c>
      <c r="J275" s="250">
        <f t="shared" si="67"/>
        <v>1.0999999999999999E-2</v>
      </c>
      <c r="K275" s="249">
        <f t="shared" si="68"/>
        <v>2.0899999999999998E-2</v>
      </c>
      <c r="L275" s="250">
        <f t="shared" si="69"/>
        <v>2.1000000000000001E-2</v>
      </c>
      <c r="M275" s="248" t="s">
        <v>147</v>
      </c>
      <c r="N275" s="251" t="str">
        <f t="shared" si="64"/>
        <v>-</v>
      </c>
      <c r="O275" s="252" t="str">
        <f t="shared" si="70"/>
        <v>NV</v>
      </c>
      <c r="P275" s="253" t="str">
        <f t="shared" si="71"/>
        <v>--</v>
      </c>
      <c r="Q275" s="252" t="str">
        <f t="shared" si="72"/>
        <v>NV</v>
      </c>
      <c r="R275" s="248" t="s">
        <v>147</v>
      </c>
      <c r="S275" s="254" t="str">
        <f t="shared" si="65"/>
        <v>-</v>
      </c>
      <c r="T275" s="255" t="str">
        <f t="shared" si="62"/>
        <v>NV</v>
      </c>
      <c r="U275" s="254" t="str">
        <f t="shared" si="73"/>
        <v>--</v>
      </c>
      <c r="V275" s="255" t="str">
        <f t="shared" si="63"/>
        <v>NV</v>
      </c>
      <c r="W275" s="256" t="str">
        <f t="shared" si="74"/>
        <v>NV</v>
      </c>
      <c r="X275" s="247"/>
      <c r="Y275" s="248" t="s">
        <v>147</v>
      </c>
      <c r="Z275" s="248" t="s">
        <v>147</v>
      </c>
      <c r="AA275" s="248">
        <v>12.5</v>
      </c>
      <c r="AB275" s="248" t="s">
        <v>147</v>
      </c>
      <c r="AC275" s="247"/>
      <c r="AD275" s="248">
        <v>2.5999999999999998E-4</v>
      </c>
      <c r="AE275" s="248" t="s">
        <v>166</v>
      </c>
      <c r="AF275" s="248">
        <v>2.0000000000000002E-5</v>
      </c>
      <c r="AG275" s="248" t="s">
        <v>166</v>
      </c>
      <c r="AH275" s="248" t="s">
        <v>146</v>
      </c>
      <c r="AI275" s="248">
        <v>1.0800000000000001E-2</v>
      </c>
      <c r="AJ275" s="248">
        <v>2.0899999999999998E-2</v>
      </c>
      <c r="AK275" s="257"/>
    </row>
    <row r="276" spans="1:37" ht="13.9" customHeight="1">
      <c r="A276" s="247" t="s">
        <v>716</v>
      </c>
      <c r="B276" s="247" t="s">
        <v>188</v>
      </c>
      <c r="C276" s="248" t="s">
        <v>187</v>
      </c>
      <c r="D276" s="248" t="s">
        <v>145</v>
      </c>
      <c r="E276" s="258" t="s">
        <v>149</v>
      </c>
      <c r="F276" s="258" t="s">
        <v>149</v>
      </c>
      <c r="G276" s="248">
        <v>1.17E-2</v>
      </c>
      <c r="H276" s="247"/>
      <c r="I276" s="249">
        <f t="shared" si="66"/>
        <v>1.17E-2</v>
      </c>
      <c r="J276" s="250">
        <f t="shared" si="67"/>
        <v>1.2E-2</v>
      </c>
      <c r="K276" s="249">
        <f t="shared" si="68"/>
        <v>1.46E-2</v>
      </c>
      <c r="L276" s="250">
        <f t="shared" si="69"/>
        <v>1.4999999999999999E-2</v>
      </c>
      <c r="M276" s="248" t="s">
        <v>147</v>
      </c>
      <c r="N276" s="251" t="str">
        <f t="shared" si="64"/>
        <v>-</v>
      </c>
      <c r="O276" s="252" t="str">
        <f t="shared" si="70"/>
        <v>NV</v>
      </c>
      <c r="P276" s="253" t="str">
        <f t="shared" si="71"/>
        <v>--</v>
      </c>
      <c r="Q276" s="252" t="str">
        <f t="shared" si="72"/>
        <v>NV</v>
      </c>
      <c r="R276" s="248" t="s">
        <v>147</v>
      </c>
      <c r="S276" s="254" t="str">
        <f t="shared" si="65"/>
        <v>-</v>
      </c>
      <c r="T276" s="255" t="str">
        <f t="shared" si="62"/>
        <v>NV</v>
      </c>
      <c r="U276" s="254" t="str">
        <f t="shared" si="73"/>
        <v>--</v>
      </c>
      <c r="V276" s="255" t="str">
        <f t="shared" si="63"/>
        <v>NV</v>
      </c>
      <c r="W276" s="256" t="str">
        <f t="shared" si="74"/>
        <v>NV</v>
      </c>
      <c r="X276" s="247"/>
      <c r="Y276" s="248" t="s">
        <v>147</v>
      </c>
      <c r="Z276" s="248" t="s">
        <v>147</v>
      </c>
      <c r="AA276" s="248">
        <v>12.5</v>
      </c>
      <c r="AB276" s="248" t="s">
        <v>147</v>
      </c>
      <c r="AC276" s="247"/>
      <c r="AD276" s="248">
        <v>2.4000000000000001E-4</v>
      </c>
      <c r="AE276" s="248" t="s">
        <v>155</v>
      </c>
      <c r="AF276" s="248">
        <v>1.4E-5</v>
      </c>
      <c r="AG276" s="248" t="s">
        <v>166</v>
      </c>
      <c r="AH276" s="248" t="s">
        <v>146</v>
      </c>
      <c r="AI276" s="248">
        <v>1.17E-2</v>
      </c>
      <c r="AJ276" s="248">
        <v>1.46E-2</v>
      </c>
      <c r="AK276" s="257"/>
    </row>
    <row r="277" spans="1:37" ht="13.9" customHeight="1">
      <c r="A277" s="247" t="s">
        <v>717</v>
      </c>
      <c r="B277" s="247" t="s">
        <v>718</v>
      </c>
      <c r="C277" s="248" t="s">
        <v>146</v>
      </c>
      <c r="D277" s="248" t="s">
        <v>145</v>
      </c>
      <c r="E277" s="258" t="s">
        <v>149</v>
      </c>
      <c r="F277" s="258" t="s">
        <v>149</v>
      </c>
      <c r="G277" s="248">
        <v>1.04E-2</v>
      </c>
      <c r="H277" s="247"/>
      <c r="I277" s="249">
        <f t="shared" si="66"/>
        <v>1.0800000000000001E-2</v>
      </c>
      <c r="J277" s="250">
        <f t="shared" si="67"/>
        <v>1.0999999999999999E-2</v>
      </c>
      <c r="K277" s="249">
        <f t="shared" si="68"/>
        <v>1.04E-2</v>
      </c>
      <c r="L277" s="250">
        <f t="shared" si="69"/>
        <v>0.01</v>
      </c>
      <c r="M277" s="248" t="s">
        <v>147</v>
      </c>
      <c r="N277" s="251" t="str">
        <f t="shared" si="64"/>
        <v>--</v>
      </c>
      <c r="O277" s="252" t="str">
        <f t="shared" si="70"/>
        <v>NV</v>
      </c>
      <c r="P277" s="253" t="str">
        <f t="shared" si="71"/>
        <v>--</v>
      </c>
      <c r="Q277" s="252" t="str">
        <f t="shared" si="72"/>
        <v>NV</v>
      </c>
      <c r="R277" s="248" t="s">
        <v>147</v>
      </c>
      <c r="S277" s="254" t="str">
        <f t="shared" si="65"/>
        <v>--</v>
      </c>
      <c r="T277" s="255" t="str">
        <f t="shared" si="62"/>
        <v>NV</v>
      </c>
      <c r="U277" s="254" t="str">
        <f t="shared" si="73"/>
        <v>--</v>
      </c>
      <c r="V277" s="255" t="str">
        <f t="shared" si="63"/>
        <v>NV</v>
      </c>
      <c r="W277" s="256" t="str">
        <f t="shared" si="74"/>
        <v>NV</v>
      </c>
      <c r="X277" s="247"/>
      <c r="Y277" s="248">
        <v>0</v>
      </c>
      <c r="Z277" s="248" t="s">
        <v>147</v>
      </c>
      <c r="AA277" s="248">
        <v>12.5</v>
      </c>
      <c r="AB277" s="248" t="s">
        <v>147</v>
      </c>
      <c r="AC277" s="247"/>
      <c r="AD277" s="248">
        <v>2.5999999999999998E-4</v>
      </c>
      <c r="AE277" s="248" t="s">
        <v>166</v>
      </c>
      <c r="AF277" s="248">
        <v>1.0000000000000001E-5</v>
      </c>
      <c r="AG277" s="248" t="s">
        <v>199</v>
      </c>
      <c r="AH277" s="248" t="s">
        <v>146</v>
      </c>
      <c r="AI277" s="248">
        <v>1.0800000000000001E-2</v>
      </c>
      <c r="AJ277" s="248">
        <v>1.04E-2</v>
      </c>
      <c r="AK277" s="257"/>
    </row>
    <row r="278" spans="1:37" ht="13.9" customHeight="1">
      <c r="A278" s="247" t="s">
        <v>719</v>
      </c>
      <c r="B278" s="247" t="s">
        <v>720</v>
      </c>
      <c r="C278" s="248" t="s">
        <v>187</v>
      </c>
      <c r="D278" s="248" t="s">
        <v>145</v>
      </c>
      <c r="E278" s="258" t="s">
        <v>149</v>
      </c>
      <c r="F278" s="258" t="s">
        <v>149</v>
      </c>
      <c r="G278" s="248">
        <v>5.8500000000000002E-3</v>
      </c>
      <c r="H278" s="247"/>
      <c r="I278" s="249">
        <f t="shared" si="66"/>
        <v>5.8500000000000002E-3</v>
      </c>
      <c r="J278" s="250">
        <f t="shared" si="67"/>
        <v>5.8999999999999999E-3</v>
      </c>
      <c r="K278" s="249">
        <f t="shared" si="68"/>
        <v>1.46E-2</v>
      </c>
      <c r="L278" s="250">
        <f t="shared" si="69"/>
        <v>1.4999999999999999E-2</v>
      </c>
      <c r="M278" s="248" t="s">
        <v>147</v>
      </c>
      <c r="N278" s="251" t="str">
        <f t="shared" si="64"/>
        <v>-</v>
      </c>
      <c r="O278" s="252" t="str">
        <f t="shared" si="70"/>
        <v>NV</v>
      </c>
      <c r="P278" s="253" t="str">
        <f t="shared" si="71"/>
        <v>--</v>
      </c>
      <c r="Q278" s="252" t="str">
        <f t="shared" si="72"/>
        <v>NV</v>
      </c>
      <c r="R278" s="248" t="s">
        <v>147</v>
      </c>
      <c r="S278" s="254" t="str">
        <f t="shared" si="65"/>
        <v>-</v>
      </c>
      <c r="T278" s="255" t="str">
        <f t="shared" si="62"/>
        <v>NV</v>
      </c>
      <c r="U278" s="254" t="str">
        <f t="shared" si="73"/>
        <v>--</v>
      </c>
      <c r="V278" s="255" t="str">
        <f t="shared" si="63"/>
        <v>NV</v>
      </c>
      <c r="W278" s="256" t="str">
        <f t="shared" si="74"/>
        <v>NV</v>
      </c>
      <c r="X278" s="247"/>
      <c r="Y278" s="248" t="s">
        <v>147</v>
      </c>
      <c r="Z278" s="248" t="s">
        <v>147</v>
      </c>
      <c r="AA278" s="248">
        <v>12.5</v>
      </c>
      <c r="AB278" s="248" t="s">
        <v>147</v>
      </c>
      <c r="AC278" s="247"/>
      <c r="AD278" s="248">
        <v>4.8000000000000001E-4</v>
      </c>
      <c r="AE278" s="248" t="s">
        <v>155</v>
      </c>
      <c r="AF278" s="248">
        <v>1.4E-5</v>
      </c>
      <c r="AG278" s="248" t="s">
        <v>166</v>
      </c>
      <c r="AH278" s="248" t="s">
        <v>146</v>
      </c>
      <c r="AI278" s="248">
        <v>5.8500000000000002E-3</v>
      </c>
      <c r="AJ278" s="248">
        <v>1.46E-2</v>
      </c>
      <c r="AK278" s="257"/>
    </row>
    <row r="279" spans="1:37" ht="13.9" customHeight="1">
      <c r="A279" s="247" t="s">
        <v>721</v>
      </c>
      <c r="B279" s="247" t="s">
        <v>722</v>
      </c>
      <c r="C279" s="248" t="s">
        <v>187</v>
      </c>
      <c r="D279" s="248" t="s">
        <v>145</v>
      </c>
      <c r="E279" s="258" t="s">
        <v>149</v>
      </c>
      <c r="F279" s="258" t="s">
        <v>149</v>
      </c>
      <c r="G279" s="248">
        <v>1.0800000000000001E-2</v>
      </c>
      <c r="H279" s="247"/>
      <c r="I279" s="249">
        <f t="shared" si="66"/>
        <v>1.0800000000000001E-2</v>
      </c>
      <c r="J279" s="250">
        <f t="shared" si="67"/>
        <v>1.0999999999999999E-2</v>
      </c>
      <c r="K279" s="249">
        <f t="shared" si="68"/>
        <v>1.46E-2</v>
      </c>
      <c r="L279" s="250">
        <f t="shared" si="69"/>
        <v>1.4999999999999999E-2</v>
      </c>
      <c r="M279" s="248" t="s">
        <v>147</v>
      </c>
      <c r="N279" s="251" t="str">
        <f t="shared" si="64"/>
        <v>-</v>
      </c>
      <c r="O279" s="252" t="str">
        <f t="shared" si="70"/>
        <v>NV</v>
      </c>
      <c r="P279" s="253" t="str">
        <f t="shared" si="71"/>
        <v>--</v>
      </c>
      <c r="Q279" s="252" t="str">
        <f t="shared" si="72"/>
        <v>NV</v>
      </c>
      <c r="R279" s="248" t="s">
        <v>147</v>
      </c>
      <c r="S279" s="254" t="str">
        <f t="shared" si="65"/>
        <v>-</v>
      </c>
      <c r="T279" s="255" t="str">
        <f t="shared" si="62"/>
        <v>NV</v>
      </c>
      <c r="U279" s="254" t="str">
        <f t="shared" si="73"/>
        <v>--</v>
      </c>
      <c r="V279" s="255" t="str">
        <f t="shared" si="63"/>
        <v>NV</v>
      </c>
      <c r="W279" s="256" t="str">
        <f t="shared" si="74"/>
        <v>NV</v>
      </c>
      <c r="X279" s="247"/>
      <c r="Y279" s="248" t="s">
        <v>147</v>
      </c>
      <c r="Z279" s="248" t="s">
        <v>147</v>
      </c>
      <c r="AA279" s="248">
        <v>12.5</v>
      </c>
      <c r="AB279" s="248" t="s">
        <v>147</v>
      </c>
      <c r="AC279" s="247"/>
      <c r="AD279" s="248">
        <v>2.5999999999999998E-4</v>
      </c>
      <c r="AE279" s="248" t="s">
        <v>166</v>
      </c>
      <c r="AF279" s="248">
        <v>1.4E-5</v>
      </c>
      <c r="AG279" s="248" t="s">
        <v>166</v>
      </c>
      <c r="AH279" s="248" t="s">
        <v>146</v>
      </c>
      <c r="AI279" s="248">
        <v>1.0800000000000001E-2</v>
      </c>
      <c r="AJ279" s="248">
        <v>1.46E-2</v>
      </c>
      <c r="AK279" s="257"/>
    </row>
    <row r="280" spans="1:37" ht="13.9" customHeight="1">
      <c r="A280" s="247" t="s">
        <v>724</v>
      </c>
      <c r="B280" s="247" t="s">
        <v>725</v>
      </c>
      <c r="C280" s="248" t="s">
        <v>146</v>
      </c>
      <c r="D280" s="248" t="s">
        <v>145</v>
      </c>
      <c r="E280" s="258" t="s">
        <v>149</v>
      </c>
      <c r="F280" s="258" t="s">
        <v>149</v>
      </c>
      <c r="G280" s="248">
        <v>5.21E-2</v>
      </c>
      <c r="H280" s="247"/>
      <c r="I280" s="249" t="str">
        <f t="shared" si="66"/>
        <v>-</v>
      </c>
      <c r="J280" s="250" t="str">
        <f t="shared" si="67"/>
        <v>NITI</v>
      </c>
      <c r="K280" s="249">
        <f t="shared" si="68"/>
        <v>5.21E-2</v>
      </c>
      <c r="L280" s="250">
        <f t="shared" si="69"/>
        <v>5.1999999999999998E-2</v>
      </c>
      <c r="M280" s="248" t="s">
        <v>147</v>
      </c>
      <c r="N280" s="251" t="str">
        <f t="shared" si="64"/>
        <v>--</v>
      </c>
      <c r="O280" s="252" t="str">
        <f t="shared" si="70"/>
        <v>NITI, NV</v>
      </c>
      <c r="P280" s="253" t="str">
        <f t="shared" si="71"/>
        <v>--</v>
      </c>
      <c r="Q280" s="252" t="str">
        <f t="shared" si="72"/>
        <v>NV</v>
      </c>
      <c r="R280" s="248" t="s">
        <v>147</v>
      </c>
      <c r="S280" s="254" t="str">
        <f t="shared" si="65"/>
        <v>--</v>
      </c>
      <c r="T280" s="255" t="str">
        <f t="shared" si="62"/>
        <v>NITI, NV</v>
      </c>
      <c r="U280" s="254" t="str">
        <f t="shared" si="73"/>
        <v>--</v>
      </c>
      <c r="V280" s="255" t="str">
        <f t="shared" si="63"/>
        <v>NV</v>
      </c>
      <c r="W280" s="256" t="str">
        <f t="shared" si="74"/>
        <v>NV</v>
      </c>
      <c r="X280" s="247"/>
      <c r="Y280" s="248">
        <v>20600</v>
      </c>
      <c r="Z280" s="248">
        <v>845</v>
      </c>
      <c r="AA280" s="248">
        <v>12.5</v>
      </c>
      <c r="AB280" s="248">
        <v>1.5</v>
      </c>
      <c r="AC280" s="248" t="s">
        <v>148</v>
      </c>
      <c r="AD280" s="248" t="s">
        <v>147</v>
      </c>
      <c r="AE280" s="247"/>
      <c r="AF280" s="248">
        <v>5.0000000000000002E-5</v>
      </c>
      <c r="AG280" s="248" t="s">
        <v>160</v>
      </c>
      <c r="AH280" s="248" t="s">
        <v>146</v>
      </c>
      <c r="AI280" s="248" t="s">
        <v>147</v>
      </c>
      <c r="AJ280" s="248">
        <v>5.21E-2</v>
      </c>
      <c r="AK280" s="257"/>
    </row>
    <row r="281" spans="1:37" ht="13.9" customHeight="1">
      <c r="A281" s="247" t="s">
        <v>726</v>
      </c>
      <c r="B281" s="247" t="s">
        <v>727</v>
      </c>
      <c r="C281" s="248" t="s">
        <v>146</v>
      </c>
      <c r="D281" s="248" t="s">
        <v>145</v>
      </c>
      <c r="E281" s="258" t="s">
        <v>149</v>
      </c>
      <c r="F281" s="258" t="s">
        <v>149</v>
      </c>
      <c r="G281" s="248">
        <v>6.26</v>
      </c>
      <c r="H281" s="247"/>
      <c r="I281" s="249" t="str">
        <f t="shared" si="66"/>
        <v>-</v>
      </c>
      <c r="J281" s="250" t="str">
        <f t="shared" si="67"/>
        <v>NITI</v>
      </c>
      <c r="K281" s="249">
        <f t="shared" si="68"/>
        <v>6.26</v>
      </c>
      <c r="L281" s="250">
        <f t="shared" si="69"/>
        <v>6.3</v>
      </c>
      <c r="M281" s="248" t="s">
        <v>147</v>
      </c>
      <c r="N281" s="251" t="str">
        <f t="shared" si="64"/>
        <v>--</v>
      </c>
      <c r="O281" s="252" t="str">
        <f t="shared" si="70"/>
        <v>NITI, NV</v>
      </c>
      <c r="P281" s="253" t="str">
        <f t="shared" si="71"/>
        <v>--</v>
      </c>
      <c r="Q281" s="252" t="str">
        <f t="shared" si="72"/>
        <v>NV</v>
      </c>
      <c r="R281" s="248" t="s">
        <v>147</v>
      </c>
      <c r="S281" s="254" t="str">
        <f t="shared" si="65"/>
        <v>--</v>
      </c>
      <c r="T281" s="255" t="str">
        <f t="shared" si="62"/>
        <v>NITI, NV</v>
      </c>
      <c r="U281" s="254" t="str">
        <f t="shared" si="73"/>
        <v>--</v>
      </c>
      <c r="V281" s="255" t="str">
        <f t="shared" si="63"/>
        <v>NV</v>
      </c>
      <c r="W281" s="256" t="str">
        <f t="shared" si="74"/>
        <v>NV</v>
      </c>
      <c r="X281" s="247"/>
      <c r="Y281" s="248">
        <v>23.8</v>
      </c>
      <c r="Z281" s="248">
        <v>7.34</v>
      </c>
      <c r="AA281" s="248">
        <v>12.5</v>
      </c>
      <c r="AB281" s="248">
        <v>1.5</v>
      </c>
      <c r="AC281" s="248" t="s">
        <v>148</v>
      </c>
      <c r="AD281" s="248" t="s">
        <v>147</v>
      </c>
      <c r="AE281" s="247"/>
      <c r="AF281" s="248">
        <v>6.0000000000000001E-3</v>
      </c>
      <c r="AG281" s="248" t="s">
        <v>174</v>
      </c>
      <c r="AH281" s="248" t="s">
        <v>146</v>
      </c>
      <c r="AI281" s="248" t="s">
        <v>147</v>
      </c>
      <c r="AJ281" s="248">
        <v>6.26</v>
      </c>
      <c r="AK281" s="257"/>
    </row>
    <row r="282" spans="1:37" ht="13.9" customHeight="1">
      <c r="A282" s="247" t="s">
        <v>728</v>
      </c>
      <c r="B282" s="247" t="s">
        <v>729</v>
      </c>
      <c r="C282" s="248" t="s">
        <v>145</v>
      </c>
      <c r="D282" s="248" t="s">
        <v>145</v>
      </c>
      <c r="E282" s="248" t="s">
        <v>145</v>
      </c>
      <c r="F282" s="248" t="s">
        <v>145</v>
      </c>
      <c r="G282" s="248">
        <v>7.0199999999999999E-2</v>
      </c>
      <c r="H282" s="248" t="s">
        <v>152</v>
      </c>
      <c r="I282" s="249">
        <f t="shared" si="66"/>
        <v>7.0199999999999999E-2</v>
      </c>
      <c r="J282" s="250">
        <f t="shared" si="67"/>
        <v>7.0000000000000007E-2</v>
      </c>
      <c r="K282" s="249">
        <f t="shared" si="68"/>
        <v>9.39</v>
      </c>
      <c r="L282" s="250">
        <f t="shared" si="69"/>
        <v>9.4</v>
      </c>
      <c r="M282" s="248">
        <v>2.34</v>
      </c>
      <c r="N282" s="251">
        <f t="shared" si="64"/>
        <v>2.34</v>
      </c>
      <c r="O282" s="252">
        <f t="shared" si="70"/>
        <v>2.2999999999999998</v>
      </c>
      <c r="P282" s="253">
        <f t="shared" si="71"/>
        <v>313.00000000000006</v>
      </c>
      <c r="Q282" s="252">
        <f t="shared" si="72"/>
        <v>310</v>
      </c>
      <c r="R282" s="248">
        <v>184</v>
      </c>
      <c r="S282" s="254">
        <f t="shared" si="65"/>
        <v>184</v>
      </c>
      <c r="T282" s="255">
        <f t="shared" si="62"/>
        <v>180</v>
      </c>
      <c r="U282" s="254">
        <f t="shared" si="73"/>
        <v>24611.965811965816</v>
      </c>
      <c r="V282" s="255">
        <f t="shared" si="63"/>
        <v>25000</v>
      </c>
      <c r="W282" s="256">
        <f t="shared" si="74"/>
        <v>2621.0826210826212</v>
      </c>
      <c r="X282" s="248" t="s">
        <v>153</v>
      </c>
      <c r="Y282" s="248">
        <v>1620000</v>
      </c>
      <c r="Z282" s="248">
        <v>798000</v>
      </c>
      <c r="AA282" s="248">
        <v>12.5</v>
      </c>
      <c r="AB282" s="248">
        <v>1.8</v>
      </c>
      <c r="AC282" s="248" t="s">
        <v>154</v>
      </c>
      <c r="AD282" s="248">
        <v>4.0000000000000003E-5</v>
      </c>
      <c r="AE282" s="248" t="s">
        <v>155</v>
      </c>
      <c r="AF282" s="248">
        <v>8.9999999999999993E-3</v>
      </c>
      <c r="AG282" s="248" t="s">
        <v>155</v>
      </c>
      <c r="AH282" s="248" t="s">
        <v>146</v>
      </c>
      <c r="AI282" s="248">
        <v>7.0199999999999999E-2</v>
      </c>
      <c r="AJ282" s="248">
        <v>9.39</v>
      </c>
      <c r="AK282" s="257"/>
    </row>
    <row r="283" spans="1:37" ht="13.9" customHeight="1">
      <c r="A283" s="247" t="s">
        <v>730</v>
      </c>
      <c r="B283" s="247" t="s">
        <v>731</v>
      </c>
      <c r="C283" s="248" t="s">
        <v>146</v>
      </c>
      <c r="D283" s="248" t="s">
        <v>145</v>
      </c>
      <c r="E283" s="258" t="s">
        <v>149</v>
      </c>
      <c r="F283" s="258" t="s">
        <v>149</v>
      </c>
      <c r="G283" s="248">
        <v>7.5900000000000004E-3</v>
      </c>
      <c r="H283" s="247"/>
      <c r="I283" s="249">
        <f t="shared" si="66"/>
        <v>7.5900000000000004E-3</v>
      </c>
      <c r="J283" s="250">
        <f t="shared" si="67"/>
        <v>7.6E-3</v>
      </c>
      <c r="K283" s="249" t="str">
        <f t="shared" si="68"/>
        <v>-</v>
      </c>
      <c r="L283" s="250" t="str">
        <f t="shared" si="69"/>
        <v>NITI</v>
      </c>
      <c r="M283" s="248" t="s">
        <v>147</v>
      </c>
      <c r="N283" s="251" t="str">
        <f t="shared" si="64"/>
        <v>-</v>
      </c>
      <c r="O283" s="252" t="str">
        <f t="shared" si="70"/>
        <v>NV</v>
      </c>
      <c r="P283" s="253" t="str">
        <f t="shared" si="71"/>
        <v>--</v>
      </c>
      <c r="Q283" s="252" t="str">
        <f t="shared" si="72"/>
        <v>NITI, NV</v>
      </c>
      <c r="R283" s="248" t="s">
        <v>147</v>
      </c>
      <c r="S283" s="254" t="str">
        <f t="shared" si="65"/>
        <v>-</v>
      </c>
      <c r="T283" s="255" t="str">
        <f t="shared" si="62"/>
        <v>NV</v>
      </c>
      <c r="U283" s="254" t="str">
        <f t="shared" si="73"/>
        <v>--</v>
      </c>
      <c r="V283" s="255" t="str">
        <f t="shared" si="63"/>
        <v>NITI, NV</v>
      </c>
      <c r="W283" s="256" t="str">
        <f t="shared" si="74"/>
        <v>NITI, NV</v>
      </c>
      <c r="X283" s="247"/>
      <c r="Y283" s="248">
        <v>45.9</v>
      </c>
      <c r="Z283" s="248">
        <v>2.66E-3</v>
      </c>
      <c r="AA283" s="248">
        <v>12.5</v>
      </c>
      <c r="AB283" s="248" t="s">
        <v>147</v>
      </c>
      <c r="AC283" s="247"/>
      <c r="AD283" s="248">
        <v>3.6999999999999999E-4</v>
      </c>
      <c r="AE283" s="248" t="s">
        <v>166</v>
      </c>
      <c r="AF283" s="248" t="s">
        <v>147</v>
      </c>
      <c r="AG283" s="247"/>
      <c r="AH283" s="248" t="s">
        <v>146</v>
      </c>
      <c r="AI283" s="248">
        <v>7.5900000000000004E-3</v>
      </c>
      <c r="AJ283" s="248" t="s">
        <v>147</v>
      </c>
      <c r="AK283" s="257"/>
    </row>
    <row r="284" spans="1:37" ht="13.9" customHeight="1">
      <c r="A284" s="247" t="s">
        <v>732</v>
      </c>
      <c r="B284" s="247" t="s">
        <v>733</v>
      </c>
      <c r="C284" s="248" t="s">
        <v>145</v>
      </c>
      <c r="D284" s="248" t="s">
        <v>145</v>
      </c>
      <c r="E284" s="248" t="s">
        <v>145</v>
      </c>
      <c r="F284" s="248" t="s">
        <v>145</v>
      </c>
      <c r="G284" s="248">
        <v>0.31900000000000001</v>
      </c>
      <c r="H284" s="248" t="s">
        <v>152</v>
      </c>
      <c r="I284" s="249">
        <f t="shared" si="66"/>
        <v>0.31900000000000001</v>
      </c>
      <c r="J284" s="250">
        <f t="shared" si="67"/>
        <v>0.32</v>
      </c>
      <c r="K284" s="249">
        <f t="shared" si="68"/>
        <v>5.21</v>
      </c>
      <c r="L284" s="250">
        <f t="shared" si="69"/>
        <v>5.2</v>
      </c>
      <c r="M284" s="248">
        <v>10.6</v>
      </c>
      <c r="N284" s="251">
        <f t="shared" si="64"/>
        <v>10.6</v>
      </c>
      <c r="O284" s="252">
        <f t="shared" si="70"/>
        <v>11</v>
      </c>
      <c r="P284" s="253">
        <f t="shared" si="71"/>
        <v>173.66666666666669</v>
      </c>
      <c r="Q284" s="252">
        <f t="shared" si="72"/>
        <v>170</v>
      </c>
      <c r="R284" s="248">
        <v>515</v>
      </c>
      <c r="S284" s="254">
        <f t="shared" si="65"/>
        <v>515</v>
      </c>
      <c r="T284" s="255">
        <f t="shared" si="62"/>
        <v>520</v>
      </c>
      <c r="U284" s="254">
        <f t="shared" si="73"/>
        <v>8411.1285266457689</v>
      </c>
      <c r="V284" s="255">
        <f t="shared" si="63"/>
        <v>8400</v>
      </c>
      <c r="W284" s="256">
        <f t="shared" si="74"/>
        <v>1614.420062695925</v>
      </c>
      <c r="X284" s="248" t="s">
        <v>153</v>
      </c>
      <c r="Y284" s="248">
        <v>118000000</v>
      </c>
      <c r="Z284" s="248">
        <v>68700000</v>
      </c>
      <c r="AA284" s="248">
        <v>12.5</v>
      </c>
      <c r="AB284" s="248">
        <v>7.3</v>
      </c>
      <c r="AC284" s="248" t="s">
        <v>154</v>
      </c>
      <c r="AD284" s="248">
        <v>8.8000000000000004E-6</v>
      </c>
      <c r="AE284" s="248" t="s">
        <v>174</v>
      </c>
      <c r="AF284" s="248">
        <v>5.0000000000000001E-3</v>
      </c>
      <c r="AG284" s="248" t="s">
        <v>174</v>
      </c>
      <c r="AH284" s="248" t="s">
        <v>146</v>
      </c>
      <c r="AI284" s="248">
        <v>0.31900000000000001</v>
      </c>
      <c r="AJ284" s="248">
        <v>5.21</v>
      </c>
      <c r="AK284" s="257"/>
    </row>
    <row r="285" spans="1:37" ht="13.9" customHeight="1">
      <c r="A285" s="247" t="s">
        <v>734</v>
      </c>
      <c r="B285" s="247" t="s">
        <v>735</v>
      </c>
      <c r="C285" s="248" t="s">
        <v>145</v>
      </c>
      <c r="D285" s="248" t="s">
        <v>145</v>
      </c>
      <c r="E285" s="248" t="s">
        <v>145</v>
      </c>
      <c r="F285" s="248" t="s">
        <v>145</v>
      </c>
      <c r="G285" s="248">
        <v>4.8399999999999997E-3</v>
      </c>
      <c r="H285" s="248" t="s">
        <v>152</v>
      </c>
      <c r="I285" s="249">
        <f t="shared" si="66"/>
        <v>4.8399999999999997E-3</v>
      </c>
      <c r="J285" s="250">
        <f t="shared" si="67"/>
        <v>4.7999999999999996E-3</v>
      </c>
      <c r="K285" s="249">
        <f t="shared" si="68"/>
        <v>20.9</v>
      </c>
      <c r="L285" s="250">
        <f t="shared" si="69"/>
        <v>21</v>
      </c>
      <c r="M285" s="248">
        <v>0.161</v>
      </c>
      <c r="N285" s="251">
        <f t="shared" si="64"/>
        <v>0.161</v>
      </c>
      <c r="O285" s="252">
        <f t="shared" si="70"/>
        <v>0.16</v>
      </c>
      <c r="P285" s="253">
        <f t="shared" si="71"/>
        <v>696.66666666666663</v>
      </c>
      <c r="Q285" s="252">
        <f t="shared" si="72"/>
        <v>700</v>
      </c>
      <c r="R285" s="248">
        <v>2.04</v>
      </c>
      <c r="S285" s="254">
        <f t="shared" si="65"/>
        <v>2.04</v>
      </c>
      <c r="T285" s="255">
        <f t="shared" si="62"/>
        <v>2</v>
      </c>
      <c r="U285" s="254">
        <f t="shared" si="73"/>
        <v>8809.0909090909081</v>
      </c>
      <c r="V285" s="255">
        <f t="shared" si="63"/>
        <v>8800</v>
      </c>
      <c r="W285" s="256">
        <f t="shared" si="74"/>
        <v>421.48760330578511</v>
      </c>
      <c r="X285" s="248" t="s">
        <v>153</v>
      </c>
      <c r="Y285" s="248">
        <v>82500000</v>
      </c>
      <c r="Z285" s="248">
        <v>40200000</v>
      </c>
      <c r="AA285" s="248">
        <v>12.5</v>
      </c>
      <c r="AB285" s="248">
        <v>2.6</v>
      </c>
      <c r="AC285" s="248" t="s">
        <v>154</v>
      </c>
      <c r="AD285" s="248">
        <v>5.8E-4</v>
      </c>
      <c r="AE285" s="248" t="s">
        <v>160</v>
      </c>
      <c r="AF285" s="248">
        <v>0.02</v>
      </c>
      <c r="AG285" s="248" t="s">
        <v>155</v>
      </c>
      <c r="AH285" s="248" t="s">
        <v>146</v>
      </c>
      <c r="AI285" s="248">
        <v>4.8399999999999997E-3</v>
      </c>
      <c r="AJ285" s="248">
        <v>20.9</v>
      </c>
      <c r="AK285" s="257"/>
    </row>
    <row r="286" spans="1:37" ht="13.9" customHeight="1">
      <c r="A286" s="247" t="s">
        <v>736</v>
      </c>
      <c r="B286" s="247" t="s">
        <v>737</v>
      </c>
      <c r="C286" s="248" t="s">
        <v>146</v>
      </c>
      <c r="D286" s="248" t="s">
        <v>145</v>
      </c>
      <c r="E286" s="258" t="s">
        <v>149</v>
      </c>
      <c r="F286" s="258" t="s">
        <v>149</v>
      </c>
      <c r="G286" s="248">
        <v>2.5499999999999998E-2</v>
      </c>
      <c r="H286" s="247"/>
      <c r="I286" s="249">
        <f t="shared" si="66"/>
        <v>2.5499999999999998E-2</v>
      </c>
      <c r="J286" s="250">
        <f t="shared" si="67"/>
        <v>2.5999999999999999E-2</v>
      </c>
      <c r="K286" s="249" t="str">
        <f t="shared" si="68"/>
        <v>-</v>
      </c>
      <c r="L286" s="250" t="str">
        <f t="shared" si="69"/>
        <v>NITI</v>
      </c>
      <c r="M286" s="248" t="s">
        <v>147</v>
      </c>
      <c r="N286" s="251" t="str">
        <f t="shared" si="64"/>
        <v>-</v>
      </c>
      <c r="O286" s="252" t="str">
        <f t="shared" si="70"/>
        <v>NV</v>
      </c>
      <c r="P286" s="253" t="str">
        <f t="shared" si="71"/>
        <v>--</v>
      </c>
      <c r="Q286" s="252" t="str">
        <f t="shared" si="72"/>
        <v>NITI, NV</v>
      </c>
      <c r="R286" s="248" t="s">
        <v>147</v>
      </c>
      <c r="S286" s="254" t="str">
        <f t="shared" si="65"/>
        <v>-</v>
      </c>
      <c r="T286" s="255" t="str">
        <f t="shared" si="62"/>
        <v>NV</v>
      </c>
      <c r="U286" s="254" t="str">
        <f t="shared" si="73"/>
        <v>--</v>
      </c>
      <c r="V286" s="255" t="str">
        <f t="shared" si="63"/>
        <v>NITI, NV</v>
      </c>
      <c r="W286" s="256" t="str">
        <f t="shared" si="74"/>
        <v>NITI, NV</v>
      </c>
      <c r="X286" s="247"/>
      <c r="Y286" s="248">
        <v>0.74</v>
      </c>
      <c r="Z286" s="248">
        <v>6.8000000000000005E-2</v>
      </c>
      <c r="AA286" s="248">
        <v>12.5</v>
      </c>
      <c r="AB286" s="248" t="s">
        <v>147</v>
      </c>
      <c r="AC286" s="247"/>
      <c r="AD286" s="248">
        <v>1.1E-4</v>
      </c>
      <c r="AE286" s="248" t="s">
        <v>166</v>
      </c>
      <c r="AF286" s="248" t="s">
        <v>147</v>
      </c>
      <c r="AG286" s="247"/>
      <c r="AH286" s="248" t="s">
        <v>146</v>
      </c>
      <c r="AI286" s="248">
        <v>2.5499999999999998E-2</v>
      </c>
      <c r="AJ286" s="248" t="s">
        <v>147</v>
      </c>
      <c r="AK286" s="257"/>
    </row>
    <row r="287" spans="1:37" ht="13.9" customHeight="1">
      <c r="A287" s="247" t="s">
        <v>1254</v>
      </c>
      <c r="B287" s="247" t="s">
        <v>742</v>
      </c>
      <c r="C287" s="248" t="s">
        <v>145</v>
      </c>
      <c r="D287" s="248" t="s">
        <v>145</v>
      </c>
      <c r="E287" s="248" t="s">
        <v>145</v>
      </c>
      <c r="F287" s="248" t="s">
        <v>145</v>
      </c>
      <c r="G287" s="248">
        <v>1.75E-3</v>
      </c>
      <c r="H287" s="248" t="s">
        <v>152</v>
      </c>
      <c r="I287" s="249">
        <f t="shared" si="66"/>
        <v>1.75E-3</v>
      </c>
      <c r="J287" s="250">
        <f t="shared" si="67"/>
        <v>1.8E-3</v>
      </c>
      <c r="K287" s="249" t="str">
        <f t="shared" si="68"/>
        <v>-</v>
      </c>
      <c r="L287" s="250" t="str">
        <f t="shared" si="69"/>
        <v>NITI</v>
      </c>
      <c r="M287" s="248">
        <v>5.8500000000000003E-2</v>
      </c>
      <c r="N287" s="251">
        <f t="shared" si="64"/>
        <v>5.8500000000000003E-2</v>
      </c>
      <c r="O287" s="252">
        <f t="shared" si="70"/>
        <v>5.8999999999999997E-2</v>
      </c>
      <c r="P287" s="253" t="str">
        <f t="shared" si="71"/>
        <v>--</v>
      </c>
      <c r="Q287" s="252" t="str">
        <f t="shared" si="72"/>
        <v>NITI</v>
      </c>
      <c r="R287" s="248">
        <v>6.15</v>
      </c>
      <c r="S287" s="254">
        <f t="shared" si="65"/>
        <v>6.15</v>
      </c>
      <c r="T287" s="255">
        <f t="shared" si="62"/>
        <v>6.2</v>
      </c>
      <c r="U287" s="254" t="str">
        <f t="shared" si="73"/>
        <v>--</v>
      </c>
      <c r="V287" s="255" t="str">
        <f t="shared" si="63"/>
        <v>NITI</v>
      </c>
      <c r="W287" s="256" t="str">
        <f t="shared" si="74"/>
        <v>NITI</v>
      </c>
      <c r="X287" s="248" t="s">
        <v>153</v>
      </c>
      <c r="Y287" s="248">
        <v>399000</v>
      </c>
      <c r="Z287" s="248">
        <v>363000</v>
      </c>
      <c r="AA287" s="248">
        <v>12.5</v>
      </c>
      <c r="AB287" s="248" t="s">
        <v>147</v>
      </c>
      <c r="AC287" s="247"/>
      <c r="AD287" s="248">
        <v>1.6000000000000001E-3</v>
      </c>
      <c r="AE287" s="248" t="s">
        <v>155</v>
      </c>
      <c r="AF287" s="248" t="s">
        <v>147</v>
      </c>
      <c r="AG287" s="247"/>
      <c r="AH287" s="248" t="s">
        <v>146</v>
      </c>
      <c r="AI287" s="248">
        <v>1.75E-3</v>
      </c>
      <c r="AJ287" s="248" t="s">
        <v>147</v>
      </c>
      <c r="AK287" s="257"/>
    </row>
    <row r="288" spans="1:37" ht="13.9" customHeight="1">
      <c r="A288" s="247" t="s">
        <v>744</v>
      </c>
      <c r="B288" s="247" t="s">
        <v>745</v>
      </c>
      <c r="C288" s="248" t="s">
        <v>146</v>
      </c>
      <c r="D288" s="248" t="s">
        <v>145</v>
      </c>
      <c r="E288" s="258" t="s">
        <v>149</v>
      </c>
      <c r="F288" s="258" t="s">
        <v>149</v>
      </c>
      <c r="G288" s="248">
        <v>3.5100000000000001E-3</v>
      </c>
      <c r="H288" s="247"/>
      <c r="I288" s="249">
        <f t="shared" si="66"/>
        <v>3.5100000000000001E-3</v>
      </c>
      <c r="J288" s="250">
        <f t="shared" si="67"/>
        <v>3.5000000000000001E-3</v>
      </c>
      <c r="K288" s="249" t="str">
        <f t="shared" si="68"/>
        <v>-</v>
      </c>
      <c r="L288" s="250" t="str">
        <f t="shared" si="69"/>
        <v>NITI</v>
      </c>
      <c r="M288" s="248" t="s">
        <v>147</v>
      </c>
      <c r="N288" s="251" t="str">
        <f t="shared" si="64"/>
        <v>-</v>
      </c>
      <c r="O288" s="252" t="str">
        <f t="shared" si="70"/>
        <v>NV</v>
      </c>
      <c r="P288" s="253" t="str">
        <f t="shared" si="71"/>
        <v>--</v>
      </c>
      <c r="Q288" s="252" t="str">
        <f t="shared" si="72"/>
        <v>NITI, NV</v>
      </c>
      <c r="R288" s="248" t="s">
        <v>147</v>
      </c>
      <c r="S288" s="254" t="str">
        <f t="shared" si="65"/>
        <v>-</v>
      </c>
      <c r="T288" s="255" t="str">
        <f t="shared" si="62"/>
        <v>NV</v>
      </c>
      <c r="U288" s="254" t="str">
        <f t="shared" si="73"/>
        <v>--</v>
      </c>
      <c r="V288" s="255" t="str">
        <f t="shared" si="63"/>
        <v>NITI, NV</v>
      </c>
      <c r="W288" s="256" t="str">
        <f t="shared" si="74"/>
        <v>NITI, NV</v>
      </c>
      <c r="X288" s="247"/>
      <c r="Y288" s="248">
        <v>3610</v>
      </c>
      <c r="Z288" s="248">
        <v>198</v>
      </c>
      <c r="AA288" s="248">
        <v>12.5</v>
      </c>
      <c r="AB288" s="248" t="s">
        <v>147</v>
      </c>
      <c r="AC288" s="247"/>
      <c r="AD288" s="248">
        <v>8.0000000000000004E-4</v>
      </c>
      <c r="AE288" s="248" t="s">
        <v>166</v>
      </c>
      <c r="AF288" s="248" t="s">
        <v>147</v>
      </c>
      <c r="AG288" s="247"/>
      <c r="AH288" s="248" t="s">
        <v>146</v>
      </c>
      <c r="AI288" s="248">
        <v>3.5100000000000001E-3</v>
      </c>
      <c r="AJ288" s="248" t="s">
        <v>147</v>
      </c>
      <c r="AK288" s="257"/>
    </row>
    <row r="289" spans="1:37" ht="13.9" customHeight="1">
      <c r="A289" s="247" t="s">
        <v>746</v>
      </c>
      <c r="B289" s="247" t="s">
        <v>747</v>
      </c>
      <c r="C289" s="248" t="s">
        <v>146</v>
      </c>
      <c r="D289" s="248" t="s">
        <v>145</v>
      </c>
      <c r="E289" s="258" t="s">
        <v>149</v>
      </c>
      <c r="F289" s="258" t="s">
        <v>149</v>
      </c>
      <c r="G289" s="248">
        <v>2.3600000000000001E-5</v>
      </c>
      <c r="H289" s="247"/>
      <c r="I289" s="249">
        <f t="shared" si="66"/>
        <v>2.3600000000000001E-5</v>
      </c>
      <c r="J289" s="250">
        <f t="shared" si="67"/>
        <v>2.4000000000000001E-5</v>
      </c>
      <c r="K289" s="249" t="str">
        <f t="shared" si="68"/>
        <v>-</v>
      </c>
      <c r="L289" s="250" t="str">
        <f t="shared" si="69"/>
        <v>NITI</v>
      </c>
      <c r="M289" s="248" t="s">
        <v>147</v>
      </c>
      <c r="N289" s="251" t="str">
        <f t="shared" si="64"/>
        <v>-</v>
      </c>
      <c r="O289" s="252" t="str">
        <f t="shared" si="70"/>
        <v>NV</v>
      </c>
      <c r="P289" s="253" t="str">
        <f t="shared" si="71"/>
        <v>--</v>
      </c>
      <c r="Q289" s="252" t="str">
        <f t="shared" si="72"/>
        <v>NITI, NV</v>
      </c>
      <c r="R289" s="248" t="s">
        <v>147</v>
      </c>
      <c r="S289" s="254" t="str">
        <f t="shared" si="65"/>
        <v>-</v>
      </c>
      <c r="T289" s="255" t="str">
        <f t="shared" si="62"/>
        <v>NV</v>
      </c>
      <c r="U289" s="254" t="str">
        <f t="shared" si="73"/>
        <v>--</v>
      </c>
      <c r="V289" s="255" t="str">
        <f t="shared" si="63"/>
        <v>NITI, NV</v>
      </c>
      <c r="W289" s="256" t="str">
        <f t="shared" si="74"/>
        <v>NITI, NV</v>
      </c>
      <c r="X289" s="247"/>
      <c r="Y289" s="248">
        <v>4720000</v>
      </c>
      <c r="Z289" s="248">
        <v>15700000</v>
      </c>
      <c r="AA289" s="248">
        <v>12.5</v>
      </c>
      <c r="AB289" s="248" t="s">
        <v>147</v>
      </c>
      <c r="AC289" s="247"/>
      <c r="AD289" s="248">
        <v>4.2999999999999997E-2</v>
      </c>
      <c r="AE289" s="248" t="s">
        <v>155</v>
      </c>
      <c r="AF289" s="248" t="s">
        <v>147</v>
      </c>
      <c r="AG289" s="247"/>
      <c r="AH289" s="248" t="s">
        <v>171</v>
      </c>
      <c r="AI289" s="248">
        <v>2.3600000000000001E-5</v>
      </c>
      <c r="AJ289" s="248" t="s">
        <v>147</v>
      </c>
      <c r="AK289" s="257"/>
    </row>
    <row r="290" spans="1:37" ht="13.9" customHeight="1">
      <c r="A290" s="247" t="s">
        <v>748</v>
      </c>
      <c r="B290" s="247" t="s">
        <v>749</v>
      </c>
      <c r="C290" s="248" t="s">
        <v>145</v>
      </c>
      <c r="D290" s="248" t="s">
        <v>145</v>
      </c>
      <c r="E290" s="248" t="s">
        <v>145</v>
      </c>
      <c r="F290" s="248" t="s">
        <v>145</v>
      </c>
      <c r="G290" s="248">
        <v>7.2399999999999998E-5</v>
      </c>
      <c r="H290" s="248" t="s">
        <v>152</v>
      </c>
      <c r="I290" s="249">
        <f t="shared" si="66"/>
        <v>7.2399999999999998E-5</v>
      </c>
      <c r="J290" s="250">
        <f t="shared" si="67"/>
        <v>7.2000000000000002E-5</v>
      </c>
      <c r="K290" s="249">
        <f t="shared" si="68"/>
        <v>4.1700000000000001E-2</v>
      </c>
      <c r="L290" s="250">
        <f t="shared" si="69"/>
        <v>4.2000000000000003E-2</v>
      </c>
      <c r="M290" s="248">
        <v>2.4099999999999998E-3</v>
      </c>
      <c r="N290" s="251">
        <f t="shared" si="64"/>
        <v>2.4099999999999998E-3</v>
      </c>
      <c r="O290" s="252">
        <f t="shared" si="70"/>
        <v>2.3999999999999998E-3</v>
      </c>
      <c r="P290" s="253">
        <f t="shared" si="71"/>
        <v>1.3900000000000001</v>
      </c>
      <c r="Q290" s="252">
        <f t="shared" si="72"/>
        <v>1.4</v>
      </c>
      <c r="R290" s="248">
        <v>2.0499999999999998</v>
      </c>
      <c r="S290" s="254">
        <f t="shared" si="65"/>
        <v>2.0499999999999998</v>
      </c>
      <c r="T290" s="255">
        <f t="shared" si="62"/>
        <v>2.1</v>
      </c>
      <c r="U290" s="254">
        <f t="shared" si="73"/>
        <v>1180.732044198895</v>
      </c>
      <c r="V290" s="255">
        <f t="shared" si="63"/>
        <v>1200</v>
      </c>
      <c r="W290" s="256">
        <f t="shared" si="74"/>
        <v>28314.917127071822</v>
      </c>
      <c r="X290" s="248" t="s">
        <v>153</v>
      </c>
      <c r="Y290" s="248">
        <v>10800000</v>
      </c>
      <c r="Z290" s="248">
        <v>35400000</v>
      </c>
      <c r="AA290" s="248">
        <v>12.5</v>
      </c>
      <c r="AB290" s="248" t="s">
        <v>147</v>
      </c>
      <c r="AC290" s="247"/>
      <c r="AD290" s="248">
        <v>1.4E-2</v>
      </c>
      <c r="AE290" s="248" t="s">
        <v>155</v>
      </c>
      <c r="AF290" s="248">
        <v>4.0000000000000003E-5</v>
      </c>
      <c r="AG290" s="248" t="s">
        <v>160</v>
      </c>
      <c r="AH290" s="248" t="s">
        <v>171</v>
      </c>
      <c r="AI290" s="248">
        <v>7.2399999999999998E-5</v>
      </c>
      <c r="AJ290" s="248">
        <v>4.1700000000000001E-2</v>
      </c>
      <c r="AK290" s="257"/>
    </row>
    <row r="291" spans="1:37" ht="13.9" customHeight="1">
      <c r="A291" s="247" t="s">
        <v>750</v>
      </c>
      <c r="B291" s="247" t="s">
        <v>751</v>
      </c>
      <c r="C291" s="248" t="s">
        <v>146</v>
      </c>
      <c r="D291" s="248" t="s">
        <v>145</v>
      </c>
      <c r="E291" s="258" t="s">
        <v>149</v>
      </c>
      <c r="F291" s="258" t="s">
        <v>149</v>
      </c>
      <c r="G291" s="248">
        <v>1.08</v>
      </c>
      <c r="H291" s="247"/>
      <c r="I291" s="249">
        <f t="shared" si="66"/>
        <v>1.08</v>
      </c>
      <c r="J291" s="250">
        <f t="shared" si="67"/>
        <v>1.1000000000000001</v>
      </c>
      <c r="K291" s="249" t="str">
        <f t="shared" si="68"/>
        <v>-</v>
      </c>
      <c r="L291" s="250" t="str">
        <f t="shared" si="69"/>
        <v>NITI</v>
      </c>
      <c r="M291" s="248" t="s">
        <v>147</v>
      </c>
      <c r="N291" s="251" t="str">
        <f t="shared" ref="N291:N322" si="75">IF(G291=I291,M291,"--")</f>
        <v>-</v>
      </c>
      <c r="O291" s="252" t="str">
        <f t="shared" si="70"/>
        <v>NV</v>
      </c>
      <c r="P291" s="253" t="str">
        <f t="shared" si="71"/>
        <v>--</v>
      </c>
      <c r="Q291" s="252" t="str">
        <f t="shared" si="72"/>
        <v>NITI, NV</v>
      </c>
      <c r="R291" s="248" t="s">
        <v>147</v>
      </c>
      <c r="S291" s="254" t="str">
        <f t="shared" ref="S291:S322" si="76">IF(G291=I291,R291,"--")</f>
        <v>-</v>
      </c>
      <c r="T291" s="255" t="str">
        <f t="shared" si="62"/>
        <v>NV</v>
      </c>
      <c r="U291" s="254" t="str">
        <f t="shared" si="73"/>
        <v>--</v>
      </c>
      <c r="V291" s="255" t="str">
        <f t="shared" si="63"/>
        <v>NITI, NV</v>
      </c>
      <c r="W291" s="256" t="str">
        <f t="shared" si="74"/>
        <v>NITI, NV</v>
      </c>
      <c r="X291" s="247"/>
      <c r="Y291" s="248">
        <v>1070000</v>
      </c>
      <c r="Z291" s="248">
        <v>1730</v>
      </c>
      <c r="AA291" s="248">
        <v>12.5</v>
      </c>
      <c r="AB291" s="248" t="s">
        <v>147</v>
      </c>
      <c r="AC291" s="247"/>
      <c r="AD291" s="248">
        <v>2.6000000000000001E-6</v>
      </c>
      <c r="AE291" s="248" t="s">
        <v>166</v>
      </c>
      <c r="AF291" s="248" t="s">
        <v>147</v>
      </c>
      <c r="AG291" s="247"/>
      <c r="AH291" s="248" t="s">
        <v>146</v>
      </c>
      <c r="AI291" s="248">
        <v>1.08</v>
      </c>
      <c r="AJ291" s="248" t="s">
        <v>147</v>
      </c>
      <c r="AK291" s="257"/>
    </row>
    <row r="292" spans="1:37" ht="13.9" customHeight="1">
      <c r="A292" s="247" t="s">
        <v>1255</v>
      </c>
      <c r="B292" s="247" t="s">
        <v>743</v>
      </c>
      <c r="C292" s="248" t="s">
        <v>146</v>
      </c>
      <c r="D292" s="248" t="s">
        <v>145</v>
      </c>
      <c r="E292" s="258" t="s">
        <v>149</v>
      </c>
      <c r="F292" s="258" t="s">
        <v>149</v>
      </c>
      <c r="G292" s="248">
        <v>1.4E-3</v>
      </c>
      <c r="H292" s="247"/>
      <c r="I292" s="249">
        <f t="shared" si="66"/>
        <v>1.4E-3</v>
      </c>
      <c r="J292" s="250">
        <f t="shared" si="67"/>
        <v>1.4E-3</v>
      </c>
      <c r="K292" s="249" t="str">
        <f t="shared" si="68"/>
        <v>-</v>
      </c>
      <c r="L292" s="250" t="str">
        <f t="shared" si="69"/>
        <v>NITI</v>
      </c>
      <c r="M292" s="248" t="s">
        <v>147</v>
      </c>
      <c r="N292" s="251" t="str">
        <f t="shared" si="75"/>
        <v>-</v>
      </c>
      <c r="O292" s="252" t="str">
        <f t="shared" si="70"/>
        <v>NV</v>
      </c>
      <c r="P292" s="253" t="str">
        <f t="shared" si="71"/>
        <v>--</v>
      </c>
      <c r="Q292" s="252" t="str">
        <f t="shared" si="72"/>
        <v>NITI, NV</v>
      </c>
      <c r="R292" s="248" t="s">
        <v>147</v>
      </c>
      <c r="S292" s="254" t="str">
        <f t="shared" si="76"/>
        <v>-</v>
      </c>
      <c r="T292" s="255" t="str">
        <f t="shared" si="62"/>
        <v>NV</v>
      </c>
      <c r="U292" s="254" t="str">
        <f t="shared" si="73"/>
        <v>--</v>
      </c>
      <c r="V292" s="255" t="str">
        <f t="shared" si="63"/>
        <v>NITI, NV</v>
      </c>
      <c r="W292" s="256" t="str">
        <f t="shared" si="74"/>
        <v>NITI, NV</v>
      </c>
      <c r="X292" s="247"/>
      <c r="Y292" s="248">
        <v>602000</v>
      </c>
      <c r="Z292" s="248">
        <v>2860000</v>
      </c>
      <c r="AA292" s="248">
        <v>12.5</v>
      </c>
      <c r="AB292" s="248" t="s">
        <v>147</v>
      </c>
      <c r="AC292" s="247"/>
      <c r="AD292" s="248">
        <v>2E-3</v>
      </c>
      <c r="AE292" s="248" t="s">
        <v>166</v>
      </c>
      <c r="AF292" s="248" t="s">
        <v>147</v>
      </c>
      <c r="AG292" s="247"/>
      <c r="AH292" s="248" t="s">
        <v>146</v>
      </c>
      <c r="AI292" s="248">
        <v>1.4E-3</v>
      </c>
      <c r="AJ292" s="248" t="s">
        <v>147</v>
      </c>
      <c r="AK292" s="257"/>
    </row>
    <row r="293" spans="1:37" ht="13.9" customHeight="1">
      <c r="A293" s="247" t="s">
        <v>752</v>
      </c>
      <c r="B293" s="247" t="s">
        <v>753</v>
      </c>
      <c r="C293" s="248" t="s">
        <v>145</v>
      </c>
      <c r="D293" s="248" t="s">
        <v>145</v>
      </c>
      <c r="E293" s="248" t="s">
        <v>145</v>
      </c>
      <c r="F293" s="248" t="s">
        <v>145</v>
      </c>
      <c r="G293" s="248">
        <v>4.46E-4</v>
      </c>
      <c r="H293" s="248" t="s">
        <v>152</v>
      </c>
      <c r="I293" s="249">
        <f t="shared" si="66"/>
        <v>4.46E-4</v>
      </c>
      <c r="J293" s="250">
        <f t="shared" si="67"/>
        <v>4.4999999999999999E-4</v>
      </c>
      <c r="K293" s="249" t="str">
        <f t="shared" si="68"/>
        <v>-</v>
      </c>
      <c r="L293" s="250" t="str">
        <f t="shared" si="69"/>
        <v>NITI</v>
      </c>
      <c r="M293" s="248">
        <v>1.49E-2</v>
      </c>
      <c r="N293" s="251">
        <f t="shared" si="75"/>
        <v>1.49E-2</v>
      </c>
      <c r="O293" s="252">
        <f t="shared" si="70"/>
        <v>1.4999999999999999E-2</v>
      </c>
      <c r="P293" s="253" t="str">
        <f t="shared" si="71"/>
        <v>--</v>
      </c>
      <c r="Q293" s="252" t="str">
        <f t="shared" si="72"/>
        <v>NITI</v>
      </c>
      <c r="R293" s="248">
        <v>7.57</v>
      </c>
      <c r="S293" s="254">
        <f t="shared" si="76"/>
        <v>7.57</v>
      </c>
      <c r="T293" s="255">
        <f t="shared" si="62"/>
        <v>7.6</v>
      </c>
      <c r="U293" s="254" t="str">
        <f t="shared" si="73"/>
        <v>--</v>
      </c>
      <c r="V293" s="255" t="str">
        <f t="shared" si="63"/>
        <v>NITI</v>
      </c>
      <c r="W293" s="256" t="str">
        <f t="shared" si="74"/>
        <v>NITI</v>
      </c>
      <c r="X293" s="248" t="s">
        <v>153</v>
      </c>
      <c r="Y293" s="248">
        <v>5210000</v>
      </c>
      <c r="Z293" s="248">
        <v>17700000</v>
      </c>
      <c r="AA293" s="248">
        <v>12.5</v>
      </c>
      <c r="AB293" s="248" t="s">
        <v>147</v>
      </c>
      <c r="AC293" s="247"/>
      <c r="AD293" s="248">
        <v>6.3E-3</v>
      </c>
      <c r="AE293" s="248" t="s">
        <v>166</v>
      </c>
      <c r="AF293" s="248" t="s">
        <v>147</v>
      </c>
      <c r="AG293" s="247"/>
      <c r="AH293" s="248" t="s">
        <v>146</v>
      </c>
      <c r="AI293" s="248">
        <v>4.46E-4</v>
      </c>
      <c r="AJ293" s="248" t="s">
        <v>147</v>
      </c>
      <c r="AK293" s="257"/>
    </row>
    <row r="294" spans="1:37" ht="13.9" customHeight="1">
      <c r="A294" s="247" t="s">
        <v>754</v>
      </c>
      <c r="B294" s="247" t="s">
        <v>755</v>
      </c>
      <c r="C294" s="248" t="s">
        <v>146</v>
      </c>
      <c r="D294" s="248" t="s">
        <v>145</v>
      </c>
      <c r="E294" s="258" t="s">
        <v>149</v>
      </c>
      <c r="F294" s="258" t="s">
        <v>149</v>
      </c>
      <c r="G294" s="248">
        <v>1.48E-3</v>
      </c>
      <c r="H294" s="247"/>
      <c r="I294" s="249">
        <f t="shared" si="66"/>
        <v>1.48E-3</v>
      </c>
      <c r="J294" s="250">
        <f t="shared" si="67"/>
        <v>1.5E-3</v>
      </c>
      <c r="K294" s="249" t="str">
        <f t="shared" si="68"/>
        <v>-</v>
      </c>
      <c r="L294" s="250" t="str">
        <f t="shared" si="69"/>
        <v>NITI</v>
      </c>
      <c r="M294" s="248" t="s">
        <v>147</v>
      </c>
      <c r="N294" s="251" t="str">
        <f t="shared" si="75"/>
        <v>-</v>
      </c>
      <c r="O294" s="252" t="str">
        <f t="shared" si="70"/>
        <v>NV</v>
      </c>
      <c r="P294" s="253" t="str">
        <f t="shared" si="71"/>
        <v>--</v>
      </c>
      <c r="Q294" s="252" t="str">
        <f t="shared" si="72"/>
        <v>NITI, NV</v>
      </c>
      <c r="R294" s="248" t="s">
        <v>147</v>
      </c>
      <c r="S294" s="254" t="str">
        <f t="shared" si="76"/>
        <v>-</v>
      </c>
      <c r="T294" s="255" t="str">
        <f t="shared" ref="T294:T357" si="77">IF(ISNUMBER(S294),ROUND(S294,2-(1+INT(LOG10(S294)))),IF(AND(NOT($C294="Yes"),NOT(ISNUMBER(I294))),"NITI, NV",IF(AND($C294="Yes",NOT(ISNUMBER(I294))),"NITI","NV")))</f>
        <v>NV</v>
      </c>
      <c r="U294" s="254" t="str">
        <f t="shared" si="73"/>
        <v>--</v>
      </c>
      <c r="V294" s="255" t="str">
        <f t="shared" si="63"/>
        <v>NITI, NV</v>
      </c>
      <c r="W294" s="256" t="str">
        <f t="shared" si="74"/>
        <v>NITI, NV</v>
      </c>
      <c r="X294" s="247"/>
      <c r="Y294" s="248">
        <v>225000</v>
      </c>
      <c r="Z294" s="248">
        <v>1000000</v>
      </c>
      <c r="AA294" s="248">
        <v>12.5</v>
      </c>
      <c r="AB294" s="248" t="s">
        <v>147</v>
      </c>
      <c r="AC294" s="247"/>
      <c r="AD294" s="248">
        <v>1.9E-3</v>
      </c>
      <c r="AE294" s="248" t="s">
        <v>166</v>
      </c>
      <c r="AF294" s="248" t="s">
        <v>147</v>
      </c>
      <c r="AG294" s="247"/>
      <c r="AH294" s="248" t="s">
        <v>146</v>
      </c>
      <c r="AI294" s="248">
        <v>1.48E-3</v>
      </c>
      <c r="AJ294" s="248" t="s">
        <v>147</v>
      </c>
      <c r="AK294" s="257"/>
    </row>
    <row r="295" spans="1:37" ht="13.9" customHeight="1">
      <c r="A295" s="247" t="s">
        <v>738</v>
      </c>
      <c r="B295" s="247" t="s">
        <v>739</v>
      </c>
      <c r="C295" s="248" t="s">
        <v>146</v>
      </c>
      <c r="D295" s="248" t="s">
        <v>145</v>
      </c>
      <c r="E295" s="258" t="s">
        <v>149</v>
      </c>
      <c r="F295" s="258" t="s">
        <v>149</v>
      </c>
      <c r="G295" s="248">
        <v>1.3200000000000001E-4</v>
      </c>
      <c r="H295" s="247"/>
      <c r="I295" s="249">
        <f t="shared" si="66"/>
        <v>1.3200000000000001E-4</v>
      </c>
      <c r="J295" s="250">
        <f t="shared" si="67"/>
        <v>1.2999999999999999E-4</v>
      </c>
      <c r="K295" s="249" t="str">
        <f t="shared" si="68"/>
        <v>-</v>
      </c>
      <c r="L295" s="250" t="str">
        <f t="shared" si="69"/>
        <v>NITI</v>
      </c>
      <c r="M295" s="248" t="s">
        <v>147</v>
      </c>
      <c r="N295" s="251" t="str">
        <f t="shared" si="75"/>
        <v>-</v>
      </c>
      <c r="O295" s="252" t="str">
        <f t="shared" si="70"/>
        <v>NV</v>
      </c>
      <c r="P295" s="253" t="str">
        <f t="shared" si="71"/>
        <v>--</v>
      </c>
      <c r="Q295" s="252" t="str">
        <f t="shared" si="72"/>
        <v>NITI, NV</v>
      </c>
      <c r="R295" s="248" t="s">
        <v>147</v>
      </c>
      <c r="S295" s="254" t="str">
        <f t="shared" si="76"/>
        <v>-</v>
      </c>
      <c r="T295" s="255" t="str">
        <f t="shared" si="77"/>
        <v>NV</v>
      </c>
      <c r="U295" s="254" t="str">
        <f t="shared" si="73"/>
        <v>--</v>
      </c>
      <c r="V295" s="255" t="str">
        <f t="shared" si="63"/>
        <v>NITI, NV</v>
      </c>
      <c r="W295" s="256" t="str">
        <f t="shared" si="74"/>
        <v>NITI, NV</v>
      </c>
      <c r="X295" s="247"/>
      <c r="Y295" s="248">
        <v>115000</v>
      </c>
      <c r="Z295" s="248">
        <v>70.2</v>
      </c>
      <c r="AA295" s="248">
        <v>12.5</v>
      </c>
      <c r="AB295" s="248" t="s">
        <v>147</v>
      </c>
      <c r="AC295" s="247"/>
      <c r="AD295" s="248">
        <v>7.7000000000000002E-3</v>
      </c>
      <c r="AE295" s="248" t="s">
        <v>166</v>
      </c>
      <c r="AF295" s="248" t="s">
        <v>147</v>
      </c>
      <c r="AG295" s="247"/>
      <c r="AH295" s="248" t="s">
        <v>171</v>
      </c>
      <c r="AI295" s="248">
        <v>1.3200000000000001E-4</v>
      </c>
      <c r="AJ295" s="248" t="s">
        <v>147</v>
      </c>
      <c r="AK295" s="257"/>
    </row>
    <row r="296" spans="1:37" ht="13.9" customHeight="1">
      <c r="A296" s="247" t="s">
        <v>740</v>
      </c>
      <c r="B296" s="247" t="s">
        <v>741</v>
      </c>
      <c r="C296" s="248" t="s">
        <v>146</v>
      </c>
      <c r="D296" s="248" t="s">
        <v>145</v>
      </c>
      <c r="E296" s="258" t="s">
        <v>149</v>
      </c>
      <c r="F296" s="258" t="s">
        <v>149</v>
      </c>
      <c r="G296" s="248">
        <v>2.9799999999999999E-5</v>
      </c>
      <c r="H296" s="247"/>
      <c r="I296" s="249">
        <f t="shared" si="66"/>
        <v>2.9799999999999999E-5</v>
      </c>
      <c r="J296" s="250">
        <f t="shared" si="67"/>
        <v>3.0000000000000001E-5</v>
      </c>
      <c r="K296" s="249" t="str">
        <f t="shared" si="68"/>
        <v>-</v>
      </c>
      <c r="L296" s="250" t="str">
        <f t="shared" si="69"/>
        <v>NITI</v>
      </c>
      <c r="M296" s="248" t="s">
        <v>147</v>
      </c>
      <c r="N296" s="251" t="str">
        <f t="shared" si="75"/>
        <v>-</v>
      </c>
      <c r="O296" s="252" t="str">
        <f t="shared" si="70"/>
        <v>NV</v>
      </c>
      <c r="P296" s="253" t="str">
        <f t="shared" si="71"/>
        <v>--</v>
      </c>
      <c r="Q296" s="252" t="str">
        <f t="shared" si="72"/>
        <v>NITI, NV</v>
      </c>
      <c r="R296" s="248" t="s">
        <v>147</v>
      </c>
      <c r="S296" s="254" t="str">
        <f t="shared" si="76"/>
        <v>-</v>
      </c>
      <c r="T296" s="255" t="str">
        <f t="shared" si="77"/>
        <v>NV</v>
      </c>
      <c r="U296" s="254" t="str">
        <f t="shared" si="73"/>
        <v>--</v>
      </c>
      <c r="V296" s="255" t="str">
        <f t="shared" si="63"/>
        <v>NITI, NV</v>
      </c>
      <c r="W296" s="256" t="str">
        <f t="shared" si="74"/>
        <v>NITI, NV</v>
      </c>
      <c r="X296" s="247"/>
      <c r="Y296" s="248">
        <v>162000</v>
      </c>
      <c r="Z296" s="248">
        <v>58.3</v>
      </c>
      <c r="AA296" s="248">
        <v>12.5</v>
      </c>
      <c r="AB296" s="248" t="s">
        <v>147</v>
      </c>
      <c r="AC296" s="247"/>
      <c r="AD296" s="248">
        <v>3.4000000000000002E-2</v>
      </c>
      <c r="AE296" s="248" t="s">
        <v>166</v>
      </c>
      <c r="AF296" s="248" t="s">
        <v>147</v>
      </c>
      <c r="AG296" s="247"/>
      <c r="AH296" s="248" t="s">
        <v>171</v>
      </c>
      <c r="AI296" s="248">
        <v>2.9799999999999999E-5</v>
      </c>
      <c r="AJ296" s="248" t="s">
        <v>147</v>
      </c>
      <c r="AK296" s="257"/>
    </row>
    <row r="297" spans="1:37" ht="13.9" customHeight="1">
      <c r="A297" s="247" t="s">
        <v>756</v>
      </c>
      <c r="B297" s="247" t="s">
        <v>757</v>
      </c>
      <c r="C297" s="248" t="s">
        <v>146</v>
      </c>
      <c r="D297" s="248" t="s">
        <v>145</v>
      </c>
      <c r="E297" s="258" t="s">
        <v>149</v>
      </c>
      <c r="F297" s="258" t="s">
        <v>149</v>
      </c>
      <c r="G297" s="248">
        <v>1.0399999999999999E-3</v>
      </c>
      <c r="H297" s="247"/>
      <c r="I297" s="249">
        <f t="shared" si="66"/>
        <v>1.0399999999999999E-3</v>
      </c>
      <c r="J297" s="250">
        <f t="shared" si="67"/>
        <v>1E-3</v>
      </c>
      <c r="K297" s="249" t="str">
        <f t="shared" si="68"/>
        <v>-</v>
      </c>
      <c r="L297" s="250" t="str">
        <f t="shared" si="69"/>
        <v>NITI</v>
      </c>
      <c r="M297" s="248" t="s">
        <v>147</v>
      </c>
      <c r="N297" s="251" t="str">
        <f t="shared" si="75"/>
        <v>-</v>
      </c>
      <c r="O297" s="252" t="str">
        <f t="shared" si="70"/>
        <v>NV</v>
      </c>
      <c r="P297" s="253" t="str">
        <f t="shared" si="71"/>
        <v>--</v>
      </c>
      <c r="Q297" s="252" t="str">
        <f t="shared" si="72"/>
        <v>NITI, NV</v>
      </c>
      <c r="R297" s="248" t="s">
        <v>147</v>
      </c>
      <c r="S297" s="254" t="str">
        <f t="shared" si="76"/>
        <v>-</v>
      </c>
      <c r="T297" s="255" t="str">
        <f t="shared" si="77"/>
        <v>NV</v>
      </c>
      <c r="U297" s="254" t="str">
        <f t="shared" si="73"/>
        <v>--</v>
      </c>
      <c r="V297" s="255" t="str">
        <f t="shared" si="63"/>
        <v>NITI, NV</v>
      </c>
      <c r="W297" s="256" t="str">
        <f t="shared" si="74"/>
        <v>NITI, NV</v>
      </c>
      <c r="X297" s="247"/>
      <c r="Y297" s="248">
        <v>565000</v>
      </c>
      <c r="Z297" s="248">
        <v>2640000</v>
      </c>
      <c r="AA297" s="248">
        <v>12.5</v>
      </c>
      <c r="AB297" s="248" t="s">
        <v>147</v>
      </c>
      <c r="AC297" s="247"/>
      <c r="AD297" s="248">
        <v>2.7000000000000001E-3</v>
      </c>
      <c r="AE297" s="248" t="s">
        <v>166</v>
      </c>
      <c r="AF297" s="248" t="s">
        <v>147</v>
      </c>
      <c r="AG297" s="247"/>
      <c r="AH297" s="248" t="s">
        <v>146</v>
      </c>
      <c r="AI297" s="248">
        <v>1.0399999999999999E-3</v>
      </c>
      <c r="AJ297" s="248" t="s">
        <v>147</v>
      </c>
      <c r="AK297" s="257"/>
    </row>
    <row r="298" spans="1:37" ht="13.9" customHeight="1">
      <c r="A298" s="247" t="s">
        <v>758</v>
      </c>
      <c r="B298" s="247" t="s">
        <v>759</v>
      </c>
      <c r="C298" s="248" t="s">
        <v>146</v>
      </c>
      <c r="D298" s="248" t="s">
        <v>145</v>
      </c>
      <c r="E298" s="258" t="s">
        <v>149</v>
      </c>
      <c r="F298" s="258" t="s">
        <v>149</v>
      </c>
      <c r="G298" s="248">
        <v>4.5999999999999999E-3</v>
      </c>
      <c r="H298" s="247"/>
      <c r="I298" s="249">
        <f t="shared" si="66"/>
        <v>4.5999999999999999E-3</v>
      </c>
      <c r="J298" s="250">
        <f t="shared" si="67"/>
        <v>4.5999999999999999E-3</v>
      </c>
      <c r="K298" s="249" t="str">
        <f t="shared" si="68"/>
        <v>-</v>
      </c>
      <c r="L298" s="250" t="str">
        <f t="shared" si="69"/>
        <v>NITI</v>
      </c>
      <c r="M298" s="248" t="s">
        <v>147</v>
      </c>
      <c r="N298" s="251" t="str">
        <f t="shared" si="75"/>
        <v>-</v>
      </c>
      <c r="O298" s="252" t="str">
        <f t="shared" si="70"/>
        <v>NV</v>
      </c>
      <c r="P298" s="253" t="str">
        <f t="shared" si="71"/>
        <v>--</v>
      </c>
      <c r="Q298" s="252" t="str">
        <f t="shared" si="72"/>
        <v>NITI, NV</v>
      </c>
      <c r="R298" s="248" t="s">
        <v>147</v>
      </c>
      <c r="S298" s="254" t="str">
        <f t="shared" si="76"/>
        <v>-</v>
      </c>
      <c r="T298" s="255" t="str">
        <f t="shared" si="77"/>
        <v>NV</v>
      </c>
      <c r="U298" s="254" t="str">
        <f t="shared" si="73"/>
        <v>--</v>
      </c>
      <c r="V298" s="255" t="str">
        <f t="shared" si="63"/>
        <v>NITI, NV</v>
      </c>
      <c r="W298" s="256" t="str">
        <f t="shared" si="74"/>
        <v>NITI, NV</v>
      </c>
      <c r="X298" s="247"/>
      <c r="Y298" s="248">
        <v>323000</v>
      </c>
      <c r="Z298" s="248">
        <v>2000000</v>
      </c>
      <c r="AA298" s="248">
        <v>12.5</v>
      </c>
      <c r="AB298" s="248" t="s">
        <v>147</v>
      </c>
      <c r="AC298" s="247"/>
      <c r="AD298" s="248">
        <v>6.0999999999999997E-4</v>
      </c>
      <c r="AE298" s="248" t="s">
        <v>155</v>
      </c>
      <c r="AF298" s="248" t="s">
        <v>147</v>
      </c>
      <c r="AG298" s="247"/>
      <c r="AH298" s="248" t="s">
        <v>146</v>
      </c>
      <c r="AI298" s="248">
        <v>4.5999999999999999E-3</v>
      </c>
      <c r="AJ298" s="248" t="s">
        <v>147</v>
      </c>
      <c r="AK298" s="257"/>
    </row>
    <row r="299" spans="1:37" ht="13.9" customHeight="1">
      <c r="A299" s="247" t="s">
        <v>760</v>
      </c>
      <c r="B299" s="247" t="s">
        <v>761</v>
      </c>
      <c r="C299" s="248" t="s">
        <v>145</v>
      </c>
      <c r="D299" s="248" t="s">
        <v>145</v>
      </c>
      <c r="E299" s="248" t="s">
        <v>145</v>
      </c>
      <c r="F299" s="248" t="s">
        <v>145</v>
      </c>
      <c r="G299" s="248">
        <v>20.9</v>
      </c>
      <c r="H299" s="248" t="s">
        <v>163</v>
      </c>
      <c r="I299" s="249" t="str">
        <f t="shared" si="66"/>
        <v>-</v>
      </c>
      <c r="J299" s="250" t="str">
        <f t="shared" si="67"/>
        <v>NITI</v>
      </c>
      <c r="K299" s="249">
        <f t="shared" si="68"/>
        <v>20.9</v>
      </c>
      <c r="L299" s="250">
        <f t="shared" si="69"/>
        <v>21</v>
      </c>
      <c r="M299" s="248">
        <v>695</v>
      </c>
      <c r="N299" s="251" t="str">
        <f t="shared" si="75"/>
        <v>--</v>
      </c>
      <c r="O299" s="252" t="str">
        <f t="shared" si="70"/>
        <v>NITI</v>
      </c>
      <c r="P299" s="253">
        <f t="shared" si="71"/>
        <v>695</v>
      </c>
      <c r="Q299" s="252">
        <f t="shared" si="72"/>
        <v>700</v>
      </c>
      <c r="R299" s="248">
        <v>0.33200000000000002</v>
      </c>
      <c r="S299" s="254" t="str">
        <f t="shared" si="76"/>
        <v>--</v>
      </c>
      <c r="T299" s="255" t="str">
        <f t="shared" si="77"/>
        <v>NITI</v>
      </c>
      <c r="U299" s="254">
        <f t="shared" si="73"/>
        <v>0.33200000000000002</v>
      </c>
      <c r="V299" s="255">
        <f t="shared" si="63"/>
        <v>0.33</v>
      </c>
      <c r="W299" s="256">
        <f t="shared" si="74"/>
        <v>1.5885167464114835E-2</v>
      </c>
      <c r="X299" s="248" t="s">
        <v>153</v>
      </c>
      <c r="Y299" s="248">
        <v>30700000</v>
      </c>
      <c r="Z299" s="248">
        <v>13800000</v>
      </c>
      <c r="AA299" s="248">
        <v>12.5</v>
      </c>
      <c r="AB299" s="248">
        <v>0.8</v>
      </c>
      <c r="AC299" s="248" t="s">
        <v>154</v>
      </c>
      <c r="AD299" s="248" t="s">
        <v>147</v>
      </c>
      <c r="AE299" s="247"/>
      <c r="AF299" s="248">
        <v>0.02</v>
      </c>
      <c r="AG299" s="248" t="s">
        <v>174</v>
      </c>
      <c r="AH299" s="248" t="s">
        <v>146</v>
      </c>
      <c r="AI299" s="248" t="s">
        <v>147</v>
      </c>
      <c r="AJ299" s="248">
        <v>20.9</v>
      </c>
      <c r="AK299" s="257"/>
    </row>
    <row r="300" spans="1:37" ht="13.9" customHeight="1">
      <c r="A300" s="247" t="s">
        <v>762</v>
      </c>
      <c r="B300" s="247" t="s">
        <v>763</v>
      </c>
      <c r="C300" s="248" t="s">
        <v>146</v>
      </c>
      <c r="D300" s="248" t="s">
        <v>145</v>
      </c>
      <c r="E300" s="258" t="s">
        <v>149</v>
      </c>
      <c r="F300" s="258" t="s">
        <v>149</v>
      </c>
      <c r="G300" s="248">
        <v>2.4600000000000002E-4</v>
      </c>
      <c r="H300" s="247"/>
      <c r="I300" s="249">
        <f t="shared" si="66"/>
        <v>2.4600000000000002E-4</v>
      </c>
      <c r="J300" s="250">
        <f t="shared" si="67"/>
        <v>2.5000000000000001E-4</v>
      </c>
      <c r="K300" s="249">
        <f t="shared" si="68"/>
        <v>0.13900000000000001</v>
      </c>
      <c r="L300" s="250">
        <f t="shared" si="69"/>
        <v>0.14000000000000001</v>
      </c>
      <c r="M300" s="248" t="s">
        <v>147</v>
      </c>
      <c r="N300" s="251" t="str">
        <f t="shared" si="75"/>
        <v>-</v>
      </c>
      <c r="O300" s="252" t="str">
        <f t="shared" si="70"/>
        <v>NV</v>
      </c>
      <c r="P300" s="253" t="str">
        <f t="shared" si="71"/>
        <v>--</v>
      </c>
      <c r="Q300" s="252" t="str">
        <f t="shared" si="72"/>
        <v>NV</v>
      </c>
      <c r="R300" s="248" t="s">
        <v>147</v>
      </c>
      <c r="S300" s="254" t="str">
        <f t="shared" si="76"/>
        <v>-</v>
      </c>
      <c r="T300" s="255" t="str">
        <f t="shared" si="77"/>
        <v>NV</v>
      </c>
      <c r="U300" s="254" t="str">
        <f t="shared" si="73"/>
        <v>--</v>
      </c>
      <c r="V300" s="255" t="str">
        <f t="shared" si="63"/>
        <v>NV</v>
      </c>
      <c r="W300" s="256" t="str">
        <f t="shared" si="74"/>
        <v>NV</v>
      </c>
      <c r="X300" s="247"/>
      <c r="Y300" s="248">
        <v>2.0400000000000001E-5</v>
      </c>
      <c r="Z300" s="248">
        <v>6.3100000000000002E-5</v>
      </c>
      <c r="AA300" s="248">
        <v>12.5</v>
      </c>
      <c r="AB300" s="248" t="s">
        <v>147</v>
      </c>
      <c r="AC300" s="247"/>
      <c r="AD300" s="248">
        <v>1.14E-2</v>
      </c>
      <c r="AE300" s="248" t="s">
        <v>546</v>
      </c>
      <c r="AF300" s="248">
        <v>1.3300000000000001E-4</v>
      </c>
      <c r="AG300" s="248" t="s">
        <v>546</v>
      </c>
      <c r="AH300" s="248" t="s">
        <v>146</v>
      </c>
      <c r="AI300" s="248">
        <v>2.4600000000000002E-4</v>
      </c>
      <c r="AJ300" s="248">
        <v>0.13900000000000001</v>
      </c>
      <c r="AK300" s="257" t="s">
        <v>1279</v>
      </c>
    </row>
    <row r="301" spans="1:37" ht="13.9" customHeight="1">
      <c r="A301" s="247" t="s">
        <v>764</v>
      </c>
      <c r="B301" s="247" t="s">
        <v>765</v>
      </c>
      <c r="C301" s="248" t="s">
        <v>146</v>
      </c>
      <c r="D301" s="248" t="s">
        <v>145</v>
      </c>
      <c r="E301" s="258" t="s">
        <v>149</v>
      </c>
      <c r="F301" s="258" t="s">
        <v>149</v>
      </c>
      <c r="G301" s="248">
        <v>2.4600000000000002E-4</v>
      </c>
      <c r="H301" s="247"/>
      <c r="I301" s="249">
        <f t="shared" si="66"/>
        <v>2.4600000000000002E-4</v>
      </c>
      <c r="J301" s="250">
        <f t="shared" si="67"/>
        <v>2.5000000000000001E-4</v>
      </c>
      <c r="K301" s="249">
        <f t="shared" si="68"/>
        <v>0.13900000000000001</v>
      </c>
      <c r="L301" s="250">
        <f t="shared" si="69"/>
        <v>0.14000000000000001</v>
      </c>
      <c r="M301" s="248" t="s">
        <v>147</v>
      </c>
      <c r="N301" s="251" t="str">
        <f t="shared" si="75"/>
        <v>-</v>
      </c>
      <c r="O301" s="252" t="str">
        <f t="shared" si="70"/>
        <v>NV</v>
      </c>
      <c r="P301" s="253" t="str">
        <f t="shared" si="71"/>
        <v>--</v>
      </c>
      <c r="Q301" s="252" t="str">
        <f t="shared" si="72"/>
        <v>NV</v>
      </c>
      <c r="R301" s="248" t="s">
        <v>147</v>
      </c>
      <c r="S301" s="254" t="str">
        <f t="shared" si="76"/>
        <v>-</v>
      </c>
      <c r="T301" s="255" t="str">
        <f t="shared" si="77"/>
        <v>NV</v>
      </c>
      <c r="U301" s="254" t="str">
        <f t="shared" si="73"/>
        <v>--</v>
      </c>
      <c r="V301" s="255" t="str">
        <f t="shared" si="63"/>
        <v>NV</v>
      </c>
      <c r="W301" s="256" t="str">
        <f t="shared" si="74"/>
        <v>NV</v>
      </c>
      <c r="X301" s="247"/>
      <c r="Y301" s="248">
        <v>8.9499999999999994E-5</v>
      </c>
      <c r="Z301" s="248">
        <v>3.1600000000000002E-5</v>
      </c>
      <c r="AA301" s="248">
        <v>12.5</v>
      </c>
      <c r="AB301" s="248" t="s">
        <v>147</v>
      </c>
      <c r="AC301" s="247"/>
      <c r="AD301" s="248">
        <v>1.14E-2</v>
      </c>
      <c r="AE301" s="248" t="s">
        <v>546</v>
      </c>
      <c r="AF301" s="248">
        <v>1.3300000000000001E-4</v>
      </c>
      <c r="AG301" s="248" t="s">
        <v>546</v>
      </c>
      <c r="AH301" s="248" t="s">
        <v>146</v>
      </c>
      <c r="AI301" s="248">
        <v>2.4600000000000002E-4</v>
      </c>
      <c r="AJ301" s="248">
        <v>0.13900000000000001</v>
      </c>
      <c r="AK301" s="257" t="s">
        <v>1279</v>
      </c>
    </row>
    <row r="302" spans="1:37" ht="13.9" customHeight="1">
      <c r="A302" s="247" t="s">
        <v>768</v>
      </c>
      <c r="B302" s="247" t="s">
        <v>769</v>
      </c>
      <c r="C302" s="248" t="s">
        <v>146</v>
      </c>
      <c r="D302" s="248" t="s">
        <v>145</v>
      </c>
      <c r="E302" s="258" t="s">
        <v>149</v>
      </c>
      <c r="F302" s="258" t="s">
        <v>149</v>
      </c>
      <c r="G302" s="248">
        <v>2.4600000000000002E-6</v>
      </c>
      <c r="H302" s="247"/>
      <c r="I302" s="249">
        <f t="shared" si="66"/>
        <v>2.4600000000000002E-6</v>
      </c>
      <c r="J302" s="250">
        <f t="shared" si="67"/>
        <v>2.5000000000000002E-6</v>
      </c>
      <c r="K302" s="249">
        <f t="shared" si="68"/>
        <v>1.39E-3</v>
      </c>
      <c r="L302" s="250">
        <f t="shared" si="69"/>
        <v>1.4E-3</v>
      </c>
      <c r="M302" s="248" t="s">
        <v>147</v>
      </c>
      <c r="N302" s="251" t="str">
        <f t="shared" si="75"/>
        <v>-</v>
      </c>
      <c r="O302" s="252" t="str">
        <f t="shared" si="70"/>
        <v>NV</v>
      </c>
      <c r="P302" s="253" t="str">
        <f t="shared" si="71"/>
        <v>--</v>
      </c>
      <c r="Q302" s="252" t="str">
        <f t="shared" si="72"/>
        <v>NV</v>
      </c>
      <c r="R302" s="248" t="s">
        <v>147</v>
      </c>
      <c r="S302" s="254" t="str">
        <f t="shared" si="76"/>
        <v>-</v>
      </c>
      <c r="T302" s="255" t="str">
        <f t="shared" si="77"/>
        <v>NV</v>
      </c>
      <c r="U302" s="254" t="str">
        <f t="shared" si="73"/>
        <v>--</v>
      </c>
      <c r="V302" s="255" t="str">
        <f t="shared" si="63"/>
        <v>NV</v>
      </c>
      <c r="W302" s="256" t="str">
        <f t="shared" si="74"/>
        <v>NV</v>
      </c>
      <c r="X302" s="247"/>
      <c r="Y302" s="248">
        <v>3.1699999999999999E-2</v>
      </c>
      <c r="Z302" s="248">
        <v>4.8099999999999997E-2</v>
      </c>
      <c r="AA302" s="248">
        <v>12.5</v>
      </c>
      <c r="AB302" s="248" t="s">
        <v>147</v>
      </c>
      <c r="AC302" s="247"/>
      <c r="AD302" s="248">
        <v>1.1399999999999999</v>
      </c>
      <c r="AE302" s="248" t="s">
        <v>546</v>
      </c>
      <c r="AF302" s="248">
        <v>1.33E-6</v>
      </c>
      <c r="AG302" s="248" t="s">
        <v>546</v>
      </c>
      <c r="AH302" s="248" t="s">
        <v>146</v>
      </c>
      <c r="AI302" s="248">
        <v>2.4600000000000002E-6</v>
      </c>
      <c r="AJ302" s="248">
        <v>1.39E-3</v>
      </c>
      <c r="AK302" s="257" t="s">
        <v>1279</v>
      </c>
    </row>
    <row r="303" spans="1:37" ht="13.9" customHeight="1">
      <c r="A303" s="247" t="s">
        <v>770</v>
      </c>
      <c r="B303" s="247" t="s">
        <v>771</v>
      </c>
      <c r="C303" s="248" t="s">
        <v>146</v>
      </c>
      <c r="D303" s="248" t="s">
        <v>145</v>
      </c>
      <c r="E303" s="258" t="s">
        <v>149</v>
      </c>
      <c r="F303" s="258" t="s">
        <v>149</v>
      </c>
      <c r="G303" s="248">
        <v>2.4600000000000001E-7</v>
      </c>
      <c r="H303" s="247"/>
      <c r="I303" s="249">
        <f t="shared" si="66"/>
        <v>2.4600000000000001E-7</v>
      </c>
      <c r="J303" s="250">
        <f t="shared" si="67"/>
        <v>2.4999999999999999E-7</v>
      </c>
      <c r="K303" s="249">
        <f t="shared" si="68"/>
        <v>1.3899999999999999E-4</v>
      </c>
      <c r="L303" s="250">
        <f t="shared" si="69"/>
        <v>1.3999999999999999E-4</v>
      </c>
      <c r="M303" s="248" t="s">
        <v>147</v>
      </c>
      <c r="N303" s="251" t="str">
        <f t="shared" si="75"/>
        <v>-</v>
      </c>
      <c r="O303" s="252" t="str">
        <f t="shared" si="70"/>
        <v>NV</v>
      </c>
      <c r="P303" s="253" t="str">
        <f t="shared" si="71"/>
        <v>--</v>
      </c>
      <c r="Q303" s="252" t="str">
        <f t="shared" si="72"/>
        <v>NV</v>
      </c>
      <c r="R303" s="248" t="s">
        <v>147</v>
      </c>
      <c r="S303" s="254" t="str">
        <f t="shared" si="76"/>
        <v>-</v>
      </c>
      <c r="T303" s="255" t="str">
        <f t="shared" si="77"/>
        <v>NV</v>
      </c>
      <c r="U303" s="254" t="str">
        <f t="shared" si="73"/>
        <v>--</v>
      </c>
      <c r="V303" s="255" t="str">
        <f t="shared" si="63"/>
        <v>NV</v>
      </c>
      <c r="W303" s="256" t="str">
        <f t="shared" si="74"/>
        <v>NV</v>
      </c>
      <c r="X303" s="247"/>
      <c r="Y303" s="248">
        <v>3.1699999999999999E-2</v>
      </c>
      <c r="Z303" s="248">
        <v>4.8099999999999997E-2</v>
      </c>
      <c r="AA303" s="248">
        <v>12.5</v>
      </c>
      <c r="AB303" s="248" t="s">
        <v>147</v>
      </c>
      <c r="AC303" s="247"/>
      <c r="AD303" s="248">
        <v>11.4</v>
      </c>
      <c r="AE303" s="248" t="s">
        <v>546</v>
      </c>
      <c r="AF303" s="248">
        <v>1.3300000000000001E-7</v>
      </c>
      <c r="AG303" s="248" t="s">
        <v>546</v>
      </c>
      <c r="AH303" s="248" t="s">
        <v>146</v>
      </c>
      <c r="AI303" s="248">
        <v>2.4600000000000001E-7</v>
      </c>
      <c r="AJ303" s="248">
        <v>1.3899999999999999E-4</v>
      </c>
      <c r="AK303" s="257" t="s">
        <v>1279</v>
      </c>
    </row>
    <row r="304" spans="1:37" ht="13.9" customHeight="1">
      <c r="A304" s="247" t="s">
        <v>776</v>
      </c>
      <c r="B304" s="247" t="s">
        <v>777</v>
      </c>
      <c r="C304" s="248" t="s">
        <v>145</v>
      </c>
      <c r="D304" s="248" t="s">
        <v>145</v>
      </c>
      <c r="E304" s="248" t="s">
        <v>145</v>
      </c>
      <c r="F304" s="248" t="s">
        <v>145</v>
      </c>
      <c r="G304" s="248">
        <v>2.4599999999999999E-3</v>
      </c>
      <c r="H304" s="248" t="s">
        <v>152</v>
      </c>
      <c r="I304" s="249">
        <f t="shared" si="66"/>
        <v>2.4599999999999999E-3</v>
      </c>
      <c r="J304" s="250">
        <f t="shared" si="67"/>
        <v>2.5000000000000001E-3</v>
      </c>
      <c r="K304" s="249">
        <f t="shared" si="68"/>
        <v>1.39</v>
      </c>
      <c r="L304" s="250">
        <f t="shared" si="69"/>
        <v>1.4</v>
      </c>
      <c r="M304" s="248">
        <v>8.2100000000000006E-2</v>
      </c>
      <c r="N304" s="251">
        <f t="shared" si="75"/>
        <v>8.2100000000000006E-2</v>
      </c>
      <c r="O304" s="252">
        <f t="shared" si="70"/>
        <v>8.2000000000000003E-2</v>
      </c>
      <c r="P304" s="253">
        <f t="shared" si="71"/>
        <v>46.333333333333329</v>
      </c>
      <c r="Q304" s="252">
        <f t="shared" si="72"/>
        <v>46</v>
      </c>
      <c r="R304" s="248">
        <v>0.80500000000000005</v>
      </c>
      <c r="S304" s="254">
        <f t="shared" si="76"/>
        <v>0.80500000000000005</v>
      </c>
      <c r="T304" s="255">
        <f t="shared" si="77"/>
        <v>0.81</v>
      </c>
      <c r="U304" s="254">
        <f t="shared" si="73"/>
        <v>454.85772357723579</v>
      </c>
      <c r="V304" s="255">
        <f t="shared" si="63"/>
        <v>450</v>
      </c>
      <c r="W304" s="256">
        <f t="shared" si="74"/>
        <v>327.23577235772359</v>
      </c>
      <c r="X304" s="248" t="s">
        <v>153</v>
      </c>
      <c r="Y304" s="248">
        <v>115</v>
      </c>
      <c r="Z304" s="248">
        <v>10.4</v>
      </c>
      <c r="AA304" s="248">
        <v>12.5</v>
      </c>
      <c r="AB304" s="248" t="s">
        <v>147</v>
      </c>
      <c r="AC304" s="247"/>
      <c r="AD304" s="248">
        <v>1.14E-3</v>
      </c>
      <c r="AE304" s="248" t="s">
        <v>546</v>
      </c>
      <c r="AF304" s="248">
        <v>1.33E-3</v>
      </c>
      <c r="AG304" s="248" t="s">
        <v>546</v>
      </c>
      <c r="AH304" s="248" t="s">
        <v>146</v>
      </c>
      <c r="AI304" s="248">
        <v>2.4599999999999999E-3</v>
      </c>
      <c r="AJ304" s="248">
        <v>1.39</v>
      </c>
      <c r="AK304" s="257" t="s">
        <v>1277</v>
      </c>
    </row>
    <row r="305" spans="1:37" ht="13.9" customHeight="1">
      <c r="A305" s="247" t="s">
        <v>778</v>
      </c>
      <c r="B305" s="247" t="s">
        <v>779</v>
      </c>
      <c r="C305" s="248" t="s">
        <v>145</v>
      </c>
      <c r="D305" s="248" t="s">
        <v>145</v>
      </c>
      <c r="E305" s="248" t="s">
        <v>145</v>
      </c>
      <c r="F305" s="248" t="s">
        <v>145</v>
      </c>
      <c r="G305" s="248">
        <v>2.4599999999999999E-3</v>
      </c>
      <c r="H305" s="248" t="s">
        <v>152</v>
      </c>
      <c r="I305" s="249">
        <f t="shared" si="66"/>
        <v>2.4599999999999999E-3</v>
      </c>
      <c r="J305" s="250">
        <f t="shared" si="67"/>
        <v>2.5000000000000001E-3</v>
      </c>
      <c r="K305" s="249">
        <f t="shared" si="68"/>
        <v>1.39</v>
      </c>
      <c r="L305" s="250">
        <f t="shared" si="69"/>
        <v>1.4</v>
      </c>
      <c r="M305" s="248">
        <v>8.2100000000000006E-2</v>
      </c>
      <c r="N305" s="251">
        <f t="shared" si="75"/>
        <v>8.2100000000000006E-2</v>
      </c>
      <c r="O305" s="252">
        <f t="shared" si="70"/>
        <v>8.2000000000000003E-2</v>
      </c>
      <c r="P305" s="253">
        <f t="shared" si="71"/>
        <v>46.333333333333329</v>
      </c>
      <c r="Q305" s="252">
        <f t="shared" si="72"/>
        <v>46</v>
      </c>
      <c r="R305" s="248">
        <v>0.65200000000000002</v>
      </c>
      <c r="S305" s="254">
        <f t="shared" si="76"/>
        <v>0.65200000000000002</v>
      </c>
      <c r="T305" s="255">
        <f t="shared" si="77"/>
        <v>0.65</v>
      </c>
      <c r="U305" s="254">
        <f t="shared" si="73"/>
        <v>368.40650406504062</v>
      </c>
      <c r="V305" s="255">
        <f t="shared" si="63"/>
        <v>370</v>
      </c>
      <c r="W305" s="256">
        <f t="shared" si="74"/>
        <v>265.04065040650408</v>
      </c>
      <c r="X305" s="248" t="s">
        <v>153</v>
      </c>
      <c r="Y305" s="248">
        <v>96</v>
      </c>
      <c r="Z305" s="248">
        <v>60.4</v>
      </c>
      <c r="AA305" s="248">
        <v>12.5</v>
      </c>
      <c r="AB305" s="248" t="s">
        <v>147</v>
      </c>
      <c r="AC305" s="247"/>
      <c r="AD305" s="248">
        <v>1.14E-3</v>
      </c>
      <c r="AE305" s="248" t="s">
        <v>546</v>
      </c>
      <c r="AF305" s="248">
        <v>1.33E-3</v>
      </c>
      <c r="AG305" s="248" t="s">
        <v>546</v>
      </c>
      <c r="AH305" s="248" t="s">
        <v>146</v>
      </c>
      <c r="AI305" s="248">
        <v>2.4599999999999999E-3</v>
      </c>
      <c r="AJ305" s="248">
        <v>1.39</v>
      </c>
      <c r="AK305" s="257" t="s">
        <v>1277</v>
      </c>
    </row>
    <row r="306" spans="1:37" ht="13.9" customHeight="1">
      <c r="A306" s="247" t="s">
        <v>774</v>
      </c>
      <c r="B306" s="247" t="s">
        <v>775</v>
      </c>
      <c r="C306" s="248" t="s">
        <v>145</v>
      </c>
      <c r="D306" s="248" t="s">
        <v>145</v>
      </c>
      <c r="E306" s="248" t="s">
        <v>145</v>
      </c>
      <c r="F306" s="248" t="s">
        <v>145</v>
      </c>
      <c r="G306" s="248">
        <v>2.4599999999999999E-3</v>
      </c>
      <c r="H306" s="248" t="s">
        <v>152</v>
      </c>
      <c r="I306" s="249">
        <f t="shared" si="66"/>
        <v>2.4599999999999999E-3</v>
      </c>
      <c r="J306" s="250">
        <f t="shared" si="67"/>
        <v>2.5000000000000001E-3</v>
      </c>
      <c r="K306" s="249">
        <f t="shared" si="68"/>
        <v>1.39</v>
      </c>
      <c r="L306" s="250">
        <f t="shared" si="69"/>
        <v>1.4</v>
      </c>
      <c r="M306" s="248">
        <v>8.2100000000000006E-2</v>
      </c>
      <c r="N306" s="251">
        <f t="shared" si="75"/>
        <v>8.2100000000000006E-2</v>
      </c>
      <c r="O306" s="252">
        <f t="shared" si="70"/>
        <v>8.2000000000000003E-2</v>
      </c>
      <c r="P306" s="253">
        <f t="shared" si="71"/>
        <v>46.333333333333329</v>
      </c>
      <c r="Q306" s="252">
        <f t="shared" si="72"/>
        <v>46</v>
      </c>
      <c r="R306" s="248">
        <v>0.79100000000000004</v>
      </c>
      <c r="S306" s="254">
        <f t="shared" si="76"/>
        <v>0.79100000000000004</v>
      </c>
      <c r="T306" s="255">
        <f t="shared" si="77"/>
        <v>0.79</v>
      </c>
      <c r="U306" s="254">
        <f t="shared" si="73"/>
        <v>446.94715447154471</v>
      </c>
      <c r="V306" s="255">
        <f t="shared" si="63"/>
        <v>450</v>
      </c>
      <c r="W306" s="256">
        <f t="shared" si="74"/>
        <v>321.54471544715449</v>
      </c>
      <c r="X306" s="248" t="s">
        <v>153</v>
      </c>
      <c r="Y306" s="248">
        <v>158</v>
      </c>
      <c r="Z306" s="248">
        <v>41.7</v>
      </c>
      <c r="AA306" s="248">
        <v>12.5</v>
      </c>
      <c r="AB306" s="248" t="s">
        <v>147</v>
      </c>
      <c r="AC306" s="247"/>
      <c r="AD306" s="248">
        <v>1.14E-3</v>
      </c>
      <c r="AE306" s="248" t="s">
        <v>546</v>
      </c>
      <c r="AF306" s="248">
        <v>1.33E-3</v>
      </c>
      <c r="AG306" s="248" t="s">
        <v>546</v>
      </c>
      <c r="AH306" s="248" t="s">
        <v>146</v>
      </c>
      <c r="AI306" s="248">
        <v>2.4599999999999999E-3</v>
      </c>
      <c r="AJ306" s="248">
        <v>1.39</v>
      </c>
      <c r="AK306" s="257" t="s">
        <v>1277</v>
      </c>
    </row>
    <row r="307" spans="1:37" ht="13.9" customHeight="1">
      <c r="A307" s="247" t="s">
        <v>772</v>
      </c>
      <c r="B307" s="247" t="s">
        <v>773</v>
      </c>
      <c r="C307" s="248" t="s">
        <v>145</v>
      </c>
      <c r="D307" s="248" t="s">
        <v>145</v>
      </c>
      <c r="E307" s="248" t="s">
        <v>145</v>
      </c>
      <c r="F307" s="248" t="s">
        <v>145</v>
      </c>
      <c r="G307" s="248">
        <v>2.4599999999999999E-3</v>
      </c>
      <c r="H307" s="248" t="s">
        <v>152</v>
      </c>
      <c r="I307" s="249">
        <f t="shared" si="66"/>
        <v>2.4599999999999999E-3</v>
      </c>
      <c r="J307" s="250">
        <f t="shared" si="67"/>
        <v>2.5000000000000001E-3</v>
      </c>
      <c r="K307" s="249">
        <f t="shared" si="68"/>
        <v>1.39</v>
      </c>
      <c r="L307" s="250">
        <f t="shared" si="69"/>
        <v>1.4</v>
      </c>
      <c r="M307" s="248">
        <v>8.2100000000000006E-2</v>
      </c>
      <c r="N307" s="251">
        <f t="shared" si="75"/>
        <v>8.2100000000000006E-2</v>
      </c>
      <c r="O307" s="252">
        <f t="shared" si="70"/>
        <v>8.2000000000000003E-2</v>
      </c>
      <c r="P307" s="253">
        <f t="shared" si="71"/>
        <v>46.333333333333329</v>
      </c>
      <c r="Q307" s="252">
        <f t="shared" si="72"/>
        <v>46</v>
      </c>
      <c r="R307" s="248">
        <v>0.317</v>
      </c>
      <c r="S307" s="254">
        <f t="shared" si="76"/>
        <v>0.317</v>
      </c>
      <c r="T307" s="255">
        <f t="shared" si="77"/>
        <v>0.32</v>
      </c>
      <c r="U307" s="254">
        <f t="shared" si="73"/>
        <v>179.11788617886177</v>
      </c>
      <c r="V307" s="255">
        <f t="shared" si="63"/>
        <v>180</v>
      </c>
      <c r="W307" s="256">
        <f t="shared" si="74"/>
        <v>128.86178861788616</v>
      </c>
      <c r="X307" s="248" t="s">
        <v>153</v>
      </c>
      <c r="Y307" s="248">
        <v>96</v>
      </c>
      <c r="Z307" s="248">
        <v>124</v>
      </c>
      <c r="AA307" s="248">
        <v>12.5</v>
      </c>
      <c r="AB307" s="248" t="s">
        <v>147</v>
      </c>
      <c r="AC307" s="247"/>
      <c r="AD307" s="248">
        <v>1.14E-3</v>
      </c>
      <c r="AE307" s="248" t="s">
        <v>546</v>
      </c>
      <c r="AF307" s="248">
        <v>1.33E-3</v>
      </c>
      <c r="AG307" s="248" t="s">
        <v>546</v>
      </c>
      <c r="AH307" s="248" t="s">
        <v>146</v>
      </c>
      <c r="AI307" s="248">
        <v>2.4599999999999999E-3</v>
      </c>
      <c r="AJ307" s="248">
        <v>1.39</v>
      </c>
      <c r="AK307" s="257" t="s">
        <v>1277</v>
      </c>
    </row>
    <row r="308" spans="1:37" ht="13.9" customHeight="1">
      <c r="A308" s="247" t="s">
        <v>780</v>
      </c>
      <c r="B308" s="247" t="s">
        <v>781</v>
      </c>
      <c r="C308" s="248" t="s">
        <v>145</v>
      </c>
      <c r="D308" s="248" t="s">
        <v>145</v>
      </c>
      <c r="E308" s="248" t="s">
        <v>145</v>
      </c>
      <c r="F308" s="248" t="s">
        <v>145</v>
      </c>
      <c r="G308" s="248">
        <v>7.3900000000000004E-7</v>
      </c>
      <c r="H308" s="248" t="s">
        <v>152</v>
      </c>
      <c r="I308" s="249">
        <f t="shared" si="66"/>
        <v>7.3900000000000004E-7</v>
      </c>
      <c r="J308" s="250">
        <f t="shared" si="67"/>
        <v>7.4000000000000001E-7</v>
      </c>
      <c r="K308" s="249">
        <f t="shared" si="68"/>
        <v>4.17E-4</v>
      </c>
      <c r="L308" s="250">
        <f t="shared" si="69"/>
        <v>4.2000000000000002E-4</v>
      </c>
      <c r="M308" s="248">
        <v>2.4600000000000002E-5</v>
      </c>
      <c r="N308" s="251">
        <f t="shared" si="75"/>
        <v>2.4600000000000002E-5</v>
      </c>
      <c r="O308" s="252">
        <f t="shared" si="70"/>
        <v>2.5000000000000001E-5</v>
      </c>
      <c r="P308" s="253">
        <f t="shared" si="71"/>
        <v>1.3900000000000001E-2</v>
      </c>
      <c r="Q308" s="252">
        <f t="shared" si="72"/>
        <v>1.4E-2</v>
      </c>
      <c r="R308" s="248">
        <v>3.6000000000000002E-4</v>
      </c>
      <c r="S308" s="254">
        <f t="shared" si="76"/>
        <v>3.6000000000000002E-4</v>
      </c>
      <c r="T308" s="255">
        <f t="shared" si="77"/>
        <v>3.6000000000000002E-4</v>
      </c>
      <c r="U308" s="254">
        <f t="shared" si="73"/>
        <v>0.20313937753721245</v>
      </c>
      <c r="V308" s="255">
        <f t="shared" si="63"/>
        <v>0.2</v>
      </c>
      <c r="W308" s="256">
        <f t="shared" si="74"/>
        <v>487.14479025710421</v>
      </c>
      <c r="X308" s="248" t="s">
        <v>153</v>
      </c>
      <c r="Y308" s="248">
        <v>39</v>
      </c>
      <c r="Z308" s="248">
        <v>15.1</v>
      </c>
      <c r="AA308" s="248">
        <v>12.5</v>
      </c>
      <c r="AB308" s="248" t="s">
        <v>147</v>
      </c>
      <c r="AC308" s="247"/>
      <c r="AD308" s="248">
        <v>3.8</v>
      </c>
      <c r="AE308" s="248" t="s">
        <v>546</v>
      </c>
      <c r="AF308" s="248">
        <v>3.9999999999999998E-7</v>
      </c>
      <c r="AG308" s="248" t="s">
        <v>546</v>
      </c>
      <c r="AH308" s="248" t="s">
        <v>146</v>
      </c>
      <c r="AI308" s="248">
        <v>7.3900000000000004E-7</v>
      </c>
      <c r="AJ308" s="248">
        <v>4.17E-4</v>
      </c>
      <c r="AK308" s="257" t="s">
        <v>1277</v>
      </c>
    </row>
    <row r="309" spans="1:37" ht="13.9" customHeight="1">
      <c r="A309" s="247" t="s">
        <v>782</v>
      </c>
      <c r="B309" s="247" t="s">
        <v>783</v>
      </c>
      <c r="C309" s="248" t="s">
        <v>146</v>
      </c>
      <c r="D309" s="248" t="s">
        <v>145</v>
      </c>
      <c r="E309" s="258" t="s">
        <v>149</v>
      </c>
      <c r="F309" s="258" t="s">
        <v>149</v>
      </c>
      <c r="G309" s="248">
        <v>7.3900000000000007E-8</v>
      </c>
      <c r="H309" s="247"/>
      <c r="I309" s="249">
        <f t="shared" si="66"/>
        <v>7.3900000000000007E-8</v>
      </c>
      <c r="J309" s="250">
        <f t="shared" si="67"/>
        <v>7.4000000000000001E-8</v>
      </c>
      <c r="K309" s="249">
        <f t="shared" si="68"/>
        <v>4.1699999999999997E-5</v>
      </c>
      <c r="L309" s="250">
        <f t="shared" si="69"/>
        <v>4.1999999999999998E-5</v>
      </c>
      <c r="M309" s="248" t="s">
        <v>147</v>
      </c>
      <c r="N309" s="251" t="str">
        <f t="shared" si="75"/>
        <v>-</v>
      </c>
      <c r="O309" s="252" t="str">
        <f t="shared" si="70"/>
        <v>NV</v>
      </c>
      <c r="P309" s="253" t="str">
        <f t="shared" si="71"/>
        <v>--</v>
      </c>
      <c r="Q309" s="252" t="str">
        <f t="shared" si="72"/>
        <v>NV</v>
      </c>
      <c r="R309" s="248" t="s">
        <v>147</v>
      </c>
      <c r="S309" s="254" t="str">
        <f t="shared" si="76"/>
        <v>-</v>
      </c>
      <c r="T309" s="255" t="str">
        <f t="shared" si="77"/>
        <v>NV</v>
      </c>
      <c r="U309" s="254" t="str">
        <f t="shared" si="73"/>
        <v>--</v>
      </c>
      <c r="V309" s="255" t="str">
        <f t="shared" si="63"/>
        <v>NV</v>
      </c>
      <c r="W309" s="256" t="str">
        <f t="shared" si="74"/>
        <v>NV</v>
      </c>
      <c r="X309" s="247"/>
      <c r="Y309" s="248">
        <v>8.3400000000000002E-3</v>
      </c>
      <c r="Z309" s="248">
        <v>1.6299999999999999E-2</v>
      </c>
      <c r="AA309" s="248">
        <v>12.5</v>
      </c>
      <c r="AB309" s="248" t="s">
        <v>147</v>
      </c>
      <c r="AC309" s="247"/>
      <c r="AD309" s="248">
        <v>38</v>
      </c>
      <c r="AE309" s="248" t="s">
        <v>546</v>
      </c>
      <c r="AF309" s="248">
        <v>4.0000000000000001E-8</v>
      </c>
      <c r="AG309" s="248" t="s">
        <v>546</v>
      </c>
      <c r="AH309" s="248" t="s">
        <v>146</v>
      </c>
      <c r="AI309" s="248">
        <v>7.3900000000000007E-8</v>
      </c>
      <c r="AJ309" s="248">
        <v>4.1699999999999997E-5</v>
      </c>
      <c r="AK309" s="257" t="s">
        <v>1279</v>
      </c>
    </row>
    <row r="310" spans="1:37" ht="13.9" customHeight="1">
      <c r="A310" s="247" t="s">
        <v>784</v>
      </c>
      <c r="B310" s="247" t="s">
        <v>785</v>
      </c>
      <c r="C310" s="248" t="s">
        <v>146</v>
      </c>
      <c r="D310" s="248" t="s">
        <v>145</v>
      </c>
      <c r="E310" s="258" t="s">
        <v>149</v>
      </c>
      <c r="F310" s="258" t="s">
        <v>149</v>
      </c>
      <c r="G310" s="248">
        <v>0.55100000000000005</v>
      </c>
      <c r="H310" s="247"/>
      <c r="I310" s="249">
        <f t="shared" si="66"/>
        <v>0.55100000000000005</v>
      </c>
      <c r="J310" s="250">
        <f t="shared" si="67"/>
        <v>0.55000000000000004</v>
      </c>
      <c r="K310" s="249" t="str">
        <f t="shared" si="68"/>
        <v>-</v>
      </c>
      <c r="L310" s="250" t="str">
        <f t="shared" si="69"/>
        <v>NITI</v>
      </c>
      <c r="M310" s="248" t="s">
        <v>147</v>
      </c>
      <c r="N310" s="251" t="str">
        <f t="shared" si="75"/>
        <v>-</v>
      </c>
      <c r="O310" s="252" t="str">
        <f t="shared" si="70"/>
        <v>NV</v>
      </c>
      <c r="P310" s="253" t="str">
        <f t="shared" si="71"/>
        <v>--</v>
      </c>
      <c r="Q310" s="252" t="str">
        <f t="shared" si="72"/>
        <v>NITI, NV</v>
      </c>
      <c r="R310" s="248" t="s">
        <v>147</v>
      </c>
      <c r="S310" s="254" t="str">
        <f t="shared" si="76"/>
        <v>-</v>
      </c>
      <c r="T310" s="255" t="str">
        <f t="shared" si="77"/>
        <v>NV</v>
      </c>
      <c r="U310" s="254" t="str">
        <f t="shared" si="73"/>
        <v>--</v>
      </c>
      <c r="V310" s="255" t="str">
        <f t="shared" si="63"/>
        <v>NITI, NV</v>
      </c>
      <c r="W310" s="256" t="str">
        <f t="shared" si="74"/>
        <v>NITI, NV</v>
      </c>
      <c r="X310" s="247"/>
      <c r="Y310" s="248">
        <v>1580</v>
      </c>
      <c r="Z310" s="248">
        <v>14</v>
      </c>
      <c r="AA310" s="248">
        <v>12.5</v>
      </c>
      <c r="AB310" s="248" t="s">
        <v>147</v>
      </c>
      <c r="AC310" s="247"/>
      <c r="AD310" s="248">
        <v>5.1000000000000003E-6</v>
      </c>
      <c r="AE310" s="248" t="s">
        <v>166</v>
      </c>
      <c r="AF310" s="248" t="s">
        <v>147</v>
      </c>
      <c r="AG310" s="247"/>
      <c r="AH310" s="248" t="s">
        <v>146</v>
      </c>
      <c r="AI310" s="248">
        <v>0.55100000000000005</v>
      </c>
      <c r="AJ310" s="248" t="s">
        <v>147</v>
      </c>
      <c r="AK310" s="257"/>
    </row>
    <row r="311" spans="1:37" ht="13.9" customHeight="1">
      <c r="A311" s="247" t="s">
        <v>786</v>
      </c>
      <c r="B311" s="247" t="s">
        <v>787</v>
      </c>
      <c r="C311" s="248" t="s">
        <v>145</v>
      </c>
      <c r="D311" s="248" t="s">
        <v>145</v>
      </c>
      <c r="E311" s="248" t="s">
        <v>145</v>
      </c>
      <c r="F311" s="248" t="s">
        <v>145</v>
      </c>
      <c r="G311" s="248">
        <v>1040</v>
      </c>
      <c r="H311" s="248" t="s">
        <v>163</v>
      </c>
      <c r="I311" s="249" t="str">
        <f t="shared" si="66"/>
        <v>-</v>
      </c>
      <c r="J311" s="250" t="str">
        <f t="shared" si="67"/>
        <v>NITI</v>
      </c>
      <c r="K311" s="249">
        <f t="shared" si="68"/>
        <v>1040</v>
      </c>
      <c r="L311" s="250">
        <f t="shared" si="69"/>
        <v>1000</v>
      </c>
      <c r="M311" s="248">
        <v>34800</v>
      </c>
      <c r="N311" s="251" t="str">
        <f t="shared" si="75"/>
        <v>--</v>
      </c>
      <c r="O311" s="252" t="str">
        <f t="shared" si="70"/>
        <v>NITI</v>
      </c>
      <c r="P311" s="253">
        <f t="shared" si="71"/>
        <v>34800</v>
      </c>
      <c r="Q311" s="252">
        <f t="shared" si="72"/>
        <v>35000</v>
      </c>
      <c r="R311" s="248">
        <v>31.6</v>
      </c>
      <c r="S311" s="254" t="str">
        <f t="shared" si="76"/>
        <v>--</v>
      </c>
      <c r="T311" s="255" t="str">
        <f t="shared" si="77"/>
        <v>NITI</v>
      </c>
      <c r="U311" s="254">
        <f t="shared" si="73"/>
        <v>31.6</v>
      </c>
      <c r="V311" s="255">
        <f t="shared" si="63"/>
        <v>32</v>
      </c>
      <c r="W311" s="256">
        <f t="shared" si="74"/>
        <v>3.0384615384615385E-2</v>
      </c>
      <c r="X311" s="248" t="s">
        <v>153</v>
      </c>
      <c r="Y311" s="248">
        <v>1990000000</v>
      </c>
      <c r="Z311" s="248">
        <v>1260000000</v>
      </c>
      <c r="AA311" s="248">
        <v>12.5</v>
      </c>
      <c r="AB311" s="248">
        <v>1.4</v>
      </c>
      <c r="AC311" s="248" t="s">
        <v>154</v>
      </c>
      <c r="AD311" s="248" t="s">
        <v>147</v>
      </c>
      <c r="AE311" s="247"/>
      <c r="AF311" s="248">
        <v>1</v>
      </c>
      <c r="AG311" s="248" t="s">
        <v>174</v>
      </c>
      <c r="AH311" s="248" t="s">
        <v>146</v>
      </c>
      <c r="AI311" s="248" t="s">
        <v>147</v>
      </c>
      <c r="AJ311" s="248">
        <v>1040</v>
      </c>
      <c r="AK311" s="257"/>
    </row>
    <row r="312" spans="1:37" ht="13.9" customHeight="1">
      <c r="A312" s="247" t="s">
        <v>788</v>
      </c>
      <c r="B312" s="247" t="s">
        <v>789</v>
      </c>
      <c r="C312" s="248" t="s">
        <v>146</v>
      </c>
      <c r="D312" s="248" t="s">
        <v>145</v>
      </c>
      <c r="E312" s="258" t="s">
        <v>149</v>
      </c>
      <c r="F312" s="258" t="s">
        <v>149</v>
      </c>
      <c r="G312" s="248">
        <v>2.0899999999999998E-3</v>
      </c>
      <c r="H312" s="247"/>
      <c r="I312" s="249" t="str">
        <f t="shared" si="66"/>
        <v>-</v>
      </c>
      <c r="J312" s="250" t="str">
        <f t="shared" si="67"/>
        <v>NITI</v>
      </c>
      <c r="K312" s="249">
        <f t="shared" si="68"/>
        <v>2.0899999999999998E-3</v>
      </c>
      <c r="L312" s="250">
        <f t="shared" si="69"/>
        <v>2.0999999999999999E-3</v>
      </c>
      <c r="M312" s="248" t="s">
        <v>147</v>
      </c>
      <c r="N312" s="251" t="str">
        <f t="shared" si="75"/>
        <v>--</v>
      </c>
      <c r="O312" s="252" t="str">
        <f t="shared" si="70"/>
        <v>NITI, NV</v>
      </c>
      <c r="P312" s="253" t="str">
        <f t="shared" si="71"/>
        <v>--</v>
      </c>
      <c r="Q312" s="252" t="str">
        <f t="shared" si="72"/>
        <v>NV</v>
      </c>
      <c r="R312" s="248" t="s">
        <v>147</v>
      </c>
      <c r="S312" s="254" t="str">
        <f t="shared" si="76"/>
        <v>--</v>
      </c>
      <c r="T312" s="255" t="str">
        <f t="shared" si="77"/>
        <v>NITI, NV</v>
      </c>
      <c r="U312" s="254" t="str">
        <f t="shared" si="73"/>
        <v>--</v>
      </c>
      <c r="V312" s="255" t="str">
        <f t="shared" ref="V312:V339" si="78">IF(ISNUMBER(U312),ROUND(U312,2-(1+INT(LOG10(U312)))),IF(AND(NOT($C312="Yes"),NOT(ISNUMBER(K312))),"NITI, NV",IF(AND($C312="Yes",NOT(ISNUMBER(K312))),"NITI","NV")))</f>
        <v>NV</v>
      </c>
      <c r="W312" s="256" t="str">
        <f t="shared" si="74"/>
        <v>NV</v>
      </c>
      <c r="X312" s="247"/>
      <c r="Y312" s="248">
        <v>7.1199999999999999E-2</v>
      </c>
      <c r="Z312" s="248">
        <v>5.9700000000000003E-2</v>
      </c>
      <c r="AA312" s="248">
        <v>12.5</v>
      </c>
      <c r="AB312" s="248" t="s">
        <v>147</v>
      </c>
      <c r="AC312" s="247"/>
      <c r="AD312" s="248" t="s">
        <v>147</v>
      </c>
      <c r="AE312" s="247"/>
      <c r="AF312" s="248">
        <v>1.9999999999999999E-6</v>
      </c>
      <c r="AG312" s="248" t="s">
        <v>160</v>
      </c>
      <c r="AH312" s="248" t="s">
        <v>146</v>
      </c>
      <c r="AI312" s="248" t="s">
        <v>147</v>
      </c>
      <c r="AJ312" s="248">
        <v>2.0899999999999998E-3</v>
      </c>
      <c r="AK312" s="257"/>
    </row>
    <row r="313" spans="1:37" ht="13.9" customHeight="1">
      <c r="A313" s="247" t="s">
        <v>790</v>
      </c>
      <c r="B313" s="247" t="s">
        <v>791</v>
      </c>
      <c r="C313" s="248" t="s">
        <v>146</v>
      </c>
      <c r="D313" s="248" t="s">
        <v>145</v>
      </c>
      <c r="E313" s="258" t="s">
        <v>149</v>
      </c>
      <c r="F313" s="258" t="s">
        <v>149</v>
      </c>
      <c r="G313" s="248">
        <v>4.46</v>
      </c>
      <c r="H313" s="247"/>
      <c r="I313" s="249">
        <f t="shared" si="66"/>
        <v>4.46</v>
      </c>
      <c r="J313" s="250">
        <f t="shared" si="67"/>
        <v>4.5</v>
      </c>
      <c r="K313" s="249" t="str">
        <f t="shared" si="68"/>
        <v>-</v>
      </c>
      <c r="L313" s="250" t="str">
        <f t="shared" si="69"/>
        <v>NITI</v>
      </c>
      <c r="M313" s="248" t="s">
        <v>147</v>
      </c>
      <c r="N313" s="251" t="str">
        <f t="shared" si="75"/>
        <v>-</v>
      </c>
      <c r="O313" s="252" t="str">
        <f t="shared" si="70"/>
        <v>NV</v>
      </c>
      <c r="P313" s="253" t="str">
        <f t="shared" si="71"/>
        <v>--</v>
      </c>
      <c r="Q313" s="252" t="str">
        <f t="shared" si="72"/>
        <v>NITI, NV</v>
      </c>
      <c r="R313" s="248" t="s">
        <v>147</v>
      </c>
      <c r="S313" s="254" t="str">
        <f t="shared" si="76"/>
        <v>-</v>
      </c>
      <c r="T313" s="255" t="str">
        <f t="shared" si="77"/>
        <v>NV</v>
      </c>
      <c r="U313" s="254" t="str">
        <f t="shared" si="73"/>
        <v>--</v>
      </c>
      <c r="V313" s="255" t="str">
        <f t="shared" si="78"/>
        <v>NITI, NV</v>
      </c>
      <c r="W313" s="256" t="str">
        <f t="shared" si="74"/>
        <v>NITI, NV</v>
      </c>
      <c r="X313" s="247"/>
      <c r="Y313" s="248">
        <v>6.67</v>
      </c>
      <c r="Z313" s="248">
        <v>6.67</v>
      </c>
      <c r="AA313" s="248">
        <v>12.5</v>
      </c>
      <c r="AB313" s="248" t="s">
        <v>147</v>
      </c>
      <c r="AC313" s="247"/>
      <c r="AD313" s="248">
        <v>6.3E-7</v>
      </c>
      <c r="AE313" s="248" t="s">
        <v>166</v>
      </c>
      <c r="AF313" s="248" t="s">
        <v>147</v>
      </c>
      <c r="AG313" s="247"/>
      <c r="AH313" s="248" t="s">
        <v>146</v>
      </c>
      <c r="AI313" s="248">
        <v>4.46</v>
      </c>
      <c r="AJ313" s="248" t="s">
        <v>147</v>
      </c>
      <c r="AK313" s="257"/>
    </row>
    <row r="314" spans="1:37" ht="13.9" customHeight="1">
      <c r="A314" s="247" t="s">
        <v>792</v>
      </c>
      <c r="B314" s="247" t="s">
        <v>793</v>
      </c>
      <c r="C314" s="248" t="s">
        <v>146</v>
      </c>
      <c r="D314" s="248" t="s">
        <v>145</v>
      </c>
      <c r="E314" s="258" t="s">
        <v>149</v>
      </c>
      <c r="F314" s="258" t="s">
        <v>149</v>
      </c>
      <c r="G314" s="248">
        <v>209</v>
      </c>
      <c r="H314" s="247"/>
      <c r="I314" s="249" t="str">
        <f t="shared" si="66"/>
        <v>-</v>
      </c>
      <c r="J314" s="250" t="str">
        <f t="shared" si="67"/>
        <v>NITI</v>
      </c>
      <c r="K314" s="249">
        <f t="shared" si="68"/>
        <v>209</v>
      </c>
      <c r="L314" s="250">
        <f t="shared" si="69"/>
        <v>210</v>
      </c>
      <c r="M314" s="248" t="s">
        <v>147</v>
      </c>
      <c r="N314" s="251" t="str">
        <f t="shared" si="75"/>
        <v>--</v>
      </c>
      <c r="O314" s="252" t="str">
        <f t="shared" si="70"/>
        <v>NITI, NV</v>
      </c>
      <c r="P314" s="253" t="str">
        <f t="shared" si="71"/>
        <v>--</v>
      </c>
      <c r="Q314" s="252" t="str">
        <f t="shared" si="72"/>
        <v>NV</v>
      </c>
      <c r="R314" s="248" t="s">
        <v>147</v>
      </c>
      <c r="S314" s="254" t="str">
        <f t="shared" si="76"/>
        <v>--</v>
      </c>
      <c r="T314" s="255" t="str">
        <f t="shared" si="77"/>
        <v>NITI, NV</v>
      </c>
      <c r="U314" s="254" t="str">
        <f t="shared" si="73"/>
        <v>--</v>
      </c>
      <c r="V314" s="255" t="str">
        <f t="shared" si="78"/>
        <v>NV</v>
      </c>
      <c r="W314" s="256" t="str">
        <f t="shared" si="74"/>
        <v>NV</v>
      </c>
      <c r="X314" s="247"/>
      <c r="Y314" s="248">
        <v>1770000</v>
      </c>
      <c r="Z314" s="248">
        <v>440000</v>
      </c>
      <c r="AA314" s="248">
        <v>12.5</v>
      </c>
      <c r="AB314" s="248">
        <v>1.8</v>
      </c>
      <c r="AC314" s="248" t="s">
        <v>154</v>
      </c>
      <c r="AD314" s="248" t="s">
        <v>147</v>
      </c>
      <c r="AE314" s="247"/>
      <c r="AF314" s="248">
        <v>0.2</v>
      </c>
      <c r="AG314" s="248" t="s">
        <v>166</v>
      </c>
      <c r="AH314" s="248" t="s">
        <v>146</v>
      </c>
      <c r="AI314" s="248" t="s">
        <v>147</v>
      </c>
      <c r="AJ314" s="248">
        <v>209</v>
      </c>
      <c r="AK314" s="257"/>
    </row>
    <row r="315" spans="1:37" ht="13.9" customHeight="1">
      <c r="A315" s="247" t="s">
        <v>794</v>
      </c>
      <c r="B315" s="247" t="s">
        <v>795</v>
      </c>
      <c r="C315" s="248" t="s">
        <v>145</v>
      </c>
      <c r="D315" s="248" t="s">
        <v>145</v>
      </c>
      <c r="E315" s="248" t="s">
        <v>145</v>
      </c>
      <c r="F315" s="248" t="s">
        <v>145</v>
      </c>
      <c r="G315" s="248">
        <v>0.313</v>
      </c>
      <c r="H315" s="248" t="s">
        <v>163</v>
      </c>
      <c r="I315" s="249" t="str">
        <f t="shared" si="66"/>
        <v>-</v>
      </c>
      <c r="J315" s="250" t="str">
        <f t="shared" si="67"/>
        <v>NITI</v>
      </c>
      <c r="K315" s="249">
        <f t="shared" si="68"/>
        <v>0.313</v>
      </c>
      <c r="L315" s="250">
        <f t="shared" si="69"/>
        <v>0.31</v>
      </c>
      <c r="M315" s="248">
        <v>10.4</v>
      </c>
      <c r="N315" s="251" t="str">
        <f t="shared" si="75"/>
        <v>--</v>
      </c>
      <c r="O315" s="252" t="str">
        <f t="shared" si="70"/>
        <v>NITI</v>
      </c>
      <c r="P315" s="253">
        <f t="shared" si="71"/>
        <v>10.4</v>
      </c>
      <c r="Q315" s="252">
        <f t="shared" si="72"/>
        <v>10</v>
      </c>
      <c r="R315" s="248">
        <v>0.752</v>
      </c>
      <c r="S315" s="254" t="str">
        <f t="shared" si="76"/>
        <v>--</v>
      </c>
      <c r="T315" s="255" t="str">
        <f t="shared" si="77"/>
        <v>NITI</v>
      </c>
      <c r="U315" s="254">
        <f t="shared" si="73"/>
        <v>0.752</v>
      </c>
      <c r="V315" s="255">
        <f t="shared" si="78"/>
        <v>0.75</v>
      </c>
      <c r="W315" s="256">
        <f t="shared" si="74"/>
        <v>2.4025559105431311</v>
      </c>
      <c r="X315" s="248" t="s">
        <v>153</v>
      </c>
      <c r="Y315" s="248">
        <v>7540000000</v>
      </c>
      <c r="Z315" s="248">
        <v>2840000000</v>
      </c>
      <c r="AA315" s="248">
        <v>12.5</v>
      </c>
      <c r="AB315" s="248" t="s">
        <v>147</v>
      </c>
      <c r="AC315" s="247"/>
      <c r="AD315" s="248" t="s">
        <v>147</v>
      </c>
      <c r="AE315" s="247"/>
      <c r="AF315" s="248">
        <v>2.9999999999999997E-4</v>
      </c>
      <c r="AG315" s="248" t="s">
        <v>155</v>
      </c>
      <c r="AH315" s="248" t="s">
        <v>146</v>
      </c>
      <c r="AI315" s="248" t="s">
        <v>147</v>
      </c>
      <c r="AJ315" s="248">
        <v>0.313</v>
      </c>
      <c r="AK315" s="257"/>
    </row>
    <row r="316" spans="1:37" ht="13.9" customHeight="1">
      <c r="A316" s="247" t="s">
        <v>796</v>
      </c>
      <c r="B316" s="247" t="s">
        <v>797</v>
      </c>
      <c r="C316" s="248" t="s">
        <v>145</v>
      </c>
      <c r="D316" s="248" t="s">
        <v>145</v>
      </c>
      <c r="E316" s="248" t="s">
        <v>145</v>
      </c>
      <c r="F316" s="248" t="s">
        <v>145</v>
      </c>
      <c r="G316" s="248">
        <v>0.313</v>
      </c>
      <c r="H316" s="248" t="s">
        <v>163</v>
      </c>
      <c r="I316" s="249" t="str">
        <f t="shared" si="66"/>
        <v>-</v>
      </c>
      <c r="J316" s="250" t="str">
        <f t="shared" si="67"/>
        <v>NITI</v>
      </c>
      <c r="K316" s="249">
        <f t="shared" si="68"/>
        <v>0.313</v>
      </c>
      <c r="L316" s="250">
        <f t="shared" si="69"/>
        <v>0.31</v>
      </c>
      <c r="M316" s="248">
        <v>10.4</v>
      </c>
      <c r="N316" s="251" t="str">
        <f t="shared" si="75"/>
        <v>--</v>
      </c>
      <c r="O316" s="252" t="str">
        <f t="shared" si="70"/>
        <v>NITI</v>
      </c>
      <c r="P316" s="253">
        <f t="shared" si="71"/>
        <v>10.4</v>
      </c>
      <c r="Q316" s="252">
        <f t="shared" si="72"/>
        <v>10</v>
      </c>
      <c r="R316" s="248">
        <v>0.35799999999999998</v>
      </c>
      <c r="S316" s="254" t="str">
        <f t="shared" si="76"/>
        <v>--</v>
      </c>
      <c r="T316" s="255" t="str">
        <f t="shared" si="77"/>
        <v>NITI</v>
      </c>
      <c r="U316" s="254">
        <f t="shared" si="73"/>
        <v>0.35799999999999998</v>
      </c>
      <c r="V316" s="255">
        <f t="shared" si="78"/>
        <v>0.36</v>
      </c>
      <c r="W316" s="256">
        <f t="shared" si="74"/>
        <v>1.1437699680511182</v>
      </c>
      <c r="X316" s="248" t="s">
        <v>153</v>
      </c>
      <c r="Y316" s="248">
        <v>53600000000</v>
      </c>
      <c r="Z316" s="248">
        <v>227000000000</v>
      </c>
      <c r="AA316" s="248">
        <v>12.5</v>
      </c>
      <c r="AB316" s="248">
        <v>1.8</v>
      </c>
      <c r="AC316" s="248" t="s">
        <v>154</v>
      </c>
      <c r="AD316" s="248" t="s">
        <v>147</v>
      </c>
      <c r="AE316" s="247"/>
      <c r="AF316" s="248">
        <v>2.9999999999999997E-4</v>
      </c>
      <c r="AG316" s="248" t="s">
        <v>155</v>
      </c>
      <c r="AH316" s="248" t="s">
        <v>146</v>
      </c>
      <c r="AI316" s="248" t="s">
        <v>147</v>
      </c>
      <c r="AJ316" s="248">
        <v>0.313</v>
      </c>
      <c r="AK316" s="257"/>
    </row>
    <row r="317" spans="1:37" ht="13.9" customHeight="1">
      <c r="A317" s="247" t="s">
        <v>798</v>
      </c>
      <c r="B317" s="247" t="s">
        <v>799</v>
      </c>
      <c r="C317" s="248" t="s">
        <v>146</v>
      </c>
      <c r="D317" s="248" t="s">
        <v>145</v>
      </c>
      <c r="E317" s="258" t="s">
        <v>149</v>
      </c>
      <c r="F317" s="258" t="s">
        <v>149</v>
      </c>
      <c r="G317" s="248">
        <v>10.4</v>
      </c>
      <c r="H317" s="247"/>
      <c r="I317" s="249" t="str">
        <f t="shared" si="66"/>
        <v>-</v>
      </c>
      <c r="J317" s="250" t="str">
        <f t="shared" si="67"/>
        <v>NITI</v>
      </c>
      <c r="K317" s="249">
        <f t="shared" si="68"/>
        <v>10.4</v>
      </c>
      <c r="L317" s="250">
        <f t="shared" si="69"/>
        <v>10</v>
      </c>
      <c r="M317" s="248" t="s">
        <v>147</v>
      </c>
      <c r="N317" s="251" t="str">
        <f t="shared" si="75"/>
        <v>--</v>
      </c>
      <c r="O317" s="252" t="str">
        <f t="shared" si="70"/>
        <v>NITI, NV</v>
      </c>
      <c r="P317" s="253" t="str">
        <f t="shared" si="71"/>
        <v>--</v>
      </c>
      <c r="Q317" s="252" t="str">
        <f t="shared" si="72"/>
        <v>NV</v>
      </c>
      <c r="R317" s="248" t="s">
        <v>147</v>
      </c>
      <c r="S317" s="254" t="str">
        <f t="shared" si="76"/>
        <v>--</v>
      </c>
      <c r="T317" s="255" t="str">
        <f t="shared" si="77"/>
        <v>NITI, NV</v>
      </c>
      <c r="U317" s="254" t="str">
        <f t="shared" si="73"/>
        <v>--</v>
      </c>
      <c r="V317" s="255" t="str">
        <f t="shared" si="78"/>
        <v>NV</v>
      </c>
      <c r="W317" s="256" t="str">
        <f t="shared" si="74"/>
        <v>NV</v>
      </c>
      <c r="X317" s="247"/>
      <c r="Y317" s="248">
        <v>158000</v>
      </c>
      <c r="Z317" s="248" t="s">
        <v>147</v>
      </c>
      <c r="AA317" s="248">
        <v>12.5</v>
      </c>
      <c r="AB317" s="248" t="s">
        <v>147</v>
      </c>
      <c r="AC317" s="247"/>
      <c r="AD317" s="248" t="s">
        <v>147</v>
      </c>
      <c r="AE317" s="247"/>
      <c r="AF317" s="248">
        <v>0.01</v>
      </c>
      <c r="AG317" s="248" t="s">
        <v>155</v>
      </c>
      <c r="AH317" s="248" t="s">
        <v>146</v>
      </c>
      <c r="AI317" s="248" t="s">
        <v>147</v>
      </c>
      <c r="AJ317" s="248">
        <v>10.4</v>
      </c>
      <c r="AK317" s="257"/>
    </row>
    <row r="318" spans="1:37" ht="13.9" customHeight="1">
      <c r="A318" s="247" t="s">
        <v>800</v>
      </c>
      <c r="B318" s="247" t="s">
        <v>801</v>
      </c>
      <c r="C318" s="248" t="s">
        <v>146</v>
      </c>
      <c r="D318" s="248" t="s">
        <v>145</v>
      </c>
      <c r="E318" s="258" t="s">
        <v>149</v>
      </c>
      <c r="F318" s="258" t="s">
        <v>149</v>
      </c>
      <c r="G318" s="248">
        <v>20.9</v>
      </c>
      <c r="H318" s="247"/>
      <c r="I318" s="249" t="str">
        <f t="shared" si="66"/>
        <v>-</v>
      </c>
      <c r="J318" s="250" t="str">
        <f t="shared" si="67"/>
        <v>NITI</v>
      </c>
      <c r="K318" s="249">
        <f t="shared" si="68"/>
        <v>20.9</v>
      </c>
      <c r="L318" s="250">
        <f t="shared" si="69"/>
        <v>21</v>
      </c>
      <c r="M318" s="248" t="s">
        <v>147</v>
      </c>
      <c r="N318" s="251" t="str">
        <f t="shared" si="75"/>
        <v>--</v>
      </c>
      <c r="O318" s="252" t="str">
        <f t="shared" si="70"/>
        <v>NITI, NV</v>
      </c>
      <c r="P318" s="253" t="str">
        <f t="shared" si="71"/>
        <v>--</v>
      </c>
      <c r="Q318" s="252" t="str">
        <f t="shared" si="72"/>
        <v>NV</v>
      </c>
      <c r="R318" s="248" t="s">
        <v>147</v>
      </c>
      <c r="S318" s="254" t="str">
        <f t="shared" si="76"/>
        <v>--</v>
      </c>
      <c r="T318" s="255" t="str">
        <f t="shared" si="77"/>
        <v>NITI, NV</v>
      </c>
      <c r="U318" s="254" t="str">
        <f t="shared" si="73"/>
        <v>--</v>
      </c>
      <c r="V318" s="255" t="str">
        <f t="shared" si="78"/>
        <v>NV</v>
      </c>
      <c r="W318" s="256" t="str">
        <f t="shared" si="74"/>
        <v>NV</v>
      </c>
      <c r="X318" s="247"/>
      <c r="Y318" s="248">
        <v>4120</v>
      </c>
      <c r="Z318" s="248">
        <v>1170</v>
      </c>
      <c r="AA318" s="248">
        <v>12.5</v>
      </c>
      <c r="AB318" s="248">
        <v>1.7</v>
      </c>
      <c r="AC318" s="248" t="s">
        <v>154</v>
      </c>
      <c r="AD318" s="248" t="s">
        <v>147</v>
      </c>
      <c r="AE318" s="247"/>
      <c r="AF318" s="248">
        <v>0.02</v>
      </c>
      <c r="AG318" s="248" t="s">
        <v>166</v>
      </c>
      <c r="AH318" s="248" t="s">
        <v>146</v>
      </c>
      <c r="AI318" s="248" t="s">
        <v>147</v>
      </c>
      <c r="AJ318" s="248">
        <v>20.9</v>
      </c>
      <c r="AK318" s="257"/>
    </row>
    <row r="319" spans="1:37" ht="13.9" customHeight="1">
      <c r="A319" s="247" t="s">
        <v>802</v>
      </c>
      <c r="B319" s="247" t="s">
        <v>803</v>
      </c>
      <c r="C319" s="248" t="s">
        <v>187</v>
      </c>
      <c r="D319" s="248" t="s">
        <v>145</v>
      </c>
      <c r="E319" s="258" t="s">
        <v>149</v>
      </c>
      <c r="F319" s="258" t="s">
        <v>149</v>
      </c>
      <c r="G319" s="248">
        <v>3.2600000000000001E-4</v>
      </c>
      <c r="H319" s="247"/>
      <c r="I319" s="249">
        <f t="shared" si="66"/>
        <v>3.2600000000000001E-4</v>
      </c>
      <c r="J319" s="250">
        <f t="shared" si="67"/>
        <v>3.3E-4</v>
      </c>
      <c r="K319" s="249" t="str">
        <f t="shared" si="68"/>
        <v>-</v>
      </c>
      <c r="L319" s="250" t="str">
        <f t="shared" si="69"/>
        <v>NITI</v>
      </c>
      <c r="M319" s="248" t="s">
        <v>147</v>
      </c>
      <c r="N319" s="251" t="str">
        <f t="shared" si="75"/>
        <v>-</v>
      </c>
      <c r="O319" s="252" t="str">
        <f t="shared" si="70"/>
        <v>NV</v>
      </c>
      <c r="P319" s="253" t="str">
        <f t="shared" si="71"/>
        <v>--</v>
      </c>
      <c r="Q319" s="252" t="str">
        <f t="shared" si="72"/>
        <v>NITI, NV</v>
      </c>
      <c r="R319" s="248" t="s">
        <v>147</v>
      </c>
      <c r="S319" s="254" t="str">
        <f t="shared" si="76"/>
        <v>-</v>
      </c>
      <c r="T319" s="255" t="str">
        <f t="shared" si="77"/>
        <v>NV</v>
      </c>
      <c r="U319" s="254" t="str">
        <f t="shared" si="73"/>
        <v>--</v>
      </c>
      <c r="V319" s="255" t="str">
        <f t="shared" si="78"/>
        <v>NITI, NV</v>
      </c>
      <c r="W319" s="256" t="str">
        <f t="shared" si="74"/>
        <v>NITI, NV</v>
      </c>
      <c r="X319" s="247"/>
      <c r="Y319" s="248" t="s">
        <v>147</v>
      </c>
      <c r="Z319" s="248" t="s">
        <v>147</v>
      </c>
      <c r="AA319" s="248">
        <v>12.5</v>
      </c>
      <c r="AB319" s="248" t="s">
        <v>147</v>
      </c>
      <c r="AC319" s="247"/>
      <c r="AD319" s="248">
        <v>8.6E-3</v>
      </c>
      <c r="AE319" s="248" t="s">
        <v>166</v>
      </c>
      <c r="AF319" s="248" t="s">
        <v>147</v>
      </c>
      <c r="AG319" s="247"/>
      <c r="AH319" s="248" t="s">
        <v>146</v>
      </c>
      <c r="AI319" s="248">
        <v>3.2600000000000001E-4</v>
      </c>
      <c r="AJ319" s="248" t="s">
        <v>147</v>
      </c>
      <c r="AK319" s="257" t="s">
        <v>1277</v>
      </c>
    </row>
    <row r="320" spans="1:37" ht="13.9" customHeight="1">
      <c r="A320" s="247" t="s">
        <v>804</v>
      </c>
      <c r="B320" s="247" t="s">
        <v>805</v>
      </c>
      <c r="C320" s="248" t="s">
        <v>145</v>
      </c>
      <c r="D320" s="248" t="s">
        <v>145</v>
      </c>
      <c r="E320" s="248" t="s">
        <v>145</v>
      </c>
      <c r="F320" s="248" t="s">
        <v>145</v>
      </c>
      <c r="G320" s="248">
        <v>4.9100000000000003E-3</v>
      </c>
      <c r="H320" s="248" t="s">
        <v>152</v>
      </c>
      <c r="I320" s="249">
        <f t="shared" si="66"/>
        <v>4.9100000000000003E-3</v>
      </c>
      <c r="J320" s="250">
        <f t="shared" si="67"/>
        <v>4.8999999999999998E-3</v>
      </c>
      <c r="K320" s="249" t="str">
        <f t="shared" si="68"/>
        <v>-</v>
      </c>
      <c r="L320" s="250" t="str">
        <f t="shared" si="69"/>
        <v>NITI</v>
      </c>
      <c r="M320" s="248">
        <v>0.16400000000000001</v>
      </c>
      <c r="N320" s="251">
        <f t="shared" si="75"/>
        <v>0.16400000000000001</v>
      </c>
      <c r="O320" s="252">
        <f t="shared" si="70"/>
        <v>0.16</v>
      </c>
      <c r="P320" s="253" t="str">
        <f t="shared" si="71"/>
        <v>--</v>
      </c>
      <c r="Q320" s="252" t="str">
        <f t="shared" si="72"/>
        <v>NITI</v>
      </c>
      <c r="R320" s="248">
        <v>0.28999999999999998</v>
      </c>
      <c r="S320" s="254">
        <f t="shared" si="76"/>
        <v>0.28999999999999998</v>
      </c>
      <c r="T320" s="255">
        <f t="shared" si="77"/>
        <v>0.28999999999999998</v>
      </c>
      <c r="U320" s="254" t="str">
        <f t="shared" si="73"/>
        <v>--</v>
      </c>
      <c r="V320" s="255" t="str">
        <f t="shared" si="78"/>
        <v>NITI</v>
      </c>
      <c r="W320" s="256" t="str">
        <f t="shared" si="74"/>
        <v>NITI</v>
      </c>
      <c r="X320" s="248" t="s">
        <v>555</v>
      </c>
      <c r="Y320" s="248">
        <v>7760</v>
      </c>
      <c r="Z320" s="248">
        <v>11900</v>
      </c>
      <c r="AA320" s="248">
        <v>12.5</v>
      </c>
      <c r="AB320" s="248" t="s">
        <v>147</v>
      </c>
      <c r="AC320" s="247"/>
      <c r="AD320" s="248">
        <v>5.71E-4</v>
      </c>
      <c r="AE320" s="248" t="s">
        <v>155</v>
      </c>
      <c r="AF320" s="248" t="s">
        <v>147</v>
      </c>
      <c r="AG320" s="247"/>
      <c r="AH320" s="248" t="s">
        <v>146</v>
      </c>
      <c r="AI320" s="248">
        <v>4.9100000000000003E-3</v>
      </c>
      <c r="AJ320" s="248" t="s">
        <v>147</v>
      </c>
      <c r="AK320" s="257" t="s">
        <v>1277</v>
      </c>
    </row>
    <row r="321" spans="1:37" ht="13.9" customHeight="1">
      <c r="A321" s="247" t="s">
        <v>806</v>
      </c>
      <c r="B321" s="247" t="s">
        <v>805</v>
      </c>
      <c r="C321" s="248" t="s">
        <v>145</v>
      </c>
      <c r="D321" s="248" t="s">
        <v>145</v>
      </c>
      <c r="E321" s="248" t="s">
        <v>145</v>
      </c>
      <c r="F321" s="248" t="s">
        <v>145</v>
      </c>
      <c r="G321" s="248">
        <v>2.81E-2</v>
      </c>
      <c r="H321" s="248" t="s">
        <v>152</v>
      </c>
      <c r="I321" s="249">
        <f t="shared" si="66"/>
        <v>2.81E-2</v>
      </c>
      <c r="J321" s="250">
        <f t="shared" si="67"/>
        <v>2.8000000000000001E-2</v>
      </c>
      <c r="K321" s="249" t="str">
        <f t="shared" si="68"/>
        <v>-</v>
      </c>
      <c r="L321" s="250" t="str">
        <f t="shared" si="69"/>
        <v>NITI</v>
      </c>
      <c r="M321" s="248">
        <v>0.93600000000000005</v>
      </c>
      <c r="N321" s="251">
        <f t="shared" si="75"/>
        <v>0.93600000000000005</v>
      </c>
      <c r="O321" s="252">
        <f t="shared" si="70"/>
        <v>0.94</v>
      </c>
      <c r="P321" s="253" t="str">
        <f t="shared" si="71"/>
        <v>--</v>
      </c>
      <c r="Q321" s="252" t="str">
        <f t="shared" si="72"/>
        <v>NITI</v>
      </c>
      <c r="R321" s="248">
        <v>1.65</v>
      </c>
      <c r="S321" s="254">
        <f t="shared" si="76"/>
        <v>1.65</v>
      </c>
      <c r="T321" s="255">
        <f t="shared" si="77"/>
        <v>1.7</v>
      </c>
      <c r="U321" s="254" t="str">
        <f t="shared" si="73"/>
        <v>--</v>
      </c>
      <c r="V321" s="255" t="str">
        <f t="shared" si="78"/>
        <v>NITI</v>
      </c>
      <c r="W321" s="256" t="str">
        <f t="shared" si="74"/>
        <v>NITI</v>
      </c>
      <c r="X321" s="248" t="s">
        <v>807</v>
      </c>
      <c r="Y321" s="248">
        <v>7760</v>
      </c>
      <c r="Z321" s="248">
        <v>11900</v>
      </c>
      <c r="AA321" s="248">
        <v>12.5</v>
      </c>
      <c r="AB321" s="248" t="s">
        <v>147</v>
      </c>
      <c r="AC321" s="247"/>
      <c r="AD321" s="248">
        <v>1E-4</v>
      </c>
      <c r="AE321" s="248" t="s">
        <v>155</v>
      </c>
      <c r="AF321" s="248" t="s">
        <v>147</v>
      </c>
      <c r="AG321" s="247"/>
      <c r="AH321" s="248" t="s">
        <v>146</v>
      </c>
      <c r="AI321" s="248">
        <v>2.81E-2</v>
      </c>
      <c r="AJ321" s="248" t="s">
        <v>147</v>
      </c>
      <c r="AK321" s="257" t="s">
        <v>1277</v>
      </c>
    </row>
    <row r="322" spans="1:37" ht="13.9" customHeight="1">
      <c r="A322" s="247" t="s">
        <v>808</v>
      </c>
      <c r="B322" s="247" t="s">
        <v>805</v>
      </c>
      <c r="C322" s="248" t="s">
        <v>145</v>
      </c>
      <c r="D322" s="248" t="s">
        <v>145</v>
      </c>
      <c r="E322" s="248" t="s">
        <v>145</v>
      </c>
      <c r="F322" s="248" t="s">
        <v>145</v>
      </c>
      <c r="G322" s="248">
        <v>0.14000000000000001</v>
      </c>
      <c r="H322" s="248" t="s">
        <v>152</v>
      </c>
      <c r="I322" s="249">
        <f t="shared" si="66"/>
        <v>0.14000000000000001</v>
      </c>
      <c r="J322" s="250">
        <f t="shared" si="67"/>
        <v>0.14000000000000001</v>
      </c>
      <c r="K322" s="249" t="str">
        <f t="shared" si="68"/>
        <v>-</v>
      </c>
      <c r="L322" s="250" t="str">
        <f t="shared" si="69"/>
        <v>NITI</v>
      </c>
      <c r="M322" s="248">
        <v>4.68</v>
      </c>
      <c r="N322" s="251">
        <f t="shared" si="75"/>
        <v>4.68</v>
      </c>
      <c r="O322" s="252">
        <f t="shared" si="70"/>
        <v>4.7</v>
      </c>
      <c r="P322" s="253" t="str">
        <f t="shared" si="71"/>
        <v>--</v>
      </c>
      <c r="Q322" s="252" t="str">
        <f t="shared" si="72"/>
        <v>NITI</v>
      </c>
      <c r="R322" s="248">
        <v>8.27</v>
      </c>
      <c r="S322" s="254">
        <f t="shared" si="76"/>
        <v>8.27</v>
      </c>
      <c r="T322" s="255">
        <f t="shared" si="77"/>
        <v>8.3000000000000007</v>
      </c>
      <c r="U322" s="254" t="str">
        <f t="shared" si="73"/>
        <v>--</v>
      </c>
      <c r="V322" s="255" t="str">
        <f t="shared" si="78"/>
        <v>NITI</v>
      </c>
      <c r="W322" s="256" t="str">
        <f t="shared" si="74"/>
        <v>NITI</v>
      </c>
      <c r="X322" s="248" t="s">
        <v>807</v>
      </c>
      <c r="Y322" s="248">
        <v>7760</v>
      </c>
      <c r="Z322" s="248">
        <v>11900</v>
      </c>
      <c r="AA322" s="248">
        <v>12.5</v>
      </c>
      <c r="AB322" s="248" t="s">
        <v>147</v>
      </c>
      <c r="AC322" s="247"/>
      <c r="AD322" s="248">
        <v>2.0000000000000002E-5</v>
      </c>
      <c r="AE322" s="248" t="s">
        <v>155</v>
      </c>
      <c r="AF322" s="248" t="s">
        <v>147</v>
      </c>
      <c r="AG322" s="247"/>
      <c r="AH322" s="248" t="s">
        <v>146</v>
      </c>
      <c r="AI322" s="248">
        <v>0.14000000000000001</v>
      </c>
      <c r="AJ322" s="248" t="s">
        <v>147</v>
      </c>
      <c r="AK322" s="257" t="s">
        <v>1277</v>
      </c>
    </row>
    <row r="323" spans="1:37" ht="13.9" customHeight="1">
      <c r="A323" s="247" t="s">
        <v>809</v>
      </c>
      <c r="B323" s="247" t="s">
        <v>810</v>
      </c>
      <c r="C323" s="248" t="s">
        <v>146</v>
      </c>
      <c r="D323" s="248" t="s">
        <v>145</v>
      </c>
      <c r="E323" s="258" t="s">
        <v>149</v>
      </c>
      <c r="F323" s="258" t="s">
        <v>149</v>
      </c>
      <c r="G323" s="248">
        <v>0.626</v>
      </c>
      <c r="H323" s="247"/>
      <c r="I323" s="249" t="str">
        <f t="shared" si="66"/>
        <v>-</v>
      </c>
      <c r="J323" s="250" t="str">
        <f t="shared" si="67"/>
        <v>NITI</v>
      </c>
      <c r="K323" s="249">
        <f t="shared" si="68"/>
        <v>0.626</v>
      </c>
      <c r="L323" s="250">
        <f t="shared" si="69"/>
        <v>0.63</v>
      </c>
      <c r="M323" s="248" t="s">
        <v>147</v>
      </c>
      <c r="N323" s="251" t="str">
        <f t="shared" ref="N323:N354" si="79">IF(G323=I323,M323,"--")</f>
        <v>--</v>
      </c>
      <c r="O323" s="252" t="str">
        <f t="shared" si="70"/>
        <v>NITI, NV</v>
      </c>
      <c r="P323" s="253" t="str">
        <f t="shared" si="71"/>
        <v>--</v>
      </c>
      <c r="Q323" s="252" t="str">
        <f t="shared" si="72"/>
        <v>NV</v>
      </c>
      <c r="R323" s="248" t="s">
        <v>147</v>
      </c>
      <c r="S323" s="254" t="str">
        <f t="shared" ref="S323:S354" si="80">IF(G323=I323,R323,"--")</f>
        <v>--</v>
      </c>
      <c r="T323" s="255" t="str">
        <f t="shared" si="77"/>
        <v>NITI, NV</v>
      </c>
      <c r="U323" s="254" t="str">
        <f t="shared" si="73"/>
        <v>--</v>
      </c>
      <c r="V323" s="255" t="str">
        <f t="shared" si="78"/>
        <v>NV</v>
      </c>
      <c r="W323" s="256" t="str">
        <f t="shared" si="74"/>
        <v>NV</v>
      </c>
      <c r="X323" s="247"/>
      <c r="Y323" s="248">
        <v>1.49E-5</v>
      </c>
      <c r="Z323" s="248">
        <v>9.5099999999999992E-10</v>
      </c>
      <c r="AA323" s="248">
        <v>12.5</v>
      </c>
      <c r="AB323" s="248" t="s">
        <v>147</v>
      </c>
      <c r="AC323" s="247"/>
      <c r="AD323" s="248" t="s">
        <v>147</v>
      </c>
      <c r="AE323" s="247"/>
      <c r="AF323" s="248">
        <v>5.9999999999999995E-4</v>
      </c>
      <c r="AG323" s="248" t="s">
        <v>155</v>
      </c>
      <c r="AH323" s="248" t="s">
        <v>146</v>
      </c>
      <c r="AI323" s="248" t="s">
        <v>147</v>
      </c>
      <c r="AJ323" s="248">
        <v>0.626</v>
      </c>
      <c r="AK323" s="257"/>
    </row>
    <row r="324" spans="1:37" ht="13.9" customHeight="1">
      <c r="A324" s="247" t="s">
        <v>811</v>
      </c>
      <c r="B324" s="247" t="s">
        <v>812</v>
      </c>
      <c r="C324" s="248" t="s">
        <v>146</v>
      </c>
      <c r="D324" s="248" t="s">
        <v>145</v>
      </c>
      <c r="E324" s="258" t="s">
        <v>149</v>
      </c>
      <c r="F324" s="258" t="s">
        <v>149</v>
      </c>
      <c r="G324" s="248">
        <v>9.39</v>
      </c>
      <c r="H324" s="247"/>
      <c r="I324" s="249" t="str">
        <f t="shared" si="66"/>
        <v>-</v>
      </c>
      <c r="J324" s="250" t="str">
        <f t="shared" si="67"/>
        <v>NITI</v>
      </c>
      <c r="K324" s="249">
        <f t="shared" si="68"/>
        <v>9.39</v>
      </c>
      <c r="L324" s="250">
        <f t="shared" si="69"/>
        <v>9.4</v>
      </c>
      <c r="M324" s="248" t="s">
        <v>147</v>
      </c>
      <c r="N324" s="251" t="str">
        <f t="shared" si="79"/>
        <v>--</v>
      </c>
      <c r="O324" s="252" t="str">
        <f t="shared" si="70"/>
        <v>NITI, NV</v>
      </c>
      <c r="P324" s="253" t="str">
        <f t="shared" si="71"/>
        <v>--</v>
      </c>
      <c r="Q324" s="252" t="str">
        <f t="shared" si="72"/>
        <v>NV</v>
      </c>
      <c r="R324" s="248" t="s">
        <v>147</v>
      </c>
      <c r="S324" s="254" t="str">
        <f t="shared" si="80"/>
        <v>--</v>
      </c>
      <c r="T324" s="255" t="str">
        <f t="shared" si="77"/>
        <v>NITI, NV</v>
      </c>
      <c r="U324" s="254" t="str">
        <f t="shared" si="73"/>
        <v>--</v>
      </c>
      <c r="V324" s="255" t="str">
        <f t="shared" si="78"/>
        <v>NV</v>
      </c>
      <c r="W324" s="256" t="str">
        <f t="shared" si="74"/>
        <v>NV</v>
      </c>
      <c r="X324" s="247"/>
      <c r="Y324" s="248">
        <v>0</v>
      </c>
      <c r="Z324" s="248" t="s">
        <v>147</v>
      </c>
      <c r="AA324" s="248">
        <v>12.5</v>
      </c>
      <c r="AB324" s="248" t="s">
        <v>147</v>
      </c>
      <c r="AC324" s="247"/>
      <c r="AD324" s="248" t="s">
        <v>147</v>
      </c>
      <c r="AE324" s="247"/>
      <c r="AF324" s="248">
        <v>8.9999999999999993E-3</v>
      </c>
      <c r="AG324" s="248" t="s">
        <v>166</v>
      </c>
      <c r="AH324" s="248" t="s">
        <v>146</v>
      </c>
      <c r="AI324" s="248" t="s">
        <v>147</v>
      </c>
      <c r="AJ324" s="248">
        <v>9.39</v>
      </c>
      <c r="AK324" s="257"/>
    </row>
    <row r="325" spans="1:37" ht="13.9" customHeight="1">
      <c r="A325" s="247" t="s">
        <v>813</v>
      </c>
      <c r="B325" s="247" t="s">
        <v>814</v>
      </c>
      <c r="C325" s="248" t="s">
        <v>145</v>
      </c>
      <c r="D325" s="248" t="s">
        <v>145</v>
      </c>
      <c r="E325" s="248" t="s">
        <v>145</v>
      </c>
      <c r="F325" s="248" t="s">
        <v>145</v>
      </c>
      <c r="G325" s="248">
        <v>8.34</v>
      </c>
      <c r="H325" s="248" t="s">
        <v>163</v>
      </c>
      <c r="I325" s="249" t="str">
        <f t="shared" ref="I325:I387" si="81">AI325</f>
        <v>-</v>
      </c>
      <c r="J325" s="250" t="str">
        <f t="shared" ref="J325:J387" si="82">IF(ISNUMBER(I325),ROUND(I325,2-(1+INT(LOG10(I325)))),"NITI")</f>
        <v>NITI</v>
      </c>
      <c r="K325" s="249">
        <f t="shared" ref="K325:K387" si="83">AJ325</f>
        <v>8.34</v>
      </c>
      <c r="L325" s="250">
        <f t="shared" ref="L325:L387" si="84">IF(ISNUMBER(K325),ROUND(K325,2-(1+INT(LOG10(K325)))),"NITI")</f>
        <v>8.3000000000000007</v>
      </c>
      <c r="M325" s="248">
        <v>278</v>
      </c>
      <c r="N325" s="251" t="str">
        <f t="shared" si="79"/>
        <v>--</v>
      </c>
      <c r="O325" s="252" t="str">
        <f t="shared" ref="O325:O387" si="85">IF(ISNUMBER(N325),ROUND(N325,2-(1+INT(LOG10(N325)))),IF(AND(NOT(C325="Yes"),NOT(ISNUMBER(I325))),"NITI, NV",IF(AND($C325="Yes",NOT(ISNUMBER(I325))),"NITI","NV")))</f>
        <v>NITI</v>
      </c>
      <c r="P325" s="253">
        <f t="shared" ref="P325:P387" si="86">IF(AND(G325=K325,ISNUMBER(M325)),M325,IF(AND(C325="Yes",ISNUMBER(K325)),K325/0.03,"--"))</f>
        <v>278</v>
      </c>
      <c r="Q325" s="252">
        <f t="shared" ref="Q325:Q387" si="87">IF(ISNUMBER(P325),ROUND(P325,2-(1+INT(LOG10(P325)))),IF(AND(NOT($C325="Yes"),NOT(ISNUMBER(K325))),"NITI, NV",IF(AND($C325="Yes",NOT(ISNUMBER(K325))),"NITI","NV")))</f>
        <v>280</v>
      </c>
      <c r="R325" s="248">
        <v>4540</v>
      </c>
      <c r="S325" s="254" t="str">
        <f t="shared" si="80"/>
        <v>--</v>
      </c>
      <c r="T325" s="255" t="str">
        <f t="shared" si="77"/>
        <v>NITI</v>
      </c>
      <c r="U325" s="254">
        <f t="shared" ref="U325:U387" si="88">IF(AND(G325=K325,ISNUMBER(R325)),R325,IF(AND(ISNUMBER(I325),ISNUMBER(K325),ISNUMBER(R325)),K325/I325*R325,"--"))</f>
        <v>4540</v>
      </c>
      <c r="V325" s="255">
        <f t="shared" si="78"/>
        <v>4500</v>
      </c>
      <c r="W325" s="256">
        <f t="shared" ref="W325:W387" si="89">IF(ISNUMBER(U325), U325/K325, V325)</f>
        <v>544.3645083932854</v>
      </c>
      <c r="X325" s="248" t="s">
        <v>153</v>
      </c>
      <c r="Y325" s="248">
        <v>990000000</v>
      </c>
      <c r="Z325" s="248">
        <v>563000000</v>
      </c>
      <c r="AA325" s="248">
        <v>12.5</v>
      </c>
      <c r="AB325" s="248">
        <v>2.6</v>
      </c>
      <c r="AC325" s="248" t="s">
        <v>154</v>
      </c>
      <c r="AD325" s="248" t="s">
        <v>147</v>
      </c>
      <c r="AE325" s="247"/>
      <c r="AF325" s="248">
        <v>8.0000000000000002E-3</v>
      </c>
      <c r="AG325" s="248" t="s">
        <v>155</v>
      </c>
      <c r="AH325" s="248" t="s">
        <v>146</v>
      </c>
      <c r="AI325" s="248" t="s">
        <v>147</v>
      </c>
      <c r="AJ325" s="248">
        <v>8.34</v>
      </c>
      <c r="AK325" s="257"/>
    </row>
    <row r="326" spans="1:37" ht="13.9" customHeight="1">
      <c r="A326" s="247" t="s">
        <v>815</v>
      </c>
      <c r="B326" s="247" t="s">
        <v>816</v>
      </c>
      <c r="C326" s="248" t="s">
        <v>145</v>
      </c>
      <c r="D326" s="248" t="s">
        <v>145</v>
      </c>
      <c r="E326" s="248" t="s">
        <v>145</v>
      </c>
      <c r="F326" s="248" t="s">
        <v>145</v>
      </c>
      <c r="G326" s="248">
        <v>1040</v>
      </c>
      <c r="H326" s="248" t="s">
        <v>163</v>
      </c>
      <c r="I326" s="249" t="str">
        <f t="shared" si="81"/>
        <v>-</v>
      </c>
      <c r="J326" s="250" t="str">
        <f t="shared" si="82"/>
        <v>NITI</v>
      </c>
      <c r="K326" s="249">
        <f t="shared" si="83"/>
        <v>1040</v>
      </c>
      <c r="L326" s="250">
        <f t="shared" si="84"/>
        <v>1000</v>
      </c>
      <c r="M326" s="248">
        <v>34800</v>
      </c>
      <c r="N326" s="251" t="str">
        <f t="shared" si="79"/>
        <v>--</v>
      </c>
      <c r="O326" s="252" t="str">
        <f t="shared" si="85"/>
        <v>NITI</v>
      </c>
      <c r="P326" s="253">
        <f t="shared" si="86"/>
        <v>34800</v>
      </c>
      <c r="Q326" s="252">
        <f t="shared" si="87"/>
        <v>35000</v>
      </c>
      <c r="R326" s="248">
        <v>5330</v>
      </c>
      <c r="S326" s="254" t="str">
        <f t="shared" si="80"/>
        <v>--</v>
      </c>
      <c r="T326" s="255" t="str">
        <f t="shared" si="77"/>
        <v>NITI</v>
      </c>
      <c r="U326" s="254">
        <f t="shared" si="88"/>
        <v>5330</v>
      </c>
      <c r="V326" s="255">
        <f t="shared" si="78"/>
        <v>5300</v>
      </c>
      <c r="W326" s="256">
        <f t="shared" si="89"/>
        <v>5.125</v>
      </c>
      <c r="X326" s="248" t="s">
        <v>153</v>
      </c>
      <c r="Y326" s="248">
        <v>22100000</v>
      </c>
      <c r="Z326" s="248">
        <v>10200000</v>
      </c>
      <c r="AA326" s="248">
        <v>12.5</v>
      </c>
      <c r="AB326" s="248">
        <v>0.8</v>
      </c>
      <c r="AC326" s="248" t="s">
        <v>154</v>
      </c>
      <c r="AD326" s="248" t="s">
        <v>147</v>
      </c>
      <c r="AE326" s="247"/>
      <c r="AF326" s="248">
        <v>1</v>
      </c>
      <c r="AG326" s="248" t="s">
        <v>160</v>
      </c>
      <c r="AH326" s="248" t="s">
        <v>146</v>
      </c>
      <c r="AI326" s="248" t="s">
        <v>147</v>
      </c>
      <c r="AJ326" s="248">
        <v>1040</v>
      </c>
      <c r="AK326" s="257"/>
    </row>
    <row r="327" spans="1:37" ht="13.9" customHeight="1">
      <c r="A327" s="247" t="s">
        <v>817</v>
      </c>
      <c r="B327" s="247" t="s">
        <v>818</v>
      </c>
      <c r="C327" s="248" t="s">
        <v>145</v>
      </c>
      <c r="D327" s="248" t="s">
        <v>145</v>
      </c>
      <c r="E327" s="248" t="s">
        <v>145</v>
      </c>
      <c r="F327" s="248" t="s">
        <v>145</v>
      </c>
      <c r="G327" s="248">
        <v>3130</v>
      </c>
      <c r="H327" s="248" t="s">
        <v>163</v>
      </c>
      <c r="I327" s="249" t="str">
        <f t="shared" si="81"/>
        <v>-</v>
      </c>
      <c r="J327" s="250" t="str">
        <f t="shared" si="82"/>
        <v>NITI</v>
      </c>
      <c r="K327" s="249">
        <f t="shared" si="83"/>
        <v>3130</v>
      </c>
      <c r="L327" s="250">
        <f t="shared" si="84"/>
        <v>3100</v>
      </c>
      <c r="M327" s="248">
        <v>104000</v>
      </c>
      <c r="N327" s="251" t="str">
        <f t="shared" si="79"/>
        <v>--</v>
      </c>
      <c r="O327" s="252" t="str">
        <f t="shared" si="85"/>
        <v>NITI</v>
      </c>
      <c r="P327" s="253">
        <f t="shared" si="86"/>
        <v>104000</v>
      </c>
      <c r="Q327" s="252">
        <f t="shared" si="87"/>
        <v>100000</v>
      </c>
      <c r="R327" s="248">
        <v>489</v>
      </c>
      <c r="S327" s="254" t="str">
        <f t="shared" si="80"/>
        <v>--</v>
      </c>
      <c r="T327" s="255" t="str">
        <f t="shared" si="77"/>
        <v>NITI</v>
      </c>
      <c r="U327" s="254">
        <f t="shared" si="88"/>
        <v>489</v>
      </c>
      <c r="V327" s="255">
        <f t="shared" si="78"/>
        <v>490</v>
      </c>
      <c r="W327" s="256">
        <f t="shared" si="89"/>
        <v>0.1562300319488818</v>
      </c>
      <c r="X327" s="248" t="s">
        <v>153</v>
      </c>
      <c r="Y327" s="248">
        <v>19700000000</v>
      </c>
      <c r="Z327" s="248">
        <v>1280000000</v>
      </c>
      <c r="AA327" s="248">
        <v>12.5</v>
      </c>
      <c r="AB327" s="248">
        <v>2</v>
      </c>
      <c r="AC327" s="248" t="s">
        <v>154</v>
      </c>
      <c r="AD327" s="248" t="s">
        <v>147</v>
      </c>
      <c r="AE327" s="247"/>
      <c r="AF327" s="248">
        <v>3</v>
      </c>
      <c r="AG327" s="248" t="s">
        <v>166</v>
      </c>
      <c r="AH327" s="248" t="s">
        <v>146</v>
      </c>
      <c r="AI327" s="248" t="s">
        <v>147</v>
      </c>
      <c r="AJ327" s="248">
        <v>3130</v>
      </c>
      <c r="AK327" s="257"/>
    </row>
    <row r="328" spans="1:37" ht="13.9" customHeight="1">
      <c r="A328" s="247" t="s">
        <v>819</v>
      </c>
      <c r="B328" s="247" t="s">
        <v>820</v>
      </c>
      <c r="C328" s="248" t="s">
        <v>146</v>
      </c>
      <c r="D328" s="248" t="s">
        <v>145</v>
      </c>
      <c r="E328" s="258" t="s">
        <v>149</v>
      </c>
      <c r="F328" s="258" t="s">
        <v>149</v>
      </c>
      <c r="G328" s="248">
        <v>0.28299999999999997</v>
      </c>
      <c r="H328" s="247"/>
      <c r="I328" s="249" t="str">
        <f t="shared" si="81"/>
        <v>-</v>
      </c>
      <c r="J328" s="250" t="str">
        <f t="shared" si="82"/>
        <v>NITI</v>
      </c>
      <c r="K328" s="249">
        <f t="shared" si="83"/>
        <v>0.28299999999999997</v>
      </c>
      <c r="L328" s="250">
        <f t="shared" si="84"/>
        <v>0.28000000000000003</v>
      </c>
      <c r="M328" s="248" t="s">
        <v>147</v>
      </c>
      <c r="N328" s="251" t="str">
        <f t="shared" si="79"/>
        <v>--</v>
      </c>
      <c r="O328" s="252" t="str">
        <f t="shared" si="85"/>
        <v>NITI, NV</v>
      </c>
      <c r="P328" s="253" t="str">
        <f t="shared" si="86"/>
        <v>--</v>
      </c>
      <c r="Q328" s="252" t="str">
        <f t="shared" si="87"/>
        <v>NV</v>
      </c>
      <c r="R328" s="248" t="s">
        <v>147</v>
      </c>
      <c r="S328" s="254" t="str">
        <f t="shared" si="80"/>
        <v>--</v>
      </c>
      <c r="T328" s="255" t="str">
        <f t="shared" si="77"/>
        <v>NITI, NV</v>
      </c>
      <c r="U328" s="254" t="str">
        <f t="shared" si="88"/>
        <v>--</v>
      </c>
      <c r="V328" s="255" t="str">
        <f t="shared" si="78"/>
        <v>NV</v>
      </c>
      <c r="W328" s="256" t="str">
        <f t="shared" si="89"/>
        <v>NV</v>
      </c>
      <c r="X328" s="247"/>
      <c r="Y328" s="248">
        <v>3380000</v>
      </c>
      <c r="Z328" s="248">
        <v>126000</v>
      </c>
      <c r="AA328" s="248">
        <v>12.5</v>
      </c>
      <c r="AB328" s="248" t="s">
        <v>147</v>
      </c>
      <c r="AC328" s="247"/>
      <c r="AD328" s="248" t="s">
        <v>147</v>
      </c>
      <c r="AE328" s="247"/>
      <c r="AF328" s="248">
        <v>2.72E-4</v>
      </c>
      <c r="AG328" s="248" t="s">
        <v>199</v>
      </c>
      <c r="AH328" s="248" t="s">
        <v>146</v>
      </c>
      <c r="AI328" s="248" t="s">
        <v>147</v>
      </c>
      <c r="AJ328" s="248">
        <v>0.28299999999999997</v>
      </c>
      <c r="AK328" s="257"/>
    </row>
    <row r="329" spans="1:37" ht="13.9" customHeight="1">
      <c r="A329" s="247" t="s">
        <v>821</v>
      </c>
      <c r="B329" s="247" t="s">
        <v>822</v>
      </c>
      <c r="C329" s="248" t="s">
        <v>145</v>
      </c>
      <c r="D329" s="248" t="s">
        <v>145</v>
      </c>
      <c r="E329" s="248" t="s">
        <v>145</v>
      </c>
      <c r="F329" s="248" t="s">
        <v>145</v>
      </c>
      <c r="G329" s="248">
        <v>2090</v>
      </c>
      <c r="H329" s="248" t="s">
        <v>163</v>
      </c>
      <c r="I329" s="249" t="str">
        <f t="shared" si="81"/>
        <v>-</v>
      </c>
      <c r="J329" s="250" t="str">
        <f t="shared" si="82"/>
        <v>NITI</v>
      </c>
      <c r="K329" s="249">
        <f t="shared" si="83"/>
        <v>2090</v>
      </c>
      <c r="L329" s="250">
        <f t="shared" si="84"/>
        <v>2100</v>
      </c>
      <c r="M329" s="248">
        <v>69500</v>
      </c>
      <c r="N329" s="251" t="str">
        <f t="shared" si="79"/>
        <v>--</v>
      </c>
      <c r="O329" s="252" t="str">
        <f t="shared" si="85"/>
        <v>NITI</v>
      </c>
      <c r="P329" s="253">
        <f t="shared" si="86"/>
        <v>69500</v>
      </c>
      <c r="Q329" s="252">
        <f t="shared" si="87"/>
        <v>70000</v>
      </c>
      <c r="R329" s="248">
        <v>105000000</v>
      </c>
      <c r="S329" s="254" t="str">
        <f t="shared" si="80"/>
        <v>--</v>
      </c>
      <c r="T329" s="255" t="str">
        <f t="shared" si="77"/>
        <v>NITI</v>
      </c>
      <c r="U329" s="254">
        <f t="shared" si="88"/>
        <v>105000000</v>
      </c>
      <c r="V329" s="255">
        <f t="shared" si="78"/>
        <v>110000000</v>
      </c>
      <c r="W329" s="256">
        <f t="shared" si="89"/>
        <v>50239.234449760763</v>
      </c>
      <c r="X329" s="248" t="s">
        <v>153</v>
      </c>
      <c r="Y329" s="248">
        <v>60600000</v>
      </c>
      <c r="Z329" s="248">
        <v>19800000</v>
      </c>
      <c r="AA329" s="248">
        <v>12.5</v>
      </c>
      <c r="AB329" s="248">
        <v>1.6</v>
      </c>
      <c r="AC329" s="248" t="s">
        <v>437</v>
      </c>
      <c r="AD329" s="248" t="s">
        <v>147</v>
      </c>
      <c r="AE329" s="247"/>
      <c r="AF329" s="248">
        <v>2</v>
      </c>
      <c r="AG329" s="248" t="s">
        <v>155</v>
      </c>
      <c r="AH329" s="248" t="s">
        <v>146</v>
      </c>
      <c r="AI329" s="248" t="s">
        <v>147</v>
      </c>
      <c r="AJ329" s="248">
        <v>2090</v>
      </c>
      <c r="AK329" s="257"/>
    </row>
    <row r="330" spans="1:37" ht="13.9" customHeight="1">
      <c r="A330" s="247" t="s">
        <v>823</v>
      </c>
      <c r="B330" s="247" t="s">
        <v>824</v>
      </c>
      <c r="C330" s="248" t="s">
        <v>145</v>
      </c>
      <c r="D330" s="248" t="s">
        <v>145</v>
      </c>
      <c r="E330" s="248" t="s">
        <v>145</v>
      </c>
      <c r="F330" s="248" t="s">
        <v>145</v>
      </c>
      <c r="G330" s="248">
        <v>0.75900000000000001</v>
      </c>
      <c r="H330" s="248" t="s">
        <v>152</v>
      </c>
      <c r="I330" s="249">
        <f t="shared" si="81"/>
        <v>0.75900000000000001</v>
      </c>
      <c r="J330" s="250">
        <f t="shared" si="82"/>
        <v>0.76</v>
      </c>
      <c r="K330" s="249">
        <f t="shared" si="83"/>
        <v>31.3</v>
      </c>
      <c r="L330" s="250">
        <f t="shared" si="84"/>
        <v>31</v>
      </c>
      <c r="M330" s="248">
        <v>25.3</v>
      </c>
      <c r="N330" s="251">
        <f t="shared" si="79"/>
        <v>25.3</v>
      </c>
      <c r="O330" s="252">
        <f t="shared" si="85"/>
        <v>25</v>
      </c>
      <c r="P330" s="253">
        <f t="shared" si="86"/>
        <v>1043.3333333333335</v>
      </c>
      <c r="Q330" s="252">
        <f t="shared" si="87"/>
        <v>1000</v>
      </c>
      <c r="R330" s="248">
        <v>426</v>
      </c>
      <c r="S330" s="254">
        <f t="shared" si="80"/>
        <v>426</v>
      </c>
      <c r="T330" s="255">
        <f t="shared" si="77"/>
        <v>430</v>
      </c>
      <c r="U330" s="254">
        <f t="shared" si="88"/>
        <v>17567.588932806324</v>
      </c>
      <c r="V330" s="255">
        <f t="shared" si="78"/>
        <v>18000</v>
      </c>
      <c r="W330" s="256">
        <f t="shared" si="89"/>
        <v>561.26482213438737</v>
      </c>
      <c r="X330" s="248" t="s">
        <v>153</v>
      </c>
      <c r="Y330" s="248">
        <v>1680000000</v>
      </c>
      <c r="Z330" s="248">
        <v>1050000000</v>
      </c>
      <c r="AA330" s="248">
        <v>12.5</v>
      </c>
      <c r="AB330" s="248">
        <v>1.9</v>
      </c>
      <c r="AC330" s="248" t="s">
        <v>148</v>
      </c>
      <c r="AD330" s="248">
        <v>3.7000000000000002E-6</v>
      </c>
      <c r="AE330" s="248" t="s">
        <v>155</v>
      </c>
      <c r="AF330" s="248">
        <v>0.03</v>
      </c>
      <c r="AG330" s="248" t="s">
        <v>155</v>
      </c>
      <c r="AH330" s="248" t="s">
        <v>146</v>
      </c>
      <c r="AI330" s="248">
        <v>0.75900000000000001</v>
      </c>
      <c r="AJ330" s="248">
        <v>31.3</v>
      </c>
      <c r="AK330" s="257"/>
    </row>
    <row r="331" spans="1:37" ht="13.9" customHeight="1">
      <c r="A331" s="247" t="s">
        <v>825</v>
      </c>
      <c r="B331" s="247" t="s">
        <v>188</v>
      </c>
      <c r="C331" s="248" t="s">
        <v>187</v>
      </c>
      <c r="D331" s="248" t="s">
        <v>145</v>
      </c>
      <c r="E331" s="258" t="s">
        <v>149</v>
      </c>
      <c r="F331" s="258" t="s">
        <v>149</v>
      </c>
      <c r="G331" s="248">
        <v>31300</v>
      </c>
      <c r="H331" s="247"/>
      <c r="I331" s="249" t="str">
        <f t="shared" si="81"/>
        <v>-</v>
      </c>
      <c r="J331" s="250" t="str">
        <f t="shared" si="82"/>
        <v>NITI</v>
      </c>
      <c r="K331" s="249">
        <f t="shared" si="83"/>
        <v>31300</v>
      </c>
      <c r="L331" s="250">
        <f t="shared" si="84"/>
        <v>31000</v>
      </c>
      <c r="M331" s="248" t="s">
        <v>147</v>
      </c>
      <c r="N331" s="251" t="str">
        <f t="shared" si="79"/>
        <v>--</v>
      </c>
      <c r="O331" s="252" t="str">
        <f t="shared" si="85"/>
        <v>NITI, NV</v>
      </c>
      <c r="P331" s="253" t="str">
        <f t="shared" si="86"/>
        <v>--</v>
      </c>
      <c r="Q331" s="252" t="str">
        <f t="shared" si="87"/>
        <v>NV</v>
      </c>
      <c r="R331" s="248" t="s">
        <v>147</v>
      </c>
      <c r="S331" s="254" t="str">
        <f t="shared" si="80"/>
        <v>--</v>
      </c>
      <c r="T331" s="255" t="str">
        <f t="shared" si="77"/>
        <v>NITI, NV</v>
      </c>
      <c r="U331" s="254" t="str">
        <f t="shared" si="88"/>
        <v>--</v>
      </c>
      <c r="V331" s="255" t="str">
        <f t="shared" si="78"/>
        <v>NV</v>
      </c>
      <c r="W331" s="256" t="str">
        <f t="shared" si="89"/>
        <v>NV</v>
      </c>
      <c r="X331" s="247"/>
      <c r="Y331" s="248" t="s">
        <v>147</v>
      </c>
      <c r="Z331" s="248" t="s">
        <v>147</v>
      </c>
      <c r="AA331" s="248">
        <v>12.5</v>
      </c>
      <c r="AB331" s="248" t="s">
        <v>147</v>
      </c>
      <c r="AC331" s="247"/>
      <c r="AD331" s="248" t="s">
        <v>147</v>
      </c>
      <c r="AE331" s="247"/>
      <c r="AF331" s="248">
        <v>30000</v>
      </c>
      <c r="AG331" s="248" t="s">
        <v>199</v>
      </c>
      <c r="AH331" s="248" t="s">
        <v>146</v>
      </c>
      <c r="AI331" s="248" t="s">
        <v>147</v>
      </c>
      <c r="AJ331" s="248">
        <v>31300</v>
      </c>
      <c r="AK331" s="257"/>
    </row>
    <row r="332" spans="1:37" ht="13.9" customHeight="1">
      <c r="A332" s="247" t="s">
        <v>826</v>
      </c>
      <c r="B332" s="247" t="s">
        <v>827</v>
      </c>
      <c r="C332" s="248" t="s">
        <v>146</v>
      </c>
      <c r="D332" s="248" t="s">
        <v>145</v>
      </c>
      <c r="E332" s="258" t="s">
        <v>149</v>
      </c>
      <c r="F332" s="258" t="s">
        <v>149</v>
      </c>
      <c r="G332" s="248">
        <v>1.61E-2</v>
      </c>
      <c r="H332" s="247"/>
      <c r="I332" s="249">
        <f t="shared" si="81"/>
        <v>1.61E-2</v>
      </c>
      <c r="J332" s="250">
        <f t="shared" si="82"/>
        <v>1.6E-2</v>
      </c>
      <c r="K332" s="249" t="str">
        <f t="shared" si="83"/>
        <v>-</v>
      </c>
      <c r="L332" s="250" t="str">
        <f t="shared" si="84"/>
        <v>NITI</v>
      </c>
      <c r="M332" s="248" t="s">
        <v>147</v>
      </c>
      <c r="N332" s="251" t="str">
        <f t="shared" si="79"/>
        <v>-</v>
      </c>
      <c r="O332" s="252" t="str">
        <f t="shared" si="85"/>
        <v>NV</v>
      </c>
      <c r="P332" s="253" t="str">
        <f t="shared" si="86"/>
        <v>--</v>
      </c>
      <c r="Q332" s="252" t="str">
        <f t="shared" si="87"/>
        <v>NITI, NV</v>
      </c>
      <c r="R332" s="248" t="s">
        <v>147</v>
      </c>
      <c r="S332" s="254" t="str">
        <f t="shared" si="80"/>
        <v>-</v>
      </c>
      <c r="T332" s="255" t="str">
        <f t="shared" si="77"/>
        <v>NV</v>
      </c>
      <c r="U332" s="254" t="str">
        <f t="shared" si="88"/>
        <v>--</v>
      </c>
      <c r="V332" s="255" t="str">
        <f t="shared" si="78"/>
        <v>NITI, NV</v>
      </c>
      <c r="W332" s="256" t="str">
        <f t="shared" si="89"/>
        <v>NITI, NV</v>
      </c>
      <c r="X332" s="247"/>
      <c r="Y332" s="248">
        <v>654000</v>
      </c>
      <c r="Z332" s="248">
        <v>17300</v>
      </c>
      <c r="AA332" s="248">
        <v>12.5</v>
      </c>
      <c r="AB332" s="248" t="s">
        <v>147</v>
      </c>
      <c r="AC332" s="247"/>
      <c r="AD332" s="248">
        <v>6.3E-5</v>
      </c>
      <c r="AE332" s="248" t="s">
        <v>166</v>
      </c>
      <c r="AF332" s="248" t="s">
        <v>147</v>
      </c>
      <c r="AG332" s="247"/>
      <c r="AH332" s="248" t="s">
        <v>171</v>
      </c>
      <c r="AI332" s="248">
        <v>1.61E-2</v>
      </c>
      <c r="AJ332" s="248" t="s">
        <v>147</v>
      </c>
      <c r="AK332" s="257"/>
    </row>
    <row r="333" spans="1:37" ht="13.9" customHeight="1">
      <c r="A333" s="247" t="s">
        <v>828</v>
      </c>
      <c r="B333" s="247" t="s">
        <v>829</v>
      </c>
      <c r="C333" s="248" t="s">
        <v>146</v>
      </c>
      <c r="D333" s="248" t="s">
        <v>145</v>
      </c>
      <c r="E333" s="258" t="s">
        <v>149</v>
      </c>
      <c r="F333" s="258" t="s">
        <v>149</v>
      </c>
      <c r="G333" s="248">
        <v>20.9</v>
      </c>
      <c r="H333" s="247"/>
      <c r="I333" s="249" t="str">
        <f t="shared" si="81"/>
        <v>-</v>
      </c>
      <c r="J333" s="250" t="str">
        <f t="shared" si="82"/>
        <v>NITI</v>
      </c>
      <c r="K333" s="249">
        <f t="shared" si="83"/>
        <v>20.9</v>
      </c>
      <c r="L333" s="250">
        <f t="shared" si="84"/>
        <v>21</v>
      </c>
      <c r="M333" s="248" t="s">
        <v>147</v>
      </c>
      <c r="N333" s="251" t="str">
        <f t="shared" si="79"/>
        <v>--</v>
      </c>
      <c r="O333" s="252" t="str">
        <f t="shared" si="85"/>
        <v>NITI, NV</v>
      </c>
      <c r="P333" s="253" t="str">
        <f t="shared" si="86"/>
        <v>--</v>
      </c>
      <c r="Q333" s="252" t="str">
        <f t="shared" si="87"/>
        <v>NV</v>
      </c>
      <c r="R333" s="248" t="s">
        <v>147</v>
      </c>
      <c r="S333" s="254" t="str">
        <f t="shared" si="80"/>
        <v>--</v>
      </c>
      <c r="T333" s="255" t="str">
        <f t="shared" si="77"/>
        <v>NITI, NV</v>
      </c>
      <c r="U333" s="254" t="str">
        <f t="shared" si="88"/>
        <v>--</v>
      </c>
      <c r="V333" s="255" t="str">
        <f t="shared" si="78"/>
        <v>NV</v>
      </c>
      <c r="W333" s="256" t="str">
        <f t="shared" si="89"/>
        <v>NV</v>
      </c>
      <c r="X333" s="247"/>
      <c r="Y333" s="248">
        <v>6.0300000000000002E-4</v>
      </c>
      <c r="Z333" s="248" t="s">
        <v>147</v>
      </c>
      <c r="AA333" s="248">
        <v>12.5</v>
      </c>
      <c r="AB333" s="248" t="s">
        <v>147</v>
      </c>
      <c r="AC333" s="247"/>
      <c r="AD333" s="248" t="s">
        <v>147</v>
      </c>
      <c r="AE333" s="247"/>
      <c r="AF333" s="248">
        <v>0.02</v>
      </c>
      <c r="AG333" s="248" t="s">
        <v>166</v>
      </c>
      <c r="AH333" s="248" t="s">
        <v>146</v>
      </c>
      <c r="AI333" s="248" t="s">
        <v>147</v>
      </c>
      <c r="AJ333" s="248">
        <v>20.9</v>
      </c>
      <c r="AK333" s="257"/>
    </row>
    <row r="334" spans="1:37" ht="13.9" customHeight="1">
      <c r="A334" s="247" t="s">
        <v>830</v>
      </c>
      <c r="B334" s="247" t="s">
        <v>831</v>
      </c>
      <c r="C334" s="248" t="s">
        <v>187</v>
      </c>
      <c r="D334" s="248" t="s">
        <v>145</v>
      </c>
      <c r="E334" s="258" t="s">
        <v>149</v>
      </c>
      <c r="F334" s="258" t="s">
        <v>149</v>
      </c>
      <c r="G334" s="248">
        <v>20.9</v>
      </c>
      <c r="H334" s="247"/>
      <c r="I334" s="249" t="str">
        <f t="shared" si="81"/>
        <v>-</v>
      </c>
      <c r="J334" s="250" t="str">
        <f t="shared" si="82"/>
        <v>NITI</v>
      </c>
      <c r="K334" s="249">
        <f t="shared" si="83"/>
        <v>20.9</v>
      </c>
      <c r="L334" s="250">
        <f t="shared" si="84"/>
        <v>21</v>
      </c>
      <c r="M334" s="248" t="s">
        <v>147</v>
      </c>
      <c r="N334" s="251" t="str">
        <f t="shared" si="79"/>
        <v>--</v>
      </c>
      <c r="O334" s="252" t="str">
        <f t="shared" si="85"/>
        <v>NITI, NV</v>
      </c>
      <c r="P334" s="253" t="str">
        <f t="shared" si="86"/>
        <v>--</v>
      </c>
      <c r="Q334" s="252" t="str">
        <f t="shared" si="87"/>
        <v>NV</v>
      </c>
      <c r="R334" s="248" t="s">
        <v>147</v>
      </c>
      <c r="S334" s="254" t="str">
        <f t="shared" si="80"/>
        <v>--</v>
      </c>
      <c r="T334" s="255" t="str">
        <f t="shared" si="77"/>
        <v>NITI, NV</v>
      </c>
      <c r="U334" s="254" t="str">
        <f t="shared" si="88"/>
        <v>--</v>
      </c>
      <c r="V334" s="255" t="str">
        <f t="shared" si="78"/>
        <v>NV</v>
      </c>
      <c r="W334" s="256" t="str">
        <f t="shared" si="89"/>
        <v>NV</v>
      </c>
      <c r="X334" s="247"/>
      <c r="Y334" s="248" t="s">
        <v>147</v>
      </c>
      <c r="Z334" s="248" t="s">
        <v>147</v>
      </c>
      <c r="AA334" s="248">
        <v>12.5</v>
      </c>
      <c r="AB334" s="248" t="s">
        <v>147</v>
      </c>
      <c r="AC334" s="247"/>
      <c r="AD334" s="248" t="s">
        <v>147</v>
      </c>
      <c r="AE334" s="247"/>
      <c r="AF334" s="248">
        <v>0.02</v>
      </c>
      <c r="AG334" s="248" t="s">
        <v>166</v>
      </c>
      <c r="AH334" s="248" t="s">
        <v>146</v>
      </c>
      <c r="AI334" s="248" t="s">
        <v>147</v>
      </c>
      <c r="AJ334" s="248">
        <v>20.9</v>
      </c>
      <c r="AK334" s="257"/>
    </row>
    <row r="335" spans="1:37" ht="13.9" customHeight="1">
      <c r="A335" s="247" t="s">
        <v>832</v>
      </c>
      <c r="B335" s="247" t="s">
        <v>833</v>
      </c>
      <c r="C335" s="248" t="s">
        <v>187</v>
      </c>
      <c r="D335" s="248" t="s">
        <v>145</v>
      </c>
      <c r="E335" s="258" t="s">
        <v>149</v>
      </c>
      <c r="F335" s="258" t="s">
        <v>149</v>
      </c>
      <c r="G335" s="248">
        <v>3.13</v>
      </c>
      <c r="H335" s="247"/>
      <c r="I335" s="249" t="str">
        <f t="shared" si="81"/>
        <v>-</v>
      </c>
      <c r="J335" s="250" t="str">
        <f t="shared" si="82"/>
        <v>NITI</v>
      </c>
      <c r="K335" s="249">
        <f t="shared" si="83"/>
        <v>3.13</v>
      </c>
      <c r="L335" s="250">
        <f t="shared" si="84"/>
        <v>3.1</v>
      </c>
      <c r="M335" s="248" t="s">
        <v>147</v>
      </c>
      <c r="N335" s="251" t="str">
        <f t="shared" si="79"/>
        <v>--</v>
      </c>
      <c r="O335" s="252" t="str">
        <f t="shared" si="85"/>
        <v>NITI, NV</v>
      </c>
      <c r="P335" s="253" t="str">
        <f t="shared" si="86"/>
        <v>--</v>
      </c>
      <c r="Q335" s="252" t="str">
        <f t="shared" si="87"/>
        <v>NV</v>
      </c>
      <c r="R335" s="248" t="s">
        <v>147</v>
      </c>
      <c r="S335" s="254" t="str">
        <f t="shared" si="80"/>
        <v>--</v>
      </c>
      <c r="T335" s="255" t="str">
        <f t="shared" si="77"/>
        <v>NITI, NV</v>
      </c>
      <c r="U335" s="254" t="str">
        <f t="shared" si="88"/>
        <v>--</v>
      </c>
      <c r="V335" s="255" t="str">
        <f t="shared" si="78"/>
        <v>NV</v>
      </c>
      <c r="W335" s="256" t="str">
        <f t="shared" si="89"/>
        <v>NV</v>
      </c>
      <c r="X335" s="247"/>
      <c r="Y335" s="248" t="s">
        <v>147</v>
      </c>
      <c r="Z335" s="248" t="s">
        <v>147</v>
      </c>
      <c r="AA335" s="248">
        <v>12.5</v>
      </c>
      <c r="AB335" s="248" t="s">
        <v>147</v>
      </c>
      <c r="AC335" s="247"/>
      <c r="AD335" s="248" t="s">
        <v>147</v>
      </c>
      <c r="AE335" s="247"/>
      <c r="AF335" s="248">
        <v>3.0000000000000001E-3</v>
      </c>
      <c r="AG335" s="248" t="s">
        <v>166</v>
      </c>
      <c r="AH335" s="248" t="s">
        <v>146</v>
      </c>
      <c r="AI335" s="248" t="s">
        <v>147</v>
      </c>
      <c r="AJ335" s="248">
        <v>3.13</v>
      </c>
      <c r="AK335" s="257"/>
    </row>
    <row r="336" spans="1:37" ht="13.9" customHeight="1">
      <c r="A336" s="247" t="s">
        <v>834</v>
      </c>
      <c r="B336" s="247" t="s">
        <v>835</v>
      </c>
      <c r="C336" s="248" t="s">
        <v>146</v>
      </c>
      <c r="D336" s="248" t="s">
        <v>145</v>
      </c>
      <c r="E336" s="258" t="s">
        <v>149</v>
      </c>
      <c r="F336" s="258" t="s">
        <v>149</v>
      </c>
      <c r="G336" s="248">
        <v>9.39</v>
      </c>
      <c r="H336" s="247"/>
      <c r="I336" s="249" t="str">
        <f t="shared" si="81"/>
        <v>-</v>
      </c>
      <c r="J336" s="250" t="str">
        <f t="shared" si="82"/>
        <v>NITI</v>
      </c>
      <c r="K336" s="249">
        <f t="shared" si="83"/>
        <v>9.39</v>
      </c>
      <c r="L336" s="250">
        <f t="shared" si="84"/>
        <v>9.4</v>
      </c>
      <c r="M336" s="248" t="s">
        <v>147</v>
      </c>
      <c r="N336" s="251" t="str">
        <f t="shared" si="79"/>
        <v>--</v>
      </c>
      <c r="O336" s="252" t="str">
        <f t="shared" si="85"/>
        <v>NITI, NV</v>
      </c>
      <c r="P336" s="253" t="str">
        <f t="shared" si="86"/>
        <v>--</v>
      </c>
      <c r="Q336" s="252" t="str">
        <f t="shared" si="87"/>
        <v>NV</v>
      </c>
      <c r="R336" s="248" t="s">
        <v>147</v>
      </c>
      <c r="S336" s="254" t="str">
        <f t="shared" si="80"/>
        <v>--</v>
      </c>
      <c r="T336" s="255" t="str">
        <f t="shared" si="77"/>
        <v>NITI, NV</v>
      </c>
      <c r="U336" s="254" t="str">
        <f t="shared" si="88"/>
        <v>--</v>
      </c>
      <c r="V336" s="255" t="str">
        <f t="shared" si="78"/>
        <v>NV</v>
      </c>
      <c r="W336" s="256" t="str">
        <f t="shared" si="89"/>
        <v>NV</v>
      </c>
      <c r="X336" s="247"/>
      <c r="Y336" s="248">
        <v>0</v>
      </c>
      <c r="Z336" s="248" t="s">
        <v>147</v>
      </c>
      <c r="AA336" s="248">
        <v>12.5</v>
      </c>
      <c r="AB336" s="248" t="s">
        <v>147</v>
      </c>
      <c r="AC336" s="247"/>
      <c r="AD336" s="248" t="s">
        <v>147</v>
      </c>
      <c r="AE336" s="247"/>
      <c r="AF336" s="248">
        <v>8.9999999999999993E-3</v>
      </c>
      <c r="AG336" s="248" t="s">
        <v>166</v>
      </c>
      <c r="AH336" s="248" t="s">
        <v>146</v>
      </c>
      <c r="AI336" s="248" t="s">
        <v>147</v>
      </c>
      <c r="AJ336" s="248">
        <v>9.39</v>
      </c>
      <c r="AK336" s="257"/>
    </row>
    <row r="337" spans="1:37" ht="13.9" customHeight="1">
      <c r="A337" s="247" t="s">
        <v>836</v>
      </c>
      <c r="B337" s="247" t="s">
        <v>837</v>
      </c>
      <c r="C337" s="248" t="s">
        <v>146</v>
      </c>
      <c r="D337" s="248" t="s">
        <v>145</v>
      </c>
      <c r="E337" s="258" t="s">
        <v>149</v>
      </c>
      <c r="F337" s="258" t="s">
        <v>149</v>
      </c>
      <c r="G337" s="248">
        <v>14.6</v>
      </c>
      <c r="H337" s="247"/>
      <c r="I337" s="249" t="str">
        <f t="shared" si="81"/>
        <v>-</v>
      </c>
      <c r="J337" s="250" t="str">
        <f t="shared" si="82"/>
        <v>NITI</v>
      </c>
      <c r="K337" s="249">
        <f t="shared" si="83"/>
        <v>14.6</v>
      </c>
      <c r="L337" s="250">
        <f t="shared" si="84"/>
        <v>15</v>
      </c>
      <c r="M337" s="248" t="s">
        <v>147</v>
      </c>
      <c r="N337" s="251" t="str">
        <f t="shared" si="79"/>
        <v>--</v>
      </c>
      <c r="O337" s="252" t="str">
        <f t="shared" si="85"/>
        <v>NITI, NV</v>
      </c>
      <c r="P337" s="253" t="str">
        <f t="shared" si="86"/>
        <v>--</v>
      </c>
      <c r="Q337" s="252" t="str">
        <f t="shared" si="87"/>
        <v>NV</v>
      </c>
      <c r="R337" s="248" t="s">
        <v>147</v>
      </c>
      <c r="S337" s="254" t="str">
        <f t="shared" si="80"/>
        <v>--</v>
      </c>
      <c r="T337" s="255" t="str">
        <f t="shared" si="77"/>
        <v>NITI, NV</v>
      </c>
      <c r="U337" s="254" t="str">
        <f t="shared" si="88"/>
        <v>--</v>
      </c>
      <c r="V337" s="255" t="str">
        <f t="shared" si="78"/>
        <v>NV</v>
      </c>
      <c r="W337" s="256" t="str">
        <f t="shared" si="89"/>
        <v>NV</v>
      </c>
      <c r="X337" s="247"/>
      <c r="Y337" s="248">
        <v>0</v>
      </c>
      <c r="Z337" s="248" t="s">
        <v>147</v>
      </c>
      <c r="AA337" s="248">
        <v>12.5</v>
      </c>
      <c r="AB337" s="248" t="s">
        <v>147</v>
      </c>
      <c r="AC337" s="247"/>
      <c r="AD337" s="248" t="s">
        <v>147</v>
      </c>
      <c r="AE337" s="247"/>
      <c r="AF337" s="248">
        <v>1.4E-2</v>
      </c>
      <c r="AG337" s="248" t="s">
        <v>166</v>
      </c>
      <c r="AH337" s="248" t="s">
        <v>146</v>
      </c>
      <c r="AI337" s="248" t="s">
        <v>147</v>
      </c>
      <c r="AJ337" s="248">
        <v>14.6</v>
      </c>
      <c r="AK337" s="257"/>
    </row>
    <row r="338" spans="1:37" ht="13.9" customHeight="1">
      <c r="A338" s="247" t="s">
        <v>838</v>
      </c>
      <c r="B338" s="247" t="s">
        <v>839</v>
      </c>
      <c r="C338" s="248" t="s">
        <v>145</v>
      </c>
      <c r="D338" s="248" t="s">
        <v>145</v>
      </c>
      <c r="E338" s="248" t="s">
        <v>145</v>
      </c>
      <c r="F338" s="248" t="s">
        <v>145</v>
      </c>
      <c r="G338" s="248">
        <v>1040</v>
      </c>
      <c r="H338" s="248" t="s">
        <v>163</v>
      </c>
      <c r="I338" s="249" t="str">
        <f t="shared" si="81"/>
        <v>-</v>
      </c>
      <c r="J338" s="250" t="str">
        <f t="shared" si="82"/>
        <v>NITI</v>
      </c>
      <c r="K338" s="249">
        <f t="shared" si="83"/>
        <v>1040</v>
      </c>
      <c r="L338" s="250">
        <f t="shared" si="84"/>
        <v>1000</v>
      </c>
      <c r="M338" s="248">
        <v>34800</v>
      </c>
      <c r="N338" s="251" t="str">
        <f t="shared" si="79"/>
        <v>--</v>
      </c>
      <c r="O338" s="252" t="str">
        <f t="shared" si="85"/>
        <v>NITI</v>
      </c>
      <c r="P338" s="253">
        <f t="shared" si="86"/>
        <v>34800</v>
      </c>
      <c r="Q338" s="252">
        <f t="shared" si="87"/>
        <v>35000</v>
      </c>
      <c r="R338" s="248">
        <v>20100</v>
      </c>
      <c r="S338" s="254" t="str">
        <f t="shared" si="80"/>
        <v>--</v>
      </c>
      <c r="T338" s="255" t="str">
        <f t="shared" si="77"/>
        <v>NITI</v>
      </c>
      <c r="U338" s="254">
        <f t="shared" si="88"/>
        <v>20100</v>
      </c>
      <c r="V338" s="255">
        <f t="shared" si="78"/>
        <v>20000</v>
      </c>
      <c r="W338" s="256">
        <f t="shared" si="89"/>
        <v>19.326923076923077</v>
      </c>
      <c r="X338" s="248" t="s">
        <v>331</v>
      </c>
      <c r="Y338" s="248">
        <v>35800000</v>
      </c>
      <c r="Z338" s="248">
        <v>16100000</v>
      </c>
      <c r="AA338" s="248">
        <v>12.5</v>
      </c>
      <c r="AB338" s="248">
        <v>0.9</v>
      </c>
      <c r="AC338" s="248" t="s">
        <v>154</v>
      </c>
      <c r="AD338" s="248" t="s">
        <v>147</v>
      </c>
      <c r="AE338" s="247"/>
      <c r="AF338" s="248">
        <v>1</v>
      </c>
      <c r="AG338" s="248" t="s">
        <v>155</v>
      </c>
      <c r="AH338" s="248" t="s">
        <v>146</v>
      </c>
      <c r="AI338" s="248" t="s">
        <v>147</v>
      </c>
      <c r="AJ338" s="248">
        <v>1040</v>
      </c>
      <c r="AK338" s="257"/>
    </row>
    <row r="339" spans="1:37" ht="13.9" customHeight="1">
      <c r="A339" s="247" t="s">
        <v>840</v>
      </c>
      <c r="B339" s="247" t="s">
        <v>841</v>
      </c>
      <c r="C339" s="248" t="s">
        <v>146</v>
      </c>
      <c r="D339" s="248" t="s">
        <v>145</v>
      </c>
      <c r="E339" s="258" t="s">
        <v>149</v>
      </c>
      <c r="F339" s="258" t="s">
        <v>149</v>
      </c>
      <c r="G339" s="248">
        <v>2.09</v>
      </c>
      <c r="H339" s="247"/>
      <c r="I339" s="249" t="str">
        <f t="shared" si="81"/>
        <v>-</v>
      </c>
      <c r="J339" s="250" t="str">
        <f t="shared" si="82"/>
        <v>NITI</v>
      </c>
      <c r="K339" s="249">
        <f t="shared" si="83"/>
        <v>2.09</v>
      </c>
      <c r="L339" s="250">
        <f t="shared" si="84"/>
        <v>2.1</v>
      </c>
      <c r="M339" s="248" t="s">
        <v>147</v>
      </c>
      <c r="N339" s="251" t="str">
        <f t="shared" si="79"/>
        <v>--</v>
      </c>
      <c r="O339" s="252" t="str">
        <f t="shared" si="85"/>
        <v>NITI, NV</v>
      </c>
      <c r="P339" s="253" t="str">
        <f t="shared" si="86"/>
        <v>--</v>
      </c>
      <c r="Q339" s="252" t="str">
        <f t="shared" si="87"/>
        <v>NV</v>
      </c>
      <c r="R339" s="248" t="s">
        <v>147</v>
      </c>
      <c r="S339" s="259" t="str">
        <f t="shared" si="80"/>
        <v>--</v>
      </c>
      <c r="T339" s="260" t="str">
        <f t="shared" si="77"/>
        <v>NITI, NV</v>
      </c>
      <c r="U339" s="259" t="str">
        <f t="shared" si="88"/>
        <v>--</v>
      </c>
      <c r="V339" s="260" t="str">
        <f t="shared" si="78"/>
        <v>NV</v>
      </c>
      <c r="W339" s="261" t="str">
        <f t="shared" si="89"/>
        <v>NV</v>
      </c>
      <c r="X339" s="247"/>
      <c r="Y339" s="248">
        <v>26400</v>
      </c>
      <c r="Z339" s="248">
        <v>61600000</v>
      </c>
      <c r="AA339" s="248">
        <v>12.5</v>
      </c>
      <c r="AB339" s="248" t="s">
        <v>147</v>
      </c>
      <c r="AC339" s="247"/>
      <c r="AD339" s="248" t="s">
        <v>147</v>
      </c>
      <c r="AE339" s="247"/>
      <c r="AF339" s="248">
        <v>2E-3</v>
      </c>
      <c r="AG339" s="248" t="s">
        <v>160</v>
      </c>
      <c r="AH339" s="248" t="s">
        <v>146</v>
      </c>
      <c r="AI339" s="248" t="s">
        <v>147</v>
      </c>
      <c r="AJ339" s="248">
        <v>2.09</v>
      </c>
      <c r="AK339" s="257"/>
    </row>
    <row r="340" spans="1:37" s="241" customFormat="1" ht="13.9" customHeight="1">
      <c r="A340" s="262" t="s">
        <v>842</v>
      </c>
      <c r="B340" s="262" t="s">
        <v>843</v>
      </c>
      <c r="C340" s="263" t="s">
        <v>145</v>
      </c>
      <c r="D340" s="263" t="s">
        <v>145</v>
      </c>
      <c r="E340" s="263" t="s">
        <v>145</v>
      </c>
      <c r="F340" s="262"/>
      <c r="G340" s="263">
        <v>1.04</v>
      </c>
      <c r="H340" s="270" t="s">
        <v>163</v>
      </c>
      <c r="I340" s="249" t="str">
        <f t="shared" si="81"/>
        <v>-</v>
      </c>
      <c r="J340" s="250" t="str">
        <f t="shared" si="82"/>
        <v>NITI</v>
      </c>
      <c r="K340" s="249">
        <f t="shared" si="83"/>
        <v>1.04</v>
      </c>
      <c r="L340" s="250">
        <f t="shared" si="84"/>
        <v>1</v>
      </c>
      <c r="M340" s="263">
        <v>34.799999999999997</v>
      </c>
      <c r="N340" s="251" t="str">
        <f t="shared" si="79"/>
        <v>--</v>
      </c>
      <c r="O340" s="252" t="str">
        <f t="shared" si="85"/>
        <v>NITI</v>
      </c>
      <c r="P340" s="253">
        <f t="shared" si="86"/>
        <v>34.799999999999997</v>
      </c>
      <c r="Q340" s="252">
        <f t="shared" si="87"/>
        <v>35</v>
      </c>
      <c r="R340" s="265" t="s">
        <v>147</v>
      </c>
      <c r="S340" s="266" t="str">
        <f t="shared" si="80"/>
        <v>--</v>
      </c>
      <c r="T340" s="267" t="str">
        <f t="shared" si="77"/>
        <v>NITI</v>
      </c>
      <c r="U340" s="266" t="str">
        <f t="shared" si="88"/>
        <v>--</v>
      </c>
      <c r="V340" s="267" t="s">
        <v>1272</v>
      </c>
      <c r="W340" s="268" t="str">
        <f t="shared" si="89"/>
        <v>No EPA Value</v>
      </c>
      <c r="X340" s="269"/>
      <c r="Y340" s="263">
        <v>1130000000</v>
      </c>
      <c r="Z340" s="263" t="s">
        <v>147</v>
      </c>
      <c r="AA340" s="263">
        <v>12.5</v>
      </c>
      <c r="AB340" s="263" t="s">
        <v>147</v>
      </c>
      <c r="AC340" s="262"/>
      <c r="AD340" s="263" t="s">
        <v>147</v>
      </c>
      <c r="AE340" s="262"/>
      <c r="AF340" s="263">
        <v>1E-3</v>
      </c>
      <c r="AG340" s="263" t="s">
        <v>166</v>
      </c>
      <c r="AH340" s="263" t="s">
        <v>146</v>
      </c>
      <c r="AI340" s="263" t="s">
        <v>147</v>
      </c>
      <c r="AJ340" s="263">
        <v>1.04</v>
      </c>
      <c r="AK340" s="193"/>
    </row>
    <row r="341" spans="1:37" ht="13.9" customHeight="1">
      <c r="A341" s="247" t="s">
        <v>844</v>
      </c>
      <c r="B341" s="247" t="s">
        <v>845</v>
      </c>
      <c r="C341" s="248" t="s">
        <v>146</v>
      </c>
      <c r="D341" s="248" t="s">
        <v>145</v>
      </c>
      <c r="E341" s="258" t="s">
        <v>149</v>
      </c>
      <c r="F341" s="258" t="s">
        <v>149</v>
      </c>
      <c r="G341" s="248">
        <v>1.04</v>
      </c>
      <c r="H341" s="247"/>
      <c r="I341" s="249" t="str">
        <f t="shared" si="81"/>
        <v>-</v>
      </c>
      <c r="J341" s="250" t="str">
        <f t="shared" si="82"/>
        <v>NITI</v>
      </c>
      <c r="K341" s="249">
        <f t="shared" si="83"/>
        <v>1.04</v>
      </c>
      <c r="L341" s="250">
        <f t="shared" si="84"/>
        <v>1</v>
      </c>
      <c r="M341" s="248" t="s">
        <v>147</v>
      </c>
      <c r="N341" s="251" t="str">
        <f t="shared" si="79"/>
        <v>--</v>
      </c>
      <c r="O341" s="252" t="str">
        <f t="shared" si="85"/>
        <v>NITI, NV</v>
      </c>
      <c r="P341" s="253" t="str">
        <f t="shared" si="86"/>
        <v>--</v>
      </c>
      <c r="Q341" s="252" t="str">
        <f t="shared" si="87"/>
        <v>NV</v>
      </c>
      <c r="R341" s="248" t="s">
        <v>147</v>
      </c>
      <c r="S341" s="271" t="str">
        <f t="shared" si="80"/>
        <v>--</v>
      </c>
      <c r="T341" s="272" t="str">
        <f t="shared" si="77"/>
        <v>NITI, NV</v>
      </c>
      <c r="U341" s="271" t="str">
        <f t="shared" si="88"/>
        <v>--</v>
      </c>
      <c r="V341" s="255" t="str">
        <f t="shared" ref="V341:V352" si="90">IF(ISNUMBER(U341),ROUND(U341,2-(1+INT(LOG10(U341)))),IF(AND(NOT($C341="Yes"),NOT(ISNUMBER(K341))),"NITI, NV",IF(AND($C341="Yes",NOT(ISNUMBER(K341))),"NITI","NV")))</f>
        <v>NV</v>
      </c>
      <c r="W341" s="256" t="str">
        <f t="shared" si="89"/>
        <v>NV</v>
      </c>
      <c r="X341" s="247"/>
      <c r="Y341" s="248">
        <v>313</v>
      </c>
      <c r="Z341" s="248" t="s">
        <v>147</v>
      </c>
      <c r="AA341" s="248">
        <v>12.5</v>
      </c>
      <c r="AB341" s="248" t="s">
        <v>147</v>
      </c>
      <c r="AC341" s="247"/>
      <c r="AD341" s="248" t="s">
        <v>147</v>
      </c>
      <c r="AE341" s="247"/>
      <c r="AF341" s="248">
        <v>1E-3</v>
      </c>
      <c r="AG341" s="248" t="s">
        <v>166</v>
      </c>
      <c r="AH341" s="248" t="s">
        <v>146</v>
      </c>
      <c r="AI341" s="248" t="s">
        <v>147</v>
      </c>
      <c r="AJ341" s="248">
        <v>1.04</v>
      </c>
      <c r="AK341" s="257"/>
    </row>
    <row r="342" spans="1:37" ht="13.9" customHeight="1">
      <c r="A342" s="247" t="s">
        <v>846</v>
      </c>
      <c r="B342" s="247" t="s">
        <v>847</v>
      </c>
      <c r="C342" s="248" t="s">
        <v>146</v>
      </c>
      <c r="D342" s="248" t="s">
        <v>145</v>
      </c>
      <c r="E342" s="258" t="s">
        <v>149</v>
      </c>
      <c r="F342" s="258" t="s">
        <v>149</v>
      </c>
      <c r="G342" s="248">
        <v>0.39500000000000002</v>
      </c>
      <c r="H342" s="247"/>
      <c r="I342" s="249">
        <f t="shared" si="81"/>
        <v>0.39500000000000002</v>
      </c>
      <c r="J342" s="250">
        <f t="shared" si="82"/>
        <v>0.4</v>
      </c>
      <c r="K342" s="249" t="str">
        <f t="shared" si="83"/>
        <v>-</v>
      </c>
      <c r="L342" s="250" t="str">
        <f t="shared" si="84"/>
        <v>NITI</v>
      </c>
      <c r="M342" s="248" t="s">
        <v>147</v>
      </c>
      <c r="N342" s="251" t="str">
        <f t="shared" si="79"/>
        <v>-</v>
      </c>
      <c r="O342" s="252" t="str">
        <f t="shared" si="85"/>
        <v>NV</v>
      </c>
      <c r="P342" s="253" t="str">
        <f t="shared" si="86"/>
        <v>--</v>
      </c>
      <c r="Q342" s="252" t="str">
        <f t="shared" si="87"/>
        <v>NITI, NV</v>
      </c>
      <c r="R342" s="248" t="s">
        <v>147</v>
      </c>
      <c r="S342" s="254" t="str">
        <f t="shared" si="80"/>
        <v>-</v>
      </c>
      <c r="T342" s="255" t="str">
        <f t="shared" si="77"/>
        <v>NV</v>
      </c>
      <c r="U342" s="254" t="str">
        <f t="shared" si="88"/>
        <v>--</v>
      </c>
      <c r="V342" s="255" t="str">
        <f t="shared" si="90"/>
        <v>NITI, NV</v>
      </c>
      <c r="W342" s="256" t="str">
        <f t="shared" si="89"/>
        <v>NITI, NV</v>
      </c>
      <c r="X342" s="247"/>
      <c r="Y342" s="248">
        <v>3.93</v>
      </c>
      <c r="Z342" s="248">
        <v>4.58</v>
      </c>
      <c r="AA342" s="248">
        <v>12.5</v>
      </c>
      <c r="AB342" s="248" t="s">
        <v>147</v>
      </c>
      <c r="AC342" s="247"/>
      <c r="AD342" s="248">
        <v>7.0999999999999998E-6</v>
      </c>
      <c r="AE342" s="248" t="s">
        <v>155</v>
      </c>
      <c r="AF342" s="248" t="s">
        <v>147</v>
      </c>
      <c r="AG342" s="247"/>
      <c r="AH342" s="248" t="s">
        <v>146</v>
      </c>
      <c r="AI342" s="248">
        <v>0.39500000000000002</v>
      </c>
      <c r="AJ342" s="248" t="s">
        <v>147</v>
      </c>
      <c r="AK342" s="257"/>
    </row>
    <row r="343" spans="1:37" ht="13.9" customHeight="1">
      <c r="A343" s="247" t="s">
        <v>848</v>
      </c>
      <c r="B343" s="247" t="s">
        <v>849</v>
      </c>
      <c r="C343" s="248" t="s">
        <v>145</v>
      </c>
      <c r="D343" s="248" t="s">
        <v>145</v>
      </c>
      <c r="E343" s="248" t="s">
        <v>145</v>
      </c>
      <c r="F343" s="248" t="s">
        <v>145</v>
      </c>
      <c r="G343" s="248">
        <v>7.3900000000000007E-8</v>
      </c>
      <c r="H343" s="248" t="s">
        <v>152</v>
      </c>
      <c r="I343" s="249">
        <f t="shared" si="81"/>
        <v>7.3900000000000007E-8</v>
      </c>
      <c r="J343" s="250">
        <f t="shared" si="82"/>
        <v>7.4000000000000001E-8</v>
      </c>
      <c r="K343" s="249">
        <f t="shared" si="83"/>
        <v>4.1699999999999997E-5</v>
      </c>
      <c r="L343" s="250">
        <f t="shared" si="84"/>
        <v>4.1999999999999998E-5</v>
      </c>
      <c r="M343" s="248">
        <v>2.4600000000000002E-6</v>
      </c>
      <c r="N343" s="251">
        <f t="shared" si="79"/>
        <v>2.4600000000000002E-6</v>
      </c>
      <c r="O343" s="252">
        <f t="shared" si="85"/>
        <v>2.5000000000000002E-6</v>
      </c>
      <c r="P343" s="253">
        <f t="shared" si="86"/>
        <v>1.39E-3</v>
      </c>
      <c r="Q343" s="252">
        <f t="shared" si="87"/>
        <v>1.4E-3</v>
      </c>
      <c r="R343" s="248">
        <v>3.6100000000000003E-5</v>
      </c>
      <c r="S343" s="254">
        <f t="shared" si="80"/>
        <v>3.6100000000000003E-5</v>
      </c>
      <c r="T343" s="255">
        <f t="shared" si="77"/>
        <v>3.6000000000000001E-5</v>
      </c>
      <c r="U343" s="254">
        <f t="shared" si="88"/>
        <v>2.0370365358592692E-2</v>
      </c>
      <c r="V343" s="255">
        <f t="shared" si="90"/>
        <v>0.02</v>
      </c>
      <c r="W343" s="256">
        <f t="shared" si="89"/>
        <v>488.49797023004061</v>
      </c>
      <c r="X343" s="248" t="s">
        <v>395</v>
      </c>
      <c r="Y343" s="248">
        <v>2.5999999999999999E-2</v>
      </c>
      <c r="Z343" s="248">
        <v>0.40899999999999997</v>
      </c>
      <c r="AA343" s="248">
        <v>12.5</v>
      </c>
      <c r="AB343" s="248" t="s">
        <v>147</v>
      </c>
      <c r="AC343" s="247"/>
      <c r="AD343" s="248">
        <v>38</v>
      </c>
      <c r="AE343" s="248" t="s">
        <v>166</v>
      </c>
      <c r="AF343" s="248">
        <v>4.0000000000000001E-8</v>
      </c>
      <c r="AG343" s="248" t="s">
        <v>166</v>
      </c>
      <c r="AH343" s="248" t="s">
        <v>146</v>
      </c>
      <c r="AI343" s="248">
        <v>7.3900000000000007E-8</v>
      </c>
      <c r="AJ343" s="248">
        <v>4.1699999999999997E-5</v>
      </c>
      <c r="AK343" s="257" t="s">
        <v>1279</v>
      </c>
    </row>
    <row r="344" spans="1:37" ht="13.9" customHeight="1">
      <c r="A344" s="247" t="s">
        <v>850</v>
      </c>
      <c r="B344" s="247" t="s">
        <v>851</v>
      </c>
      <c r="C344" s="248" t="s">
        <v>145</v>
      </c>
      <c r="D344" s="248" t="s">
        <v>145</v>
      </c>
      <c r="E344" s="248" t="s">
        <v>145</v>
      </c>
      <c r="F344" s="248" t="s">
        <v>145</v>
      </c>
      <c r="G344" s="248">
        <v>7.3900000000000004E-7</v>
      </c>
      <c r="H344" s="248" t="s">
        <v>152</v>
      </c>
      <c r="I344" s="249">
        <f t="shared" si="81"/>
        <v>7.3900000000000004E-7</v>
      </c>
      <c r="J344" s="250">
        <f t="shared" si="82"/>
        <v>7.4000000000000001E-7</v>
      </c>
      <c r="K344" s="249">
        <f t="shared" si="83"/>
        <v>4.17E-4</v>
      </c>
      <c r="L344" s="250">
        <f t="shared" si="84"/>
        <v>4.2000000000000002E-4</v>
      </c>
      <c r="M344" s="248">
        <v>2.4600000000000002E-5</v>
      </c>
      <c r="N344" s="251">
        <f t="shared" si="79"/>
        <v>2.4600000000000002E-5</v>
      </c>
      <c r="O344" s="252">
        <f t="shared" si="85"/>
        <v>2.5000000000000001E-5</v>
      </c>
      <c r="P344" s="253">
        <f t="shared" si="86"/>
        <v>1.3900000000000001E-2</v>
      </c>
      <c r="Q344" s="252">
        <f t="shared" si="87"/>
        <v>1.4E-2</v>
      </c>
      <c r="R344" s="248">
        <v>1.08E-3</v>
      </c>
      <c r="S344" s="254">
        <f t="shared" si="80"/>
        <v>1.08E-3</v>
      </c>
      <c r="T344" s="255">
        <f t="shared" si="77"/>
        <v>1.1000000000000001E-3</v>
      </c>
      <c r="U344" s="254">
        <f t="shared" si="88"/>
        <v>0.60941813261163735</v>
      </c>
      <c r="V344" s="255">
        <f t="shared" si="90"/>
        <v>0.61</v>
      </c>
      <c r="W344" s="256">
        <f t="shared" si="89"/>
        <v>1461.4343707713126</v>
      </c>
      <c r="X344" s="248" t="s">
        <v>153</v>
      </c>
      <c r="Y344" s="248">
        <v>0.247</v>
      </c>
      <c r="Z344" s="248">
        <v>0.47199999999999998</v>
      </c>
      <c r="AA344" s="248">
        <v>12.5</v>
      </c>
      <c r="AB344" s="248" t="s">
        <v>147</v>
      </c>
      <c r="AC344" s="247"/>
      <c r="AD344" s="248">
        <v>3.8</v>
      </c>
      <c r="AE344" s="248" t="s">
        <v>546</v>
      </c>
      <c r="AF344" s="248">
        <v>3.9999999999999998E-7</v>
      </c>
      <c r="AG344" s="248" t="s">
        <v>546</v>
      </c>
      <c r="AH344" s="248" t="s">
        <v>146</v>
      </c>
      <c r="AI344" s="248">
        <v>7.3900000000000004E-7</v>
      </c>
      <c r="AJ344" s="248">
        <v>4.17E-4</v>
      </c>
      <c r="AK344" s="257" t="s">
        <v>1279</v>
      </c>
    </row>
    <row r="345" spans="1:37" ht="13.9" customHeight="1">
      <c r="A345" s="247" t="s">
        <v>852</v>
      </c>
      <c r="B345" s="247" t="s">
        <v>853</v>
      </c>
      <c r="C345" s="248" t="s">
        <v>145</v>
      </c>
      <c r="D345" s="248" t="s">
        <v>145</v>
      </c>
      <c r="E345" s="248" t="s">
        <v>145</v>
      </c>
      <c r="F345" s="248" t="s">
        <v>145</v>
      </c>
      <c r="G345" s="248">
        <v>2.16</v>
      </c>
      <c r="H345" s="248" t="s">
        <v>152</v>
      </c>
      <c r="I345" s="249">
        <f t="shared" si="81"/>
        <v>2.16</v>
      </c>
      <c r="J345" s="250">
        <f t="shared" si="82"/>
        <v>2.2000000000000002</v>
      </c>
      <c r="K345" s="249" t="str">
        <f t="shared" si="83"/>
        <v>-</v>
      </c>
      <c r="L345" s="250" t="str">
        <f t="shared" si="84"/>
        <v>NITI</v>
      </c>
      <c r="M345" s="248">
        <v>72</v>
      </c>
      <c r="N345" s="251">
        <f t="shared" si="79"/>
        <v>72</v>
      </c>
      <c r="O345" s="252">
        <f t="shared" si="85"/>
        <v>72</v>
      </c>
      <c r="P345" s="253" t="str">
        <f t="shared" si="86"/>
        <v>--</v>
      </c>
      <c r="Q345" s="252" t="str">
        <f t="shared" si="87"/>
        <v>NITI</v>
      </c>
      <c r="R345" s="248">
        <v>61.3</v>
      </c>
      <c r="S345" s="254">
        <f t="shared" si="80"/>
        <v>61.3</v>
      </c>
      <c r="T345" s="255">
        <f t="shared" si="77"/>
        <v>61</v>
      </c>
      <c r="U345" s="254" t="str">
        <f t="shared" si="88"/>
        <v>--</v>
      </c>
      <c r="V345" s="255" t="str">
        <f t="shared" si="90"/>
        <v>NITI</v>
      </c>
      <c r="W345" s="256" t="str">
        <f t="shared" si="89"/>
        <v>NITI</v>
      </c>
      <c r="X345" s="248" t="s">
        <v>153</v>
      </c>
      <c r="Y345" s="248">
        <v>294000000</v>
      </c>
      <c r="Z345" s="248">
        <v>294000000</v>
      </c>
      <c r="AA345" s="248">
        <v>12.5</v>
      </c>
      <c r="AB345" s="248" t="s">
        <v>147</v>
      </c>
      <c r="AC345" s="247"/>
      <c r="AD345" s="248">
        <v>1.3E-6</v>
      </c>
      <c r="AE345" s="248" t="s">
        <v>166</v>
      </c>
      <c r="AF345" s="248" t="s">
        <v>147</v>
      </c>
      <c r="AG345" s="247"/>
      <c r="AH345" s="248" t="s">
        <v>146</v>
      </c>
      <c r="AI345" s="248">
        <v>2.16</v>
      </c>
      <c r="AJ345" s="248" t="s">
        <v>147</v>
      </c>
      <c r="AK345" s="257"/>
    </row>
    <row r="346" spans="1:37" ht="13.9" customHeight="1">
      <c r="A346" s="247" t="s">
        <v>854</v>
      </c>
      <c r="B346" s="247" t="s">
        <v>855</v>
      </c>
      <c r="C346" s="248" t="s">
        <v>146</v>
      </c>
      <c r="D346" s="248" t="s">
        <v>145</v>
      </c>
      <c r="E346" s="258" t="s">
        <v>149</v>
      </c>
      <c r="F346" s="258" t="s">
        <v>149</v>
      </c>
      <c r="G346" s="248">
        <v>7.3899999999999997E-4</v>
      </c>
      <c r="H346" s="247"/>
      <c r="I346" s="249">
        <f t="shared" si="81"/>
        <v>7.3899999999999997E-4</v>
      </c>
      <c r="J346" s="250">
        <f t="shared" si="82"/>
        <v>7.3999999999999999E-4</v>
      </c>
      <c r="K346" s="249">
        <f t="shared" si="83"/>
        <v>0.41699999999999998</v>
      </c>
      <c r="L346" s="250">
        <f t="shared" si="84"/>
        <v>0.42</v>
      </c>
      <c r="M346" s="248" t="s">
        <v>147</v>
      </c>
      <c r="N346" s="251" t="str">
        <f t="shared" si="79"/>
        <v>-</v>
      </c>
      <c r="O346" s="252" t="str">
        <f t="shared" si="85"/>
        <v>NV</v>
      </c>
      <c r="P346" s="253" t="str">
        <f t="shared" si="86"/>
        <v>--</v>
      </c>
      <c r="Q346" s="252" t="str">
        <f t="shared" si="87"/>
        <v>NV</v>
      </c>
      <c r="R346" s="248" t="s">
        <v>147</v>
      </c>
      <c r="S346" s="254" t="str">
        <f t="shared" si="80"/>
        <v>-</v>
      </c>
      <c r="T346" s="255" t="str">
        <f t="shared" si="77"/>
        <v>NV</v>
      </c>
      <c r="U346" s="254" t="str">
        <f t="shared" si="88"/>
        <v>--</v>
      </c>
      <c r="V346" s="255" t="str">
        <f t="shared" si="90"/>
        <v>NV</v>
      </c>
      <c r="W346" s="256" t="str">
        <f t="shared" si="89"/>
        <v>NV</v>
      </c>
      <c r="X346" s="247"/>
      <c r="Y346" s="248">
        <v>258</v>
      </c>
      <c r="Z346" s="248">
        <v>7.85E-2</v>
      </c>
      <c r="AA346" s="248">
        <v>12.5</v>
      </c>
      <c r="AB346" s="248" t="s">
        <v>147</v>
      </c>
      <c r="AC346" s="247"/>
      <c r="AD346" s="248">
        <v>3.8E-3</v>
      </c>
      <c r="AE346" s="248" t="s">
        <v>546</v>
      </c>
      <c r="AF346" s="248">
        <v>4.0000000000000002E-4</v>
      </c>
      <c r="AG346" s="248" t="s">
        <v>546</v>
      </c>
      <c r="AH346" s="248" t="s">
        <v>146</v>
      </c>
      <c r="AI346" s="248">
        <v>7.3899999999999997E-4</v>
      </c>
      <c r="AJ346" s="248">
        <v>0.41699999999999998</v>
      </c>
      <c r="AK346" s="257" t="s">
        <v>1277</v>
      </c>
    </row>
    <row r="347" spans="1:37" ht="13.9" customHeight="1">
      <c r="A347" s="247" t="s">
        <v>856</v>
      </c>
      <c r="B347" s="247" t="s">
        <v>857</v>
      </c>
      <c r="C347" s="248" t="s">
        <v>145</v>
      </c>
      <c r="D347" s="248" t="s">
        <v>145</v>
      </c>
      <c r="E347" s="248" t="s">
        <v>145</v>
      </c>
      <c r="F347" s="248" t="s">
        <v>145</v>
      </c>
      <c r="G347" s="248">
        <v>2.4600000000000002E-4</v>
      </c>
      <c r="H347" s="248" t="s">
        <v>152</v>
      </c>
      <c r="I347" s="249">
        <f t="shared" si="81"/>
        <v>2.4600000000000002E-4</v>
      </c>
      <c r="J347" s="250">
        <f t="shared" si="82"/>
        <v>2.5000000000000001E-4</v>
      </c>
      <c r="K347" s="249">
        <f t="shared" si="83"/>
        <v>0.13900000000000001</v>
      </c>
      <c r="L347" s="250">
        <f t="shared" si="84"/>
        <v>0.14000000000000001</v>
      </c>
      <c r="M347" s="248">
        <v>8.2100000000000003E-3</v>
      </c>
      <c r="N347" s="251">
        <f t="shared" si="79"/>
        <v>8.2100000000000003E-3</v>
      </c>
      <c r="O347" s="252">
        <f t="shared" si="85"/>
        <v>8.2000000000000007E-3</v>
      </c>
      <c r="P347" s="253">
        <f t="shared" si="86"/>
        <v>4.6333333333333337</v>
      </c>
      <c r="Q347" s="252">
        <f t="shared" si="87"/>
        <v>4.5999999999999996</v>
      </c>
      <c r="R347" s="248">
        <v>2.7E-2</v>
      </c>
      <c r="S347" s="254">
        <f t="shared" si="80"/>
        <v>2.7E-2</v>
      </c>
      <c r="T347" s="255">
        <f t="shared" si="77"/>
        <v>2.7E-2</v>
      </c>
      <c r="U347" s="254">
        <f t="shared" si="88"/>
        <v>15.256097560975608</v>
      </c>
      <c r="V347" s="255">
        <f t="shared" si="90"/>
        <v>15</v>
      </c>
      <c r="W347" s="256">
        <f t="shared" si="89"/>
        <v>109.75609756097559</v>
      </c>
      <c r="X347" s="248" t="s">
        <v>153</v>
      </c>
      <c r="Y347" s="248">
        <v>133</v>
      </c>
      <c r="Z347" s="248">
        <v>294</v>
      </c>
      <c r="AA347" s="248">
        <v>12.5</v>
      </c>
      <c r="AB347" s="248" t="s">
        <v>147</v>
      </c>
      <c r="AC347" s="247"/>
      <c r="AD347" s="248">
        <v>1.14E-2</v>
      </c>
      <c r="AE347" s="248" t="s">
        <v>546</v>
      </c>
      <c r="AF347" s="248">
        <v>1.3300000000000001E-4</v>
      </c>
      <c r="AG347" s="248" t="s">
        <v>546</v>
      </c>
      <c r="AH347" s="248" t="s">
        <v>146</v>
      </c>
      <c r="AI347" s="248">
        <v>2.4600000000000002E-4</v>
      </c>
      <c r="AJ347" s="248">
        <v>0.13900000000000001</v>
      </c>
      <c r="AK347" s="257" t="s">
        <v>1277</v>
      </c>
    </row>
    <row r="348" spans="1:37" ht="13.9" customHeight="1">
      <c r="A348" s="247" t="s">
        <v>858</v>
      </c>
      <c r="B348" s="247" t="s">
        <v>859</v>
      </c>
      <c r="C348" s="248" t="s">
        <v>145</v>
      </c>
      <c r="D348" s="248" t="s">
        <v>145</v>
      </c>
      <c r="E348" s="248" t="s">
        <v>145</v>
      </c>
      <c r="F348" s="248" t="s">
        <v>145</v>
      </c>
      <c r="G348" s="248">
        <v>0.379</v>
      </c>
      <c r="H348" s="248" t="s">
        <v>152</v>
      </c>
      <c r="I348" s="249">
        <f t="shared" si="81"/>
        <v>0.379</v>
      </c>
      <c r="J348" s="250">
        <f t="shared" si="82"/>
        <v>0.38</v>
      </c>
      <c r="K348" s="249" t="str">
        <f t="shared" si="83"/>
        <v>-</v>
      </c>
      <c r="L348" s="250" t="str">
        <f t="shared" si="84"/>
        <v>NITI</v>
      </c>
      <c r="M348" s="248">
        <v>12.6</v>
      </c>
      <c r="N348" s="251">
        <f t="shared" si="79"/>
        <v>12.6</v>
      </c>
      <c r="O348" s="252">
        <f t="shared" si="85"/>
        <v>13</v>
      </c>
      <c r="P348" s="253" t="str">
        <f t="shared" si="86"/>
        <v>--</v>
      </c>
      <c r="Q348" s="252" t="str">
        <f t="shared" si="87"/>
        <v>NITI</v>
      </c>
      <c r="R348" s="248">
        <v>8.26</v>
      </c>
      <c r="S348" s="254">
        <f t="shared" si="80"/>
        <v>8.26</v>
      </c>
      <c r="T348" s="255">
        <f t="shared" si="77"/>
        <v>8.3000000000000007</v>
      </c>
      <c r="U348" s="254" t="str">
        <f t="shared" si="88"/>
        <v>--</v>
      </c>
      <c r="V348" s="255" t="str">
        <f t="shared" si="90"/>
        <v>NITI</v>
      </c>
      <c r="W348" s="256" t="str">
        <f t="shared" si="89"/>
        <v>NITI</v>
      </c>
      <c r="X348" s="248" t="s">
        <v>153</v>
      </c>
      <c r="Y348" s="248">
        <v>108000000</v>
      </c>
      <c r="Z348" s="248">
        <v>49200000</v>
      </c>
      <c r="AA348" s="248">
        <v>12.5</v>
      </c>
      <c r="AB348" s="248">
        <v>4.9000000000000004</v>
      </c>
      <c r="AC348" s="248" t="s">
        <v>148</v>
      </c>
      <c r="AD348" s="248">
        <v>7.4000000000000003E-6</v>
      </c>
      <c r="AE348" s="248" t="s">
        <v>155</v>
      </c>
      <c r="AF348" s="248" t="s">
        <v>147</v>
      </c>
      <c r="AG348" s="247"/>
      <c r="AH348" s="248" t="s">
        <v>146</v>
      </c>
      <c r="AI348" s="248">
        <v>0.379</v>
      </c>
      <c r="AJ348" s="248" t="s">
        <v>147</v>
      </c>
      <c r="AK348" s="257"/>
    </row>
    <row r="349" spans="1:37" ht="13.9" customHeight="1">
      <c r="A349" s="247" t="s">
        <v>860</v>
      </c>
      <c r="B349" s="247" t="s">
        <v>861</v>
      </c>
      <c r="C349" s="248" t="s">
        <v>145</v>
      </c>
      <c r="D349" s="248" t="s">
        <v>145</v>
      </c>
      <c r="E349" s="248" t="s">
        <v>145</v>
      </c>
      <c r="F349" s="248" t="s">
        <v>145</v>
      </c>
      <c r="G349" s="248">
        <v>4.8399999999999999E-2</v>
      </c>
      <c r="H349" s="248" t="s">
        <v>152</v>
      </c>
      <c r="I349" s="249">
        <f t="shared" si="81"/>
        <v>4.8399999999999999E-2</v>
      </c>
      <c r="J349" s="250">
        <f t="shared" si="82"/>
        <v>4.8000000000000001E-2</v>
      </c>
      <c r="K349" s="249" t="str">
        <f t="shared" si="83"/>
        <v>-</v>
      </c>
      <c r="L349" s="250" t="str">
        <f t="shared" si="84"/>
        <v>NITI</v>
      </c>
      <c r="M349" s="248">
        <v>1.61</v>
      </c>
      <c r="N349" s="251">
        <f t="shared" si="79"/>
        <v>1.61</v>
      </c>
      <c r="O349" s="252">
        <f t="shared" si="85"/>
        <v>1.6</v>
      </c>
      <c r="P349" s="253" t="str">
        <f t="shared" si="86"/>
        <v>--</v>
      </c>
      <c r="Q349" s="252" t="str">
        <f t="shared" si="87"/>
        <v>NITI</v>
      </c>
      <c r="R349" s="248">
        <v>6.8</v>
      </c>
      <c r="S349" s="254">
        <f t="shared" si="80"/>
        <v>6.8</v>
      </c>
      <c r="T349" s="255">
        <f t="shared" si="77"/>
        <v>6.8</v>
      </c>
      <c r="U349" s="254" t="str">
        <f t="shared" si="88"/>
        <v>--</v>
      </c>
      <c r="V349" s="255" t="str">
        <f t="shared" si="90"/>
        <v>NITI</v>
      </c>
      <c r="W349" s="256" t="str">
        <f t="shared" si="89"/>
        <v>NITI</v>
      </c>
      <c r="X349" s="248" t="s">
        <v>153</v>
      </c>
      <c r="Y349" s="248">
        <v>41700000</v>
      </c>
      <c r="Z349" s="248">
        <v>20200000</v>
      </c>
      <c r="AA349" s="248">
        <v>12.5</v>
      </c>
      <c r="AB349" s="248" t="s">
        <v>147</v>
      </c>
      <c r="AC349" s="247"/>
      <c r="AD349" s="248">
        <v>5.8E-5</v>
      </c>
      <c r="AE349" s="248" t="s">
        <v>166</v>
      </c>
      <c r="AF349" s="248" t="s">
        <v>147</v>
      </c>
      <c r="AG349" s="247"/>
      <c r="AH349" s="248" t="s">
        <v>146</v>
      </c>
      <c r="AI349" s="248">
        <v>4.8399999999999999E-2</v>
      </c>
      <c r="AJ349" s="248" t="s">
        <v>147</v>
      </c>
      <c r="AK349" s="257"/>
    </row>
    <row r="350" spans="1:37" ht="13.9" customHeight="1">
      <c r="A350" s="247" t="s">
        <v>862</v>
      </c>
      <c r="B350" s="247" t="s">
        <v>863</v>
      </c>
      <c r="C350" s="248" t="s">
        <v>145</v>
      </c>
      <c r="D350" s="248" t="s">
        <v>145</v>
      </c>
      <c r="E350" s="248" t="s">
        <v>145</v>
      </c>
      <c r="F350" s="248" t="s">
        <v>145</v>
      </c>
      <c r="G350" s="248">
        <v>10.8</v>
      </c>
      <c r="H350" s="248" t="s">
        <v>152</v>
      </c>
      <c r="I350" s="249">
        <f t="shared" si="81"/>
        <v>10.8</v>
      </c>
      <c r="J350" s="250">
        <f t="shared" si="82"/>
        <v>11</v>
      </c>
      <c r="K350" s="249">
        <f t="shared" si="83"/>
        <v>41.7</v>
      </c>
      <c r="L350" s="250">
        <f t="shared" si="84"/>
        <v>42</v>
      </c>
      <c r="M350" s="248">
        <v>360</v>
      </c>
      <c r="N350" s="251">
        <f t="shared" si="79"/>
        <v>360</v>
      </c>
      <c r="O350" s="252">
        <f t="shared" si="85"/>
        <v>360</v>
      </c>
      <c r="P350" s="253">
        <f t="shared" si="86"/>
        <v>1390.0000000000002</v>
      </c>
      <c r="Q350" s="252">
        <f t="shared" si="87"/>
        <v>1400</v>
      </c>
      <c r="R350" s="248">
        <v>28.9</v>
      </c>
      <c r="S350" s="254">
        <f t="shared" si="80"/>
        <v>28.9</v>
      </c>
      <c r="T350" s="255">
        <f t="shared" si="77"/>
        <v>29</v>
      </c>
      <c r="U350" s="254">
        <f t="shared" si="88"/>
        <v>111.58611111111111</v>
      </c>
      <c r="V350" s="255">
        <f t="shared" si="90"/>
        <v>110</v>
      </c>
      <c r="W350" s="256">
        <f t="shared" si="89"/>
        <v>2.6759259259259256</v>
      </c>
      <c r="X350" s="248" t="s">
        <v>434</v>
      </c>
      <c r="Y350" s="248">
        <v>165000000</v>
      </c>
      <c r="Z350" s="248">
        <v>76900000</v>
      </c>
      <c r="AA350" s="248">
        <v>12.5</v>
      </c>
      <c r="AB350" s="248" t="s">
        <v>147</v>
      </c>
      <c r="AC350" s="247"/>
      <c r="AD350" s="248">
        <v>2.6E-7</v>
      </c>
      <c r="AE350" s="248" t="s">
        <v>155</v>
      </c>
      <c r="AF350" s="248">
        <v>0.04</v>
      </c>
      <c r="AG350" s="248" t="s">
        <v>155</v>
      </c>
      <c r="AH350" s="248" t="s">
        <v>146</v>
      </c>
      <c r="AI350" s="248">
        <v>10.8</v>
      </c>
      <c r="AJ350" s="248">
        <v>41.7</v>
      </c>
      <c r="AK350" s="257"/>
    </row>
    <row r="351" spans="1:37" ht="13.9" customHeight="1">
      <c r="A351" s="247" t="s">
        <v>864</v>
      </c>
      <c r="B351" s="247" t="s">
        <v>865</v>
      </c>
      <c r="C351" s="248" t="s">
        <v>145</v>
      </c>
      <c r="D351" s="248" t="s">
        <v>145</v>
      </c>
      <c r="E351" s="248" t="s">
        <v>145</v>
      </c>
      <c r="F351" s="248" t="s">
        <v>145</v>
      </c>
      <c r="G351" s="248">
        <v>83400</v>
      </c>
      <c r="H351" s="248" t="s">
        <v>163</v>
      </c>
      <c r="I351" s="249" t="str">
        <f t="shared" si="81"/>
        <v>-</v>
      </c>
      <c r="J351" s="250" t="str">
        <f t="shared" si="82"/>
        <v>NITI</v>
      </c>
      <c r="K351" s="249">
        <f t="shared" si="83"/>
        <v>83400</v>
      </c>
      <c r="L351" s="250">
        <f t="shared" si="84"/>
        <v>83000</v>
      </c>
      <c r="M351" s="248">
        <v>2780000</v>
      </c>
      <c r="N351" s="251" t="str">
        <f t="shared" si="79"/>
        <v>--</v>
      </c>
      <c r="O351" s="252" t="str">
        <f t="shared" si="85"/>
        <v>NITI</v>
      </c>
      <c r="P351" s="253">
        <f t="shared" si="86"/>
        <v>2780000</v>
      </c>
      <c r="Q351" s="252">
        <f t="shared" si="87"/>
        <v>2800000</v>
      </c>
      <c r="R351" s="248">
        <v>57400</v>
      </c>
      <c r="S351" s="254" t="str">
        <f t="shared" si="80"/>
        <v>--</v>
      </c>
      <c r="T351" s="255" t="str">
        <f t="shared" si="77"/>
        <v>NITI</v>
      </c>
      <c r="U351" s="254">
        <f t="shared" si="88"/>
        <v>57400</v>
      </c>
      <c r="V351" s="255">
        <f t="shared" si="90"/>
        <v>57000</v>
      </c>
      <c r="W351" s="256">
        <f t="shared" si="89"/>
        <v>0.68824940047961636</v>
      </c>
      <c r="X351" s="248" t="s">
        <v>153</v>
      </c>
      <c r="Y351" s="248">
        <v>27400000000</v>
      </c>
      <c r="Z351" s="248">
        <v>2970000000</v>
      </c>
      <c r="AA351" s="248">
        <v>12.5</v>
      </c>
      <c r="AB351" s="248" t="s">
        <v>147</v>
      </c>
      <c r="AC351" s="247"/>
      <c r="AD351" s="248" t="s">
        <v>147</v>
      </c>
      <c r="AE351" s="247"/>
      <c r="AF351" s="248">
        <v>80</v>
      </c>
      <c r="AG351" s="248" t="s">
        <v>155</v>
      </c>
      <c r="AH351" s="248" t="s">
        <v>146</v>
      </c>
      <c r="AI351" s="248" t="s">
        <v>147</v>
      </c>
      <c r="AJ351" s="248">
        <v>83400</v>
      </c>
      <c r="AK351" s="257"/>
    </row>
    <row r="352" spans="1:37" ht="13.9" customHeight="1">
      <c r="A352" s="247" t="s">
        <v>866</v>
      </c>
      <c r="B352" s="247" t="s">
        <v>867</v>
      </c>
      <c r="C352" s="248" t="s">
        <v>145</v>
      </c>
      <c r="D352" s="248" t="s">
        <v>145</v>
      </c>
      <c r="E352" s="248" t="s">
        <v>145</v>
      </c>
      <c r="F352" s="248" t="s">
        <v>145</v>
      </c>
      <c r="G352" s="248">
        <v>2090</v>
      </c>
      <c r="H352" s="248" t="s">
        <v>163</v>
      </c>
      <c r="I352" s="249" t="str">
        <f t="shared" si="81"/>
        <v>-</v>
      </c>
      <c r="J352" s="250" t="str">
        <f t="shared" si="82"/>
        <v>NITI</v>
      </c>
      <c r="K352" s="249">
        <f t="shared" si="83"/>
        <v>2090</v>
      </c>
      <c r="L352" s="250">
        <f t="shared" si="84"/>
        <v>2100</v>
      </c>
      <c r="M352" s="248">
        <v>69500</v>
      </c>
      <c r="N352" s="251" t="str">
        <f t="shared" si="79"/>
        <v>--</v>
      </c>
      <c r="O352" s="252" t="str">
        <f t="shared" si="85"/>
        <v>NITI</v>
      </c>
      <c r="P352" s="253">
        <f t="shared" si="86"/>
        <v>69500</v>
      </c>
      <c r="Q352" s="252">
        <f t="shared" si="87"/>
        <v>70000</v>
      </c>
      <c r="R352" s="248">
        <v>1230000</v>
      </c>
      <c r="S352" s="259" t="str">
        <f t="shared" si="80"/>
        <v>--</v>
      </c>
      <c r="T352" s="260" t="str">
        <f t="shared" si="77"/>
        <v>NITI</v>
      </c>
      <c r="U352" s="259">
        <f t="shared" si="88"/>
        <v>1230000</v>
      </c>
      <c r="V352" s="260">
        <f t="shared" si="90"/>
        <v>1200000</v>
      </c>
      <c r="W352" s="261">
        <f t="shared" si="89"/>
        <v>588.51674641148327</v>
      </c>
      <c r="X352" s="248" t="s">
        <v>153</v>
      </c>
      <c r="Y352" s="248">
        <v>629000000</v>
      </c>
      <c r="Z352" s="248">
        <v>1700000000</v>
      </c>
      <c r="AA352" s="248">
        <v>12.5</v>
      </c>
      <c r="AB352" s="248">
        <v>2</v>
      </c>
      <c r="AC352" s="248" t="s">
        <v>154</v>
      </c>
      <c r="AD352" s="248" t="s">
        <v>147</v>
      </c>
      <c r="AE352" s="247"/>
      <c r="AF352" s="248">
        <v>2</v>
      </c>
      <c r="AG352" s="248" t="s">
        <v>155</v>
      </c>
      <c r="AH352" s="248" t="s">
        <v>146</v>
      </c>
      <c r="AI352" s="248" t="s">
        <v>147</v>
      </c>
      <c r="AJ352" s="248">
        <v>2090</v>
      </c>
      <c r="AK352" s="257"/>
    </row>
    <row r="353" spans="1:37" s="241" customFormat="1" ht="13.9" customHeight="1">
      <c r="A353" s="262" t="s">
        <v>868</v>
      </c>
      <c r="B353" s="262" t="s">
        <v>869</v>
      </c>
      <c r="C353" s="263" t="s">
        <v>145</v>
      </c>
      <c r="D353" s="263" t="s">
        <v>145</v>
      </c>
      <c r="E353" s="263" t="s">
        <v>145</v>
      </c>
      <c r="F353" s="262"/>
      <c r="G353" s="263">
        <v>0.104</v>
      </c>
      <c r="H353" s="270" t="s">
        <v>163</v>
      </c>
      <c r="I353" s="249" t="str">
        <f t="shared" si="81"/>
        <v>-</v>
      </c>
      <c r="J353" s="250" t="str">
        <f t="shared" si="82"/>
        <v>NITI</v>
      </c>
      <c r="K353" s="249">
        <f t="shared" si="83"/>
        <v>0.104</v>
      </c>
      <c r="L353" s="250">
        <f t="shared" si="84"/>
        <v>0.1</v>
      </c>
      <c r="M353" s="263">
        <v>3.48</v>
      </c>
      <c r="N353" s="251" t="str">
        <f t="shared" si="79"/>
        <v>--</v>
      </c>
      <c r="O353" s="252" t="str">
        <f t="shared" si="85"/>
        <v>NITI</v>
      </c>
      <c r="P353" s="253">
        <f t="shared" si="86"/>
        <v>3.48</v>
      </c>
      <c r="Q353" s="252">
        <f t="shared" si="87"/>
        <v>3.5</v>
      </c>
      <c r="R353" s="265" t="s">
        <v>147</v>
      </c>
      <c r="S353" s="266" t="str">
        <f t="shared" si="80"/>
        <v>--</v>
      </c>
      <c r="T353" s="267" t="str">
        <f t="shared" si="77"/>
        <v>NITI</v>
      </c>
      <c r="U353" s="266" t="str">
        <f t="shared" si="88"/>
        <v>--</v>
      </c>
      <c r="V353" s="267" t="s">
        <v>1272</v>
      </c>
      <c r="W353" s="268" t="str">
        <f t="shared" si="89"/>
        <v>No EPA Value</v>
      </c>
      <c r="X353" s="269"/>
      <c r="Y353" s="263">
        <v>102000000</v>
      </c>
      <c r="Z353" s="263" t="s">
        <v>147</v>
      </c>
      <c r="AA353" s="263">
        <v>12.5</v>
      </c>
      <c r="AB353" s="263" t="s">
        <v>147</v>
      </c>
      <c r="AC353" s="262"/>
      <c r="AD353" s="263" t="s">
        <v>147</v>
      </c>
      <c r="AE353" s="262"/>
      <c r="AF353" s="263">
        <v>1E-4</v>
      </c>
      <c r="AG353" s="263" t="s">
        <v>199</v>
      </c>
      <c r="AH353" s="263" t="s">
        <v>146</v>
      </c>
      <c r="AI353" s="263" t="s">
        <v>147</v>
      </c>
      <c r="AJ353" s="263">
        <v>0.104</v>
      </c>
      <c r="AK353" s="193"/>
    </row>
    <row r="354" spans="1:37" ht="13.9" customHeight="1" thickBot="1">
      <c r="A354" s="247" t="s">
        <v>91</v>
      </c>
      <c r="B354" s="247" t="s">
        <v>870</v>
      </c>
      <c r="C354" s="248" t="s">
        <v>145</v>
      </c>
      <c r="D354" s="248" t="s">
        <v>145</v>
      </c>
      <c r="E354" s="248" t="s">
        <v>145</v>
      </c>
      <c r="F354" s="248" t="s">
        <v>145</v>
      </c>
      <c r="G354" s="248">
        <v>5210</v>
      </c>
      <c r="H354" s="248" t="s">
        <v>163</v>
      </c>
      <c r="I354" s="249" t="str">
        <f t="shared" si="81"/>
        <v>-</v>
      </c>
      <c r="J354" s="250" t="str">
        <f t="shared" si="82"/>
        <v>NITI</v>
      </c>
      <c r="K354" s="249">
        <f t="shared" si="83"/>
        <v>5210</v>
      </c>
      <c r="L354" s="250">
        <f t="shared" si="84"/>
        <v>5200</v>
      </c>
      <c r="M354" s="248">
        <v>174000</v>
      </c>
      <c r="N354" s="274" t="str">
        <f t="shared" si="79"/>
        <v>--</v>
      </c>
      <c r="O354" s="275" t="str">
        <f t="shared" si="85"/>
        <v>NITI</v>
      </c>
      <c r="P354" s="253">
        <f t="shared" si="86"/>
        <v>174000</v>
      </c>
      <c r="Q354" s="252">
        <f t="shared" si="87"/>
        <v>170000</v>
      </c>
      <c r="R354" s="248">
        <v>36100</v>
      </c>
      <c r="S354" s="282" t="str">
        <f t="shared" si="80"/>
        <v>--</v>
      </c>
      <c r="T354" s="283" t="str">
        <f t="shared" si="77"/>
        <v>NITI</v>
      </c>
      <c r="U354" s="282">
        <f t="shared" si="88"/>
        <v>36100</v>
      </c>
      <c r="V354" s="260">
        <f t="shared" ref="V354:V387" si="91">IF(ISNUMBER(U354),ROUND(U354,2-(1+INT(LOG10(U354)))),IF(AND(NOT($C354="Yes"),NOT(ISNUMBER(K354))),"NITI, NV",IF(AND($C354="Yes",NOT(ISNUMBER(K354))),"NITI","NV")))</f>
        <v>36000</v>
      </c>
      <c r="W354" s="268">
        <f t="shared" si="89"/>
        <v>6.9289827255278311</v>
      </c>
      <c r="X354" s="248" t="s">
        <v>871</v>
      </c>
      <c r="Y354" s="248">
        <v>141000000</v>
      </c>
      <c r="Z354" s="248">
        <v>75900000</v>
      </c>
      <c r="AA354" s="248">
        <v>12.5</v>
      </c>
      <c r="AB354" s="248">
        <v>1.1000000000000001</v>
      </c>
      <c r="AC354" s="248" t="s">
        <v>154</v>
      </c>
      <c r="AD354" s="248" t="s">
        <v>147</v>
      </c>
      <c r="AE354" s="247"/>
      <c r="AF354" s="248">
        <v>5</v>
      </c>
      <c r="AG354" s="248" t="s">
        <v>155</v>
      </c>
      <c r="AH354" s="248" t="s">
        <v>146</v>
      </c>
      <c r="AI354" s="248" t="s">
        <v>147</v>
      </c>
      <c r="AJ354" s="248">
        <v>5210</v>
      </c>
      <c r="AK354" s="257"/>
    </row>
    <row r="355" spans="1:37" s="241" customFormat="1" ht="13.9" customHeight="1" thickBot="1">
      <c r="A355" s="262" t="s">
        <v>872</v>
      </c>
      <c r="B355" s="262" t="s">
        <v>873</v>
      </c>
      <c r="C355" s="263" t="s">
        <v>145</v>
      </c>
      <c r="D355" s="263" t="s">
        <v>145</v>
      </c>
      <c r="E355" s="263" t="s">
        <v>145</v>
      </c>
      <c r="F355" s="263" t="s">
        <v>145</v>
      </c>
      <c r="G355" s="263">
        <v>8.3400000000000002E-3</v>
      </c>
      <c r="H355" s="263" t="s">
        <v>163</v>
      </c>
      <c r="I355" s="249">
        <f t="shared" si="81"/>
        <v>0.255</v>
      </c>
      <c r="J355" s="250">
        <f t="shared" si="82"/>
        <v>0.26</v>
      </c>
      <c r="K355" s="249">
        <f t="shared" si="83"/>
        <v>8.3400000000000002E-3</v>
      </c>
      <c r="L355" s="250">
        <f t="shared" si="84"/>
        <v>8.3000000000000001E-3</v>
      </c>
      <c r="M355" s="265">
        <v>0.27800000000000002</v>
      </c>
      <c r="N355" s="284">
        <f>I355/0.03</f>
        <v>8.5</v>
      </c>
      <c r="O355" s="285">
        <f t="shared" si="85"/>
        <v>8.5</v>
      </c>
      <c r="P355" s="278">
        <f t="shared" si="86"/>
        <v>0.27800000000000002</v>
      </c>
      <c r="Q355" s="252">
        <f t="shared" si="87"/>
        <v>0.28000000000000003</v>
      </c>
      <c r="R355" s="265">
        <v>60.4</v>
      </c>
      <c r="S355" s="266">
        <f>I355/K355*R355</f>
        <v>1846.7625899280574</v>
      </c>
      <c r="T355" s="267">
        <f t="shared" si="77"/>
        <v>1800</v>
      </c>
      <c r="U355" s="266">
        <f t="shared" si="88"/>
        <v>60.4</v>
      </c>
      <c r="V355" s="267">
        <f t="shared" si="91"/>
        <v>60</v>
      </c>
      <c r="W355" s="268">
        <f t="shared" si="89"/>
        <v>7242.2062350119904</v>
      </c>
      <c r="X355" s="281" t="s">
        <v>153</v>
      </c>
      <c r="Y355" s="263">
        <v>74900</v>
      </c>
      <c r="Z355" s="263">
        <v>5190</v>
      </c>
      <c r="AA355" s="263">
        <v>12.5</v>
      </c>
      <c r="AB355" s="263">
        <v>0.9</v>
      </c>
      <c r="AC355" s="263" t="s">
        <v>154</v>
      </c>
      <c r="AD355" s="263">
        <v>1.1E-5</v>
      </c>
      <c r="AE355" s="263" t="s">
        <v>166</v>
      </c>
      <c r="AF355" s="263">
        <v>7.9999999999999996E-6</v>
      </c>
      <c r="AG355" s="263" t="s">
        <v>166</v>
      </c>
      <c r="AH355" s="263" t="s">
        <v>146</v>
      </c>
      <c r="AI355" s="263">
        <v>0.255</v>
      </c>
      <c r="AJ355" s="263">
        <v>8.3400000000000002E-3</v>
      </c>
      <c r="AK355" s="193"/>
    </row>
    <row r="356" spans="1:37" s="241" customFormat="1" ht="13.9" customHeight="1" thickBot="1">
      <c r="A356" s="262" t="s">
        <v>874</v>
      </c>
      <c r="B356" s="262" t="s">
        <v>875</v>
      </c>
      <c r="C356" s="263" t="s">
        <v>145</v>
      </c>
      <c r="D356" s="263" t="s">
        <v>145</v>
      </c>
      <c r="E356" s="263" t="s">
        <v>145</v>
      </c>
      <c r="F356" s="263" t="s">
        <v>145</v>
      </c>
      <c r="G356" s="263">
        <v>8.3400000000000002E-3</v>
      </c>
      <c r="H356" s="263" t="s">
        <v>163</v>
      </c>
      <c r="I356" s="249">
        <f t="shared" si="81"/>
        <v>0.255</v>
      </c>
      <c r="J356" s="250">
        <f t="shared" si="82"/>
        <v>0.26</v>
      </c>
      <c r="K356" s="249">
        <f t="shared" si="83"/>
        <v>8.3400000000000002E-3</v>
      </c>
      <c r="L356" s="250">
        <f t="shared" si="84"/>
        <v>8.3000000000000001E-3</v>
      </c>
      <c r="M356" s="265">
        <v>0.27800000000000002</v>
      </c>
      <c r="N356" s="284">
        <f>I356/0.03</f>
        <v>8.5</v>
      </c>
      <c r="O356" s="285">
        <f t="shared" si="85"/>
        <v>8.5</v>
      </c>
      <c r="P356" s="278">
        <f t="shared" si="86"/>
        <v>0.27800000000000002</v>
      </c>
      <c r="Q356" s="252">
        <f t="shared" si="87"/>
        <v>0.28000000000000003</v>
      </c>
      <c r="R356" s="265">
        <v>49.4</v>
      </c>
      <c r="S356" s="266">
        <f>I356/K356*R356</f>
        <v>1510.4316546762589</v>
      </c>
      <c r="T356" s="267">
        <f t="shared" si="77"/>
        <v>1500</v>
      </c>
      <c r="U356" s="266">
        <f t="shared" si="88"/>
        <v>49.4</v>
      </c>
      <c r="V356" s="267">
        <f t="shared" si="91"/>
        <v>49</v>
      </c>
      <c r="W356" s="268">
        <f t="shared" si="89"/>
        <v>5923.26139088729</v>
      </c>
      <c r="X356" s="281" t="s">
        <v>153</v>
      </c>
      <c r="Y356" s="263">
        <v>196000</v>
      </c>
      <c r="Z356" s="263">
        <v>6350</v>
      </c>
      <c r="AA356" s="263">
        <v>12.5</v>
      </c>
      <c r="AB356" s="263">
        <v>1.1000000000000001</v>
      </c>
      <c r="AC356" s="263" t="s">
        <v>148</v>
      </c>
      <c r="AD356" s="263">
        <v>1.1E-5</v>
      </c>
      <c r="AE356" s="263" t="s">
        <v>166</v>
      </c>
      <c r="AF356" s="263">
        <v>7.9999999999999996E-6</v>
      </c>
      <c r="AG356" s="263" t="s">
        <v>166</v>
      </c>
      <c r="AH356" s="263" t="s">
        <v>146</v>
      </c>
      <c r="AI356" s="263">
        <v>0.255</v>
      </c>
      <c r="AJ356" s="263">
        <v>8.3400000000000002E-3</v>
      </c>
      <c r="AK356" s="193"/>
    </row>
    <row r="357" spans="1:37" ht="13.9" customHeight="1">
      <c r="A357" s="247" t="s">
        <v>876</v>
      </c>
      <c r="B357" s="247" t="s">
        <v>877</v>
      </c>
      <c r="C357" s="248" t="s">
        <v>146</v>
      </c>
      <c r="D357" s="248" t="s">
        <v>145</v>
      </c>
      <c r="E357" s="258" t="s">
        <v>149</v>
      </c>
      <c r="F357" s="258" t="s">
        <v>149</v>
      </c>
      <c r="G357" s="248">
        <v>5.5100000000000003E-2</v>
      </c>
      <c r="H357" s="247"/>
      <c r="I357" s="249">
        <f t="shared" si="81"/>
        <v>5.5100000000000003E-2</v>
      </c>
      <c r="J357" s="250">
        <f t="shared" si="82"/>
        <v>5.5E-2</v>
      </c>
      <c r="K357" s="249" t="str">
        <f t="shared" si="83"/>
        <v>-</v>
      </c>
      <c r="L357" s="250" t="str">
        <f t="shared" si="84"/>
        <v>NITI</v>
      </c>
      <c r="M357" s="248" t="s">
        <v>147</v>
      </c>
      <c r="N357" s="279" t="str">
        <f t="shared" ref="N357:N387" si="92">IF(G357=I357,M357,"--")</f>
        <v>-</v>
      </c>
      <c r="O357" s="280" t="str">
        <f t="shared" si="85"/>
        <v>NV</v>
      </c>
      <c r="P357" s="253" t="str">
        <f t="shared" si="86"/>
        <v>--</v>
      </c>
      <c r="Q357" s="252" t="str">
        <f t="shared" si="87"/>
        <v>NITI, NV</v>
      </c>
      <c r="R357" s="248" t="s">
        <v>147</v>
      </c>
      <c r="S357" s="271" t="str">
        <f t="shared" ref="S357:S387" si="93">IF(G357=I357,R357,"--")</f>
        <v>-</v>
      </c>
      <c r="T357" s="272" t="str">
        <f t="shared" si="77"/>
        <v>NV</v>
      </c>
      <c r="U357" s="271" t="str">
        <f t="shared" si="88"/>
        <v>--</v>
      </c>
      <c r="V357" s="272" t="str">
        <f t="shared" si="91"/>
        <v>NITI, NV</v>
      </c>
      <c r="W357" s="273" t="str">
        <f t="shared" si="89"/>
        <v>NITI, NV</v>
      </c>
      <c r="X357" s="247"/>
      <c r="Y357" s="248">
        <v>1500000</v>
      </c>
      <c r="Z357" s="248">
        <v>525000</v>
      </c>
      <c r="AA357" s="248">
        <v>12.5</v>
      </c>
      <c r="AB357" s="248">
        <v>1.2</v>
      </c>
      <c r="AC357" s="248" t="s">
        <v>148</v>
      </c>
      <c r="AD357" s="248">
        <v>5.1E-5</v>
      </c>
      <c r="AE357" s="248" t="s">
        <v>166</v>
      </c>
      <c r="AF357" s="248" t="s">
        <v>147</v>
      </c>
      <c r="AG357" s="247"/>
      <c r="AH357" s="248" t="s">
        <v>146</v>
      </c>
      <c r="AI357" s="248">
        <v>5.5100000000000003E-2</v>
      </c>
      <c r="AJ357" s="248" t="s">
        <v>147</v>
      </c>
      <c r="AK357" s="257"/>
    </row>
    <row r="358" spans="1:37" ht="13.9" customHeight="1">
      <c r="A358" s="247" t="s">
        <v>878</v>
      </c>
      <c r="B358" s="247" t="s">
        <v>188</v>
      </c>
      <c r="C358" s="248" t="s">
        <v>145</v>
      </c>
      <c r="D358" s="248" t="s">
        <v>145</v>
      </c>
      <c r="E358" s="248" t="s">
        <v>145</v>
      </c>
      <c r="F358" s="248" t="s">
        <v>145</v>
      </c>
      <c r="G358" s="248">
        <v>417</v>
      </c>
      <c r="H358" s="248" t="s">
        <v>163</v>
      </c>
      <c r="I358" s="249" t="str">
        <f t="shared" si="81"/>
        <v>-</v>
      </c>
      <c r="J358" s="250" t="str">
        <f t="shared" si="82"/>
        <v>NITI</v>
      </c>
      <c r="K358" s="249">
        <f t="shared" si="83"/>
        <v>417</v>
      </c>
      <c r="L358" s="250">
        <f t="shared" si="84"/>
        <v>420</v>
      </c>
      <c r="M358" s="248">
        <v>13900</v>
      </c>
      <c r="N358" s="251" t="str">
        <f t="shared" si="92"/>
        <v>--</v>
      </c>
      <c r="O358" s="252" t="str">
        <f t="shared" si="85"/>
        <v>NITI</v>
      </c>
      <c r="P358" s="253">
        <f t="shared" si="86"/>
        <v>13900</v>
      </c>
      <c r="Q358" s="252">
        <f t="shared" si="87"/>
        <v>14000</v>
      </c>
      <c r="R358" s="248">
        <v>394</v>
      </c>
      <c r="S358" s="254" t="str">
        <f t="shared" si="93"/>
        <v>--</v>
      </c>
      <c r="T358" s="255" t="str">
        <f t="shared" ref="T358:T387" si="94">IF(ISNUMBER(S358),ROUND(S358,2-(1+INT(LOG10(S358)))),IF(AND(NOT($C358="Yes"),NOT(ISNUMBER(I358))),"NITI, NV",IF(AND($C358="Yes",NOT(ISNUMBER(I358))),"NITI","NV")))</f>
        <v>NITI</v>
      </c>
      <c r="U358" s="254">
        <f t="shared" si="88"/>
        <v>394</v>
      </c>
      <c r="V358" s="255">
        <f t="shared" si="91"/>
        <v>390</v>
      </c>
      <c r="W358" s="256">
        <f t="shared" si="89"/>
        <v>0.94484412470023982</v>
      </c>
      <c r="X358" s="248" t="s">
        <v>153</v>
      </c>
      <c r="Y358" s="248">
        <v>459000000</v>
      </c>
      <c r="Z358" s="248">
        <v>79600000</v>
      </c>
      <c r="AA358" s="248">
        <v>12.5</v>
      </c>
      <c r="AB358" s="248">
        <v>1.1200000000000001</v>
      </c>
      <c r="AC358" s="248" t="s">
        <v>154</v>
      </c>
      <c r="AD358" s="248" t="s">
        <v>147</v>
      </c>
      <c r="AE358" s="247"/>
      <c r="AF358" s="248">
        <v>0.4</v>
      </c>
      <c r="AG358" s="248" t="s">
        <v>174</v>
      </c>
      <c r="AH358" s="248" t="s">
        <v>146</v>
      </c>
      <c r="AI358" s="248" t="s">
        <v>147</v>
      </c>
      <c r="AJ358" s="248">
        <v>417</v>
      </c>
      <c r="AK358" s="257" t="s">
        <v>97</v>
      </c>
    </row>
    <row r="359" spans="1:37" ht="13.9" customHeight="1">
      <c r="A359" s="247" t="s">
        <v>879</v>
      </c>
      <c r="B359" s="247" t="s">
        <v>188</v>
      </c>
      <c r="C359" s="248" t="s">
        <v>145</v>
      </c>
      <c r="D359" s="248" t="s">
        <v>145</v>
      </c>
      <c r="E359" s="248" t="s">
        <v>145</v>
      </c>
      <c r="F359" s="248" t="s">
        <v>145</v>
      </c>
      <c r="G359" s="248">
        <v>104</v>
      </c>
      <c r="H359" s="248" t="s">
        <v>163</v>
      </c>
      <c r="I359" s="249" t="str">
        <f t="shared" si="81"/>
        <v>-</v>
      </c>
      <c r="J359" s="250" t="str">
        <f t="shared" si="82"/>
        <v>NITI</v>
      </c>
      <c r="K359" s="249">
        <f t="shared" si="83"/>
        <v>104</v>
      </c>
      <c r="L359" s="250">
        <f t="shared" si="84"/>
        <v>100</v>
      </c>
      <c r="M359" s="248">
        <v>3480</v>
      </c>
      <c r="N359" s="251" t="str">
        <f t="shared" si="92"/>
        <v>--</v>
      </c>
      <c r="O359" s="252" t="str">
        <f t="shared" si="85"/>
        <v>NITI</v>
      </c>
      <c r="P359" s="253">
        <f t="shared" si="86"/>
        <v>3480</v>
      </c>
      <c r="Q359" s="252">
        <f t="shared" si="87"/>
        <v>3500</v>
      </c>
      <c r="R359" s="248">
        <v>0.75</v>
      </c>
      <c r="S359" s="254" t="str">
        <f t="shared" si="93"/>
        <v>--</v>
      </c>
      <c r="T359" s="255" t="str">
        <f t="shared" si="94"/>
        <v>NITI</v>
      </c>
      <c r="U359" s="254">
        <f t="shared" si="88"/>
        <v>0.75</v>
      </c>
      <c r="V359" s="255">
        <f t="shared" si="91"/>
        <v>0.75</v>
      </c>
      <c r="W359" s="256">
        <f t="shared" si="89"/>
        <v>7.2115384615384619E-3</v>
      </c>
      <c r="X359" s="248" t="s">
        <v>153</v>
      </c>
      <c r="Y359" s="248">
        <v>30700000</v>
      </c>
      <c r="Z359" s="248">
        <v>30600000</v>
      </c>
      <c r="AA359" s="248">
        <v>12.5</v>
      </c>
      <c r="AB359" s="248">
        <v>0.8</v>
      </c>
      <c r="AC359" s="248" t="s">
        <v>154</v>
      </c>
      <c r="AD359" s="248" t="s">
        <v>147</v>
      </c>
      <c r="AE359" s="247"/>
      <c r="AF359" s="248">
        <v>0.1</v>
      </c>
      <c r="AG359" s="248" t="s">
        <v>174</v>
      </c>
      <c r="AH359" s="248" t="s">
        <v>146</v>
      </c>
      <c r="AI359" s="248" t="s">
        <v>147</v>
      </c>
      <c r="AJ359" s="248">
        <v>104</v>
      </c>
      <c r="AK359" s="257" t="s">
        <v>97</v>
      </c>
    </row>
    <row r="360" spans="1:37" ht="13.9" customHeight="1">
      <c r="A360" s="247" t="s">
        <v>880</v>
      </c>
      <c r="B360" s="247" t="s">
        <v>188</v>
      </c>
      <c r="C360" s="248" t="s">
        <v>146</v>
      </c>
      <c r="D360" s="248" t="s">
        <v>145</v>
      </c>
      <c r="E360" s="258" t="s">
        <v>149</v>
      </c>
      <c r="F360" s="258" t="s">
        <v>149</v>
      </c>
      <c r="G360" s="248">
        <v>2.0899999999999998E-3</v>
      </c>
      <c r="H360" s="247"/>
      <c r="I360" s="249" t="str">
        <f t="shared" si="81"/>
        <v>-</v>
      </c>
      <c r="J360" s="250" t="str">
        <f t="shared" si="82"/>
        <v>NITI</v>
      </c>
      <c r="K360" s="249">
        <f t="shared" si="83"/>
        <v>2.0899999999999998E-3</v>
      </c>
      <c r="L360" s="250">
        <f t="shared" si="84"/>
        <v>2.0999999999999999E-3</v>
      </c>
      <c r="M360" s="248" t="s">
        <v>147</v>
      </c>
      <c r="N360" s="251" t="str">
        <f t="shared" si="92"/>
        <v>--</v>
      </c>
      <c r="O360" s="252" t="str">
        <f t="shared" si="85"/>
        <v>NITI, NV</v>
      </c>
      <c r="P360" s="253" t="str">
        <f t="shared" si="86"/>
        <v>--</v>
      </c>
      <c r="Q360" s="252" t="str">
        <f t="shared" si="87"/>
        <v>NV</v>
      </c>
      <c r="R360" s="248" t="s">
        <v>147</v>
      </c>
      <c r="S360" s="254" t="str">
        <f t="shared" si="93"/>
        <v>--</v>
      </c>
      <c r="T360" s="255" t="str">
        <f t="shared" si="94"/>
        <v>NITI, NV</v>
      </c>
      <c r="U360" s="254" t="str">
        <f t="shared" si="88"/>
        <v>--</v>
      </c>
      <c r="V360" s="255" t="str">
        <f t="shared" si="91"/>
        <v>NV</v>
      </c>
      <c r="W360" s="256" t="str">
        <f t="shared" si="89"/>
        <v>NV</v>
      </c>
      <c r="X360" s="247"/>
      <c r="Y360" s="248">
        <v>7.4499999999999997E-2</v>
      </c>
      <c r="Z360" s="248">
        <v>5.45E-3</v>
      </c>
      <c r="AA360" s="248">
        <v>12.5</v>
      </c>
      <c r="AB360" s="248" t="s">
        <v>147</v>
      </c>
      <c r="AC360" s="247"/>
      <c r="AD360" s="248" t="s">
        <v>147</v>
      </c>
      <c r="AE360" s="247"/>
      <c r="AF360" s="248">
        <v>1.9999999999999999E-6</v>
      </c>
      <c r="AG360" s="248" t="s">
        <v>174</v>
      </c>
      <c r="AH360" s="248" t="s">
        <v>171</v>
      </c>
      <c r="AI360" s="248" t="s">
        <v>147</v>
      </c>
      <c r="AJ360" s="248">
        <v>2.0899999999999998E-3</v>
      </c>
      <c r="AK360" s="257" t="s">
        <v>97</v>
      </c>
    </row>
    <row r="361" spans="1:37" ht="13.9" customHeight="1">
      <c r="A361" s="247" t="s">
        <v>881</v>
      </c>
      <c r="B361" s="247" t="s">
        <v>188</v>
      </c>
      <c r="C361" s="248" t="s">
        <v>145</v>
      </c>
      <c r="D361" s="248" t="s">
        <v>145</v>
      </c>
      <c r="E361" s="248" t="s">
        <v>145</v>
      </c>
      <c r="F361" s="248" t="s">
        <v>145</v>
      </c>
      <c r="G361" s="248">
        <v>62.6</v>
      </c>
      <c r="H361" s="248" t="s">
        <v>163</v>
      </c>
      <c r="I361" s="249" t="str">
        <f t="shared" si="81"/>
        <v>-</v>
      </c>
      <c r="J361" s="250" t="str">
        <f t="shared" si="82"/>
        <v>NITI</v>
      </c>
      <c r="K361" s="249">
        <f t="shared" si="83"/>
        <v>62.6</v>
      </c>
      <c r="L361" s="250">
        <f t="shared" si="84"/>
        <v>63</v>
      </c>
      <c r="M361" s="248">
        <v>2090</v>
      </c>
      <c r="N361" s="251" t="str">
        <f t="shared" si="92"/>
        <v>--</v>
      </c>
      <c r="O361" s="252" t="str">
        <f t="shared" si="85"/>
        <v>NITI</v>
      </c>
      <c r="P361" s="253">
        <f t="shared" si="86"/>
        <v>2090</v>
      </c>
      <c r="Q361" s="252">
        <f t="shared" si="87"/>
        <v>2100</v>
      </c>
      <c r="R361" s="248">
        <v>580</v>
      </c>
      <c r="S361" s="254" t="str">
        <f t="shared" si="93"/>
        <v>--</v>
      </c>
      <c r="T361" s="255" t="str">
        <f t="shared" si="94"/>
        <v>NITI</v>
      </c>
      <c r="U361" s="254">
        <f t="shared" si="88"/>
        <v>580</v>
      </c>
      <c r="V361" s="255">
        <f t="shared" si="91"/>
        <v>580</v>
      </c>
      <c r="W361" s="256">
        <f t="shared" si="89"/>
        <v>9.2651757188498394</v>
      </c>
      <c r="X361" s="248" t="s">
        <v>153</v>
      </c>
      <c r="Y361" s="248">
        <v>13500000</v>
      </c>
      <c r="Z361" s="248">
        <v>6490000</v>
      </c>
      <c r="AA361" s="248">
        <v>12.5</v>
      </c>
      <c r="AB361" s="248">
        <v>0.9</v>
      </c>
      <c r="AC361" s="248" t="s">
        <v>154</v>
      </c>
      <c r="AD361" s="248" t="s">
        <v>147</v>
      </c>
      <c r="AE361" s="247"/>
      <c r="AF361" s="248">
        <v>0.06</v>
      </c>
      <c r="AG361" s="248" t="s">
        <v>174</v>
      </c>
      <c r="AH361" s="248" t="s">
        <v>146</v>
      </c>
      <c r="AI361" s="248" t="s">
        <v>147</v>
      </c>
      <c r="AJ361" s="248">
        <v>62.6</v>
      </c>
      <c r="AK361" s="257" t="s">
        <v>97</v>
      </c>
    </row>
    <row r="362" spans="1:37" ht="13.9" customHeight="1">
      <c r="A362" s="247" t="s">
        <v>882</v>
      </c>
      <c r="B362" s="247" t="s">
        <v>883</v>
      </c>
      <c r="C362" s="248" t="s">
        <v>146</v>
      </c>
      <c r="D362" s="248" t="s">
        <v>145</v>
      </c>
      <c r="E362" s="258" t="s">
        <v>149</v>
      </c>
      <c r="F362" s="258" t="s">
        <v>149</v>
      </c>
      <c r="G362" s="248">
        <v>8.77E-3</v>
      </c>
      <c r="H362" s="247"/>
      <c r="I362" s="249">
        <f t="shared" si="81"/>
        <v>8.77E-3</v>
      </c>
      <c r="J362" s="250">
        <f t="shared" si="82"/>
        <v>8.8000000000000005E-3</v>
      </c>
      <c r="K362" s="249" t="str">
        <f t="shared" si="83"/>
        <v>-</v>
      </c>
      <c r="L362" s="250" t="str">
        <f t="shared" si="84"/>
        <v>NITI</v>
      </c>
      <c r="M362" s="248" t="s">
        <v>147</v>
      </c>
      <c r="N362" s="251" t="str">
        <f t="shared" si="92"/>
        <v>-</v>
      </c>
      <c r="O362" s="252" t="str">
        <f t="shared" si="85"/>
        <v>NV</v>
      </c>
      <c r="P362" s="253" t="str">
        <f t="shared" si="86"/>
        <v>--</v>
      </c>
      <c r="Q362" s="252" t="str">
        <f t="shared" si="87"/>
        <v>NITI, NV</v>
      </c>
      <c r="R362" s="248" t="s">
        <v>147</v>
      </c>
      <c r="S362" s="254" t="str">
        <f t="shared" si="93"/>
        <v>-</v>
      </c>
      <c r="T362" s="255" t="str">
        <f t="shared" si="94"/>
        <v>NV</v>
      </c>
      <c r="U362" s="254" t="str">
        <f t="shared" si="88"/>
        <v>--</v>
      </c>
      <c r="V362" s="255" t="str">
        <f t="shared" si="91"/>
        <v>NITI, NV</v>
      </c>
      <c r="W362" s="256" t="str">
        <f t="shared" si="89"/>
        <v>NITI, NV</v>
      </c>
      <c r="X362" s="247"/>
      <c r="Y362" s="248">
        <v>161</v>
      </c>
      <c r="Z362" s="248">
        <v>135</v>
      </c>
      <c r="AA362" s="248">
        <v>12.5</v>
      </c>
      <c r="AB362" s="248" t="s">
        <v>147</v>
      </c>
      <c r="AC362" s="247"/>
      <c r="AD362" s="248">
        <v>3.2000000000000003E-4</v>
      </c>
      <c r="AE362" s="248" t="s">
        <v>155</v>
      </c>
      <c r="AF362" s="248" t="s">
        <v>147</v>
      </c>
      <c r="AG362" s="247"/>
      <c r="AH362" s="248" t="s">
        <v>146</v>
      </c>
      <c r="AI362" s="248">
        <v>8.77E-3</v>
      </c>
      <c r="AJ362" s="248" t="s">
        <v>147</v>
      </c>
      <c r="AK362" s="257"/>
    </row>
    <row r="363" spans="1:37" ht="13.9" customHeight="1">
      <c r="A363" s="247" t="s">
        <v>884</v>
      </c>
      <c r="B363" s="247" t="s">
        <v>885</v>
      </c>
      <c r="C363" s="248" t="s">
        <v>145</v>
      </c>
      <c r="D363" s="248" t="s">
        <v>145</v>
      </c>
      <c r="E363" s="248" t="s">
        <v>145</v>
      </c>
      <c r="F363" s="248" t="s">
        <v>145</v>
      </c>
      <c r="G363" s="248">
        <v>5210</v>
      </c>
      <c r="H363" s="248" t="s">
        <v>163</v>
      </c>
      <c r="I363" s="249" t="str">
        <f t="shared" si="81"/>
        <v>-</v>
      </c>
      <c r="J363" s="250" t="str">
        <f t="shared" si="82"/>
        <v>NITI</v>
      </c>
      <c r="K363" s="249">
        <f t="shared" si="83"/>
        <v>5210</v>
      </c>
      <c r="L363" s="250">
        <f t="shared" si="84"/>
        <v>5200</v>
      </c>
      <c r="M363" s="248">
        <v>174000</v>
      </c>
      <c r="N363" s="251" t="str">
        <f t="shared" si="92"/>
        <v>--</v>
      </c>
      <c r="O363" s="252" t="str">
        <f t="shared" si="85"/>
        <v>NITI</v>
      </c>
      <c r="P363" s="253">
        <f t="shared" si="86"/>
        <v>174000</v>
      </c>
      <c r="Q363" s="252">
        <f t="shared" si="87"/>
        <v>170000</v>
      </c>
      <c r="R363" s="248">
        <v>388</v>
      </c>
      <c r="S363" s="254" t="str">
        <f t="shared" si="93"/>
        <v>--</v>
      </c>
      <c r="T363" s="255" t="str">
        <f t="shared" si="94"/>
        <v>NITI</v>
      </c>
      <c r="U363" s="254">
        <f t="shared" si="88"/>
        <v>388</v>
      </c>
      <c r="V363" s="255">
        <f t="shared" si="91"/>
        <v>390</v>
      </c>
      <c r="W363" s="256">
        <f t="shared" si="89"/>
        <v>7.4472168905950098E-2</v>
      </c>
      <c r="X363" s="248" t="s">
        <v>153</v>
      </c>
      <c r="Y363" s="248">
        <v>3650000000</v>
      </c>
      <c r="Z363" s="248">
        <v>2290000000</v>
      </c>
      <c r="AA363" s="248">
        <v>12.5</v>
      </c>
      <c r="AB363" s="248" t="s">
        <v>147</v>
      </c>
      <c r="AC363" s="247"/>
      <c r="AD363" s="248" t="s">
        <v>147</v>
      </c>
      <c r="AE363" s="247"/>
      <c r="AF363" s="248">
        <v>5</v>
      </c>
      <c r="AG363" s="248" t="s">
        <v>174</v>
      </c>
      <c r="AH363" s="248" t="s">
        <v>146</v>
      </c>
      <c r="AI363" s="248" t="s">
        <v>147</v>
      </c>
      <c r="AJ363" s="248">
        <v>5210</v>
      </c>
      <c r="AK363" s="257"/>
    </row>
    <row r="364" spans="1:37" ht="13.9" customHeight="1">
      <c r="A364" s="247" t="s">
        <v>886</v>
      </c>
      <c r="B364" s="247" t="s">
        <v>887</v>
      </c>
      <c r="C364" s="248" t="s">
        <v>145</v>
      </c>
      <c r="D364" s="248" t="s">
        <v>145</v>
      </c>
      <c r="E364" s="248" t="s">
        <v>145</v>
      </c>
      <c r="F364" s="248" t="s">
        <v>145</v>
      </c>
      <c r="G364" s="248">
        <v>2.09</v>
      </c>
      <c r="H364" s="248" t="s">
        <v>163</v>
      </c>
      <c r="I364" s="249" t="str">
        <f t="shared" si="81"/>
        <v>-</v>
      </c>
      <c r="J364" s="250" t="str">
        <f t="shared" si="82"/>
        <v>NITI</v>
      </c>
      <c r="K364" s="249">
        <f t="shared" si="83"/>
        <v>2.09</v>
      </c>
      <c r="L364" s="250">
        <f t="shared" si="84"/>
        <v>2.1</v>
      </c>
      <c r="M364" s="248">
        <v>69.5</v>
      </c>
      <c r="N364" s="251" t="str">
        <f t="shared" si="92"/>
        <v>--</v>
      </c>
      <c r="O364" s="252" t="str">
        <f t="shared" si="85"/>
        <v>NITI</v>
      </c>
      <c r="P364" s="253">
        <f t="shared" si="86"/>
        <v>69.5</v>
      </c>
      <c r="Q364" s="252">
        <f t="shared" si="87"/>
        <v>70</v>
      </c>
      <c r="R364" s="248">
        <v>91.4</v>
      </c>
      <c r="S364" s="254" t="str">
        <f t="shared" si="93"/>
        <v>--</v>
      </c>
      <c r="T364" s="255" t="str">
        <f t="shared" si="94"/>
        <v>NITI</v>
      </c>
      <c r="U364" s="254">
        <f t="shared" si="88"/>
        <v>91.4</v>
      </c>
      <c r="V364" s="255">
        <f t="shared" si="91"/>
        <v>91</v>
      </c>
      <c r="W364" s="256">
        <f t="shared" si="89"/>
        <v>43.732057416267949</v>
      </c>
      <c r="X364" s="248" t="s">
        <v>429</v>
      </c>
      <c r="Y364" s="248">
        <v>4490000</v>
      </c>
      <c r="Z364" s="248">
        <v>1120000</v>
      </c>
      <c r="AA364" s="248">
        <v>12.5</v>
      </c>
      <c r="AB364" s="248">
        <v>2.5</v>
      </c>
      <c r="AC364" s="248" t="s">
        <v>154</v>
      </c>
      <c r="AD364" s="248" t="s">
        <v>147</v>
      </c>
      <c r="AE364" s="247"/>
      <c r="AF364" s="248">
        <v>2E-3</v>
      </c>
      <c r="AG364" s="248" t="s">
        <v>174</v>
      </c>
      <c r="AH364" s="248" t="s">
        <v>146</v>
      </c>
      <c r="AI364" s="248" t="s">
        <v>147</v>
      </c>
      <c r="AJ364" s="248">
        <v>2.09</v>
      </c>
      <c r="AK364" s="257"/>
    </row>
    <row r="365" spans="1:37" ht="13.9" customHeight="1">
      <c r="A365" s="247" t="s">
        <v>888</v>
      </c>
      <c r="B365" s="247" t="s">
        <v>889</v>
      </c>
      <c r="C365" s="248" t="s">
        <v>145</v>
      </c>
      <c r="D365" s="248" t="s">
        <v>145</v>
      </c>
      <c r="E365" s="248" t="s">
        <v>145</v>
      </c>
      <c r="F365" s="248" t="s">
        <v>145</v>
      </c>
      <c r="G365" s="248">
        <v>5210</v>
      </c>
      <c r="H365" s="248" t="s">
        <v>163</v>
      </c>
      <c r="I365" s="249" t="str">
        <f t="shared" si="81"/>
        <v>-</v>
      </c>
      <c r="J365" s="250" t="str">
        <f t="shared" si="82"/>
        <v>NITI</v>
      </c>
      <c r="K365" s="249">
        <f t="shared" si="83"/>
        <v>5210</v>
      </c>
      <c r="L365" s="250">
        <f t="shared" si="84"/>
        <v>5200</v>
      </c>
      <c r="M365" s="248">
        <v>174000</v>
      </c>
      <c r="N365" s="251" t="str">
        <f t="shared" si="92"/>
        <v>--</v>
      </c>
      <c r="O365" s="252" t="str">
        <f t="shared" si="85"/>
        <v>NITI</v>
      </c>
      <c r="P365" s="253">
        <f t="shared" si="86"/>
        <v>174000</v>
      </c>
      <c r="Q365" s="252">
        <f t="shared" si="87"/>
        <v>170000</v>
      </c>
      <c r="R365" s="248">
        <v>12700</v>
      </c>
      <c r="S365" s="254" t="str">
        <f t="shared" si="93"/>
        <v>--</v>
      </c>
      <c r="T365" s="255" t="str">
        <f t="shared" si="94"/>
        <v>NITI</v>
      </c>
      <c r="U365" s="254">
        <f t="shared" si="88"/>
        <v>12700</v>
      </c>
      <c r="V365" s="255">
        <f t="shared" si="91"/>
        <v>13000</v>
      </c>
      <c r="W365" s="256">
        <f t="shared" si="89"/>
        <v>2.4376199616122842</v>
      </c>
      <c r="X365" s="248" t="s">
        <v>376</v>
      </c>
      <c r="Y365" s="248">
        <v>890000000</v>
      </c>
      <c r="Z365" s="248">
        <v>530000000</v>
      </c>
      <c r="AA365" s="248">
        <v>12.5</v>
      </c>
      <c r="AB365" s="248">
        <v>8</v>
      </c>
      <c r="AC365" s="248" t="s">
        <v>154</v>
      </c>
      <c r="AD365" s="248" t="s">
        <v>147</v>
      </c>
      <c r="AE365" s="247"/>
      <c r="AF365" s="248">
        <v>5</v>
      </c>
      <c r="AG365" s="248" t="s">
        <v>155</v>
      </c>
      <c r="AH365" s="248" t="s">
        <v>146</v>
      </c>
      <c r="AI365" s="248" t="s">
        <v>147</v>
      </c>
      <c r="AJ365" s="248">
        <v>5210</v>
      </c>
      <c r="AK365" s="257"/>
    </row>
    <row r="366" spans="1:37" ht="13.9" customHeight="1">
      <c r="A366" s="247" t="s">
        <v>890</v>
      </c>
      <c r="B366" s="247" t="s">
        <v>891</v>
      </c>
      <c r="C366" s="248" t="s">
        <v>145</v>
      </c>
      <c r="D366" s="248" t="s">
        <v>145</v>
      </c>
      <c r="E366" s="248" t="s">
        <v>145</v>
      </c>
      <c r="F366" s="248" t="s">
        <v>145</v>
      </c>
      <c r="G366" s="248">
        <v>0.17499999999999999</v>
      </c>
      <c r="H366" s="248" t="s">
        <v>152</v>
      </c>
      <c r="I366" s="249">
        <f t="shared" si="81"/>
        <v>0.17499999999999999</v>
      </c>
      <c r="J366" s="250">
        <f t="shared" si="82"/>
        <v>0.18</v>
      </c>
      <c r="K366" s="249">
        <f t="shared" si="83"/>
        <v>0.20899999999999999</v>
      </c>
      <c r="L366" s="250">
        <f t="shared" si="84"/>
        <v>0.21</v>
      </c>
      <c r="M366" s="248">
        <v>5.85</v>
      </c>
      <c r="N366" s="251">
        <f t="shared" si="92"/>
        <v>5.85</v>
      </c>
      <c r="O366" s="252">
        <f t="shared" si="85"/>
        <v>5.9</v>
      </c>
      <c r="P366" s="253">
        <f t="shared" si="86"/>
        <v>6.9666666666666668</v>
      </c>
      <c r="Q366" s="252">
        <f t="shared" si="87"/>
        <v>7</v>
      </c>
      <c r="R366" s="248">
        <v>10.1</v>
      </c>
      <c r="S366" s="254">
        <f t="shared" si="93"/>
        <v>10.1</v>
      </c>
      <c r="T366" s="255">
        <f t="shared" si="94"/>
        <v>10</v>
      </c>
      <c r="U366" s="254">
        <f t="shared" si="88"/>
        <v>12.062285714285714</v>
      </c>
      <c r="V366" s="255">
        <f t="shared" si="91"/>
        <v>12</v>
      </c>
      <c r="W366" s="256">
        <f t="shared" si="89"/>
        <v>57.714285714285715</v>
      </c>
      <c r="X366" s="248" t="s">
        <v>434</v>
      </c>
      <c r="Y366" s="248">
        <v>165000000</v>
      </c>
      <c r="Z366" s="248">
        <v>79600000</v>
      </c>
      <c r="AA366" s="248">
        <v>12.5</v>
      </c>
      <c r="AB366" s="248">
        <v>6</v>
      </c>
      <c r="AC366" s="248" t="s">
        <v>154</v>
      </c>
      <c r="AD366" s="248">
        <v>1.5999999999999999E-5</v>
      </c>
      <c r="AE366" s="248" t="s">
        <v>155</v>
      </c>
      <c r="AF366" s="248">
        <v>2.0000000000000001E-4</v>
      </c>
      <c r="AG366" s="248" t="s">
        <v>160</v>
      </c>
      <c r="AH366" s="248" t="s">
        <v>146</v>
      </c>
      <c r="AI366" s="248">
        <v>0.17499999999999999</v>
      </c>
      <c r="AJ366" s="248">
        <v>0.20899999999999999</v>
      </c>
      <c r="AK366" s="257"/>
    </row>
    <row r="367" spans="1:37" ht="13.9" customHeight="1">
      <c r="A367" s="247" t="s">
        <v>892</v>
      </c>
      <c r="B367" s="247" t="s">
        <v>893</v>
      </c>
      <c r="C367" s="248" t="s">
        <v>145</v>
      </c>
      <c r="D367" s="248" t="s">
        <v>145</v>
      </c>
      <c r="E367" s="248" t="s">
        <v>145</v>
      </c>
      <c r="F367" s="248" t="s">
        <v>145</v>
      </c>
      <c r="G367" s="248">
        <v>0.47799999999999998</v>
      </c>
      <c r="H367" s="248" t="s">
        <v>152</v>
      </c>
      <c r="I367" s="249">
        <f t="shared" si="81"/>
        <v>0.47799999999999998</v>
      </c>
      <c r="J367" s="250">
        <f t="shared" si="82"/>
        <v>0.48</v>
      </c>
      <c r="K367" s="249">
        <f t="shared" si="83"/>
        <v>2.09</v>
      </c>
      <c r="L367" s="250">
        <f t="shared" si="84"/>
        <v>2.1</v>
      </c>
      <c r="M367" s="248">
        <v>15.9</v>
      </c>
      <c r="N367" s="251">
        <f t="shared" si="92"/>
        <v>15.9</v>
      </c>
      <c r="O367" s="252">
        <f t="shared" si="85"/>
        <v>16</v>
      </c>
      <c r="P367" s="253">
        <f t="shared" si="86"/>
        <v>69.666666666666671</v>
      </c>
      <c r="Q367" s="252">
        <f t="shared" si="87"/>
        <v>70</v>
      </c>
      <c r="R367" s="248">
        <v>2.11</v>
      </c>
      <c r="S367" s="254">
        <f t="shared" si="93"/>
        <v>2.11</v>
      </c>
      <c r="T367" s="255">
        <f t="shared" si="94"/>
        <v>2.1</v>
      </c>
      <c r="U367" s="254">
        <f t="shared" si="88"/>
        <v>9.2257322175732206</v>
      </c>
      <c r="V367" s="255">
        <f t="shared" si="91"/>
        <v>9.1999999999999993</v>
      </c>
      <c r="W367" s="256">
        <f t="shared" si="89"/>
        <v>4.4142259414225942</v>
      </c>
      <c r="X367" s="248" t="s">
        <v>236</v>
      </c>
      <c r="Y367" s="248">
        <v>488000000</v>
      </c>
      <c r="Z367" s="248">
        <v>290000000</v>
      </c>
      <c r="AA367" s="248">
        <v>12.5</v>
      </c>
      <c r="AB367" s="248">
        <v>8</v>
      </c>
      <c r="AC367" s="248" t="s">
        <v>154</v>
      </c>
      <c r="AD367" s="248">
        <v>4.0999999999999997E-6</v>
      </c>
      <c r="AE367" s="248" t="s">
        <v>155</v>
      </c>
      <c r="AF367" s="248">
        <v>2E-3</v>
      </c>
      <c r="AG367" s="248" t="s">
        <v>155</v>
      </c>
      <c r="AH367" s="248" t="s">
        <v>171</v>
      </c>
      <c r="AI367" s="248">
        <v>0.47799999999999998</v>
      </c>
      <c r="AJ367" s="248">
        <v>2.09</v>
      </c>
      <c r="AK367" s="257"/>
    </row>
    <row r="368" spans="1:37" ht="13.9" customHeight="1">
      <c r="A368" s="247" t="s">
        <v>894</v>
      </c>
      <c r="B368" s="247" t="s">
        <v>895</v>
      </c>
      <c r="C368" s="248" t="s">
        <v>146</v>
      </c>
      <c r="D368" s="248" t="s">
        <v>145</v>
      </c>
      <c r="E368" s="258" t="s">
        <v>149</v>
      </c>
      <c r="F368" s="258" t="s">
        <v>149</v>
      </c>
      <c r="G368" s="248">
        <v>0.90600000000000003</v>
      </c>
      <c r="H368" s="247"/>
      <c r="I368" s="249">
        <f t="shared" si="81"/>
        <v>0.90600000000000003</v>
      </c>
      <c r="J368" s="250">
        <f t="shared" si="82"/>
        <v>0.91</v>
      </c>
      <c r="K368" s="249" t="str">
        <f t="shared" si="83"/>
        <v>-</v>
      </c>
      <c r="L368" s="250" t="str">
        <f t="shared" si="84"/>
        <v>NITI</v>
      </c>
      <c r="M368" s="248" t="s">
        <v>147</v>
      </c>
      <c r="N368" s="251" t="str">
        <f t="shared" si="92"/>
        <v>-</v>
      </c>
      <c r="O368" s="252" t="str">
        <f t="shared" si="85"/>
        <v>NV</v>
      </c>
      <c r="P368" s="253" t="str">
        <f t="shared" si="86"/>
        <v>--</v>
      </c>
      <c r="Q368" s="252" t="str">
        <f t="shared" si="87"/>
        <v>NITI, NV</v>
      </c>
      <c r="R368" s="248" t="s">
        <v>147</v>
      </c>
      <c r="S368" s="254" t="str">
        <f t="shared" si="93"/>
        <v>-</v>
      </c>
      <c r="T368" s="255" t="str">
        <f t="shared" si="94"/>
        <v>NV</v>
      </c>
      <c r="U368" s="254" t="str">
        <f t="shared" si="88"/>
        <v>--</v>
      </c>
      <c r="V368" s="255" t="str">
        <f t="shared" si="91"/>
        <v>NITI, NV</v>
      </c>
      <c r="W368" s="256" t="str">
        <f t="shared" si="89"/>
        <v>NITI, NV</v>
      </c>
      <c r="X368" s="247"/>
      <c r="Y368" s="248">
        <v>85000</v>
      </c>
      <c r="Z368" s="248">
        <v>31700</v>
      </c>
      <c r="AA368" s="248">
        <v>12.5</v>
      </c>
      <c r="AB368" s="248" t="s">
        <v>147</v>
      </c>
      <c r="AC368" s="247"/>
      <c r="AD368" s="248">
        <v>3.1E-6</v>
      </c>
      <c r="AE368" s="248" t="s">
        <v>155</v>
      </c>
      <c r="AF368" s="248" t="s">
        <v>147</v>
      </c>
      <c r="AG368" s="247"/>
      <c r="AH368" s="248" t="s">
        <v>146</v>
      </c>
      <c r="AI368" s="248">
        <v>0.90600000000000003</v>
      </c>
      <c r="AJ368" s="248" t="s">
        <v>147</v>
      </c>
      <c r="AK368" s="257"/>
    </row>
    <row r="369" spans="1:37" ht="13.9" customHeight="1">
      <c r="A369" s="247" t="s">
        <v>896</v>
      </c>
      <c r="B369" s="247" t="s">
        <v>897</v>
      </c>
      <c r="C369" s="248" t="s">
        <v>145</v>
      </c>
      <c r="D369" s="248" t="s">
        <v>145</v>
      </c>
      <c r="E369" s="248" t="s">
        <v>145</v>
      </c>
      <c r="F369" s="248" t="s">
        <v>145</v>
      </c>
      <c r="G369" s="248">
        <v>0.313</v>
      </c>
      <c r="H369" s="248" t="s">
        <v>163</v>
      </c>
      <c r="I369" s="249" t="str">
        <f t="shared" si="81"/>
        <v>-</v>
      </c>
      <c r="J369" s="250" t="str">
        <f t="shared" si="82"/>
        <v>NITI</v>
      </c>
      <c r="K369" s="249">
        <f t="shared" si="83"/>
        <v>0.313</v>
      </c>
      <c r="L369" s="250">
        <f t="shared" si="84"/>
        <v>0.31</v>
      </c>
      <c r="M369" s="248">
        <v>10.4</v>
      </c>
      <c r="N369" s="251" t="str">
        <f t="shared" si="92"/>
        <v>--</v>
      </c>
      <c r="O369" s="252" t="str">
        <f t="shared" si="85"/>
        <v>NITI</v>
      </c>
      <c r="P369" s="253">
        <f t="shared" si="86"/>
        <v>10.4</v>
      </c>
      <c r="Q369" s="252">
        <f t="shared" si="87"/>
        <v>10</v>
      </c>
      <c r="R369" s="248">
        <v>47.1</v>
      </c>
      <c r="S369" s="254" t="str">
        <f t="shared" si="93"/>
        <v>--</v>
      </c>
      <c r="T369" s="255" t="str">
        <f t="shared" si="94"/>
        <v>NITI</v>
      </c>
      <c r="U369" s="254">
        <f t="shared" si="88"/>
        <v>47.1</v>
      </c>
      <c r="V369" s="255">
        <f t="shared" si="91"/>
        <v>47</v>
      </c>
      <c r="W369" s="256">
        <f t="shared" si="89"/>
        <v>150.47923322683707</v>
      </c>
      <c r="X369" s="248" t="s">
        <v>153</v>
      </c>
      <c r="Y369" s="248">
        <v>29300000</v>
      </c>
      <c r="Z369" s="248">
        <v>11600000</v>
      </c>
      <c r="AA369" s="248">
        <v>12.5</v>
      </c>
      <c r="AB369" s="248">
        <v>3.2</v>
      </c>
      <c r="AC369" s="248" t="s">
        <v>154</v>
      </c>
      <c r="AD369" s="248" t="s">
        <v>147</v>
      </c>
      <c r="AE369" s="247"/>
      <c r="AF369" s="248">
        <v>2.9999999999999997E-4</v>
      </c>
      <c r="AG369" s="248" t="s">
        <v>155</v>
      </c>
      <c r="AH369" s="248" t="s">
        <v>171</v>
      </c>
      <c r="AI369" s="248" t="s">
        <v>147</v>
      </c>
      <c r="AJ369" s="248">
        <v>0.313</v>
      </c>
      <c r="AK369" s="257"/>
    </row>
    <row r="370" spans="1:37" ht="13.9" customHeight="1">
      <c r="A370" s="247" t="s">
        <v>898</v>
      </c>
      <c r="B370" s="247" t="s">
        <v>899</v>
      </c>
      <c r="C370" s="248" t="s">
        <v>145</v>
      </c>
      <c r="D370" s="248" t="s">
        <v>145</v>
      </c>
      <c r="E370" s="248" t="s">
        <v>145</v>
      </c>
      <c r="F370" s="248" t="s">
        <v>145</v>
      </c>
      <c r="G370" s="248">
        <v>0.313</v>
      </c>
      <c r="H370" s="248" t="s">
        <v>163</v>
      </c>
      <c r="I370" s="249" t="str">
        <f t="shared" si="81"/>
        <v>-</v>
      </c>
      <c r="J370" s="250" t="str">
        <f t="shared" si="82"/>
        <v>NITI</v>
      </c>
      <c r="K370" s="249">
        <f t="shared" si="83"/>
        <v>0.313</v>
      </c>
      <c r="L370" s="250">
        <f t="shared" si="84"/>
        <v>0.31</v>
      </c>
      <c r="M370" s="248">
        <v>10.4</v>
      </c>
      <c r="N370" s="251" t="str">
        <f t="shared" si="92"/>
        <v>--</v>
      </c>
      <c r="O370" s="252" t="str">
        <f t="shared" si="85"/>
        <v>NITI</v>
      </c>
      <c r="P370" s="253">
        <f t="shared" si="86"/>
        <v>10.4</v>
      </c>
      <c r="Q370" s="252">
        <f t="shared" si="87"/>
        <v>10</v>
      </c>
      <c r="R370" s="248">
        <v>0.89</v>
      </c>
      <c r="S370" s="254" t="str">
        <f t="shared" si="93"/>
        <v>--</v>
      </c>
      <c r="T370" s="255" t="str">
        <f t="shared" si="94"/>
        <v>NITI</v>
      </c>
      <c r="U370" s="254">
        <f t="shared" si="88"/>
        <v>0.89</v>
      </c>
      <c r="V370" s="255">
        <f t="shared" si="91"/>
        <v>0.89</v>
      </c>
      <c r="W370" s="256">
        <f t="shared" si="89"/>
        <v>2.8434504792332267</v>
      </c>
      <c r="X370" s="248" t="s">
        <v>153</v>
      </c>
      <c r="Y370" s="248">
        <v>34400000</v>
      </c>
      <c r="Z370" s="248">
        <v>117000000</v>
      </c>
      <c r="AA370" s="248">
        <v>12.5</v>
      </c>
      <c r="AB370" s="248" t="s">
        <v>147</v>
      </c>
      <c r="AC370" s="247"/>
      <c r="AD370" s="248" t="s">
        <v>147</v>
      </c>
      <c r="AE370" s="247"/>
      <c r="AF370" s="248">
        <v>2.9999999999999997E-4</v>
      </c>
      <c r="AG370" s="248" t="s">
        <v>174</v>
      </c>
      <c r="AH370" s="248" t="s">
        <v>146</v>
      </c>
      <c r="AI370" s="248" t="s">
        <v>147</v>
      </c>
      <c r="AJ370" s="248">
        <v>0.313</v>
      </c>
      <c r="AK370" s="257"/>
    </row>
    <row r="371" spans="1:37" ht="13.9" customHeight="1">
      <c r="A371" s="247" t="s">
        <v>900</v>
      </c>
      <c r="B371" s="247" t="s">
        <v>901</v>
      </c>
      <c r="C371" s="248" t="s">
        <v>145</v>
      </c>
      <c r="D371" s="248" t="s">
        <v>145</v>
      </c>
      <c r="E371" s="248" t="s">
        <v>145</v>
      </c>
      <c r="F371" s="248" t="s">
        <v>145</v>
      </c>
      <c r="G371" s="248">
        <v>7.3</v>
      </c>
      <c r="H371" s="248" t="s">
        <v>163</v>
      </c>
      <c r="I371" s="249" t="str">
        <f t="shared" si="81"/>
        <v>-</v>
      </c>
      <c r="J371" s="250" t="str">
        <f t="shared" si="82"/>
        <v>NITI</v>
      </c>
      <c r="K371" s="249">
        <f t="shared" si="83"/>
        <v>7.3</v>
      </c>
      <c r="L371" s="250">
        <f t="shared" si="84"/>
        <v>7.3</v>
      </c>
      <c r="M371" s="248">
        <v>243</v>
      </c>
      <c r="N371" s="251" t="str">
        <f t="shared" si="92"/>
        <v>--</v>
      </c>
      <c r="O371" s="252" t="str">
        <f t="shared" si="85"/>
        <v>NITI</v>
      </c>
      <c r="P371" s="253">
        <f t="shared" si="86"/>
        <v>243</v>
      </c>
      <c r="Q371" s="252">
        <f t="shared" si="87"/>
        <v>240</v>
      </c>
      <c r="R371" s="248">
        <v>2160</v>
      </c>
      <c r="S371" s="254" t="str">
        <f t="shared" si="93"/>
        <v>--</v>
      </c>
      <c r="T371" s="255" t="str">
        <f t="shared" si="94"/>
        <v>NITI</v>
      </c>
      <c r="U371" s="254">
        <f t="shared" si="88"/>
        <v>2160</v>
      </c>
      <c r="V371" s="255">
        <f t="shared" si="91"/>
        <v>2200</v>
      </c>
      <c r="W371" s="256">
        <f t="shared" si="89"/>
        <v>295.89041095890411</v>
      </c>
      <c r="X371" s="248" t="s">
        <v>153</v>
      </c>
      <c r="Y371" s="248">
        <v>311000000</v>
      </c>
      <c r="Z371" s="248">
        <v>232000000</v>
      </c>
      <c r="AA371" s="248">
        <v>12.5</v>
      </c>
      <c r="AB371" s="248">
        <v>1.2</v>
      </c>
      <c r="AC371" s="248" t="s">
        <v>154</v>
      </c>
      <c r="AD371" s="248" t="s">
        <v>147</v>
      </c>
      <c r="AE371" s="247"/>
      <c r="AF371" s="248">
        <v>7.0000000000000001E-3</v>
      </c>
      <c r="AG371" s="248" t="s">
        <v>155</v>
      </c>
      <c r="AH371" s="248" t="s">
        <v>146</v>
      </c>
      <c r="AI371" s="248" t="s">
        <v>147</v>
      </c>
      <c r="AJ371" s="248">
        <v>7.3</v>
      </c>
      <c r="AK371" s="257"/>
    </row>
    <row r="372" spans="1:37" ht="13.9" customHeight="1">
      <c r="A372" s="247" t="s">
        <v>902</v>
      </c>
      <c r="B372" s="247" t="s">
        <v>903</v>
      </c>
      <c r="C372" s="248" t="s">
        <v>145</v>
      </c>
      <c r="D372" s="248" t="s">
        <v>145</v>
      </c>
      <c r="E372" s="248" t="s">
        <v>145</v>
      </c>
      <c r="F372" s="248" t="s">
        <v>145</v>
      </c>
      <c r="G372" s="248">
        <v>20900</v>
      </c>
      <c r="H372" s="248" t="s">
        <v>163</v>
      </c>
      <c r="I372" s="249" t="str">
        <f t="shared" si="81"/>
        <v>-</v>
      </c>
      <c r="J372" s="250" t="str">
        <f t="shared" si="82"/>
        <v>NITI</v>
      </c>
      <c r="K372" s="249">
        <f t="shared" si="83"/>
        <v>20900</v>
      </c>
      <c r="L372" s="250">
        <f t="shared" si="84"/>
        <v>21000</v>
      </c>
      <c r="M372" s="248">
        <v>695000</v>
      </c>
      <c r="N372" s="251" t="str">
        <f t="shared" si="92"/>
        <v>--</v>
      </c>
      <c r="O372" s="252" t="str">
        <f t="shared" si="85"/>
        <v>NITI</v>
      </c>
      <c r="P372" s="253">
        <f t="shared" si="86"/>
        <v>695000</v>
      </c>
      <c r="Q372" s="252">
        <f t="shared" si="87"/>
        <v>700000</v>
      </c>
      <c r="R372" s="248">
        <v>824</v>
      </c>
      <c r="S372" s="254" t="str">
        <f t="shared" si="93"/>
        <v>--</v>
      </c>
      <c r="T372" s="255" t="str">
        <f t="shared" si="94"/>
        <v>NITI</v>
      </c>
      <c r="U372" s="254">
        <f t="shared" si="88"/>
        <v>824</v>
      </c>
      <c r="V372" s="255">
        <f t="shared" si="91"/>
        <v>820</v>
      </c>
      <c r="W372" s="256">
        <f t="shared" si="89"/>
        <v>3.9425837320574163E-2</v>
      </c>
      <c r="X372" s="248" t="s">
        <v>153</v>
      </c>
      <c r="Y372" s="248">
        <v>43100000000</v>
      </c>
      <c r="Z372" s="248">
        <v>19300000000</v>
      </c>
      <c r="AA372" s="248">
        <v>12.5</v>
      </c>
      <c r="AB372" s="248" t="s">
        <v>147</v>
      </c>
      <c r="AC372" s="247"/>
      <c r="AD372" s="248" t="s">
        <v>147</v>
      </c>
      <c r="AE372" s="247"/>
      <c r="AF372" s="248">
        <v>20</v>
      </c>
      <c r="AG372" s="248" t="s">
        <v>174</v>
      </c>
      <c r="AH372" s="248" t="s">
        <v>146</v>
      </c>
      <c r="AI372" s="248" t="s">
        <v>147</v>
      </c>
      <c r="AJ372" s="248">
        <v>20900</v>
      </c>
      <c r="AK372" s="257"/>
    </row>
    <row r="373" spans="1:37" ht="13.9" customHeight="1">
      <c r="A373" s="247" t="s">
        <v>904</v>
      </c>
      <c r="B373" s="247" t="s">
        <v>905</v>
      </c>
      <c r="C373" s="248" t="s">
        <v>145</v>
      </c>
      <c r="D373" s="248" t="s">
        <v>145</v>
      </c>
      <c r="E373" s="248" t="s">
        <v>145</v>
      </c>
      <c r="F373" s="248" t="s">
        <v>145</v>
      </c>
      <c r="G373" s="248">
        <v>62.6</v>
      </c>
      <c r="H373" s="248" t="s">
        <v>163</v>
      </c>
      <c r="I373" s="249" t="str">
        <f t="shared" si="81"/>
        <v>-</v>
      </c>
      <c r="J373" s="250" t="str">
        <f t="shared" si="82"/>
        <v>NITI</v>
      </c>
      <c r="K373" s="249">
        <f t="shared" si="83"/>
        <v>62.6</v>
      </c>
      <c r="L373" s="250">
        <f t="shared" si="84"/>
        <v>63</v>
      </c>
      <c r="M373" s="248">
        <v>2090</v>
      </c>
      <c r="N373" s="251" t="str">
        <f t="shared" si="92"/>
        <v>--</v>
      </c>
      <c r="O373" s="252" t="str">
        <f t="shared" si="85"/>
        <v>NITI</v>
      </c>
      <c r="P373" s="253">
        <f t="shared" si="86"/>
        <v>2090</v>
      </c>
      <c r="Q373" s="252">
        <f t="shared" si="87"/>
        <v>2100</v>
      </c>
      <c r="R373" s="248">
        <v>986</v>
      </c>
      <c r="S373" s="254" t="str">
        <f t="shared" si="93"/>
        <v>--</v>
      </c>
      <c r="T373" s="255" t="str">
        <f t="shared" si="94"/>
        <v>NITI</v>
      </c>
      <c r="U373" s="254">
        <f t="shared" si="88"/>
        <v>986</v>
      </c>
      <c r="V373" s="255">
        <f t="shared" si="91"/>
        <v>990</v>
      </c>
      <c r="W373" s="256">
        <f t="shared" si="89"/>
        <v>15.750798722044728</v>
      </c>
      <c r="X373" s="248" t="s">
        <v>153</v>
      </c>
      <c r="Y373" s="248">
        <v>10900000</v>
      </c>
      <c r="Z373" s="248">
        <v>4770000</v>
      </c>
      <c r="AA373" s="248">
        <v>12.5</v>
      </c>
      <c r="AB373" s="248">
        <v>0.8</v>
      </c>
      <c r="AC373" s="248" t="s">
        <v>154</v>
      </c>
      <c r="AD373" s="248" t="s">
        <v>147</v>
      </c>
      <c r="AE373" s="247"/>
      <c r="AF373" s="248">
        <v>0.06</v>
      </c>
      <c r="AG373" s="248" t="s">
        <v>155</v>
      </c>
      <c r="AH373" s="248" t="s">
        <v>146</v>
      </c>
      <c r="AI373" s="248" t="s">
        <v>147</v>
      </c>
      <c r="AJ373" s="248">
        <v>62.6</v>
      </c>
      <c r="AK373" s="257"/>
    </row>
    <row r="374" spans="1:37" ht="13.9" customHeight="1">
      <c r="A374" s="247" t="s">
        <v>906</v>
      </c>
      <c r="B374" s="247" t="s">
        <v>907</v>
      </c>
      <c r="C374" s="248" t="s">
        <v>145</v>
      </c>
      <c r="D374" s="248" t="s">
        <v>145</v>
      </c>
      <c r="E374" s="248" t="s">
        <v>145</v>
      </c>
      <c r="F374" s="248" t="s">
        <v>145</v>
      </c>
      <c r="G374" s="248">
        <v>62.6</v>
      </c>
      <c r="H374" s="248" t="s">
        <v>163</v>
      </c>
      <c r="I374" s="249" t="str">
        <f t="shared" si="81"/>
        <v>-</v>
      </c>
      <c r="J374" s="250" t="str">
        <f t="shared" si="82"/>
        <v>NITI</v>
      </c>
      <c r="K374" s="249">
        <f t="shared" si="83"/>
        <v>62.6</v>
      </c>
      <c r="L374" s="250">
        <f t="shared" si="84"/>
        <v>63</v>
      </c>
      <c r="M374" s="248">
        <v>2090</v>
      </c>
      <c r="N374" s="251" t="str">
        <f t="shared" si="92"/>
        <v>--</v>
      </c>
      <c r="O374" s="252" t="str">
        <f t="shared" si="85"/>
        <v>NITI</v>
      </c>
      <c r="P374" s="253">
        <f t="shared" si="86"/>
        <v>2090</v>
      </c>
      <c r="Q374" s="252">
        <f t="shared" si="87"/>
        <v>2100</v>
      </c>
      <c r="R374" s="248">
        <v>564</v>
      </c>
      <c r="S374" s="254" t="str">
        <f t="shared" si="93"/>
        <v>--</v>
      </c>
      <c r="T374" s="255" t="str">
        <f t="shared" si="94"/>
        <v>NITI</v>
      </c>
      <c r="U374" s="254">
        <f t="shared" si="88"/>
        <v>564</v>
      </c>
      <c r="V374" s="255">
        <f t="shared" si="91"/>
        <v>560</v>
      </c>
      <c r="W374" s="256">
        <f t="shared" si="89"/>
        <v>9.0095846645367406</v>
      </c>
      <c r="X374" s="248" t="s">
        <v>153</v>
      </c>
      <c r="Y374" s="248">
        <v>13600000</v>
      </c>
      <c r="Z374" s="248">
        <v>6330000</v>
      </c>
      <c r="AA374" s="248">
        <v>12.5</v>
      </c>
      <c r="AB374" s="248">
        <v>0.9</v>
      </c>
      <c r="AC374" s="248" t="s">
        <v>154</v>
      </c>
      <c r="AD374" s="248" t="s">
        <v>147</v>
      </c>
      <c r="AE374" s="247"/>
      <c r="AF374" s="248">
        <v>0.06</v>
      </c>
      <c r="AG374" s="248" t="s">
        <v>155</v>
      </c>
      <c r="AH374" s="248" t="s">
        <v>146</v>
      </c>
      <c r="AI374" s="248" t="s">
        <v>147</v>
      </c>
      <c r="AJ374" s="248">
        <v>62.6</v>
      </c>
      <c r="AK374" s="257"/>
    </row>
    <row r="375" spans="1:37" ht="13.9" customHeight="1">
      <c r="A375" s="247" t="s">
        <v>908</v>
      </c>
      <c r="B375" s="247" t="s">
        <v>909</v>
      </c>
      <c r="C375" s="248" t="s">
        <v>145</v>
      </c>
      <c r="D375" s="248" t="s">
        <v>145</v>
      </c>
      <c r="E375" s="248" t="s">
        <v>145</v>
      </c>
      <c r="F375" s="248" t="s">
        <v>145</v>
      </c>
      <c r="G375" s="248">
        <v>62.6</v>
      </c>
      <c r="H375" s="248" t="s">
        <v>163</v>
      </c>
      <c r="I375" s="249" t="str">
        <f t="shared" si="81"/>
        <v>-</v>
      </c>
      <c r="J375" s="250" t="str">
        <f t="shared" si="82"/>
        <v>NITI</v>
      </c>
      <c r="K375" s="249">
        <f t="shared" si="83"/>
        <v>62.6</v>
      </c>
      <c r="L375" s="250">
        <f t="shared" si="84"/>
        <v>63</v>
      </c>
      <c r="M375" s="248">
        <v>2090</v>
      </c>
      <c r="N375" s="251" t="str">
        <f t="shared" si="92"/>
        <v>--</v>
      </c>
      <c r="O375" s="252" t="str">
        <f t="shared" si="85"/>
        <v>NITI</v>
      </c>
      <c r="P375" s="253">
        <f t="shared" si="86"/>
        <v>2090</v>
      </c>
      <c r="Q375" s="252">
        <f t="shared" si="87"/>
        <v>2100</v>
      </c>
      <c r="R375" s="248">
        <v>395</v>
      </c>
      <c r="S375" s="254" t="str">
        <f t="shared" si="93"/>
        <v>--</v>
      </c>
      <c r="T375" s="255" t="str">
        <f t="shared" si="94"/>
        <v>NITI</v>
      </c>
      <c r="U375" s="254">
        <f t="shared" si="88"/>
        <v>395</v>
      </c>
      <c r="V375" s="255">
        <f t="shared" si="91"/>
        <v>400</v>
      </c>
      <c r="W375" s="256">
        <f t="shared" si="89"/>
        <v>6.3099041533546325</v>
      </c>
      <c r="X375" s="248" t="s">
        <v>153</v>
      </c>
      <c r="Y375" s="248">
        <v>16000000</v>
      </c>
      <c r="Z375" s="248">
        <v>7630000</v>
      </c>
      <c r="AA375" s="248">
        <v>12.5</v>
      </c>
      <c r="AB375" s="248">
        <v>1</v>
      </c>
      <c r="AC375" s="248" t="s">
        <v>154</v>
      </c>
      <c r="AD375" s="248" t="s">
        <v>147</v>
      </c>
      <c r="AE375" s="247"/>
      <c r="AF375" s="248">
        <v>0.06</v>
      </c>
      <c r="AG375" s="248" t="s">
        <v>155</v>
      </c>
      <c r="AH375" s="248" t="s">
        <v>146</v>
      </c>
      <c r="AI375" s="248" t="s">
        <v>147</v>
      </c>
      <c r="AJ375" s="248">
        <v>62.6</v>
      </c>
      <c r="AK375" s="257"/>
    </row>
    <row r="376" spans="1:37" ht="13.9" customHeight="1">
      <c r="A376" s="247" t="s">
        <v>910</v>
      </c>
      <c r="B376" s="247" t="s">
        <v>911</v>
      </c>
      <c r="C376" s="248" t="s">
        <v>145</v>
      </c>
      <c r="D376" s="248" t="s">
        <v>145</v>
      </c>
      <c r="E376" s="248" t="s">
        <v>145</v>
      </c>
      <c r="F376" s="248" t="s">
        <v>145</v>
      </c>
      <c r="G376" s="248">
        <v>4.2500000000000003E-3</v>
      </c>
      <c r="H376" s="248" t="s">
        <v>152</v>
      </c>
      <c r="I376" s="249">
        <f t="shared" si="81"/>
        <v>4.2500000000000003E-3</v>
      </c>
      <c r="J376" s="250">
        <f t="shared" si="82"/>
        <v>4.3E-3</v>
      </c>
      <c r="K376" s="249" t="str">
        <f t="shared" si="83"/>
        <v>-</v>
      </c>
      <c r="L376" s="250" t="str">
        <f t="shared" si="84"/>
        <v>NITI</v>
      </c>
      <c r="M376" s="248">
        <v>0.14199999999999999</v>
      </c>
      <c r="N376" s="251">
        <f t="shared" si="92"/>
        <v>0.14199999999999999</v>
      </c>
      <c r="O376" s="252">
        <f t="shared" si="85"/>
        <v>0.14000000000000001</v>
      </c>
      <c r="P376" s="253" t="str">
        <f t="shared" si="86"/>
        <v>--</v>
      </c>
      <c r="Q376" s="252" t="str">
        <f t="shared" si="87"/>
        <v>NITI</v>
      </c>
      <c r="R376" s="248">
        <v>4.7699999999999996</v>
      </c>
      <c r="S376" s="254">
        <f t="shared" si="93"/>
        <v>4.7699999999999996</v>
      </c>
      <c r="T376" s="255">
        <f t="shared" si="94"/>
        <v>4.8</v>
      </c>
      <c r="U376" s="254" t="str">
        <f t="shared" si="88"/>
        <v>--</v>
      </c>
      <c r="V376" s="255" t="str">
        <f t="shared" si="91"/>
        <v>NITI</v>
      </c>
      <c r="W376" s="256" t="str">
        <f t="shared" si="89"/>
        <v>NITI</v>
      </c>
      <c r="X376" s="248" t="s">
        <v>153</v>
      </c>
      <c r="Y376" s="248">
        <v>7130</v>
      </c>
      <c r="Z376" s="248">
        <v>7130</v>
      </c>
      <c r="AA376" s="248">
        <v>12.5</v>
      </c>
      <c r="AB376" s="248" t="s">
        <v>147</v>
      </c>
      <c r="AC376" s="247"/>
      <c r="AD376" s="248">
        <v>6.6E-4</v>
      </c>
      <c r="AE376" s="248" t="s">
        <v>166</v>
      </c>
      <c r="AF376" s="248" t="s">
        <v>147</v>
      </c>
      <c r="AG376" s="247"/>
      <c r="AH376" s="248" t="s">
        <v>146</v>
      </c>
      <c r="AI376" s="248">
        <v>4.2500000000000003E-3</v>
      </c>
      <c r="AJ376" s="248" t="s">
        <v>147</v>
      </c>
      <c r="AK376" s="257"/>
    </row>
    <row r="377" spans="1:37" ht="13.9" customHeight="1">
      <c r="A377" s="247" t="s">
        <v>912</v>
      </c>
      <c r="B377" s="247" t="s">
        <v>913</v>
      </c>
      <c r="C377" s="248" t="s">
        <v>146</v>
      </c>
      <c r="D377" s="248" t="s">
        <v>145</v>
      </c>
      <c r="E377" s="258" t="s">
        <v>149</v>
      </c>
      <c r="F377" s="258" t="s">
        <v>149</v>
      </c>
      <c r="G377" s="248">
        <v>4.1700000000000001E-2</v>
      </c>
      <c r="H377" s="247"/>
      <c r="I377" s="249" t="str">
        <f t="shared" si="81"/>
        <v>-</v>
      </c>
      <c r="J377" s="250" t="str">
        <f t="shared" si="82"/>
        <v>NITI</v>
      </c>
      <c r="K377" s="249">
        <f t="shared" si="83"/>
        <v>4.1700000000000001E-2</v>
      </c>
      <c r="L377" s="250">
        <f t="shared" si="84"/>
        <v>4.2000000000000003E-2</v>
      </c>
      <c r="M377" s="248" t="s">
        <v>147</v>
      </c>
      <c r="N377" s="251" t="str">
        <f t="shared" si="92"/>
        <v>--</v>
      </c>
      <c r="O377" s="252" t="str">
        <f t="shared" si="85"/>
        <v>NITI, NV</v>
      </c>
      <c r="P377" s="253" t="str">
        <f t="shared" si="86"/>
        <v>--</v>
      </c>
      <c r="Q377" s="252" t="str">
        <f t="shared" si="87"/>
        <v>NV</v>
      </c>
      <c r="R377" s="248" t="s">
        <v>147</v>
      </c>
      <c r="S377" s="254" t="str">
        <f t="shared" si="93"/>
        <v>--</v>
      </c>
      <c r="T377" s="255" t="str">
        <f t="shared" si="94"/>
        <v>NITI, NV</v>
      </c>
      <c r="U377" s="254" t="str">
        <f t="shared" si="88"/>
        <v>--</v>
      </c>
      <c r="V377" s="255" t="str">
        <f t="shared" si="91"/>
        <v>NV</v>
      </c>
      <c r="W377" s="256" t="str">
        <f t="shared" si="89"/>
        <v>NV</v>
      </c>
      <c r="X377" s="247"/>
      <c r="Y377" s="248">
        <v>0</v>
      </c>
      <c r="Z377" s="248" t="s">
        <v>147</v>
      </c>
      <c r="AA377" s="248">
        <v>12.5</v>
      </c>
      <c r="AB377" s="248" t="s">
        <v>147</v>
      </c>
      <c r="AC377" s="247"/>
      <c r="AD377" s="248" t="s">
        <v>147</v>
      </c>
      <c r="AE377" s="247"/>
      <c r="AF377" s="248">
        <v>4.0000000000000003E-5</v>
      </c>
      <c r="AG377" s="248" t="s">
        <v>199</v>
      </c>
      <c r="AH377" s="248" t="s">
        <v>146</v>
      </c>
      <c r="AI377" s="248" t="s">
        <v>147</v>
      </c>
      <c r="AJ377" s="248">
        <v>4.1700000000000001E-2</v>
      </c>
      <c r="AK377" s="257"/>
    </row>
    <row r="378" spans="1:37" ht="13.9" customHeight="1">
      <c r="A378" s="247" t="s">
        <v>914</v>
      </c>
      <c r="B378" s="247" t="s">
        <v>915</v>
      </c>
      <c r="C378" s="248" t="s">
        <v>146</v>
      </c>
      <c r="D378" s="248" t="s">
        <v>145</v>
      </c>
      <c r="E378" s="258" t="s">
        <v>149</v>
      </c>
      <c r="F378" s="258" t="s">
        <v>149</v>
      </c>
      <c r="G378" s="248">
        <v>3.5000000000000001E-3</v>
      </c>
      <c r="H378" s="247"/>
      <c r="I378" s="249">
        <f t="shared" si="81"/>
        <v>3.5000000000000001E-3</v>
      </c>
      <c r="J378" s="250">
        <f t="shared" si="82"/>
        <v>3.5000000000000001E-3</v>
      </c>
      <c r="K378" s="249" t="str">
        <f t="shared" si="83"/>
        <v>-</v>
      </c>
      <c r="L378" s="250" t="str">
        <f t="shared" si="84"/>
        <v>NITI</v>
      </c>
      <c r="M378" s="248" t="s">
        <v>147</v>
      </c>
      <c r="N378" s="251" t="str">
        <f t="shared" si="92"/>
        <v>-</v>
      </c>
      <c r="O378" s="252" t="str">
        <f t="shared" si="85"/>
        <v>NV</v>
      </c>
      <c r="P378" s="253" t="str">
        <f t="shared" si="86"/>
        <v>--</v>
      </c>
      <c r="Q378" s="252" t="str">
        <f t="shared" si="87"/>
        <v>NITI, NV</v>
      </c>
      <c r="R378" s="248" t="s">
        <v>147</v>
      </c>
      <c r="S378" s="254" t="str">
        <f t="shared" si="93"/>
        <v>-</v>
      </c>
      <c r="T378" s="255" t="str">
        <f t="shared" si="94"/>
        <v>NV</v>
      </c>
      <c r="U378" s="254" t="str">
        <f t="shared" si="88"/>
        <v>--</v>
      </c>
      <c r="V378" s="255" t="str">
        <f t="shared" si="91"/>
        <v>NITI, NV</v>
      </c>
      <c r="W378" s="256" t="str">
        <f t="shared" si="89"/>
        <v>NITI, NV</v>
      </c>
      <c r="X378" s="247"/>
      <c r="Y378" s="248">
        <v>1260000</v>
      </c>
      <c r="Z378" s="248">
        <v>552000</v>
      </c>
      <c r="AA378" s="248">
        <v>12.5</v>
      </c>
      <c r="AB378" s="248" t="s">
        <v>147</v>
      </c>
      <c r="AC378" s="247"/>
      <c r="AD378" s="248">
        <v>2.9E-4</v>
      </c>
      <c r="AE378" s="248" t="s">
        <v>166</v>
      </c>
      <c r="AF378" s="248" t="s">
        <v>147</v>
      </c>
      <c r="AG378" s="247"/>
      <c r="AH378" s="248" t="s">
        <v>171</v>
      </c>
      <c r="AI378" s="248">
        <v>3.5000000000000001E-3</v>
      </c>
      <c r="AJ378" s="248" t="s">
        <v>147</v>
      </c>
      <c r="AK378" s="257"/>
    </row>
    <row r="379" spans="1:37" ht="13.9" customHeight="1">
      <c r="A379" s="247" t="s">
        <v>918</v>
      </c>
      <c r="B379" s="247" t="s">
        <v>919</v>
      </c>
      <c r="C379" s="248" t="s">
        <v>187</v>
      </c>
      <c r="D379" s="248" t="s">
        <v>145</v>
      </c>
      <c r="E379" s="258" t="s">
        <v>149</v>
      </c>
      <c r="F379" s="258" t="s">
        <v>149</v>
      </c>
      <c r="G379" s="248">
        <v>0.104</v>
      </c>
      <c r="H379" s="247"/>
      <c r="I379" s="249" t="str">
        <f t="shared" si="81"/>
        <v>-</v>
      </c>
      <c r="J379" s="250" t="str">
        <f t="shared" si="82"/>
        <v>NITI</v>
      </c>
      <c r="K379" s="249">
        <f t="shared" si="83"/>
        <v>0.104</v>
      </c>
      <c r="L379" s="250">
        <f t="shared" si="84"/>
        <v>0.1</v>
      </c>
      <c r="M379" s="248" t="s">
        <v>147</v>
      </c>
      <c r="N379" s="251" t="str">
        <f t="shared" si="92"/>
        <v>--</v>
      </c>
      <c r="O379" s="252" t="str">
        <f t="shared" si="85"/>
        <v>NITI, NV</v>
      </c>
      <c r="P379" s="253" t="str">
        <f t="shared" si="86"/>
        <v>--</v>
      </c>
      <c r="Q379" s="252" t="str">
        <f t="shared" si="87"/>
        <v>NV</v>
      </c>
      <c r="R379" s="248" t="s">
        <v>147</v>
      </c>
      <c r="S379" s="254" t="str">
        <f t="shared" si="93"/>
        <v>--</v>
      </c>
      <c r="T379" s="255" t="str">
        <f t="shared" si="94"/>
        <v>NITI, NV</v>
      </c>
      <c r="U379" s="254" t="str">
        <f t="shared" si="88"/>
        <v>--</v>
      </c>
      <c r="V379" s="255" t="str">
        <f t="shared" si="91"/>
        <v>NV</v>
      </c>
      <c r="W379" s="256" t="str">
        <f t="shared" si="89"/>
        <v>NV</v>
      </c>
      <c r="X379" s="247"/>
      <c r="Y379" s="248" t="s">
        <v>147</v>
      </c>
      <c r="Z379" s="248" t="s">
        <v>147</v>
      </c>
      <c r="AA379" s="248">
        <v>12.5</v>
      </c>
      <c r="AB379" s="248" t="s">
        <v>147</v>
      </c>
      <c r="AC379" s="247"/>
      <c r="AD379" s="248" t="s">
        <v>147</v>
      </c>
      <c r="AE379" s="247"/>
      <c r="AF379" s="248">
        <v>1E-4</v>
      </c>
      <c r="AG379" s="248" t="s">
        <v>199</v>
      </c>
      <c r="AH379" s="248" t="s">
        <v>146</v>
      </c>
      <c r="AI379" s="248" t="s">
        <v>147</v>
      </c>
      <c r="AJ379" s="248">
        <v>0.104</v>
      </c>
      <c r="AK379" s="257"/>
    </row>
    <row r="380" spans="1:37" ht="13.9" customHeight="1">
      <c r="A380" s="247" t="s">
        <v>916</v>
      </c>
      <c r="B380" s="247" t="s">
        <v>917</v>
      </c>
      <c r="C380" s="248" t="s">
        <v>146</v>
      </c>
      <c r="D380" s="248" t="s">
        <v>145</v>
      </c>
      <c r="E380" s="258" t="s">
        <v>149</v>
      </c>
      <c r="F380" s="258" t="s">
        <v>149</v>
      </c>
      <c r="G380" s="248">
        <v>3.3799999999999998E-4</v>
      </c>
      <c r="H380" s="247"/>
      <c r="I380" s="249">
        <f t="shared" si="81"/>
        <v>3.3799999999999998E-4</v>
      </c>
      <c r="J380" s="250">
        <f t="shared" si="82"/>
        <v>3.4000000000000002E-4</v>
      </c>
      <c r="K380" s="249">
        <f t="shared" si="83"/>
        <v>7.3000000000000001E-3</v>
      </c>
      <c r="L380" s="250">
        <f t="shared" si="84"/>
        <v>7.3000000000000001E-3</v>
      </c>
      <c r="M380" s="248" t="s">
        <v>147</v>
      </c>
      <c r="N380" s="251" t="str">
        <f t="shared" si="92"/>
        <v>-</v>
      </c>
      <c r="O380" s="252" t="str">
        <f t="shared" si="85"/>
        <v>NV</v>
      </c>
      <c r="P380" s="253" t="str">
        <f t="shared" si="86"/>
        <v>--</v>
      </c>
      <c r="Q380" s="252" t="str">
        <f t="shared" si="87"/>
        <v>NV</v>
      </c>
      <c r="R380" s="248" t="s">
        <v>147</v>
      </c>
      <c r="S380" s="254" t="str">
        <f t="shared" si="93"/>
        <v>-</v>
      </c>
      <c r="T380" s="255" t="str">
        <f t="shared" si="94"/>
        <v>NV</v>
      </c>
      <c r="U380" s="254" t="str">
        <f t="shared" si="88"/>
        <v>--</v>
      </c>
      <c r="V380" s="255" t="str">
        <f t="shared" si="91"/>
        <v>NV</v>
      </c>
      <c r="W380" s="256" t="str">
        <f t="shared" si="89"/>
        <v>NV</v>
      </c>
      <c r="X380" s="247"/>
      <c r="Y380" s="248">
        <v>0</v>
      </c>
      <c r="Z380" s="248" t="s">
        <v>147</v>
      </c>
      <c r="AA380" s="248">
        <v>12.5</v>
      </c>
      <c r="AB380" s="248" t="s">
        <v>147</v>
      </c>
      <c r="AC380" s="247"/>
      <c r="AD380" s="248">
        <v>8.3000000000000001E-3</v>
      </c>
      <c r="AE380" s="248" t="s">
        <v>174</v>
      </c>
      <c r="AF380" s="248">
        <v>6.9999999999999999E-6</v>
      </c>
      <c r="AG380" s="248" t="s">
        <v>174</v>
      </c>
      <c r="AH380" s="248" t="s">
        <v>146</v>
      </c>
      <c r="AI380" s="248">
        <v>3.3799999999999998E-4</v>
      </c>
      <c r="AJ380" s="248">
        <v>7.3000000000000001E-3</v>
      </c>
      <c r="AK380" s="257"/>
    </row>
    <row r="381" spans="1:37" ht="13.9" customHeight="1">
      <c r="A381" s="247" t="s">
        <v>920</v>
      </c>
      <c r="B381" s="247" t="s">
        <v>921</v>
      </c>
      <c r="C381" s="248" t="s">
        <v>145</v>
      </c>
      <c r="D381" s="248" t="s">
        <v>145</v>
      </c>
      <c r="E381" s="248" t="s">
        <v>145</v>
      </c>
      <c r="F381" s="248" t="s">
        <v>145</v>
      </c>
      <c r="G381" s="248">
        <v>209</v>
      </c>
      <c r="H381" s="248" t="s">
        <v>163</v>
      </c>
      <c r="I381" s="249" t="str">
        <f t="shared" si="81"/>
        <v>-</v>
      </c>
      <c r="J381" s="250" t="str">
        <f t="shared" si="82"/>
        <v>NITI</v>
      </c>
      <c r="K381" s="249">
        <f t="shared" si="83"/>
        <v>209</v>
      </c>
      <c r="L381" s="250">
        <f t="shared" si="84"/>
        <v>210</v>
      </c>
      <c r="M381" s="248">
        <v>6950</v>
      </c>
      <c r="N381" s="251" t="str">
        <f t="shared" si="92"/>
        <v>--</v>
      </c>
      <c r="O381" s="252" t="str">
        <f t="shared" si="85"/>
        <v>NITI</v>
      </c>
      <c r="P381" s="253">
        <f t="shared" si="86"/>
        <v>6950</v>
      </c>
      <c r="Q381" s="252">
        <f t="shared" si="87"/>
        <v>7000</v>
      </c>
      <c r="R381" s="248">
        <v>19000</v>
      </c>
      <c r="S381" s="254" t="str">
        <f t="shared" si="93"/>
        <v>--</v>
      </c>
      <c r="T381" s="255" t="str">
        <f t="shared" si="94"/>
        <v>NITI</v>
      </c>
      <c r="U381" s="254">
        <f t="shared" si="88"/>
        <v>19000</v>
      </c>
      <c r="V381" s="255">
        <f t="shared" si="91"/>
        <v>19000</v>
      </c>
      <c r="W381" s="256">
        <f t="shared" si="89"/>
        <v>90.909090909090907</v>
      </c>
      <c r="X381" s="248" t="s">
        <v>153</v>
      </c>
      <c r="Y381" s="248">
        <v>417000000</v>
      </c>
      <c r="Z381" s="248">
        <v>220000000</v>
      </c>
      <c r="AA381" s="248">
        <v>12.5</v>
      </c>
      <c r="AB381" s="248">
        <v>2.6</v>
      </c>
      <c r="AC381" s="248" t="s">
        <v>154</v>
      </c>
      <c r="AD381" s="248" t="s">
        <v>147</v>
      </c>
      <c r="AE381" s="247"/>
      <c r="AF381" s="248">
        <v>0.2</v>
      </c>
      <c r="AG381" s="248" t="s">
        <v>155</v>
      </c>
      <c r="AH381" s="248" t="s">
        <v>146</v>
      </c>
      <c r="AI381" s="248" t="s">
        <v>147</v>
      </c>
      <c r="AJ381" s="248">
        <v>209</v>
      </c>
      <c r="AK381" s="257"/>
    </row>
    <row r="382" spans="1:37" ht="13.9" customHeight="1">
      <c r="A382" s="247" t="s">
        <v>922</v>
      </c>
      <c r="B382" s="247" t="s">
        <v>923</v>
      </c>
      <c r="C382" s="248" t="s">
        <v>145</v>
      </c>
      <c r="D382" s="248" t="s">
        <v>145</v>
      </c>
      <c r="E382" s="248" t="s">
        <v>145</v>
      </c>
      <c r="F382" s="248" t="s">
        <v>145</v>
      </c>
      <c r="G382" s="248">
        <v>0.187</v>
      </c>
      <c r="H382" s="248" t="s">
        <v>152</v>
      </c>
      <c r="I382" s="249">
        <f t="shared" si="81"/>
        <v>0.187</v>
      </c>
      <c r="J382" s="250">
        <f t="shared" si="82"/>
        <v>0.19</v>
      </c>
      <c r="K382" s="249">
        <f t="shared" si="83"/>
        <v>3.13</v>
      </c>
      <c r="L382" s="250">
        <f t="shared" si="84"/>
        <v>3.1</v>
      </c>
      <c r="M382" s="248">
        <v>6.24</v>
      </c>
      <c r="N382" s="251">
        <f t="shared" si="92"/>
        <v>6.24</v>
      </c>
      <c r="O382" s="252">
        <f t="shared" si="85"/>
        <v>6.2</v>
      </c>
      <c r="P382" s="253">
        <f t="shared" si="86"/>
        <v>104.33333333333333</v>
      </c>
      <c r="Q382" s="252">
        <f t="shared" si="87"/>
        <v>100</v>
      </c>
      <c r="R382" s="248">
        <v>0.54</v>
      </c>
      <c r="S382" s="254">
        <f t="shared" si="93"/>
        <v>0.54</v>
      </c>
      <c r="T382" s="255">
        <f t="shared" si="94"/>
        <v>0.54</v>
      </c>
      <c r="U382" s="254">
        <f t="shared" si="88"/>
        <v>9.038502673796792</v>
      </c>
      <c r="V382" s="255">
        <f t="shared" si="91"/>
        <v>9</v>
      </c>
      <c r="W382" s="256">
        <f t="shared" si="89"/>
        <v>2.8877005347593587</v>
      </c>
      <c r="X382" s="248" t="s">
        <v>153</v>
      </c>
      <c r="Y382" s="248">
        <v>5940000000</v>
      </c>
      <c r="Z382" s="248">
        <v>2630000000</v>
      </c>
      <c r="AA382" s="248">
        <v>12.5</v>
      </c>
      <c r="AB382" s="248">
        <v>9</v>
      </c>
      <c r="AC382" s="248" t="s">
        <v>154</v>
      </c>
      <c r="AD382" s="248">
        <v>1.5E-5</v>
      </c>
      <c r="AE382" s="248" t="s">
        <v>174</v>
      </c>
      <c r="AF382" s="248">
        <v>3.0000000000000001E-3</v>
      </c>
      <c r="AG382" s="248" t="s">
        <v>155</v>
      </c>
      <c r="AH382" s="248" t="s">
        <v>146</v>
      </c>
      <c r="AI382" s="248">
        <v>0.187</v>
      </c>
      <c r="AJ382" s="248">
        <v>3.13</v>
      </c>
      <c r="AK382" s="257"/>
    </row>
    <row r="383" spans="1:37" ht="13.9" customHeight="1">
      <c r="A383" s="247" t="s">
        <v>924</v>
      </c>
      <c r="B383" s="247" t="s">
        <v>925</v>
      </c>
      <c r="C383" s="248" t="s">
        <v>145</v>
      </c>
      <c r="D383" s="248" t="s">
        <v>145</v>
      </c>
      <c r="E383" s="248" t="s">
        <v>145</v>
      </c>
      <c r="F383" s="248" t="s">
        <v>145</v>
      </c>
      <c r="G383" s="248">
        <v>0.16800000000000001</v>
      </c>
      <c r="H383" s="248" t="s">
        <v>152</v>
      </c>
      <c r="I383" s="249">
        <f t="shared" si="81"/>
        <v>0.16800000000000001</v>
      </c>
      <c r="J383" s="250">
        <f t="shared" si="82"/>
        <v>0.17</v>
      </c>
      <c r="K383" s="249">
        <f t="shared" si="83"/>
        <v>53.3</v>
      </c>
      <c r="L383" s="250">
        <f t="shared" si="84"/>
        <v>53</v>
      </c>
      <c r="M383" s="248">
        <v>5.59</v>
      </c>
      <c r="N383" s="251">
        <f t="shared" si="92"/>
        <v>5.59</v>
      </c>
      <c r="O383" s="252">
        <f t="shared" si="85"/>
        <v>5.6</v>
      </c>
      <c r="P383" s="253">
        <f t="shared" si="86"/>
        <v>1776.6666666666667</v>
      </c>
      <c r="Q383" s="252">
        <f t="shared" si="87"/>
        <v>1800</v>
      </c>
      <c r="R383" s="248">
        <v>0.2</v>
      </c>
      <c r="S383" s="254">
        <f t="shared" si="93"/>
        <v>0.2</v>
      </c>
      <c r="T383" s="255">
        <f t="shared" si="94"/>
        <v>0.2</v>
      </c>
      <c r="U383" s="254">
        <f t="shared" si="88"/>
        <v>63.452380952380942</v>
      </c>
      <c r="V383" s="255">
        <f t="shared" si="91"/>
        <v>63</v>
      </c>
      <c r="W383" s="256">
        <f t="shared" si="89"/>
        <v>1.1904761904761902</v>
      </c>
      <c r="X383" s="248" t="s">
        <v>926</v>
      </c>
      <c r="Y383" s="248">
        <v>10000000000</v>
      </c>
      <c r="Z383" s="248">
        <v>7380000000</v>
      </c>
      <c r="AA383" s="248">
        <v>12.5</v>
      </c>
      <c r="AB383" s="248">
        <v>3.6</v>
      </c>
      <c r="AC383" s="248" t="s">
        <v>154</v>
      </c>
      <c r="AD383" s="248">
        <v>4.4000000000000002E-6</v>
      </c>
      <c r="AE383" s="248" t="s">
        <v>155</v>
      </c>
      <c r="AF383" s="248">
        <v>5.11E-2</v>
      </c>
      <c r="AG383" s="248" t="s">
        <v>199</v>
      </c>
      <c r="AH383" s="248" t="s">
        <v>171</v>
      </c>
      <c r="AI383" s="248">
        <v>0.16800000000000001</v>
      </c>
      <c r="AJ383" s="248">
        <v>53.3</v>
      </c>
      <c r="AK383" s="257"/>
    </row>
    <row r="384" spans="1:37" ht="13.9" customHeight="1">
      <c r="A384" s="247" t="s">
        <v>927</v>
      </c>
      <c r="B384" s="247" t="s">
        <v>928</v>
      </c>
      <c r="C384" s="248" t="s">
        <v>145</v>
      </c>
      <c r="D384" s="248" t="s">
        <v>145</v>
      </c>
      <c r="E384" s="248" t="s">
        <v>145</v>
      </c>
      <c r="F384" s="248" t="s">
        <v>145</v>
      </c>
      <c r="G384" s="248">
        <v>104</v>
      </c>
      <c r="H384" s="248" t="s">
        <v>163</v>
      </c>
      <c r="I384" s="249" t="str">
        <f t="shared" si="81"/>
        <v>-</v>
      </c>
      <c r="J384" s="250" t="str">
        <f t="shared" si="82"/>
        <v>NITI</v>
      </c>
      <c r="K384" s="249">
        <f t="shared" si="83"/>
        <v>104</v>
      </c>
      <c r="L384" s="250">
        <f t="shared" si="84"/>
        <v>100</v>
      </c>
      <c r="M384" s="248">
        <v>3480</v>
      </c>
      <c r="N384" s="251" t="str">
        <f t="shared" si="92"/>
        <v>--</v>
      </c>
      <c r="O384" s="252" t="str">
        <f t="shared" si="85"/>
        <v>NITI</v>
      </c>
      <c r="P384" s="253">
        <f t="shared" si="86"/>
        <v>3480</v>
      </c>
      <c r="Q384" s="252">
        <f t="shared" si="87"/>
        <v>3500</v>
      </c>
      <c r="R384" s="248">
        <v>725</v>
      </c>
      <c r="S384" s="254" t="str">
        <f t="shared" si="93"/>
        <v>--</v>
      </c>
      <c r="T384" s="255" t="str">
        <f t="shared" si="94"/>
        <v>NITI</v>
      </c>
      <c r="U384" s="254">
        <f t="shared" si="88"/>
        <v>725</v>
      </c>
      <c r="V384" s="255">
        <f t="shared" si="91"/>
        <v>730</v>
      </c>
      <c r="W384" s="256">
        <f t="shared" si="89"/>
        <v>6.9711538461538458</v>
      </c>
      <c r="X384" s="248" t="s">
        <v>153</v>
      </c>
      <c r="Y384" s="248">
        <v>47300000</v>
      </c>
      <c r="Z384" s="248">
        <v>23200000</v>
      </c>
      <c r="AA384" s="248">
        <v>12.5</v>
      </c>
      <c r="AB384" s="248">
        <v>1.1000000000000001</v>
      </c>
      <c r="AC384" s="248" t="s">
        <v>154</v>
      </c>
      <c r="AD384" s="248" t="s">
        <v>147</v>
      </c>
      <c r="AE384" s="247"/>
      <c r="AF384" s="248">
        <v>0.1</v>
      </c>
      <c r="AG384" s="248" t="s">
        <v>204</v>
      </c>
      <c r="AH384" s="248" t="s">
        <v>146</v>
      </c>
      <c r="AI384" s="248" t="s">
        <v>147</v>
      </c>
      <c r="AJ384" s="248">
        <v>104</v>
      </c>
      <c r="AK384" s="257"/>
    </row>
    <row r="385" spans="1:37" ht="13.9" customHeight="1">
      <c r="A385" s="247" t="s">
        <v>929</v>
      </c>
      <c r="B385" s="247" t="s">
        <v>930</v>
      </c>
      <c r="C385" s="248" t="s">
        <v>145</v>
      </c>
      <c r="D385" s="248" t="s">
        <v>145</v>
      </c>
      <c r="E385" s="248" t="s">
        <v>145</v>
      </c>
      <c r="F385" s="248" t="s">
        <v>145</v>
      </c>
      <c r="G385" s="248">
        <v>104</v>
      </c>
      <c r="H385" s="248" t="s">
        <v>163</v>
      </c>
      <c r="I385" s="249" t="str">
        <f t="shared" si="81"/>
        <v>-</v>
      </c>
      <c r="J385" s="250" t="str">
        <f t="shared" si="82"/>
        <v>NITI</v>
      </c>
      <c r="K385" s="249">
        <f t="shared" si="83"/>
        <v>104</v>
      </c>
      <c r="L385" s="250">
        <f t="shared" si="84"/>
        <v>100</v>
      </c>
      <c r="M385" s="248">
        <v>3480</v>
      </c>
      <c r="N385" s="251" t="str">
        <f t="shared" si="92"/>
        <v>--</v>
      </c>
      <c r="O385" s="252" t="str">
        <f t="shared" si="85"/>
        <v>NITI</v>
      </c>
      <c r="P385" s="253">
        <f t="shared" si="86"/>
        <v>3480</v>
      </c>
      <c r="Q385" s="252">
        <f t="shared" si="87"/>
        <v>3500</v>
      </c>
      <c r="R385" s="248">
        <v>1020</v>
      </c>
      <c r="S385" s="254" t="str">
        <f t="shared" si="93"/>
        <v>--</v>
      </c>
      <c r="T385" s="255" t="str">
        <f t="shared" si="94"/>
        <v>NITI</v>
      </c>
      <c r="U385" s="254">
        <f t="shared" si="88"/>
        <v>1020</v>
      </c>
      <c r="V385" s="255">
        <f t="shared" si="91"/>
        <v>1000</v>
      </c>
      <c r="W385" s="256">
        <f t="shared" si="89"/>
        <v>9.8076923076923084</v>
      </c>
      <c r="X385" s="248" t="s">
        <v>153</v>
      </c>
      <c r="Y385" s="248">
        <v>37700000</v>
      </c>
      <c r="Z385" s="248">
        <v>18300000</v>
      </c>
      <c r="AA385" s="248">
        <v>12.5</v>
      </c>
      <c r="AB385" s="248">
        <v>0.9</v>
      </c>
      <c r="AC385" s="248" t="s">
        <v>154</v>
      </c>
      <c r="AD385" s="248" t="s">
        <v>147</v>
      </c>
      <c r="AE385" s="247"/>
      <c r="AF385" s="248">
        <v>0.1</v>
      </c>
      <c r="AG385" s="248" t="s">
        <v>204</v>
      </c>
      <c r="AH385" s="248" t="s">
        <v>146</v>
      </c>
      <c r="AI385" s="248" t="s">
        <v>147</v>
      </c>
      <c r="AJ385" s="248">
        <v>104</v>
      </c>
      <c r="AK385" s="257"/>
    </row>
    <row r="386" spans="1:37" ht="13.9" customHeight="1">
      <c r="A386" s="247" t="s">
        <v>931</v>
      </c>
      <c r="B386" s="247" t="s">
        <v>932</v>
      </c>
      <c r="C386" s="248" t="s">
        <v>145</v>
      </c>
      <c r="D386" s="248" t="s">
        <v>145</v>
      </c>
      <c r="E386" s="248" t="s">
        <v>145</v>
      </c>
      <c r="F386" s="248" t="s">
        <v>145</v>
      </c>
      <c r="G386" s="248">
        <v>104</v>
      </c>
      <c r="H386" s="248" t="s">
        <v>163</v>
      </c>
      <c r="I386" s="249" t="str">
        <f t="shared" si="81"/>
        <v>-</v>
      </c>
      <c r="J386" s="250" t="str">
        <f t="shared" si="82"/>
        <v>NITI</v>
      </c>
      <c r="K386" s="249">
        <f t="shared" si="83"/>
        <v>104</v>
      </c>
      <c r="L386" s="250">
        <f t="shared" si="84"/>
        <v>100</v>
      </c>
      <c r="M386" s="248">
        <v>3480</v>
      </c>
      <c r="N386" s="251" t="str">
        <f t="shared" si="92"/>
        <v>--</v>
      </c>
      <c r="O386" s="252" t="str">
        <f t="shared" si="85"/>
        <v>NITI</v>
      </c>
      <c r="P386" s="253">
        <f t="shared" si="86"/>
        <v>3480</v>
      </c>
      <c r="Q386" s="252">
        <f t="shared" si="87"/>
        <v>3500</v>
      </c>
      <c r="R386" s="248">
        <v>753</v>
      </c>
      <c r="S386" s="254" t="str">
        <f t="shared" si="93"/>
        <v>--</v>
      </c>
      <c r="T386" s="255" t="str">
        <f t="shared" si="94"/>
        <v>NITI</v>
      </c>
      <c r="U386" s="254">
        <f t="shared" si="88"/>
        <v>753</v>
      </c>
      <c r="V386" s="255">
        <f t="shared" si="91"/>
        <v>750</v>
      </c>
      <c r="W386" s="256">
        <f t="shared" si="89"/>
        <v>7.240384615384615</v>
      </c>
      <c r="X386" s="248" t="s">
        <v>153</v>
      </c>
      <c r="Y386" s="248">
        <v>50500000</v>
      </c>
      <c r="Z386" s="248">
        <v>22400000</v>
      </c>
      <c r="AA386" s="248">
        <v>12.5</v>
      </c>
      <c r="AB386" s="248">
        <v>1.1000000000000001</v>
      </c>
      <c r="AC386" s="248" t="s">
        <v>154</v>
      </c>
      <c r="AD386" s="248" t="s">
        <v>147</v>
      </c>
      <c r="AE386" s="247"/>
      <c r="AF386" s="248">
        <v>0.1</v>
      </c>
      <c r="AG386" s="248" t="s">
        <v>204</v>
      </c>
      <c r="AH386" s="248" t="s">
        <v>146</v>
      </c>
      <c r="AI386" s="248" t="s">
        <v>147</v>
      </c>
      <c r="AJ386" s="248">
        <v>104</v>
      </c>
      <c r="AK386" s="257"/>
    </row>
    <row r="387" spans="1:37" ht="13.9" customHeight="1">
      <c r="A387" s="247" t="s">
        <v>116</v>
      </c>
      <c r="B387" s="247" t="s">
        <v>933</v>
      </c>
      <c r="C387" s="248" t="s">
        <v>145</v>
      </c>
      <c r="D387" s="248" t="s">
        <v>145</v>
      </c>
      <c r="E387" s="248" t="s">
        <v>145</v>
      </c>
      <c r="F387" s="248" t="s">
        <v>145</v>
      </c>
      <c r="G387" s="248">
        <v>104</v>
      </c>
      <c r="H387" s="248" t="s">
        <v>163</v>
      </c>
      <c r="I387" s="249" t="str">
        <f t="shared" si="81"/>
        <v>-</v>
      </c>
      <c r="J387" s="250" t="str">
        <f t="shared" si="82"/>
        <v>NITI</v>
      </c>
      <c r="K387" s="249">
        <f t="shared" si="83"/>
        <v>104</v>
      </c>
      <c r="L387" s="250">
        <f t="shared" si="84"/>
        <v>100</v>
      </c>
      <c r="M387" s="248">
        <v>3480</v>
      </c>
      <c r="N387" s="251" t="str">
        <f t="shared" si="92"/>
        <v>--</v>
      </c>
      <c r="O387" s="252" t="str">
        <f t="shared" si="85"/>
        <v>NITI</v>
      </c>
      <c r="P387" s="253">
        <f t="shared" si="86"/>
        <v>3480</v>
      </c>
      <c r="Q387" s="252">
        <f t="shared" si="87"/>
        <v>3500</v>
      </c>
      <c r="R387" s="248">
        <v>782</v>
      </c>
      <c r="S387" s="254" t="str">
        <f t="shared" si="93"/>
        <v>--</v>
      </c>
      <c r="T387" s="255" t="str">
        <f t="shared" si="94"/>
        <v>NITI</v>
      </c>
      <c r="U387" s="254">
        <f t="shared" si="88"/>
        <v>782</v>
      </c>
      <c r="V387" s="255">
        <f t="shared" si="91"/>
        <v>780</v>
      </c>
      <c r="W387" s="256">
        <f t="shared" si="89"/>
        <v>7.5192307692307692</v>
      </c>
      <c r="X387" s="248" t="s">
        <v>934</v>
      </c>
      <c r="Y387" s="248">
        <v>45600000</v>
      </c>
      <c r="Z387" s="248">
        <v>14100000</v>
      </c>
      <c r="AA387" s="248">
        <v>12.5</v>
      </c>
      <c r="AB387" s="248" t="s">
        <v>147</v>
      </c>
      <c r="AC387" s="247"/>
      <c r="AD387" s="248" t="s">
        <v>147</v>
      </c>
      <c r="AE387" s="247"/>
      <c r="AF387" s="248">
        <v>0.1</v>
      </c>
      <c r="AG387" s="248" t="s">
        <v>155</v>
      </c>
      <c r="AH387" s="248" t="s">
        <v>146</v>
      </c>
      <c r="AI387" s="248" t="s">
        <v>147</v>
      </c>
      <c r="AJ387" s="248">
        <v>104</v>
      </c>
      <c r="AK387" s="257"/>
    </row>
    <row r="388" spans="1:37" ht="13.9" customHeight="1">
      <c r="A388" s="242"/>
      <c r="B388" s="242"/>
      <c r="C388" s="243"/>
      <c r="D388" s="243"/>
      <c r="E388" s="243"/>
      <c r="F388" s="243"/>
      <c r="G388" s="243"/>
      <c r="H388" s="243"/>
      <c r="I388" s="243"/>
      <c r="J388" s="243"/>
      <c r="K388" s="243"/>
      <c r="L388" s="243"/>
      <c r="M388" s="243"/>
      <c r="N388" s="243"/>
      <c r="O388" s="243"/>
      <c r="P388" s="243"/>
      <c r="Q388" s="243"/>
      <c r="R388" s="243"/>
      <c r="S388" s="243"/>
      <c r="T388" s="243"/>
      <c r="U388" s="243"/>
      <c r="V388" s="243"/>
      <c r="W388" s="243"/>
      <c r="X388" s="244"/>
      <c r="Y388" s="244"/>
      <c r="Z388" s="244"/>
      <c r="AA388" s="244"/>
      <c r="AB388" s="244"/>
      <c r="AC388" s="245"/>
      <c r="AD388" s="244"/>
      <c r="AE388" s="245"/>
      <c r="AF388" s="244"/>
      <c r="AG388" s="244"/>
      <c r="AH388" s="244"/>
      <c r="AI388" s="244"/>
      <c r="AJ388" s="244"/>
    </row>
    <row r="389" spans="1:37" ht="13.9" customHeight="1">
      <c r="A389" s="286" t="s">
        <v>935</v>
      </c>
      <c r="B389" s="287"/>
      <c r="C389" s="288"/>
      <c r="D389" s="288"/>
      <c r="E389" s="288"/>
      <c r="F389" s="289"/>
      <c r="G389" s="289"/>
      <c r="H389" s="288"/>
      <c r="I389" s="288"/>
      <c r="J389" s="288"/>
      <c r="K389" s="288"/>
      <c r="L389" s="288"/>
      <c r="M389" s="288"/>
      <c r="N389" s="288"/>
      <c r="O389" s="288"/>
      <c r="P389" s="288"/>
      <c r="Q389" s="288"/>
      <c r="R389" s="288"/>
      <c r="S389" s="288"/>
      <c r="T389" s="288"/>
      <c r="U389" s="288"/>
      <c r="V389" s="288"/>
      <c r="W389" s="288"/>
      <c r="X389" s="288"/>
      <c r="Y389" s="288"/>
      <c r="Z389" s="288"/>
      <c r="AA389" s="288"/>
      <c r="AB389" s="288"/>
      <c r="AC389" s="287"/>
      <c r="AD389" s="288"/>
      <c r="AE389" s="287"/>
      <c r="AF389" s="288"/>
      <c r="AG389" s="288"/>
      <c r="AH389" s="288"/>
      <c r="AI389" s="288"/>
      <c r="AJ389" s="288"/>
      <c r="AK389" s="257"/>
    </row>
    <row r="390" spans="1:37" ht="13.9" customHeight="1">
      <c r="A390" s="290" t="s">
        <v>1273</v>
      </c>
      <c r="B390" s="287"/>
      <c r="C390" s="288"/>
      <c r="D390" s="288"/>
      <c r="E390" s="288"/>
      <c r="F390" s="289"/>
      <c r="G390" s="291"/>
      <c r="H390" s="288"/>
      <c r="I390" s="288"/>
      <c r="J390" s="288"/>
      <c r="K390" s="288"/>
      <c r="L390" s="292">
        <v>300</v>
      </c>
      <c r="M390" s="288"/>
      <c r="N390" s="288"/>
      <c r="O390" s="288"/>
      <c r="P390" s="293">
        <f>L390/0.03</f>
        <v>10000</v>
      </c>
      <c r="Q390" s="294">
        <f>IF(ISNUMBER(P390),ROUND(P390,2-(1+INT(LOG10(P390)))),IF(C390="No","NV","NITI"))</f>
        <v>10000</v>
      </c>
      <c r="R390" s="288"/>
      <c r="S390" s="288"/>
      <c r="T390" s="288"/>
      <c r="U390" s="295">
        <f>TPH!M60</f>
        <v>123.65164693793383</v>
      </c>
      <c r="V390" s="296">
        <f t="shared" ref="V390:V392" si="95">IF(ISNUMBER(U390),ROUND(U390,2-(1+INT(LOG10(U390)))),IF(AND(NOT($C390="Yes"),$D390="No"), "NITI, NV",IF(AND($C390="Yes",$D390="No"),"NITI","NV")))</f>
        <v>120</v>
      </c>
      <c r="W390" s="288"/>
      <c r="X390" s="288"/>
      <c r="Y390" s="288"/>
      <c r="Z390" s="288"/>
      <c r="AA390" s="288"/>
      <c r="AB390" s="288"/>
      <c r="AC390" s="287"/>
      <c r="AD390" s="288"/>
      <c r="AE390" s="287"/>
      <c r="AF390" s="288"/>
      <c r="AG390" s="288"/>
      <c r="AH390" s="288"/>
      <c r="AI390" s="288"/>
      <c r="AJ390" s="288"/>
      <c r="AK390" s="257" t="s">
        <v>97</v>
      </c>
    </row>
    <row r="391" spans="1:37" ht="13.9" customHeight="1">
      <c r="A391" s="290" t="s">
        <v>1274</v>
      </c>
      <c r="B391" s="287"/>
      <c r="C391" s="288"/>
      <c r="D391" s="288"/>
      <c r="E391" s="288"/>
      <c r="F391" s="289"/>
      <c r="G391" s="291"/>
      <c r="H391" s="288"/>
      <c r="I391" s="288"/>
      <c r="J391" s="288"/>
      <c r="K391" s="288"/>
      <c r="L391" s="292">
        <v>100</v>
      </c>
      <c r="M391" s="288"/>
      <c r="N391" s="288"/>
      <c r="O391" s="288"/>
      <c r="P391" s="293">
        <f t="shared" ref="P391:P392" si="96">L391/0.03</f>
        <v>3333.3333333333335</v>
      </c>
      <c r="Q391" s="294">
        <f>IF(ISNUMBER(P391),ROUND(P391,2-(1+INT(LOG10(P391)))),IF(C391="No","NV","NITI"))</f>
        <v>3300</v>
      </c>
      <c r="R391" s="288"/>
      <c r="S391" s="288"/>
      <c r="T391" s="288"/>
      <c r="U391" s="295">
        <f>TPH!M92</f>
        <v>402.90582746627399</v>
      </c>
      <c r="V391" s="296">
        <f t="shared" si="95"/>
        <v>400</v>
      </c>
      <c r="W391" s="288"/>
      <c r="X391" s="288"/>
      <c r="Y391" s="288"/>
      <c r="Z391" s="288"/>
      <c r="AA391" s="288"/>
      <c r="AB391" s="288"/>
      <c r="AC391" s="287"/>
      <c r="AD391" s="288"/>
      <c r="AE391" s="287"/>
      <c r="AF391" s="288"/>
      <c r="AG391" s="288"/>
      <c r="AH391" s="288"/>
      <c r="AI391" s="288"/>
      <c r="AJ391" s="288"/>
      <c r="AK391" s="257" t="s">
        <v>97</v>
      </c>
    </row>
    <row r="392" spans="1:37" ht="13.9" customHeight="1">
      <c r="A392" s="290" t="s">
        <v>1275</v>
      </c>
      <c r="B392" s="287"/>
      <c r="C392" s="288"/>
      <c r="D392" s="288"/>
      <c r="E392" s="288"/>
      <c r="F392" s="289"/>
      <c r="G392" s="291"/>
      <c r="H392" s="288"/>
      <c r="I392" s="288"/>
      <c r="J392" s="288"/>
      <c r="K392" s="288"/>
      <c r="L392" s="292">
        <v>140</v>
      </c>
      <c r="M392" s="288"/>
      <c r="N392" s="288"/>
      <c r="O392" s="288"/>
      <c r="P392" s="293">
        <f t="shared" si="96"/>
        <v>4666.666666666667</v>
      </c>
      <c r="Q392" s="294">
        <f>IF(ISNUMBER(P392),ROUND(P392,2-(1+INT(LOG10(P392)))),IF(C392="No","NV","NITI"))</f>
        <v>4700</v>
      </c>
      <c r="R392" s="288"/>
      <c r="S392" s="288"/>
      <c r="T392" s="288"/>
      <c r="U392" s="295">
        <f>TPH!M124</f>
        <v>358.04141363424679</v>
      </c>
      <c r="V392" s="296">
        <f t="shared" si="95"/>
        <v>360</v>
      </c>
      <c r="W392" s="288"/>
      <c r="X392" s="288"/>
      <c r="Y392" s="288"/>
      <c r="Z392" s="288"/>
      <c r="AA392" s="288"/>
      <c r="AB392" s="288"/>
      <c r="AC392" s="287"/>
      <c r="AD392" s="288"/>
      <c r="AE392" s="287"/>
      <c r="AF392" s="288"/>
      <c r="AG392" s="288"/>
      <c r="AH392" s="288"/>
      <c r="AI392" s="288"/>
      <c r="AJ392" s="288"/>
      <c r="AK392" s="257" t="s">
        <v>97</v>
      </c>
    </row>
    <row r="393" spans="1:37" ht="13.9" customHeight="1">
      <c r="A393" s="242"/>
      <c r="B393" s="242"/>
      <c r="C393" s="243"/>
      <c r="D393" s="243"/>
      <c r="E393" s="243"/>
      <c r="F393" s="246"/>
      <c r="G393" s="246"/>
      <c r="H393" s="243"/>
      <c r="I393" s="243"/>
      <c r="J393" s="243"/>
      <c r="K393" s="243"/>
      <c r="L393" s="243"/>
      <c r="M393" s="243"/>
      <c r="N393" s="243"/>
      <c r="O393" s="243"/>
      <c r="P393" s="243"/>
      <c r="Q393" s="243"/>
      <c r="R393" s="243"/>
      <c r="S393" s="243"/>
      <c r="T393" s="243"/>
      <c r="U393" s="243"/>
      <c r="V393" s="243"/>
      <c r="W393" s="243"/>
      <c r="X393" s="243"/>
      <c r="Y393" s="243"/>
      <c r="Z393" s="243"/>
      <c r="AA393" s="243"/>
      <c r="AB393" s="243"/>
      <c r="AC393" s="242"/>
      <c r="AD393" s="243"/>
      <c r="AE393" s="242"/>
      <c r="AF393" s="243"/>
      <c r="AG393" s="243"/>
      <c r="AH393" s="243"/>
      <c r="AI393" s="243"/>
      <c r="AJ393" s="243"/>
    </row>
    <row r="395" spans="1:37" ht="13.9" customHeight="1">
      <c r="A395" s="367" t="s">
        <v>1244</v>
      </c>
      <c r="B395" s="367"/>
      <c r="C395" s="367"/>
      <c r="D395" s="367"/>
      <c r="E395" s="367"/>
      <c r="F395" s="367"/>
      <c r="G395" s="367"/>
      <c r="H395" s="367"/>
      <c r="I395" s="367"/>
      <c r="J395" s="367"/>
      <c r="K395" s="367"/>
      <c r="L395" s="367"/>
      <c r="M395" s="367"/>
      <c r="N395" s="367"/>
      <c r="O395" s="367"/>
      <c r="P395" s="367"/>
      <c r="Q395" s="367"/>
      <c r="R395" s="367"/>
      <c r="S395" s="367"/>
      <c r="T395" s="367"/>
      <c r="U395" s="367"/>
      <c r="V395" s="367"/>
      <c r="W395" s="367"/>
      <c r="X395" s="367"/>
      <c r="Y395" s="367"/>
      <c r="Z395" s="367"/>
      <c r="AA395" s="367"/>
      <c r="AB395" s="367"/>
      <c r="AC395" s="367"/>
      <c r="AD395" s="367"/>
      <c r="AE395" s="367"/>
      <c r="AF395" s="367"/>
      <c r="AG395" s="367"/>
      <c r="AH395" s="367"/>
      <c r="AI395" s="367"/>
      <c r="AJ395" s="367"/>
    </row>
  </sheetData>
  <autoFilter ref="A4:AK387" xr:uid="{00000000-0001-0000-0100-000000000000}">
    <sortState xmlns:xlrd2="http://schemas.microsoft.com/office/spreadsheetml/2017/richdata2" ref="A5:AK387">
      <sortCondition ref="A4:A387"/>
    </sortState>
  </autoFilter>
  <mergeCells count="1">
    <mergeCell ref="A395:AJ395"/>
  </mergeCells>
  <pageMargins left="0.05" right="0.05" top="0.5" bottom="0.5" header="0" footer="0"/>
  <pageSetup scale="1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FFBBB-C285-4291-998E-55B3EF9E3D5E}">
  <dimension ref="A1:AK905"/>
  <sheetViews>
    <sheetView showGridLines="0" zoomScale="120" zoomScaleNormal="120" workbookViewId="0">
      <pane xSplit="2" ySplit="4" topLeftCell="J5" activePane="bottomRight" state="frozen"/>
      <selection pane="topRight" activeCell="C1" sqref="C1"/>
      <selection pane="bottomLeft" activeCell="A5" sqref="A5"/>
      <selection pane="bottomRight"/>
    </sheetView>
  </sheetViews>
  <sheetFormatPr defaultColWidth="11.5703125" defaultRowHeight="12.75"/>
  <cols>
    <col min="1" max="1" width="43" style="308" customWidth="1"/>
    <col min="2" max="2" width="12.7109375" style="308" bestFit="1" customWidth="1"/>
    <col min="3" max="3" width="14.7109375" style="308" hidden="1" customWidth="1"/>
    <col min="4" max="4" width="11.7109375" style="308" hidden="1" customWidth="1"/>
    <col min="5" max="5" width="13.7109375" style="308" hidden="1" customWidth="1"/>
    <col min="6" max="6" width="14.7109375" style="308" hidden="1" customWidth="1"/>
    <col min="7" max="7" width="16.7109375" style="308" hidden="1" customWidth="1"/>
    <col min="8" max="9" width="9.7109375" style="308" hidden="1" customWidth="1"/>
    <col min="10" max="10" width="19.42578125" style="308" customWidth="1"/>
    <col min="11" max="11" width="10.42578125" style="308" hidden="1" customWidth="1"/>
    <col min="12" max="12" width="20.5703125" style="308" customWidth="1"/>
    <col min="13" max="13" width="16.7109375" style="308" hidden="1" customWidth="1"/>
    <col min="14" max="14" width="12" style="308" hidden="1" customWidth="1"/>
    <col min="15" max="15" width="18.85546875" style="308" customWidth="1"/>
    <col min="16" max="16" width="13.28515625" style="308" hidden="1" customWidth="1"/>
    <col min="17" max="17" width="19.85546875" style="308" customWidth="1"/>
    <col min="18" max="18" width="16.7109375" style="308" hidden="1" customWidth="1"/>
    <col min="19" max="19" width="13.5703125" style="308" hidden="1" customWidth="1"/>
    <col min="20" max="20" width="16.7109375" style="308" customWidth="1"/>
    <col min="21" max="21" width="12.7109375" style="308" hidden="1" customWidth="1"/>
    <col min="22" max="22" width="20.140625" style="308" customWidth="1"/>
    <col min="23" max="23" width="13.28515625" style="308" hidden="1" customWidth="1"/>
    <col min="24" max="27" width="16.7109375" style="308" hidden="1" customWidth="1"/>
    <col min="28" max="28" width="11.7109375" style="308" hidden="1" customWidth="1"/>
    <col min="29" max="29" width="7.7109375" style="308" hidden="1" customWidth="1"/>
    <col min="30" max="30" width="10.7109375" style="308" hidden="1" customWidth="1"/>
    <col min="31" max="31" width="4.7109375" style="308" hidden="1" customWidth="1"/>
    <col min="32" max="32" width="10.7109375" style="308" hidden="1" customWidth="1"/>
    <col min="33" max="33" width="4.7109375" style="308" hidden="1" customWidth="1"/>
    <col min="34" max="34" width="12.7109375" style="308" hidden="1" customWidth="1"/>
    <col min="35" max="35" width="15.7109375" style="308" hidden="1" customWidth="1"/>
    <col min="36" max="36" width="5.5703125" style="308" hidden="1" customWidth="1"/>
    <col min="37" max="37" width="13.42578125" style="257" customWidth="1"/>
    <col min="38" max="16384" width="11.5703125" style="308"/>
  </cols>
  <sheetData>
    <row r="1" spans="1:37" ht="16.149999999999999" customHeight="1">
      <c r="A1" s="307" t="s">
        <v>936</v>
      </c>
      <c r="C1" s="1" t="s">
        <v>132</v>
      </c>
      <c r="D1" s="1" t="s">
        <v>132</v>
      </c>
      <c r="E1" s="1" t="s">
        <v>132</v>
      </c>
      <c r="F1" s="1" t="s">
        <v>132</v>
      </c>
      <c r="G1" s="1" t="s">
        <v>132</v>
      </c>
      <c r="H1" s="1" t="s">
        <v>132</v>
      </c>
      <c r="I1" s="1" t="s">
        <v>132</v>
      </c>
      <c r="K1" s="1" t="s">
        <v>132</v>
      </c>
      <c r="M1" s="1" t="s">
        <v>132</v>
      </c>
      <c r="N1" s="1" t="s">
        <v>132</v>
      </c>
      <c r="P1" s="1" t="s">
        <v>132</v>
      </c>
      <c r="R1" s="1" t="s">
        <v>132</v>
      </c>
      <c r="S1" s="1" t="s">
        <v>132</v>
      </c>
      <c r="T1" s="309"/>
      <c r="U1" s="1" t="s">
        <v>132</v>
      </c>
      <c r="W1" s="1" t="s">
        <v>132</v>
      </c>
      <c r="X1" s="1" t="s">
        <v>132</v>
      </c>
      <c r="Y1" s="1" t="s">
        <v>132</v>
      </c>
      <c r="Z1" s="1" t="s">
        <v>132</v>
      </c>
      <c r="AA1" s="1" t="s">
        <v>132</v>
      </c>
      <c r="AB1" s="1" t="s">
        <v>132</v>
      </c>
      <c r="AC1" s="1" t="s">
        <v>132</v>
      </c>
      <c r="AD1" s="1" t="s">
        <v>132</v>
      </c>
      <c r="AE1" s="1" t="s">
        <v>132</v>
      </c>
      <c r="AF1" s="1" t="s">
        <v>132</v>
      </c>
      <c r="AG1" s="1" t="s">
        <v>132</v>
      </c>
      <c r="AH1" s="1" t="s">
        <v>132</v>
      </c>
      <c r="AI1" s="1" t="s">
        <v>132</v>
      </c>
      <c r="AJ1" s="1" t="s">
        <v>132</v>
      </c>
    </row>
    <row r="2" spans="1:37" ht="7.15" customHeight="1">
      <c r="A2" s="310"/>
    </row>
    <row r="3" spans="1:37" ht="12" customHeight="1">
      <c r="A3" s="311"/>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row>
    <row r="4" spans="1:37" ht="51" customHeight="1">
      <c r="A4" s="297" t="s">
        <v>113</v>
      </c>
      <c r="B4" s="297" t="s">
        <v>133</v>
      </c>
      <c r="C4" s="297" t="s">
        <v>134</v>
      </c>
      <c r="D4" s="297" t="s">
        <v>135</v>
      </c>
      <c r="E4" s="297" t="s">
        <v>1298</v>
      </c>
      <c r="F4" s="297" t="s">
        <v>1299</v>
      </c>
      <c r="G4" s="297" t="s">
        <v>1300</v>
      </c>
      <c r="H4" s="297" t="s">
        <v>136</v>
      </c>
      <c r="I4" s="299" t="s">
        <v>1257</v>
      </c>
      <c r="J4" s="300" t="s">
        <v>1301</v>
      </c>
      <c r="K4" s="299" t="s">
        <v>1258</v>
      </c>
      <c r="L4" s="300" t="s">
        <v>1302</v>
      </c>
      <c r="M4" s="297" t="s">
        <v>1303</v>
      </c>
      <c r="N4" s="301" t="s">
        <v>1259</v>
      </c>
      <c r="O4" s="302" t="s">
        <v>1304</v>
      </c>
      <c r="P4" s="301" t="s">
        <v>1260</v>
      </c>
      <c r="Q4" s="302" t="s">
        <v>1305</v>
      </c>
      <c r="R4" s="297" t="s">
        <v>1306</v>
      </c>
      <c r="S4" s="303" t="s">
        <v>1261</v>
      </c>
      <c r="T4" s="304" t="s">
        <v>1264</v>
      </c>
      <c r="U4" s="303" t="s">
        <v>1262</v>
      </c>
      <c r="V4" s="304" t="s">
        <v>1265</v>
      </c>
      <c r="W4" s="305" t="s">
        <v>138</v>
      </c>
      <c r="X4" s="297" t="s">
        <v>1307</v>
      </c>
      <c r="Y4" s="297" t="s">
        <v>1308</v>
      </c>
      <c r="Z4" s="297" t="s">
        <v>1309</v>
      </c>
      <c r="AA4" s="297" t="s">
        <v>139</v>
      </c>
      <c r="AB4" s="297" t="s">
        <v>140</v>
      </c>
      <c r="AC4" s="297" t="s">
        <v>141</v>
      </c>
      <c r="AD4" s="297" t="s">
        <v>1310</v>
      </c>
      <c r="AE4" s="297" t="s">
        <v>142</v>
      </c>
      <c r="AF4" s="297" t="s">
        <v>1311</v>
      </c>
      <c r="AG4" s="297" t="s">
        <v>143</v>
      </c>
      <c r="AH4" s="297" t="s">
        <v>144</v>
      </c>
      <c r="AI4" s="297" t="s">
        <v>1312</v>
      </c>
      <c r="AJ4" s="297" t="s">
        <v>1313</v>
      </c>
      <c r="AK4" s="306" t="s">
        <v>1276</v>
      </c>
    </row>
    <row r="5" spans="1:37" ht="13.9" customHeight="1">
      <c r="A5" s="247" t="s">
        <v>150</v>
      </c>
      <c r="B5" s="247" t="s">
        <v>151</v>
      </c>
      <c r="C5" s="248" t="s">
        <v>145</v>
      </c>
      <c r="D5" s="248" t="s">
        <v>145</v>
      </c>
      <c r="E5" s="248" t="s">
        <v>145</v>
      </c>
      <c r="F5" s="248" t="s">
        <v>145</v>
      </c>
      <c r="G5" s="248">
        <v>5.57</v>
      </c>
      <c r="H5" s="248" t="s">
        <v>152</v>
      </c>
      <c r="I5" s="249">
        <f>AI5</f>
        <v>5.57</v>
      </c>
      <c r="J5" s="250">
        <f>IF(ISNUMBER(I5),ROUND(I5,2-(1+INT(LOG10(I5)))),"NITI")</f>
        <v>5.6</v>
      </c>
      <c r="K5" s="249">
        <f>AJ5</f>
        <v>39.4</v>
      </c>
      <c r="L5" s="250">
        <f>IF(ISNUMBER(K5),ROUND(K5,2-(1+INT(LOG10(K5)))),"NITI")</f>
        <v>39</v>
      </c>
      <c r="M5" s="248">
        <v>186</v>
      </c>
      <c r="N5" s="251">
        <f>IF(G5=I5,M5,"--")</f>
        <v>186</v>
      </c>
      <c r="O5" s="252">
        <f>IF(ISNUMBER(N5),ROUND(N5,2-(1+INT(LOG10(N5)))),IF(AND(NOT(C5="Yes"),NOT(ISNUMBER(I5))),"NITI, NV",IF(AND($C5="Yes",NOT(ISNUMBER(I5))),"NITI","NV")))</f>
        <v>190</v>
      </c>
      <c r="P5" s="253">
        <f>IF(AND(G5=K5,ISNUMBER(M5)),M5,IF(AND(C5="Yes",ISNUMBER(K5)),K5/0.03,"--"))</f>
        <v>1313.3333333333333</v>
      </c>
      <c r="Q5" s="252">
        <f>IF(ISNUMBER(P5),ROUND(P5,2-(1+INT(LOG10(P5)))),IF(AND(NOT($C5="Yes"),NOT(ISNUMBER(K5))),"NITI, NV",IF(AND($C5="Yes",NOT(ISNUMBER(K5))),"NITI","NV")))</f>
        <v>1300</v>
      </c>
      <c r="R5" s="248">
        <v>3110</v>
      </c>
      <c r="S5" s="254">
        <f>IF(G5=I5,R5,"--")</f>
        <v>3110</v>
      </c>
      <c r="T5" s="255">
        <f>IF(ISNUMBER(S5),ROUND(S5,2-(1+INT(LOG10(S5)))),IF(AND(NOT($C5="Yes"),NOT(ISNUMBER(I5))),"NITI, NV",IF(AND($C5="Yes",NOT(ISNUMBER(I5))),"NITI","NV")))</f>
        <v>3100</v>
      </c>
      <c r="U5" s="254">
        <f>IF(AND(G5=K5,ISNUMBER(R5)),R5,IF(AND(ISNUMBER(I5),ISNUMBER(K5),ISNUMBER(R5)),K5/I5*R5,"--"))</f>
        <v>21998.92280071813</v>
      </c>
      <c r="V5" s="255">
        <f>IF(ISNUMBER(U5),ROUND(U5,2-(1+INT(LOG10(U5)))),IF(AND(NOT($C5="Yes"),NOT(ISNUMBER(K5))),"NITI, NV",IF(AND($C5="Yes",NOT(ISNUMBER(K5))),"NITI","NV")))</f>
        <v>22000</v>
      </c>
      <c r="W5" s="256">
        <f>IF(ISNUMBER(U5), U5/K5, V5)</f>
        <v>558.34829443447029</v>
      </c>
      <c r="X5" s="248" t="s">
        <v>153</v>
      </c>
      <c r="Y5" s="248">
        <v>2140000000</v>
      </c>
      <c r="Z5" s="248">
        <v>1790000000</v>
      </c>
      <c r="AA5" s="248">
        <v>12.5</v>
      </c>
      <c r="AB5" s="248">
        <v>4</v>
      </c>
      <c r="AC5" s="248" t="s">
        <v>154</v>
      </c>
      <c r="AD5" s="248">
        <v>2.2000000000000001E-6</v>
      </c>
      <c r="AE5" s="248" t="s">
        <v>155</v>
      </c>
      <c r="AF5" s="248">
        <v>8.9999999999999993E-3</v>
      </c>
      <c r="AG5" s="248" t="s">
        <v>155</v>
      </c>
      <c r="AH5" s="248" t="s">
        <v>146</v>
      </c>
      <c r="AI5" s="248">
        <v>5.57</v>
      </c>
      <c r="AJ5" s="248">
        <v>39.4</v>
      </c>
    </row>
    <row r="6" spans="1:37" ht="13.9" customHeight="1">
      <c r="A6" s="247" t="s">
        <v>158</v>
      </c>
      <c r="B6" s="247" t="s">
        <v>159</v>
      </c>
      <c r="C6" s="248" t="s">
        <v>146</v>
      </c>
      <c r="D6" s="248" t="s">
        <v>145</v>
      </c>
      <c r="E6" s="258" t="s">
        <v>149</v>
      </c>
      <c r="F6" s="258" t="s">
        <v>149</v>
      </c>
      <c r="G6" s="248">
        <v>8.76</v>
      </c>
      <c r="H6" s="247"/>
      <c r="I6" s="249" t="str">
        <f t="shared" ref="I6:I69" si="0">AI6</f>
        <v>-</v>
      </c>
      <c r="J6" s="250" t="str">
        <f t="shared" ref="J6:J69" si="1">IF(ISNUMBER(I6),ROUND(I6,2-(1+INT(LOG10(I6)))),"NITI")</f>
        <v>NITI</v>
      </c>
      <c r="K6" s="249">
        <f t="shared" ref="K6:K69" si="2">AJ6</f>
        <v>8.76</v>
      </c>
      <c r="L6" s="250">
        <f t="shared" ref="L6:L69" si="3">IF(ISNUMBER(K6),ROUND(K6,2-(1+INT(LOG10(K6)))),"NITI")</f>
        <v>8.8000000000000007</v>
      </c>
      <c r="M6" s="248" t="s">
        <v>147</v>
      </c>
      <c r="N6" s="251" t="str">
        <f t="shared" ref="N6:N69" si="4">IF(G6=I6,M6,"--")</f>
        <v>--</v>
      </c>
      <c r="O6" s="252" t="str">
        <f t="shared" ref="O6:O69" si="5">IF(ISNUMBER(N6),ROUND(N6,2-(1+INT(LOG10(N6)))),IF(AND(NOT(C6="Yes"),NOT(ISNUMBER(I6))),"NITI, NV",IF(AND($C6="Yes",NOT(ISNUMBER(I6))),"NITI","NV")))</f>
        <v>NITI, NV</v>
      </c>
      <c r="P6" s="253" t="str">
        <f t="shared" ref="P6:P69" si="6">IF(AND(G6=K6,ISNUMBER(M6)),M6,IF(AND(C6="Yes",ISNUMBER(K6)),K6/0.03,"--"))</f>
        <v>--</v>
      </c>
      <c r="Q6" s="252" t="str">
        <f t="shared" ref="Q6:Q69" si="7">IF(ISNUMBER(P6),ROUND(P6,2-(1+INT(LOG10(P6)))),IF(AND(NOT($C6="Yes"),NOT(ISNUMBER(K6))),"NITI, NV",IF(AND($C6="Yes",NOT(ISNUMBER(K6))),"NITI","NV")))</f>
        <v>NV</v>
      </c>
      <c r="R6" s="248" t="s">
        <v>147</v>
      </c>
      <c r="S6" s="254" t="str">
        <f t="shared" ref="S6:S69" si="8">IF(G6=I6,R6,"--")</f>
        <v>--</v>
      </c>
      <c r="T6" s="255" t="str">
        <f t="shared" ref="T6:T69" si="9">IF(ISNUMBER(S6),ROUND(S6,2-(1+INT(LOG10(S6)))),IF(AND(NOT($C6="Yes"),NOT(ISNUMBER(I6))),"NITI, NV",IF(AND($C6="Yes",NOT(ISNUMBER(I6))),"NITI","NV")))</f>
        <v>NITI, NV</v>
      </c>
      <c r="U6" s="254" t="str">
        <f t="shared" ref="U6:U69" si="10">IF(AND(G6=K6,ISNUMBER(R6)),R6,IF(AND(ISNUMBER(I6),ISNUMBER(K6),ISNUMBER(R6)),K6/I6*R6,"--"))</f>
        <v>--</v>
      </c>
      <c r="V6" s="255" t="str">
        <f t="shared" ref="V6:V69" si="11">IF(ISNUMBER(U6),ROUND(U6,2-(1+INT(LOG10(U6)))),IF(AND(NOT($C6="Yes"),NOT(ISNUMBER(K6))),"NITI, NV",IF(AND($C6="Yes",NOT(ISNUMBER(K6))),"NITI","NV")))</f>
        <v>NV</v>
      </c>
      <c r="W6" s="256" t="str">
        <f t="shared" ref="W6:W69" si="12">IF(ISNUMBER(U6), U6/K6, V6)</f>
        <v>NV</v>
      </c>
      <c r="X6" s="247"/>
      <c r="Y6" s="248">
        <v>1560000</v>
      </c>
      <c r="Z6" s="248">
        <v>33700</v>
      </c>
      <c r="AA6" s="248">
        <v>12.5</v>
      </c>
      <c r="AB6" s="248">
        <v>2.2000000000000002</v>
      </c>
      <c r="AC6" s="248"/>
      <c r="AD6" s="248" t="s">
        <v>147</v>
      </c>
      <c r="AE6" s="247"/>
      <c r="AF6" s="248">
        <v>2E-3</v>
      </c>
      <c r="AG6" s="248" t="s">
        <v>160</v>
      </c>
      <c r="AH6" s="248" t="s">
        <v>146</v>
      </c>
      <c r="AI6" s="248" t="s">
        <v>147</v>
      </c>
      <c r="AJ6" s="248">
        <v>8.76</v>
      </c>
    </row>
    <row r="7" spans="1:37" ht="13.9" customHeight="1">
      <c r="A7" s="247" t="s">
        <v>161</v>
      </c>
      <c r="B7" s="247" t="s">
        <v>162</v>
      </c>
      <c r="C7" s="248" t="s">
        <v>145</v>
      </c>
      <c r="D7" s="248" t="s">
        <v>145</v>
      </c>
      <c r="E7" s="248" t="s">
        <v>145</v>
      </c>
      <c r="F7" s="248" t="s">
        <v>145</v>
      </c>
      <c r="G7" s="248">
        <v>263</v>
      </c>
      <c r="H7" s="248" t="s">
        <v>163</v>
      </c>
      <c r="I7" s="249" t="str">
        <f t="shared" si="0"/>
        <v>-</v>
      </c>
      <c r="J7" s="250" t="str">
        <f t="shared" si="1"/>
        <v>NITI</v>
      </c>
      <c r="K7" s="249">
        <f t="shared" si="2"/>
        <v>263</v>
      </c>
      <c r="L7" s="250">
        <f t="shared" si="3"/>
        <v>260</v>
      </c>
      <c r="M7" s="248">
        <v>8760</v>
      </c>
      <c r="N7" s="251" t="str">
        <f t="shared" si="4"/>
        <v>--</v>
      </c>
      <c r="O7" s="252" t="str">
        <f t="shared" si="5"/>
        <v>NITI</v>
      </c>
      <c r="P7" s="253">
        <f t="shared" si="6"/>
        <v>8760</v>
      </c>
      <c r="Q7" s="252">
        <f t="shared" si="7"/>
        <v>8800</v>
      </c>
      <c r="R7" s="248">
        <v>321000</v>
      </c>
      <c r="S7" s="254" t="str">
        <f t="shared" si="8"/>
        <v>--</v>
      </c>
      <c r="T7" s="255" t="str">
        <f t="shared" si="9"/>
        <v>NITI</v>
      </c>
      <c r="U7" s="254">
        <f t="shared" si="10"/>
        <v>321000</v>
      </c>
      <c r="V7" s="255">
        <f t="shared" si="11"/>
        <v>320000</v>
      </c>
      <c r="W7" s="256">
        <f>IF(ISNUMBER(U7), U7/K7, V7)</f>
        <v>1220.5323193916349</v>
      </c>
      <c r="X7" s="248" t="s">
        <v>153</v>
      </c>
      <c r="Y7" s="248">
        <v>196000000</v>
      </c>
      <c r="Z7" s="248">
        <v>818000000</v>
      </c>
      <c r="AA7" s="248">
        <v>12.5</v>
      </c>
      <c r="AB7" s="248">
        <v>3</v>
      </c>
      <c r="AC7" s="248" t="s">
        <v>154</v>
      </c>
      <c r="AD7" s="248" t="s">
        <v>147</v>
      </c>
      <c r="AE7" s="247"/>
      <c r="AF7" s="248">
        <v>0.06</v>
      </c>
      <c r="AG7" s="248" t="s">
        <v>155</v>
      </c>
      <c r="AH7" s="248" t="s">
        <v>146</v>
      </c>
      <c r="AI7" s="248" t="s">
        <v>147</v>
      </c>
      <c r="AJ7" s="248">
        <v>263</v>
      </c>
    </row>
    <row r="8" spans="1:37" ht="13.9" customHeight="1">
      <c r="A8" s="247" t="s">
        <v>164</v>
      </c>
      <c r="B8" s="247" t="s">
        <v>165</v>
      </c>
      <c r="C8" s="248" t="s">
        <v>146</v>
      </c>
      <c r="D8" s="248" t="s">
        <v>145</v>
      </c>
      <c r="E8" s="258" t="s">
        <v>149</v>
      </c>
      <c r="F8" s="258" t="s">
        <v>149</v>
      </c>
      <c r="G8" s="248">
        <v>9.4299999999999991E-3</v>
      </c>
      <c r="H8" s="247"/>
      <c r="I8" s="249">
        <f t="shared" si="0"/>
        <v>9.4299999999999991E-3</v>
      </c>
      <c r="J8" s="250">
        <f t="shared" si="1"/>
        <v>9.4000000000000004E-3</v>
      </c>
      <c r="K8" s="249" t="str">
        <f t="shared" si="2"/>
        <v>-</v>
      </c>
      <c r="L8" s="250" t="str">
        <f t="shared" si="3"/>
        <v>NITI</v>
      </c>
      <c r="M8" s="248" t="s">
        <v>147</v>
      </c>
      <c r="N8" s="251" t="str">
        <f t="shared" si="4"/>
        <v>-</v>
      </c>
      <c r="O8" s="252" t="str">
        <f t="shared" si="5"/>
        <v>NV</v>
      </c>
      <c r="P8" s="253" t="str">
        <f t="shared" si="6"/>
        <v>--</v>
      </c>
      <c r="Q8" s="252" t="str">
        <f t="shared" si="7"/>
        <v>NITI, NV</v>
      </c>
      <c r="R8" s="248" t="s">
        <v>147</v>
      </c>
      <c r="S8" s="254" t="str">
        <f t="shared" si="8"/>
        <v>-</v>
      </c>
      <c r="T8" s="255" t="str">
        <f t="shared" si="9"/>
        <v>NV</v>
      </c>
      <c r="U8" s="254" t="str">
        <f t="shared" si="10"/>
        <v>--</v>
      </c>
      <c r="V8" s="255" t="str">
        <f t="shared" si="11"/>
        <v>NITI, NV</v>
      </c>
      <c r="W8" s="256" t="str">
        <f t="shared" si="12"/>
        <v>NITI, NV</v>
      </c>
      <c r="X8" s="247"/>
      <c r="Y8" s="248">
        <v>1.1299999999999999</v>
      </c>
      <c r="Z8" s="248">
        <v>4.3400000000000001E-2</v>
      </c>
      <c r="AA8" s="248">
        <v>12.5</v>
      </c>
      <c r="AB8" s="248" t="s">
        <v>147</v>
      </c>
      <c r="AC8" s="247"/>
      <c r="AD8" s="248">
        <v>1.2999999999999999E-3</v>
      </c>
      <c r="AE8" s="248" t="s">
        <v>166</v>
      </c>
      <c r="AF8" s="248" t="s">
        <v>147</v>
      </c>
      <c r="AG8" s="247"/>
      <c r="AH8" s="248" t="s">
        <v>146</v>
      </c>
      <c r="AI8" s="248">
        <v>9.4299999999999991E-3</v>
      </c>
      <c r="AJ8" s="248" t="s">
        <v>147</v>
      </c>
    </row>
    <row r="9" spans="1:37" ht="13.9" customHeight="1">
      <c r="A9" s="247" t="s">
        <v>167</v>
      </c>
      <c r="B9" s="247" t="s">
        <v>168</v>
      </c>
      <c r="C9" s="248" t="s">
        <v>145</v>
      </c>
      <c r="D9" s="248" t="s">
        <v>145</v>
      </c>
      <c r="E9" s="248" t="s">
        <v>145</v>
      </c>
      <c r="F9" s="248" t="s">
        <v>145</v>
      </c>
      <c r="G9" s="248">
        <v>8.7599999999999997E-2</v>
      </c>
      <c r="H9" s="248" t="s">
        <v>163</v>
      </c>
      <c r="I9" s="249" t="str">
        <f t="shared" si="0"/>
        <v>-</v>
      </c>
      <c r="J9" s="250" t="str">
        <f t="shared" si="1"/>
        <v>NITI</v>
      </c>
      <c r="K9" s="249">
        <f t="shared" si="2"/>
        <v>8.7599999999999997E-2</v>
      </c>
      <c r="L9" s="250">
        <f t="shared" si="3"/>
        <v>8.7999999999999995E-2</v>
      </c>
      <c r="M9" s="248">
        <v>2.92</v>
      </c>
      <c r="N9" s="251" t="str">
        <f t="shared" si="4"/>
        <v>--</v>
      </c>
      <c r="O9" s="252" t="str">
        <f t="shared" si="5"/>
        <v>NITI</v>
      </c>
      <c r="P9" s="253">
        <f t="shared" si="6"/>
        <v>2.92</v>
      </c>
      <c r="Q9" s="252">
        <f t="shared" si="7"/>
        <v>2.9</v>
      </c>
      <c r="R9" s="248">
        <v>28.8</v>
      </c>
      <c r="S9" s="254" t="str">
        <f t="shared" si="8"/>
        <v>--</v>
      </c>
      <c r="T9" s="255" t="str">
        <f t="shared" si="9"/>
        <v>NITI</v>
      </c>
      <c r="U9" s="254">
        <f t="shared" si="10"/>
        <v>28.8</v>
      </c>
      <c r="V9" s="255">
        <f t="shared" si="11"/>
        <v>29</v>
      </c>
      <c r="W9" s="256">
        <f t="shared" si="12"/>
        <v>328.76712328767127</v>
      </c>
      <c r="X9" s="248" t="s">
        <v>153</v>
      </c>
      <c r="Y9" s="248">
        <v>826000000</v>
      </c>
      <c r="Z9" s="248">
        <v>645000000</v>
      </c>
      <c r="AA9" s="248">
        <v>12.5</v>
      </c>
      <c r="AB9" s="248">
        <v>2.8</v>
      </c>
      <c r="AC9" s="248" t="s">
        <v>154</v>
      </c>
      <c r="AD9" s="248" t="s">
        <v>147</v>
      </c>
      <c r="AE9" s="247"/>
      <c r="AF9" s="248">
        <v>2.0000000000000002E-5</v>
      </c>
      <c r="AG9" s="248" t="s">
        <v>155</v>
      </c>
      <c r="AH9" s="248" t="s">
        <v>146</v>
      </c>
      <c r="AI9" s="248" t="s">
        <v>147</v>
      </c>
      <c r="AJ9" s="248">
        <v>8.7599999999999997E-2</v>
      </c>
    </row>
    <row r="10" spans="1:37" ht="13.9" customHeight="1">
      <c r="A10" s="247" t="s">
        <v>169</v>
      </c>
      <c r="B10" s="247" t="s">
        <v>170</v>
      </c>
      <c r="C10" s="248" t="s">
        <v>146</v>
      </c>
      <c r="D10" s="248" t="s">
        <v>145</v>
      </c>
      <c r="E10" s="258" t="s">
        <v>149</v>
      </c>
      <c r="F10" s="258" t="s">
        <v>149</v>
      </c>
      <c r="G10" s="248">
        <v>0.123</v>
      </c>
      <c r="H10" s="247"/>
      <c r="I10" s="249">
        <f t="shared" si="0"/>
        <v>0.123</v>
      </c>
      <c r="J10" s="250">
        <f t="shared" si="1"/>
        <v>0.12</v>
      </c>
      <c r="K10" s="249">
        <f t="shared" si="2"/>
        <v>26.3</v>
      </c>
      <c r="L10" s="250">
        <f t="shared" si="3"/>
        <v>26</v>
      </c>
      <c r="M10" s="248" t="s">
        <v>147</v>
      </c>
      <c r="N10" s="251" t="str">
        <f>IF(G10=I10,M10,"--")</f>
        <v>-</v>
      </c>
      <c r="O10" s="252" t="str">
        <f t="shared" si="5"/>
        <v>NV</v>
      </c>
      <c r="P10" s="253" t="str">
        <f t="shared" si="6"/>
        <v>--</v>
      </c>
      <c r="Q10" s="252" t="str">
        <f t="shared" si="7"/>
        <v>NV</v>
      </c>
      <c r="R10" s="248" t="s">
        <v>147</v>
      </c>
      <c r="S10" s="254" t="str">
        <f t="shared" si="8"/>
        <v>-</v>
      </c>
      <c r="T10" s="255" t="str">
        <f t="shared" si="9"/>
        <v>NV</v>
      </c>
      <c r="U10" s="254" t="str">
        <f t="shared" si="10"/>
        <v>--</v>
      </c>
      <c r="V10" s="255" t="str">
        <f t="shared" si="11"/>
        <v>NV</v>
      </c>
      <c r="W10" s="256" t="str">
        <f t="shared" si="12"/>
        <v>NV</v>
      </c>
      <c r="X10" s="247"/>
      <c r="Y10" s="248">
        <v>26800</v>
      </c>
      <c r="Z10" s="248">
        <v>5840</v>
      </c>
      <c r="AA10" s="248">
        <v>12.5</v>
      </c>
      <c r="AB10" s="248">
        <v>2.7</v>
      </c>
      <c r="AC10" s="248" t="s">
        <v>148</v>
      </c>
      <c r="AD10" s="248">
        <v>1E-4</v>
      </c>
      <c r="AE10" s="248" t="s">
        <v>155</v>
      </c>
      <c r="AF10" s="248">
        <v>6.0000000000000001E-3</v>
      </c>
      <c r="AG10" s="248" t="s">
        <v>155</v>
      </c>
      <c r="AH10" s="248" t="s">
        <v>171</v>
      </c>
      <c r="AI10" s="248">
        <v>0.123</v>
      </c>
      <c r="AJ10" s="248">
        <v>26.3</v>
      </c>
    </row>
    <row r="11" spans="1:37" ht="13.9" customHeight="1">
      <c r="A11" s="247" t="s">
        <v>172</v>
      </c>
      <c r="B11" s="247" t="s">
        <v>173</v>
      </c>
      <c r="C11" s="248" t="s">
        <v>145</v>
      </c>
      <c r="D11" s="248" t="s">
        <v>145</v>
      </c>
      <c r="E11" s="248" t="s">
        <v>145</v>
      </c>
      <c r="F11" s="248" t="s">
        <v>145</v>
      </c>
      <c r="G11" s="248">
        <v>0.876</v>
      </c>
      <c r="H11" s="248" t="s">
        <v>163</v>
      </c>
      <c r="I11" s="249" t="str">
        <f t="shared" si="0"/>
        <v>-</v>
      </c>
      <c r="J11" s="250" t="str">
        <f t="shared" si="1"/>
        <v>NITI</v>
      </c>
      <c r="K11" s="249">
        <f t="shared" si="2"/>
        <v>0.876</v>
      </c>
      <c r="L11" s="250">
        <f t="shared" si="3"/>
        <v>0.88</v>
      </c>
      <c r="M11" s="248">
        <v>29.2</v>
      </c>
      <c r="N11" s="251" t="str">
        <f t="shared" si="4"/>
        <v>--</v>
      </c>
      <c r="O11" s="252" t="str">
        <f t="shared" si="5"/>
        <v>NITI</v>
      </c>
      <c r="P11" s="253">
        <f t="shared" si="6"/>
        <v>29.2</v>
      </c>
      <c r="Q11" s="252">
        <f t="shared" si="7"/>
        <v>29</v>
      </c>
      <c r="R11" s="248">
        <v>148000</v>
      </c>
      <c r="S11" s="254" t="str">
        <f t="shared" si="8"/>
        <v>--</v>
      </c>
      <c r="T11" s="255" t="str">
        <f t="shared" si="9"/>
        <v>NITI</v>
      </c>
      <c r="U11" s="254">
        <f t="shared" si="10"/>
        <v>148000</v>
      </c>
      <c r="V11" s="255">
        <f t="shared" si="11"/>
        <v>150000</v>
      </c>
      <c r="W11" s="256">
        <f t="shared" si="12"/>
        <v>168949.77168949772</v>
      </c>
      <c r="X11" s="248" t="s">
        <v>153</v>
      </c>
      <c r="Y11" s="248">
        <v>15400000</v>
      </c>
      <c r="Z11" s="248">
        <v>5940000</v>
      </c>
      <c r="AA11" s="248">
        <v>12.5</v>
      </c>
      <c r="AB11" s="248">
        <v>2.4</v>
      </c>
      <c r="AC11" s="248" t="s">
        <v>154</v>
      </c>
      <c r="AD11" s="248" t="s">
        <v>147</v>
      </c>
      <c r="AE11" s="247"/>
      <c r="AF11" s="248">
        <v>2.0000000000000001E-4</v>
      </c>
      <c r="AG11" s="248" t="s">
        <v>174</v>
      </c>
      <c r="AH11" s="248" t="s">
        <v>146</v>
      </c>
      <c r="AI11" s="248" t="s">
        <v>147</v>
      </c>
      <c r="AJ11" s="248">
        <v>0.876</v>
      </c>
    </row>
    <row r="12" spans="1:37" ht="13.9" customHeight="1">
      <c r="A12" s="247" t="s">
        <v>175</v>
      </c>
      <c r="B12" s="247" t="s">
        <v>176</v>
      </c>
      <c r="C12" s="248" t="s">
        <v>145</v>
      </c>
      <c r="D12" s="248" t="s">
        <v>145</v>
      </c>
      <c r="E12" s="248" t="s">
        <v>145</v>
      </c>
      <c r="F12" s="248" t="s">
        <v>145</v>
      </c>
      <c r="G12" s="248">
        <v>0.18</v>
      </c>
      <c r="H12" s="248" t="s">
        <v>152</v>
      </c>
      <c r="I12" s="249">
        <f t="shared" si="0"/>
        <v>0.18</v>
      </c>
      <c r="J12" s="250">
        <f t="shared" si="1"/>
        <v>0.18</v>
      </c>
      <c r="K12" s="249">
        <f t="shared" si="2"/>
        <v>8.76</v>
      </c>
      <c r="L12" s="250">
        <f t="shared" si="3"/>
        <v>8.8000000000000007</v>
      </c>
      <c r="M12" s="248">
        <v>6.01</v>
      </c>
      <c r="N12" s="251">
        <f t="shared" si="4"/>
        <v>6.01</v>
      </c>
      <c r="O12" s="252">
        <f t="shared" si="5"/>
        <v>6</v>
      </c>
      <c r="P12" s="253">
        <f t="shared" si="6"/>
        <v>292</v>
      </c>
      <c r="Q12" s="252">
        <f t="shared" si="7"/>
        <v>290</v>
      </c>
      <c r="R12" s="248">
        <v>58.1</v>
      </c>
      <c r="S12" s="254">
        <f t="shared" si="8"/>
        <v>58.1</v>
      </c>
      <c r="T12" s="255">
        <f t="shared" si="9"/>
        <v>58</v>
      </c>
      <c r="U12" s="254">
        <f t="shared" si="10"/>
        <v>2827.5333333333333</v>
      </c>
      <c r="V12" s="255">
        <f t="shared" si="11"/>
        <v>2800</v>
      </c>
      <c r="W12" s="256">
        <f t="shared" si="12"/>
        <v>322.77777777777777</v>
      </c>
      <c r="X12" s="248" t="s">
        <v>153</v>
      </c>
      <c r="Y12" s="248">
        <v>310000000</v>
      </c>
      <c r="Z12" s="248">
        <v>231000000</v>
      </c>
      <c r="AA12" s="248">
        <v>12.5</v>
      </c>
      <c r="AB12" s="248">
        <v>3</v>
      </c>
      <c r="AC12" s="248" t="s">
        <v>154</v>
      </c>
      <c r="AD12" s="248">
        <v>6.7999999999999999E-5</v>
      </c>
      <c r="AE12" s="248" t="s">
        <v>155</v>
      </c>
      <c r="AF12" s="248">
        <v>2E-3</v>
      </c>
      <c r="AG12" s="248" t="s">
        <v>155</v>
      </c>
      <c r="AH12" s="248" t="s">
        <v>146</v>
      </c>
      <c r="AI12" s="248">
        <v>0.18</v>
      </c>
      <c r="AJ12" s="248">
        <v>8.76</v>
      </c>
    </row>
    <row r="13" spans="1:37" ht="13.9" customHeight="1">
      <c r="A13" s="247" t="s">
        <v>177</v>
      </c>
      <c r="B13" s="247" t="s">
        <v>178</v>
      </c>
      <c r="C13" s="248" t="s">
        <v>146</v>
      </c>
      <c r="D13" s="248" t="s">
        <v>145</v>
      </c>
      <c r="E13" s="258" t="s">
        <v>149</v>
      </c>
      <c r="F13" s="258" t="s">
        <v>149</v>
      </c>
      <c r="G13" s="248">
        <v>26.3</v>
      </c>
      <c r="H13" s="247"/>
      <c r="I13" s="249" t="str">
        <f t="shared" si="0"/>
        <v>-</v>
      </c>
      <c r="J13" s="250" t="str">
        <f t="shared" si="1"/>
        <v>NITI</v>
      </c>
      <c r="K13" s="249">
        <f t="shared" si="2"/>
        <v>26.3</v>
      </c>
      <c r="L13" s="250">
        <f t="shared" si="3"/>
        <v>26</v>
      </c>
      <c r="M13" s="248" t="s">
        <v>147</v>
      </c>
      <c r="N13" s="251" t="str">
        <f t="shared" si="4"/>
        <v>--</v>
      </c>
      <c r="O13" s="252" t="str">
        <f t="shared" si="5"/>
        <v>NITI, NV</v>
      </c>
      <c r="P13" s="253" t="str">
        <f t="shared" si="6"/>
        <v>--</v>
      </c>
      <c r="Q13" s="252" t="str">
        <f t="shared" si="7"/>
        <v>NV</v>
      </c>
      <c r="R13" s="248" t="s">
        <v>147</v>
      </c>
      <c r="S13" s="254" t="str">
        <f t="shared" si="8"/>
        <v>--</v>
      </c>
      <c r="T13" s="255" t="str">
        <f t="shared" si="9"/>
        <v>NITI, NV</v>
      </c>
      <c r="U13" s="254" t="str">
        <f t="shared" si="10"/>
        <v>--</v>
      </c>
      <c r="V13" s="255" t="str">
        <f t="shared" si="11"/>
        <v>NV</v>
      </c>
      <c r="W13" s="256" t="str">
        <f t="shared" si="12"/>
        <v>NV</v>
      </c>
      <c r="X13" s="247"/>
      <c r="Y13" s="248">
        <v>3950</v>
      </c>
      <c r="Z13" s="248">
        <v>982</v>
      </c>
      <c r="AA13" s="248">
        <v>12.5</v>
      </c>
      <c r="AB13" s="248">
        <v>1</v>
      </c>
      <c r="AC13" s="248" t="s">
        <v>154</v>
      </c>
      <c r="AD13" s="248" t="s">
        <v>147</v>
      </c>
      <c r="AE13" s="247"/>
      <c r="AF13" s="248">
        <v>6.0000000000000001E-3</v>
      </c>
      <c r="AG13" s="248" t="s">
        <v>174</v>
      </c>
      <c r="AH13" s="248" t="s">
        <v>146</v>
      </c>
      <c r="AI13" s="248" t="s">
        <v>147</v>
      </c>
      <c r="AJ13" s="248">
        <v>26.3</v>
      </c>
    </row>
    <row r="14" spans="1:37" ht="13.9" customHeight="1">
      <c r="A14" s="247" t="s">
        <v>179</v>
      </c>
      <c r="B14" s="247" t="s">
        <v>180</v>
      </c>
      <c r="C14" s="248" t="s">
        <v>145</v>
      </c>
      <c r="D14" s="248" t="s">
        <v>145</v>
      </c>
      <c r="E14" s="248" t="s">
        <v>145</v>
      </c>
      <c r="F14" s="248" t="s">
        <v>145</v>
      </c>
      <c r="G14" s="248">
        <v>2.5000000000000001E-3</v>
      </c>
      <c r="H14" s="248" t="s">
        <v>152</v>
      </c>
      <c r="I14" s="249">
        <f t="shared" si="0"/>
        <v>2.5000000000000001E-3</v>
      </c>
      <c r="J14" s="250">
        <f t="shared" si="1"/>
        <v>2.5000000000000001E-3</v>
      </c>
      <c r="K14" s="249" t="str">
        <f t="shared" si="2"/>
        <v>-</v>
      </c>
      <c r="L14" s="250" t="str">
        <f t="shared" si="3"/>
        <v>NITI</v>
      </c>
      <c r="M14" s="248">
        <v>8.3400000000000002E-2</v>
      </c>
      <c r="N14" s="251">
        <f t="shared" si="4"/>
        <v>8.3400000000000002E-2</v>
      </c>
      <c r="O14" s="252">
        <f t="shared" si="5"/>
        <v>8.3000000000000004E-2</v>
      </c>
      <c r="P14" s="253" t="str">
        <f t="shared" si="6"/>
        <v>--</v>
      </c>
      <c r="Q14" s="252" t="str">
        <f t="shared" si="7"/>
        <v>NITI</v>
      </c>
      <c r="R14" s="248">
        <v>35.4</v>
      </c>
      <c r="S14" s="254">
        <f t="shared" si="8"/>
        <v>35.4</v>
      </c>
      <c r="T14" s="255">
        <f t="shared" si="9"/>
        <v>35</v>
      </c>
      <c r="U14" s="254" t="str">
        <f t="shared" si="10"/>
        <v>--</v>
      </c>
      <c r="V14" s="255" t="str">
        <f t="shared" si="11"/>
        <v>NITI</v>
      </c>
      <c r="W14" s="256" t="str">
        <f t="shared" si="12"/>
        <v>NITI</v>
      </c>
      <c r="X14" s="248" t="s">
        <v>153</v>
      </c>
      <c r="Y14" s="248">
        <v>2360</v>
      </c>
      <c r="Z14" s="248">
        <v>1.2</v>
      </c>
      <c r="AA14" s="248">
        <v>12.5</v>
      </c>
      <c r="AB14" s="248" t="s">
        <v>147</v>
      </c>
      <c r="AC14" s="247"/>
      <c r="AD14" s="248">
        <v>4.8999999999999998E-3</v>
      </c>
      <c r="AE14" s="248" t="s">
        <v>155</v>
      </c>
      <c r="AF14" s="248" t="s">
        <v>147</v>
      </c>
      <c r="AG14" s="247"/>
      <c r="AH14" s="248" t="s">
        <v>146</v>
      </c>
      <c r="AI14" s="248">
        <v>2.5000000000000001E-3</v>
      </c>
      <c r="AJ14" s="248" t="s">
        <v>147</v>
      </c>
    </row>
    <row r="15" spans="1:37" ht="13.9" customHeight="1">
      <c r="A15" s="247" t="s">
        <v>181</v>
      </c>
      <c r="B15" s="247" t="s">
        <v>182</v>
      </c>
      <c r="C15" s="248" t="s">
        <v>145</v>
      </c>
      <c r="D15" s="248" t="s">
        <v>145</v>
      </c>
      <c r="E15" s="248" t="s">
        <v>145</v>
      </c>
      <c r="F15" s="248" t="s">
        <v>145</v>
      </c>
      <c r="G15" s="248">
        <v>0.438</v>
      </c>
      <c r="H15" s="248" t="s">
        <v>163</v>
      </c>
      <c r="I15" s="249" t="str">
        <f t="shared" si="0"/>
        <v>-</v>
      </c>
      <c r="J15" s="250" t="str">
        <f t="shared" si="1"/>
        <v>NITI</v>
      </c>
      <c r="K15" s="249">
        <f t="shared" si="2"/>
        <v>0.438</v>
      </c>
      <c r="L15" s="250">
        <f t="shared" si="3"/>
        <v>0.44</v>
      </c>
      <c r="M15" s="248">
        <v>14.6</v>
      </c>
      <c r="N15" s="251" t="str">
        <f t="shared" si="4"/>
        <v>--</v>
      </c>
      <c r="O15" s="252" t="str">
        <f t="shared" si="5"/>
        <v>NITI</v>
      </c>
      <c r="P15" s="253">
        <f t="shared" si="6"/>
        <v>14.6</v>
      </c>
      <c r="Q15" s="252">
        <f t="shared" si="7"/>
        <v>15</v>
      </c>
      <c r="R15" s="248">
        <v>4700</v>
      </c>
      <c r="S15" s="254" t="str">
        <f t="shared" si="8"/>
        <v>--</v>
      </c>
      <c r="T15" s="255" t="str">
        <f t="shared" si="9"/>
        <v>NITI</v>
      </c>
      <c r="U15" s="254">
        <f t="shared" si="10"/>
        <v>4700</v>
      </c>
      <c r="V15" s="255">
        <f t="shared" si="11"/>
        <v>4700</v>
      </c>
      <c r="W15" s="256">
        <f t="shared" si="12"/>
        <v>10730.593607305937</v>
      </c>
      <c r="X15" s="248" t="s">
        <v>153</v>
      </c>
      <c r="Y15" s="248">
        <v>81500000</v>
      </c>
      <c r="Z15" s="248">
        <v>93100000</v>
      </c>
      <c r="AA15" s="248">
        <v>12.5</v>
      </c>
      <c r="AB15" s="248">
        <v>2.5</v>
      </c>
      <c r="AC15" s="248" t="s">
        <v>154</v>
      </c>
      <c r="AD15" s="248" t="s">
        <v>147</v>
      </c>
      <c r="AE15" s="247"/>
      <c r="AF15" s="248">
        <v>1E-4</v>
      </c>
      <c r="AG15" s="248" t="s">
        <v>160</v>
      </c>
      <c r="AH15" s="248" t="s">
        <v>146</v>
      </c>
      <c r="AI15" s="248" t="s">
        <v>147</v>
      </c>
      <c r="AJ15" s="248">
        <v>0.438</v>
      </c>
    </row>
    <row r="16" spans="1:37" ht="13.9" customHeight="1">
      <c r="A16" s="247" t="s">
        <v>183</v>
      </c>
      <c r="B16" s="247" t="s">
        <v>184</v>
      </c>
      <c r="C16" s="248" t="s">
        <v>145</v>
      </c>
      <c r="D16" s="248" t="s">
        <v>145</v>
      </c>
      <c r="E16" s="248" t="s">
        <v>145</v>
      </c>
      <c r="F16" s="248" t="s">
        <v>145</v>
      </c>
      <c r="G16" s="248">
        <v>2.04</v>
      </c>
      <c r="H16" s="248" t="s">
        <v>152</v>
      </c>
      <c r="I16" s="249">
        <f t="shared" si="0"/>
        <v>2.04</v>
      </c>
      <c r="J16" s="250">
        <f t="shared" si="1"/>
        <v>2</v>
      </c>
      <c r="K16" s="249">
        <f t="shared" si="2"/>
        <v>4.38</v>
      </c>
      <c r="L16" s="250">
        <f t="shared" si="3"/>
        <v>4.4000000000000004</v>
      </c>
      <c r="M16" s="248">
        <v>68.099999999999994</v>
      </c>
      <c r="N16" s="251">
        <f t="shared" si="4"/>
        <v>68.099999999999994</v>
      </c>
      <c r="O16" s="252">
        <f t="shared" si="5"/>
        <v>68</v>
      </c>
      <c r="P16" s="253">
        <f t="shared" si="6"/>
        <v>146</v>
      </c>
      <c r="Q16" s="252">
        <f t="shared" si="7"/>
        <v>150</v>
      </c>
      <c r="R16" s="248">
        <v>7.47</v>
      </c>
      <c r="S16" s="254">
        <f t="shared" si="8"/>
        <v>7.47</v>
      </c>
      <c r="T16" s="255">
        <f t="shared" si="9"/>
        <v>7.5</v>
      </c>
      <c r="U16" s="254">
        <f t="shared" si="10"/>
        <v>16.038529411764706</v>
      </c>
      <c r="V16" s="255">
        <f t="shared" si="11"/>
        <v>16</v>
      </c>
      <c r="W16" s="256">
        <f t="shared" si="12"/>
        <v>3.6617647058823533</v>
      </c>
      <c r="X16" s="248" t="s">
        <v>153</v>
      </c>
      <c r="Y16" s="248">
        <v>1510000000</v>
      </c>
      <c r="Z16" s="248">
        <v>922000000</v>
      </c>
      <c r="AA16" s="248">
        <v>12.5</v>
      </c>
      <c r="AB16" s="248">
        <v>2.9</v>
      </c>
      <c r="AC16" s="248" t="s">
        <v>154</v>
      </c>
      <c r="AD16" s="248">
        <v>6.0000000000000002E-6</v>
      </c>
      <c r="AE16" s="248" t="s">
        <v>166</v>
      </c>
      <c r="AF16" s="248">
        <v>1E-3</v>
      </c>
      <c r="AG16" s="248" t="s">
        <v>155</v>
      </c>
      <c r="AH16" s="248" t="s">
        <v>146</v>
      </c>
      <c r="AI16" s="248">
        <v>2.04</v>
      </c>
      <c r="AJ16" s="248">
        <v>4.38</v>
      </c>
    </row>
    <row r="17" spans="1:37" ht="13.9" customHeight="1">
      <c r="A17" s="247" t="s">
        <v>185</v>
      </c>
      <c r="B17" s="247" t="s">
        <v>186</v>
      </c>
      <c r="C17" s="248" t="s">
        <v>146</v>
      </c>
      <c r="D17" s="248" t="s">
        <v>145</v>
      </c>
      <c r="E17" s="258" t="s">
        <v>149</v>
      </c>
      <c r="F17" s="258" t="s">
        <v>149</v>
      </c>
      <c r="G17" s="248">
        <v>21.9</v>
      </c>
      <c r="H17" s="247"/>
      <c r="I17" s="249" t="str">
        <f t="shared" si="0"/>
        <v>-</v>
      </c>
      <c r="J17" s="250" t="str">
        <f t="shared" si="1"/>
        <v>NITI</v>
      </c>
      <c r="K17" s="249">
        <f t="shared" si="2"/>
        <v>21.9</v>
      </c>
      <c r="L17" s="250">
        <f t="shared" si="3"/>
        <v>22</v>
      </c>
      <c r="M17" s="248" t="s">
        <v>147</v>
      </c>
      <c r="N17" s="251" t="str">
        <f t="shared" si="4"/>
        <v>--</v>
      </c>
      <c r="O17" s="252" t="str">
        <f t="shared" si="5"/>
        <v>NITI, NV</v>
      </c>
      <c r="P17" s="253" t="str">
        <f t="shared" si="6"/>
        <v>--</v>
      </c>
      <c r="Q17" s="252" t="str">
        <f t="shared" si="7"/>
        <v>NV</v>
      </c>
      <c r="R17" s="248" t="s">
        <v>147</v>
      </c>
      <c r="S17" s="254" t="str">
        <f t="shared" si="8"/>
        <v>--</v>
      </c>
      <c r="T17" s="255" t="str">
        <f t="shared" si="9"/>
        <v>NITI, NV</v>
      </c>
      <c r="U17" s="254" t="str">
        <f t="shared" si="10"/>
        <v>--</v>
      </c>
      <c r="V17" s="255" t="str">
        <f t="shared" si="11"/>
        <v>NV</v>
      </c>
      <c r="W17" s="256" t="str">
        <f t="shared" si="12"/>
        <v>NV</v>
      </c>
      <c r="X17" s="247"/>
      <c r="Y17" s="248">
        <v>0</v>
      </c>
      <c r="Z17" s="248" t="s">
        <v>147</v>
      </c>
      <c r="AA17" s="248">
        <v>12.5</v>
      </c>
      <c r="AB17" s="248" t="s">
        <v>147</v>
      </c>
      <c r="AC17" s="247"/>
      <c r="AD17" s="248" t="s">
        <v>147</v>
      </c>
      <c r="AE17" s="247"/>
      <c r="AF17" s="248">
        <v>5.0000000000000001E-3</v>
      </c>
      <c r="AG17" s="248" t="s">
        <v>174</v>
      </c>
      <c r="AH17" s="248" t="s">
        <v>146</v>
      </c>
      <c r="AI17" s="248" t="s">
        <v>147</v>
      </c>
      <c r="AJ17" s="248">
        <v>21.9</v>
      </c>
    </row>
    <row r="18" spans="1:37" ht="13.9" customHeight="1">
      <c r="A18" s="247" t="s">
        <v>189</v>
      </c>
      <c r="B18" s="247" t="s">
        <v>190</v>
      </c>
      <c r="C18" s="248" t="s">
        <v>146</v>
      </c>
      <c r="D18" s="248" t="s">
        <v>145</v>
      </c>
      <c r="E18" s="258" t="s">
        <v>149</v>
      </c>
      <c r="F18" s="258" t="s">
        <v>149</v>
      </c>
      <c r="G18" s="248">
        <v>2.0400000000000001E-3</v>
      </c>
      <c r="H18" s="247"/>
      <c r="I18" s="249">
        <f t="shared" si="0"/>
        <v>2.0400000000000001E-3</v>
      </c>
      <c r="J18" s="250">
        <f t="shared" si="1"/>
        <v>2E-3</v>
      </c>
      <c r="K18" s="249" t="str">
        <f t="shared" si="2"/>
        <v>-</v>
      </c>
      <c r="L18" s="250" t="str">
        <f t="shared" si="3"/>
        <v>NITI</v>
      </c>
      <c r="M18" s="248" t="s">
        <v>147</v>
      </c>
      <c r="N18" s="251" t="str">
        <f t="shared" si="4"/>
        <v>-</v>
      </c>
      <c r="O18" s="252" t="str">
        <f t="shared" si="5"/>
        <v>NV</v>
      </c>
      <c r="P18" s="253" t="str">
        <f t="shared" si="6"/>
        <v>--</v>
      </c>
      <c r="Q18" s="252" t="str">
        <f t="shared" si="7"/>
        <v>NITI, NV</v>
      </c>
      <c r="R18" s="248" t="s">
        <v>147</v>
      </c>
      <c r="S18" s="254" t="str">
        <f t="shared" si="8"/>
        <v>-</v>
      </c>
      <c r="T18" s="255" t="str">
        <f t="shared" si="9"/>
        <v>NV</v>
      </c>
      <c r="U18" s="254" t="str">
        <f t="shared" si="10"/>
        <v>--</v>
      </c>
      <c r="V18" s="255" t="str">
        <f t="shared" si="11"/>
        <v>NITI, NV</v>
      </c>
      <c r="W18" s="256" t="str">
        <f t="shared" si="12"/>
        <v>NITI, NV</v>
      </c>
      <c r="X18" s="247"/>
      <c r="Y18" s="248">
        <v>1060</v>
      </c>
      <c r="Z18" s="248">
        <v>382</v>
      </c>
      <c r="AA18" s="248">
        <v>12.5</v>
      </c>
      <c r="AB18" s="248">
        <v>0.7</v>
      </c>
      <c r="AC18" s="248" t="s">
        <v>148</v>
      </c>
      <c r="AD18" s="248">
        <v>6.0000000000000001E-3</v>
      </c>
      <c r="AE18" s="248" t="s">
        <v>166</v>
      </c>
      <c r="AF18" s="248" t="s">
        <v>147</v>
      </c>
      <c r="AG18" s="247"/>
      <c r="AH18" s="248" t="s">
        <v>146</v>
      </c>
      <c r="AI18" s="248">
        <v>2.0400000000000001E-3</v>
      </c>
      <c r="AJ18" s="248" t="s">
        <v>147</v>
      </c>
    </row>
    <row r="19" spans="1:37" ht="13.9" customHeight="1">
      <c r="A19" s="247" t="s">
        <v>191</v>
      </c>
      <c r="B19" s="247" t="s">
        <v>192</v>
      </c>
      <c r="C19" s="248" t="s">
        <v>145</v>
      </c>
      <c r="D19" s="248" t="s">
        <v>145</v>
      </c>
      <c r="E19" s="248" t="s">
        <v>145</v>
      </c>
      <c r="F19" s="248" t="s">
        <v>145</v>
      </c>
      <c r="G19" s="248">
        <v>2190</v>
      </c>
      <c r="H19" s="248" t="s">
        <v>163</v>
      </c>
      <c r="I19" s="249" t="str">
        <f t="shared" si="0"/>
        <v>-</v>
      </c>
      <c r="J19" s="250" t="str">
        <f t="shared" si="1"/>
        <v>NITI</v>
      </c>
      <c r="K19" s="249">
        <f t="shared" si="2"/>
        <v>2190</v>
      </c>
      <c r="L19" s="250">
        <f t="shared" si="3"/>
        <v>2200</v>
      </c>
      <c r="M19" s="248">
        <v>73000</v>
      </c>
      <c r="N19" s="251" t="str">
        <f t="shared" si="4"/>
        <v>--</v>
      </c>
      <c r="O19" s="252" t="str">
        <f t="shared" si="5"/>
        <v>NITI</v>
      </c>
      <c r="P19" s="253">
        <f t="shared" si="6"/>
        <v>73000</v>
      </c>
      <c r="Q19" s="252">
        <f t="shared" si="7"/>
        <v>73000</v>
      </c>
      <c r="R19" s="248">
        <v>4620000</v>
      </c>
      <c r="S19" s="254" t="str">
        <f t="shared" si="8"/>
        <v>--</v>
      </c>
      <c r="T19" s="255" t="str">
        <f t="shared" si="9"/>
        <v>NITI</v>
      </c>
      <c r="U19" s="254">
        <f t="shared" si="10"/>
        <v>4620000</v>
      </c>
      <c r="V19" s="255">
        <f t="shared" si="11"/>
        <v>4600000</v>
      </c>
      <c r="W19" s="256">
        <f t="shared" si="12"/>
        <v>2109.5890410958905</v>
      </c>
      <c r="X19" s="248" t="s">
        <v>153</v>
      </c>
      <c r="Y19" s="248">
        <v>6880000000</v>
      </c>
      <c r="Z19" s="248">
        <v>228000000</v>
      </c>
      <c r="AA19" s="248">
        <v>12.5</v>
      </c>
      <c r="AB19" s="248">
        <v>16</v>
      </c>
      <c r="AC19" s="248" t="s">
        <v>154</v>
      </c>
      <c r="AD19" s="248" t="s">
        <v>147</v>
      </c>
      <c r="AE19" s="247"/>
      <c r="AF19" s="248">
        <v>0.5</v>
      </c>
      <c r="AG19" s="248" t="s">
        <v>155</v>
      </c>
      <c r="AH19" s="248" t="s">
        <v>146</v>
      </c>
      <c r="AI19" s="248" t="s">
        <v>147</v>
      </c>
      <c r="AJ19" s="248">
        <v>2190</v>
      </c>
    </row>
    <row r="20" spans="1:37" ht="13.9" customHeight="1">
      <c r="A20" s="247" t="s">
        <v>193</v>
      </c>
      <c r="B20" s="247" t="s">
        <v>194</v>
      </c>
      <c r="C20" s="248" t="s">
        <v>145</v>
      </c>
      <c r="D20" s="248" t="s">
        <v>145</v>
      </c>
      <c r="E20" s="248" t="s">
        <v>145</v>
      </c>
      <c r="F20" s="248" t="s">
        <v>145</v>
      </c>
      <c r="G20" s="248">
        <v>13.1</v>
      </c>
      <c r="H20" s="248" t="s">
        <v>163</v>
      </c>
      <c r="I20" s="249" t="str">
        <f t="shared" si="0"/>
        <v>-</v>
      </c>
      <c r="J20" s="250" t="str">
        <f t="shared" si="1"/>
        <v>NITI</v>
      </c>
      <c r="K20" s="249">
        <f t="shared" si="2"/>
        <v>13.1</v>
      </c>
      <c r="L20" s="250">
        <f t="shared" si="3"/>
        <v>13</v>
      </c>
      <c r="M20" s="248">
        <v>438</v>
      </c>
      <c r="N20" s="251" t="str">
        <f t="shared" si="4"/>
        <v>--</v>
      </c>
      <c r="O20" s="252" t="str">
        <f t="shared" si="5"/>
        <v>NITI</v>
      </c>
      <c r="P20" s="253">
        <f t="shared" si="6"/>
        <v>438</v>
      </c>
      <c r="Q20" s="252">
        <f t="shared" si="7"/>
        <v>440</v>
      </c>
      <c r="R20" s="248">
        <v>50500</v>
      </c>
      <c r="S20" s="254" t="str">
        <f t="shared" si="8"/>
        <v>--</v>
      </c>
      <c r="T20" s="255" t="str">
        <f t="shared" si="9"/>
        <v>NITI</v>
      </c>
      <c r="U20" s="254">
        <f t="shared" si="10"/>
        <v>50500</v>
      </c>
      <c r="V20" s="255">
        <f t="shared" si="11"/>
        <v>51000</v>
      </c>
      <c r="W20" s="256">
        <f t="shared" si="12"/>
        <v>3854.9618320610689</v>
      </c>
      <c r="X20" s="248" t="s">
        <v>153</v>
      </c>
      <c r="Y20" s="248">
        <v>79200000</v>
      </c>
      <c r="Z20" s="248">
        <v>28600000</v>
      </c>
      <c r="AA20" s="248">
        <v>12.5</v>
      </c>
      <c r="AB20" s="248">
        <v>1.2</v>
      </c>
      <c r="AC20" s="248" t="s">
        <v>154</v>
      </c>
      <c r="AD20" s="248" t="s">
        <v>147</v>
      </c>
      <c r="AE20" s="247"/>
      <c r="AF20" s="248">
        <v>3.0000000000000001E-3</v>
      </c>
      <c r="AG20" s="248" t="s">
        <v>160</v>
      </c>
      <c r="AH20" s="248" t="s">
        <v>146</v>
      </c>
      <c r="AI20" s="248" t="s">
        <v>147</v>
      </c>
      <c r="AJ20" s="248">
        <v>13.1</v>
      </c>
    </row>
    <row r="21" spans="1:37" ht="13.9" customHeight="1">
      <c r="A21" s="247" t="s">
        <v>195</v>
      </c>
      <c r="B21" s="247" t="s">
        <v>196</v>
      </c>
      <c r="C21" s="248" t="s">
        <v>146</v>
      </c>
      <c r="D21" s="248" t="s">
        <v>145</v>
      </c>
      <c r="E21" s="258" t="s">
        <v>149</v>
      </c>
      <c r="F21" s="258" t="s">
        <v>149</v>
      </c>
      <c r="G21" s="248">
        <v>4.38</v>
      </c>
      <c r="H21" s="247"/>
      <c r="I21" s="249">
        <f t="shared" si="0"/>
        <v>7.67</v>
      </c>
      <c r="J21" s="250">
        <f t="shared" si="1"/>
        <v>7.7</v>
      </c>
      <c r="K21" s="249">
        <f t="shared" si="2"/>
        <v>4.38</v>
      </c>
      <c r="L21" s="250">
        <f t="shared" si="3"/>
        <v>4.4000000000000004</v>
      </c>
      <c r="M21" s="248" t="s">
        <v>147</v>
      </c>
      <c r="N21" s="251" t="str">
        <f t="shared" si="4"/>
        <v>--</v>
      </c>
      <c r="O21" s="252" t="str">
        <f t="shared" si="5"/>
        <v>NV</v>
      </c>
      <c r="P21" s="253" t="str">
        <f t="shared" si="6"/>
        <v>--</v>
      </c>
      <c r="Q21" s="252" t="str">
        <f t="shared" si="7"/>
        <v>NV</v>
      </c>
      <c r="R21" s="248" t="s">
        <v>147</v>
      </c>
      <c r="S21" s="254" t="str">
        <f t="shared" si="8"/>
        <v>--</v>
      </c>
      <c r="T21" s="255" t="str">
        <f t="shared" si="9"/>
        <v>NV</v>
      </c>
      <c r="U21" s="254" t="str">
        <f t="shared" si="10"/>
        <v>--</v>
      </c>
      <c r="V21" s="255" t="str">
        <f t="shared" si="11"/>
        <v>NV</v>
      </c>
      <c r="W21" s="256" t="str">
        <f t="shared" si="12"/>
        <v>NV</v>
      </c>
      <c r="X21" s="247"/>
      <c r="Y21" s="248">
        <v>3340000</v>
      </c>
      <c r="Z21" s="248">
        <v>1250000</v>
      </c>
      <c r="AA21" s="248">
        <v>12.5</v>
      </c>
      <c r="AB21" s="248">
        <v>1.3</v>
      </c>
      <c r="AC21" s="248" t="s">
        <v>154</v>
      </c>
      <c r="AD21" s="248">
        <v>1.5999999999999999E-6</v>
      </c>
      <c r="AE21" s="248" t="s">
        <v>166</v>
      </c>
      <c r="AF21" s="248">
        <v>1E-3</v>
      </c>
      <c r="AG21" s="248" t="s">
        <v>155</v>
      </c>
      <c r="AH21" s="248" t="s">
        <v>146</v>
      </c>
      <c r="AI21" s="248">
        <v>7.67</v>
      </c>
      <c r="AJ21" s="248">
        <v>4.38</v>
      </c>
    </row>
    <row r="22" spans="1:37" ht="13.9" customHeight="1">
      <c r="A22" s="247" t="s">
        <v>197</v>
      </c>
      <c r="B22" s="247" t="s">
        <v>198</v>
      </c>
      <c r="C22" s="248" t="s">
        <v>146</v>
      </c>
      <c r="D22" s="248" t="s">
        <v>145</v>
      </c>
      <c r="E22" s="258" t="s">
        <v>149</v>
      </c>
      <c r="F22" s="258" t="s">
        <v>149</v>
      </c>
      <c r="G22" s="248">
        <v>1.31</v>
      </c>
      <c r="H22" s="247"/>
      <c r="I22" s="249" t="str">
        <f t="shared" si="0"/>
        <v>-</v>
      </c>
      <c r="J22" s="250" t="str">
        <f t="shared" si="1"/>
        <v>NITI</v>
      </c>
      <c r="K22" s="249">
        <f t="shared" si="2"/>
        <v>1.31</v>
      </c>
      <c r="L22" s="250">
        <f t="shared" si="3"/>
        <v>1.3</v>
      </c>
      <c r="M22" s="248" t="s">
        <v>147</v>
      </c>
      <c r="N22" s="251" t="str">
        <f t="shared" si="4"/>
        <v>--</v>
      </c>
      <c r="O22" s="252" t="str">
        <f t="shared" si="5"/>
        <v>NITI, NV</v>
      </c>
      <c r="P22" s="253" t="str">
        <f t="shared" si="6"/>
        <v>--</v>
      </c>
      <c r="Q22" s="252" t="str">
        <f t="shared" si="7"/>
        <v>NV</v>
      </c>
      <c r="R22" s="248" t="s">
        <v>147</v>
      </c>
      <c r="S22" s="254" t="str">
        <f t="shared" si="8"/>
        <v>--</v>
      </c>
      <c r="T22" s="255" t="str">
        <f t="shared" si="9"/>
        <v>NITI, NV</v>
      </c>
      <c r="U22" s="254" t="str">
        <f t="shared" si="10"/>
        <v>--</v>
      </c>
      <c r="V22" s="255" t="str">
        <f t="shared" si="11"/>
        <v>NV</v>
      </c>
      <c r="W22" s="256" t="str">
        <f t="shared" si="12"/>
        <v>NV</v>
      </c>
      <c r="X22" s="247"/>
      <c r="Y22" s="248">
        <v>0</v>
      </c>
      <c r="Z22" s="248" t="s">
        <v>147</v>
      </c>
      <c r="AA22" s="248">
        <v>12.5</v>
      </c>
      <c r="AB22" s="248" t="s">
        <v>147</v>
      </c>
      <c r="AC22" s="247"/>
      <c r="AD22" s="248" t="s">
        <v>147</v>
      </c>
      <c r="AE22" s="247"/>
      <c r="AF22" s="248">
        <v>2.9999999999999997E-4</v>
      </c>
      <c r="AG22" s="248" t="s">
        <v>199</v>
      </c>
      <c r="AH22" s="248" t="s">
        <v>146</v>
      </c>
      <c r="AI22" s="248" t="s">
        <v>147</v>
      </c>
      <c r="AJ22" s="248">
        <v>1.31</v>
      </c>
    </row>
    <row r="23" spans="1:37" ht="13.9" customHeight="1">
      <c r="A23" s="247" t="s">
        <v>200</v>
      </c>
      <c r="B23" s="247" t="s">
        <v>201</v>
      </c>
      <c r="C23" s="248" t="s">
        <v>187</v>
      </c>
      <c r="D23" s="248" t="s">
        <v>145</v>
      </c>
      <c r="E23" s="258" t="s">
        <v>149</v>
      </c>
      <c r="F23" s="258" t="s">
        <v>149</v>
      </c>
      <c r="G23" s="248">
        <v>0.876</v>
      </c>
      <c r="H23" s="247"/>
      <c r="I23" s="249" t="str">
        <f t="shared" si="0"/>
        <v>-</v>
      </c>
      <c r="J23" s="250" t="str">
        <f t="shared" si="1"/>
        <v>NITI</v>
      </c>
      <c r="K23" s="249">
        <f t="shared" si="2"/>
        <v>0.876</v>
      </c>
      <c r="L23" s="250">
        <f t="shared" si="3"/>
        <v>0.88</v>
      </c>
      <c r="M23" s="248" t="s">
        <v>147</v>
      </c>
      <c r="N23" s="251" t="str">
        <f t="shared" si="4"/>
        <v>--</v>
      </c>
      <c r="O23" s="252" t="str">
        <f t="shared" si="5"/>
        <v>NITI, NV</v>
      </c>
      <c r="P23" s="253" t="str">
        <f t="shared" si="6"/>
        <v>--</v>
      </c>
      <c r="Q23" s="252" t="str">
        <f t="shared" si="7"/>
        <v>NV</v>
      </c>
      <c r="R23" s="248" t="s">
        <v>147</v>
      </c>
      <c r="S23" s="254" t="str">
        <f t="shared" si="8"/>
        <v>--</v>
      </c>
      <c r="T23" s="255" t="str">
        <f t="shared" si="9"/>
        <v>NITI, NV</v>
      </c>
      <c r="U23" s="254" t="str">
        <f t="shared" si="10"/>
        <v>--</v>
      </c>
      <c r="V23" s="255" t="str">
        <f t="shared" si="11"/>
        <v>NV</v>
      </c>
      <c r="W23" s="256" t="str">
        <f t="shared" si="12"/>
        <v>NV</v>
      </c>
      <c r="X23" s="247"/>
      <c r="Y23" s="248" t="s">
        <v>147</v>
      </c>
      <c r="Z23" s="248" t="s">
        <v>147</v>
      </c>
      <c r="AA23" s="248">
        <v>12.5</v>
      </c>
      <c r="AB23" s="248" t="s">
        <v>147</v>
      </c>
      <c r="AC23" s="247"/>
      <c r="AD23" s="248" t="s">
        <v>147</v>
      </c>
      <c r="AE23" s="247"/>
      <c r="AF23" s="248">
        <v>2.0000000000000001E-4</v>
      </c>
      <c r="AG23" s="248" t="s">
        <v>155</v>
      </c>
      <c r="AH23" s="248" t="s">
        <v>146</v>
      </c>
      <c r="AI23" s="248" t="s">
        <v>147</v>
      </c>
      <c r="AJ23" s="248">
        <v>0.876</v>
      </c>
    </row>
    <row r="24" spans="1:37" ht="13.9" customHeight="1">
      <c r="A24" s="247" t="s">
        <v>202</v>
      </c>
      <c r="B24" s="247" t="s">
        <v>203</v>
      </c>
      <c r="C24" s="248" t="s">
        <v>145</v>
      </c>
      <c r="D24" s="248" t="s">
        <v>145</v>
      </c>
      <c r="E24" s="248" t="s">
        <v>145</v>
      </c>
      <c r="F24" s="248" t="s">
        <v>145</v>
      </c>
      <c r="G24" s="248">
        <v>0.61299999999999999</v>
      </c>
      <c r="H24" s="248" t="s">
        <v>152</v>
      </c>
      <c r="I24" s="249">
        <f t="shared" si="0"/>
        <v>0.61299999999999999</v>
      </c>
      <c r="J24" s="250">
        <f t="shared" si="1"/>
        <v>0.61</v>
      </c>
      <c r="K24" s="249" t="str">
        <f t="shared" si="2"/>
        <v>-</v>
      </c>
      <c r="L24" s="250" t="str">
        <f t="shared" si="3"/>
        <v>NITI</v>
      </c>
      <c r="M24" s="248">
        <v>20.399999999999999</v>
      </c>
      <c r="N24" s="251">
        <f t="shared" si="4"/>
        <v>20.399999999999999</v>
      </c>
      <c r="O24" s="252">
        <f t="shared" si="5"/>
        <v>20</v>
      </c>
      <c r="P24" s="253" t="str">
        <f t="shared" si="6"/>
        <v>--</v>
      </c>
      <c r="Q24" s="252" t="str">
        <f t="shared" si="7"/>
        <v>NITI</v>
      </c>
      <c r="R24" s="248">
        <v>75</v>
      </c>
      <c r="S24" s="254">
        <f t="shared" si="8"/>
        <v>75</v>
      </c>
      <c r="T24" s="255">
        <f t="shared" si="9"/>
        <v>75</v>
      </c>
      <c r="U24" s="254" t="str">
        <f t="shared" si="10"/>
        <v>--</v>
      </c>
      <c r="V24" s="255" t="str">
        <f t="shared" si="11"/>
        <v>NITI</v>
      </c>
      <c r="W24" s="256" t="str">
        <f t="shared" si="12"/>
        <v>NITI</v>
      </c>
      <c r="X24" s="248" t="s">
        <v>153</v>
      </c>
      <c r="Y24" s="248">
        <v>5540</v>
      </c>
      <c r="Z24" s="248">
        <v>3430</v>
      </c>
      <c r="AA24" s="248">
        <v>12.5</v>
      </c>
      <c r="AB24" s="248" t="s">
        <v>147</v>
      </c>
      <c r="AC24" s="247"/>
      <c r="AD24" s="248">
        <v>2.0000000000000002E-5</v>
      </c>
      <c r="AE24" s="248" t="s">
        <v>204</v>
      </c>
      <c r="AF24" s="248" t="s">
        <v>147</v>
      </c>
      <c r="AG24" s="247"/>
      <c r="AH24" s="248" t="s">
        <v>146</v>
      </c>
      <c r="AI24" s="248">
        <v>0.61299999999999999</v>
      </c>
      <c r="AJ24" s="248" t="s">
        <v>147</v>
      </c>
      <c r="AK24" s="257" t="s">
        <v>1277</v>
      </c>
    </row>
    <row r="25" spans="1:37" ht="13.9" customHeight="1">
      <c r="A25" s="247" t="s">
        <v>205</v>
      </c>
      <c r="B25" s="247" t="s">
        <v>206</v>
      </c>
      <c r="C25" s="248" t="s">
        <v>145</v>
      </c>
      <c r="D25" s="248" t="s">
        <v>145</v>
      </c>
      <c r="E25" s="248" t="s">
        <v>145</v>
      </c>
      <c r="F25" s="248" t="s">
        <v>145</v>
      </c>
      <c r="G25" s="248">
        <v>2.1499999999999998E-2</v>
      </c>
      <c r="H25" s="248" t="s">
        <v>152</v>
      </c>
      <c r="I25" s="249">
        <f t="shared" si="0"/>
        <v>2.1499999999999998E-2</v>
      </c>
      <c r="J25" s="250">
        <f t="shared" si="1"/>
        <v>2.1999999999999999E-2</v>
      </c>
      <c r="K25" s="249" t="str">
        <f t="shared" si="2"/>
        <v>-</v>
      </c>
      <c r="L25" s="250" t="str">
        <f t="shared" si="3"/>
        <v>NITI</v>
      </c>
      <c r="M25" s="248">
        <v>0.71499999999999997</v>
      </c>
      <c r="N25" s="251">
        <f t="shared" si="4"/>
        <v>0.71499999999999997</v>
      </c>
      <c r="O25" s="252">
        <f t="shared" si="5"/>
        <v>0.72</v>
      </c>
      <c r="P25" s="253" t="str">
        <f t="shared" si="6"/>
        <v>--</v>
      </c>
      <c r="Q25" s="252" t="str">
        <f t="shared" si="7"/>
        <v>NITI</v>
      </c>
      <c r="R25" s="248">
        <v>2.2999999999999998</v>
      </c>
      <c r="S25" s="254">
        <f t="shared" si="8"/>
        <v>2.2999999999999998</v>
      </c>
      <c r="T25" s="255">
        <f t="shared" si="9"/>
        <v>2.2999999999999998</v>
      </c>
      <c r="U25" s="254" t="str">
        <f t="shared" si="10"/>
        <v>--</v>
      </c>
      <c r="V25" s="255" t="str">
        <f t="shared" si="11"/>
        <v>NITI</v>
      </c>
      <c r="W25" s="256" t="str">
        <f t="shared" si="12"/>
        <v>NITI</v>
      </c>
      <c r="X25" s="248" t="s">
        <v>153</v>
      </c>
      <c r="Y25" s="248">
        <v>68000</v>
      </c>
      <c r="Z25" s="248">
        <v>140000</v>
      </c>
      <c r="AA25" s="248">
        <v>12.5</v>
      </c>
      <c r="AB25" s="248" t="s">
        <v>147</v>
      </c>
      <c r="AC25" s="247"/>
      <c r="AD25" s="248">
        <v>5.71E-4</v>
      </c>
      <c r="AE25" s="248" t="s">
        <v>204</v>
      </c>
      <c r="AF25" s="248" t="s">
        <v>147</v>
      </c>
      <c r="AG25" s="247"/>
      <c r="AH25" s="248" t="s">
        <v>146</v>
      </c>
      <c r="AI25" s="248">
        <v>2.1499999999999998E-2</v>
      </c>
      <c r="AJ25" s="248" t="s">
        <v>147</v>
      </c>
      <c r="AK25" s="257" t="s">
        <v>1277</v>
      </c>
    </row>
    <row r="26" spans="1:37" ht="13.9" customHeight="1">
      <c r="A26" s="247" t="s">
        <v>207</v>
      </c>
      <c r="B26" s="247" t="s">
        <v>208</v>
      </c>
      <c r="C26" s="248" t="s">
        <v>145</v>
      </c>
      <c r="D26" s="248" t="s">
        <v>145</v>
      </c>
      <c r="E26" s="248" t="s">
        <v>145</v>
      </c>
      <c r="F26" s="248" t="s">
        <v>145</v>
      </c>
      <c r="G26" s="248">
        <v>2.1499999999999998E-2</v>
      </c>
      <c r="H26" s="248" t="s">
        <v>152</v>
      </c>
      <c r="I26" s="249">
        <f t="shared" si="0"/>
        <v>2.1499999999999998E-2</v>
      </c>
      <c r="J26" s="250">
        <f t="shared" si="1"/>
        <v>2.1999999999999999E-2</v>
      </c>
      <c r="K26" s="249" t="str">
        <f t="shared" si="2"/>
        <v>-</v>
      </c>
      <c r="L26" s="250" t="str">
        <f t="shared" si="3"/>
        <v>NITI</v>
      </c>
      <c r="M26" s="248">
        <v>0.71499999999999997</v>
      </c>
      <c r="N26" s="251">
        <f t="shared" si="4"/>
        <v>0.71499999999999997</v>
      </c>
      <c r="O26" s="252">
        <f t="shared" si="5"/>
        <v>0.72</v>
      </c>
      <c r="P26" s="253" t="str">
        <f t="shared" si="6"/>
        <v>--</v>
      </c>
      <c r="Q26" s="252" t="str">
        <f t="shared" si="7"/>
        <v>NITI</v>
      </c>
      <c r="R26" s="248">
        <v>0.71299999999999997</v>
      </c>
      <c r="S26" s="254">
        <f t="shared" si="8"/>
        <v>0.71299999999999997</v>
      </c>
      <c r="T26" s="255">
        <f t="shared" si="9"/>
        <v>0.71</v>
      </c>
      <c r="U26" s="254" t="str">
        <f t="shared" si="10"/>
        <v>--</v>
      </c>
      <c r="V26" s="255" t="str">
        <f t="shared" si="11"/>
        <v>NITI</v>
      </c>
      <c r="W26" s="256" t="str">
        <f t="shared" si="12"/>
        <v>NITI</v>
      </c>
      <c r="X26" s="248" t="s">
        <v>153</v>
      </c>
      <c r="Y26" s="248">
        <v>41200</v>
      </c>
      <c r="Z26" s="248">
        <v>43600</v>
      </c>
      <c r="AA26" s="248">
        <v>12.5</v>
      </c>
      <c r="AB26" s="248" t="s">
        <v>147</v>
      </c>
      <c r="AC26" s="247"/>
      <c r="AD26" s="248">
        <v>5.71E-4</v>
      </c>
      <c r="AE26" s="248" t="s">
        <v>204</v>
      </c>
      <c r="AF26" s="248" t="s">
        <v>147</v>
      </c>
      <c r="AG26" s="247"/>
      <c r="AH26" s="248" t="s">
        <v>146</v>
      </c>
      <c r="AI26" s="248">
        <v>2.1499999999999998E-2</v>
      </c>
      <c r="AJ26" s="248" t="s">
        <v>147</v>
      </c>
      <c r="AK26" s="257" t="s">
        <v>1277</v>
      </c>
    </row>
    <row r="27" spans="1:37" ht="13.9" customHeight="1">
      <c r="A27" s="247" t="s">
        <v>209</v>
      </c>
      <c r="B27" s="247" t="s">
        <v>210</v>
      </c>
      <c r="C27" s="248" t="s">
        <v>145</v>
      </c>
      <c r="D27" s="248" t="s">
        <v>145</v>
      </c>
      <c r="E27" s="248" t="s">
        <v>145</v>
      </c>
      <c r="F27" s="248" t="s">
        <v>145</v>
      </c>
      <c r="G27" s="248">
        <v>2.1499999999999998E-2</v>
      </c>
      <c r="H27" s="248" t="s">
        <v>152</v>
      </c>
      <c r="I27" s="249">
        <f t="shared" si="0"/>
        <v>2.1499999999999998E-2</v>
      </c>
      <c r="J27" s="250">
        <f t="shared" si="1"/>
        <v>2.1999999999999999E-2</v>
      </c>
      <c r="K27" s="249" t="str">
        <f t="shared" si="2"/>
        <v>-</v>
      </c>
      <c r="L27" s="250" t="str">
        <f t="shared" si="3"/>
        <v>NITI</v>
      </c>
      <c r="M27" s="248">
        <v>0.71499999999999997</v>
      </c>
      <c r="N27" s="251">
        <f t="shared" si="4"/>
        <v>0.71499999999999997</v>
      </c>
      <c r="O27" s="252">
        <f t="shared" si="5"/>
        <v>0.72</v>
      </c>
      <c r="P27" s="253" t="str">
        <f t="shared" si="6"/>
        <v>--</v>
      </c>
      <c r="Q27" s="252" t="str">
        <f t="shared" si="7"/>
        <v>NITI</v>
      </c>
      <c r="R27" s="248">
        <v>5.79</v>
      </c>
      <c r="S27" s="254">
        <f t="shared" si="8"/>
        <v>5.79</v>
      </c>
      <c r="T27" s="255">
        <f t="shared" si="9"/>
        <v>5.8</v>
      </c>
      <c r="U27" s="254" t="str">
        <f t="shared" si="10"/>
        <v>--</v>
      </c>
      <c r="V27" s="255" t="str">
        <f t="shared" si="11"/>
        <v>NITI</v>
      </c>
      <c r="W27" s="256" t="str">
        <f t="shared" si="12"/>
        <v>NITI</v>
      </c>
      <c r="X27" s="248" t="s">
        <v>153</v>
      </c>
      <c r="Y27" s="248">
        <v>1360</v>
      </c>
      <c r="Z27" s="248">
        <v>1030</v>
      </c>
      <c r="AA27" s="248">
        <v>12.5</v>
      </c>
      <c r="AB27" s="248" t="s">
        <v>147</v>
      </c>
      <c r="AC27" s="247"/>
      <c r="AD27" s="248">
        <v>5.71E-4</v>
      </c>
      <c r="AE27" s="248" t="s">
        <v>204</v>
      </c>
      <c r="AF27" s="248" t="s">
        <v>147</v>
      </c>
      <c r="AG27" s="247"/>
      <c r="AH27" s="248" t="s">
        <v>146</v>
      </c>
      <c r="AI27" s="248">
        <v>2.1499999999999998E-2</v>
      </c>
      <c r="AJ27" s="248" t="s">
        <v>147</v>
      </c>
      <c r="AK27" s="257" t="s">
        <v>1277</v>
      </c>
    </row>
    <row r="28" spans="1:37" ht="13.9" customHeight="1">
      <c r="A28" s="247" t="s">
        <v>211</v>
      </c>
      <c r="B28" s="247" t="s">
        <v>212</v>
      </c>
      <c r="C28" s="248" t="s">
        <v>145</v>
      </c>
      <c r="D28" s="248" t="s">
        <v>145</v>
      </c>
      <c r="E28" s="248" t="s">
        <v>145</v>
      </c>
      <c r="F28" s="248" t="s">
        <v>145</v>
      </c>
      <c r="G28" s="248">
        <v>2.1499999999999998E-2</v>
      </c>
      <c r="H28" s="248" t="s">
        <v>152</v>
      </c>
      <c r="I28" s="249">
        <f t="shared" si="0"/>
        <v>2.1499999999999998E-2</v>
      </c>
      <c r="J28" s="250">
        <f t="shared" si="1"/>
        <v>2.1999999999999999E-2</v>
      </c>
      <c r="K28" s="249" t="str">
        <f t="shared" si="2"/>
        <v>-</v>
      </c>
      <c r="L28" s="250" t="str">
        <f t="shared" si="3"/>
        <v>NITI</v>
      </c>
      <c r="M28" s="248">
        <v>0.71499999999999997</v>
      </c>
      <c r="N28" s="251">
        <f t="shared" si="4"/>
        <v>0.71499999999999997</v>
      </c>
      <c r="O28" s="252">
        <f t="shared" si="5"/>
        <v>0.72</v>
      </c>
      <c r="P28" s="253" t="str">
        <f t="shared" si="6"/>
        <v>--</v>
      </c>
      <c r="Q28" s="252" t="str">
        <f t="shared" si="7"/>
        <v>NITI</v>
      </c>
      <c r="R28" s="248">
        <v>1.19</v>
      </c>
      <c r="S28" s="254">
        <f t="shared" si="8"/>
        <v>1.19</v>
      </c>
      <c r="T28" s="255">
        <f t="shared" si="9"/>
        <v>1.2</v>
      </c>
      <c r="U28" s="254" t="str">
        <f t="shared" si="10"/>
        <v>--</v>
      </c>
      <c r="V28" s="255" t="str">
        <f t="shared" si="11"/>
        <v>NITI</v>
      </c>
      <c r="W28" s="256" t="str">
        <f t="shared" si="12"/>
        <v>NITI</v>
      </c>
      <c r="X28" s="248" t="s">
        <v>153</v>
      </c>
      <c r="Y28" s="248">
        <v>7760</v>
      </c>
      <c r="Z28" s="248">
        <v>1800</v>
      </c>
      <c r="AA28" s="248">
        <v>12.5</v>
      </c>
      <c r="AB28" s="248" t="s">
        <v>147</v>
      </c>
      <c r="AC28" s="247"/>
      <c r="AD28" s="248">
        <v>5.71E-4</v>
      </c>
      <c r="AE28" s="248" t="s">
        <v>204</v>
      </c>
      <c r="AF28" s="248" t="s">
        <v>147</v>
      </c>
      <c r="AG28" s="247"/>
      <c r="AH28" s="248" t="s">
        <v>146</v>
      </c>
      <c r="AI28" s="248">
        <v>2.1499999999999998E-2</v>
      </c>
      <c r="AJ28" s="248" t="s">
        <v>147</v>
      </c>
      <c r="AK28" s="257" t="s">
        <v>1277</v>
      </c>
    </row>
    <row r="29" spans="1:37" ht="13.9" customHeight="1">
      <c r="A29" s="247" t="s">
        <v>213</v>
      </c>
      <c r="B29" s="247" t="s">
        <v>214</v>
      </c>
      <c r="C29" s="248" t="s">
        <v>145</v>
      </c>
      <c r="D29" s="248" t="s">
        <v>145</v>
      </c>
      <c r="E29" s="248" t="s">
        <v>145</v>
      </c>
      <c r="F29" s="248" t="s">
        <v>145</v>
      </c>
      <c r="G29" s="248">
        <v>2.1499999999999998E-2</v>
      </c>
      <c r="H29" s="248" t="s">
        <v>152</v>
      </c>
      <c r="I29" s="249">
        <f t="shared" si="0"/>
        <v>2.1499999999999998E-2</v>
      </c>
      <c r="J29" s="250">
        <f t="shared" si="1"/>
        <v>2.1999999999999999E-2</v>
      </c>
      <c r="K29" s="249" t="str">
        <f t="shared" si="2"/>
        <v>-</v>
      </c>
      <c r="L29" s="250" t="str">
        <f t="shared" si="3"/>
        <v>NITI</v>
      </c>
      <c r="M29" s="248">
        <v>0.71499999999999997</v>
      </c>
      <c r="N29" s="251">
        <f t="shared" si="4"/>
        <v>0.71499999999999997</v>
      </c>
      <c r="O29" s="252">
        <f t="shared" si="5"/>
        <v>0.72</v>
      </c>
      <c r="P29" s="253" t="str">
        <f t="shared" si="6"/>
        <v>--</v>
      </c>
      <c r="Q29" s="252" t="str">
        <f t="shared" si="7"/>
        <v>NITI</v>
      </c>
      <c r="R29" s="248">
        <v>7.22</v>
      </c>
      <c r="S29" s="254">
        <f t="shared" si="8"/>
        <v>7.22</v>
      </c>
      <c r="T29" s="255">
        <f t="shared" si="9"/>
        <v>7.2</v>
      </c>
      <c r="U29" s="254" t="str">
        <f t="shared" si="10"/>
        <v>--</v>
      </c>
      <c r="V29" s="255" t="str">
        <f t="shared" si="11"/>
        <v>NITI</v>
      </c>
      <c r="W29" s="256" t="str">
        <f t="shared" si="12"/>
        <v>NITI</v>
      </c>
      <c r="X29" s="248" t="s">
        <v>153</v>
      </c>
      <c r="Y29" s="248">
        <v>1350</v>
      </c>
      <c r="Z29" s="248">
        <v>128</v>
      </c>
      <c r="AA29" s="248">
        <v>12.5</v>
      </c>
      <c r="AB29" s="248" t="s">
        <v>147</v>
      </c>
      <c r="AC29" s="247"/>
      <c r="AD29" s="248">
        <v>5.71E-4</v>
      </c>
      <c r="AE29" s="248" t="s">
        <v>204</v>
      </c>
      <c r="AF29" s="248" t="s">
        <v>147</v>
      </c>
      <c r="AG29" s="247"/>
      <c r="AH29" s="248" t="s">
        <v>146</v>
      </c>
      <c r="AI29" s="248">
        <v>2.1499999999999998E-2</v>
      </c>
      <c r="AJ29" s="248" t="s">
        <v>147</v>
      </c>
      <c r="AK29" s="257" t="s">
        <v>1277</v>
      </c>
    </row>
    <row r="30" spans="1:37" ht="13.9" customHeight="1">
      <c r="A30" s="247" t="s">
        <v>215</v>
      </c>
      <c r="B30" s="247" t="s">
        <v>216</v>
      </c>
      <c r="C30" s="248" t="s">
        <v>145</v>
      </c>
      <c r="D30" s="248" t="s">
        <v>145</v>
      </c>
      <c r="E30" s="248" t="s">
        <v>145</v>
      </c>
      <c r="F30" s="248" t="s">
        <v>145</v>
      </c>
      <c r="G30" s="248">
        <v>2.1499999999999998E-2</v>
      </c>
      <c r="H30" s="248" t="s">
        <v>152</v>
      </c>
      <c r="I30" s="249">
        <f t="shared" si="0"/>
        <v>2.1499999999999998E-2</v>
      </c>
      <c r="J30" s="250">
        <f t="shared" si="1"/>
        <v>2.1999999999999999E-2</v>
      </c>
      <c r="K30" s="249" t="str">
        <f t="shared" si="2"/>
        <v>-</v>
      </c>
      <c r="L30" s="250" t="str">
        <f t="shared" si="3"/>
        <v>NITI</v>
      </c>
      <c r="M30" s="248">
        <v>0.71499999999999997</v>
      </c>
      <c r="N30" s="251">
        <f t="shared" si="4"/>
        <v>0.71499999999999997</v>
      </c>
      <c r="O30" s="252">
        <f t="shared" si="5"/>
        <v>0.72</v>
      </c>
      <c r="P30" s="253" t="str">
        <f t="shared" si="6"/>
        <v>--</v>
      </c>
      <c r="Q30" s="252" t="str">
        <f t="shared" si="7"/>
        <v>NITI</v>
      </c>
      <c r="R30" s="248">
        <v>1.56</v>
      </c>
      <c r="S30" s="254">
        <f t="shared" si="8"/>
        <v>1.56</v>
      </c>
      <c r="T30" s="255">
        <f t="shared" si="9"/>
        <v>1.6</v>
      </c>
      <c r="U30" s="254" t="str">
        <f t="shared" si="10"/>
        <v>--</v>
      </c>
      <c r="V30" s="255" t="str">
        <f t="shared" si="11"/>
        <v>NITI</v>
      </c>
      <c r="W30" s="256" t="str">
        <f t="shared" si="12"/>
        <v>NITI</v>
      </c>
      <c r="X30" s="248" t="s">
        <v>153</v>
      </c>
      <c r="Y30" s="248">
        <v>861</v>
      </c>
      <c r="Z30" s="248">
        <v>198</v>
      </c>
      <c r="AA30" s="248">
        <v>12.5</v>
      </c>
      <c r="AB30" s="248" t="s">
        <v>147</v>
      </c>
      <c r="AC30" s="247"/>
      <c r="AD30" s="248">
        <v>5.71E-4</v>
      </c>
      <c r="AE30" s="248" t="s">
        <v>204</v>
      </c>
      <c r="AF30" s="248" t="s">
        <v>147</v>
      </c>
      <c r="AG30" s="247"/>
      <c r="AH30" s="248" t="s">
        <v>146</v>
      </c>
      <c r="AI30" s="248">
        <v>2.1499999999999998E-2</v>
      </c>
      <c r="AJ30" s="248" t="s">
        <v>147</v>
      </c>
      <c r="AK30" s="257" t="s">
        <v>1277</v>
      </c>
    </row>
    <row r="31" spans="1:37" ht="13.9" customHeight="1">
      <c r="A31" s="247" t="s">
        <v>217</v>
      </c>
      <c r="B31" s="247" t="s">
        <v>218</v>
      </c>
      <c r="C31" s="248" t="s">
        <v>187</v>
      </c>
      <c r="D31" s="248" t="s">
        <v>145</v>
      </c>
      <c r="E31" s="258" t="s">
        <v>149</v>
      </c>
      <c r="F31" s="258" t="s">
        <v>149</v>
      </c>
      <c r="G31" s="248">
        <v>2.8500000000000001E-3</v>
      </c>
      <c r="H31" s="247"/>
      <c r="I31" s="249">
        <f t="shared" si="0"/>
        <v>2.8500000000000001E-3</v>
      </c>
      <c r="J31" s="250">
        <f t="shared" si="1"/>
        <v>2.8999999999999998E-3</v>
      </c>
      <c r="K31" s="249">
        <f t="shared" si="2"/>
        <v>6.5699999999999995E-2</v>
      </c>
      <c r="L31" s="250">
        <f t="shared" si="3"/>
        <v>6.6000000000000003E-2</v>
      </c>
      <c r="M31" s="248" t="s">
        <v>147</v>
      </c>
      <c r="N31" s="251" t="str">
        <f t="shared" si="4"/>
        <v>-</v>
      </c>
      <c r="O31" s="252" t="str">
        <f t="shared" si="5"/>
        <v>NV</v>
      </c>
      <c r="P31" s="253" t="str">
        <f t="shared" si="6"/>
        <v>--</v>
      </c>
      <c r="Q31" s="252" t="str">
        <f t="shared" si="7"/>
        <v>NV</v>
      </c>
      <c r="R31" s="248" t="s">
        <v>147</v>
      </c>
      <c r="S31" s="254" t="str">
        <f t="shared" si="8"/>
        <v>-</v>
      </c>
      <c r="T31" s="255" t="str">
        <f t="shared" si="9"/>
        <v>NV</v>
      </c>
      <c r="U31" s="254" t="str">
        <f t="shared" si="10"/>
        <v>--</v>
      </c>
      <c r="V31" s="255" t="str">
        <f t="shared" si="11"/>
        <v>NV</v>
      </c>
      <c r="W31" s="256" t="str">
        <f t="shared" si="12"/>
        <v>NV</v>
      </c>
      <c r="X31" s="247"/>
      <c r="Y31" s="248" t="s">
        <v>147</v>
      </c>
      <c r="Z31" s="248" t="s">
        <v>147</v>
      </c>
      <c r="AA31" s="248">
        <v>12.5</v>
      </c>
      <c r="AB31" s="248" t="s">
        <v>147</v>
      </c>
      <c r="AC31" s="247"/>
      <c r="AD31" s="248">
        <v>4.3E-3</v>
      </c>
      <c r="AE31" s="248" t="s">
        <v>155</v>
      </c>
      <c r="AF31" s="248">
        <v>1.5E-5</v>
      </c>
      <c r="AG31" s="248" t="s">
        <v>166</v>
      </c>
      <c r="AH31" s="248" t="s">
        <v>146</v>
      </c>
      <c r="AI31" s="248">
        <v>2.8500000000000001E-3</v>
      </c>
      <c r="AJ31" s="248">
        <v>6.5699999999999995E-2</v>
      </c>
    </row>
    <row r="32" spans="1:37" ht="13.9" customHeight="1">
      <c r="A32" s="247" t="s">
        <v>219</v>
      </c>
      <c r="B32" s="247" t="s">
        <v>220</v>
      </c>
      <c r="C32" s="248" t="s">
        <v>187</v>
      </c>
      <c r="D32" s="248" t="s">
        <v>145</v>
      </c>
      <c r="E32" s="258" t="s">
        <v>149</v>
      </c>
      <c r="F32" s="258" t="s">
        <v>149</v>
      </c>
      <c r="G32" s="248">
        <v>0.219</v>
      </c>
      <c r="H32" s="247"/>
      <c r="I32" s="249" t="str">
        <f t="shared" si="0"/>
        <v>-</v>
      </c>
      <c r="J32" s="250" t="str">
        <f t="shared" si="1"/>
        <v>NITI</v>
      </c>
      <c r="K32" s="249">
        <f t="shared" si="2"/>
        <v>0.219</v>
      </c>
      <c r="L32" s="250">
        <f t="shared" si="3"/>
        <v>0.22</v>
      </c>
      <c r="M32" s="248" t="s">
        <v>147</v>
      </c>
      <c r="N32" s="251" t="str">
        <f t="shared" si="4"/>
        <v>--</v>
      </c>
      <c r="O32" s="252" t="str">
        <f t="shared" si="5"/>
        <v>NITI, NV</v>
      </c>
      <c r="P32" s="253" t="str">
        <f t="shared" si="6"/>
        <v>--</v>
      </c>
      <c r="Q32" s="252" t="str">
        <f t="shared" si="7"/>
        <v>NV</v>
      </c>
      <c r="R32" s="248" t="s">
        <v>147</v>
      </c>
      <c r="S32" s="254" t="str">
        <f t="shared" si="8"/>
        <v>--</v>
      </c>
      <c r="T32" s="255" t="str">
        <f t="shared" si="9"/>
        <v>NITI, NV</v>
      </c>
      <c r="U32" s="254" t="str">
        <f t="shared" si="10"/>
        <v>--</v>
      </c>
      <c r="V32" s="255" t="str">
        <f t="shared" si="11"/>
        <v>NV</v>
      </c>
      <c r="W32" s="256" t="str">
        <f t="shared" si="12"/>
        <v>NV</v>
      </c>
      <c r="X32" s="247"/>
      <c r="Y32" s="248" t="s">
        <v>147</v>
      </c>
      <c r="Z32" s="248" t="s">
        <v>147</v>
      </c>
      <c r="AA32" s="248">
        <v>12.5</v>
      </c>
      <c r="AB32" s="248">
        <v>5.0999999999999996</v>
      </c>
      <c r="AC32" s="248" t="s">
        <v>148</v>
      </c>
      <c r="AD32" s="248" t="s">
        <v>147</v>
      </c>
      <c r="AE32" s="247"/>
      <c r="AF32" s="248">
        <v>5.0000000000000002E-5</v>
      </c>
      <c r="AG32" s="248" t="s">
        <v>155</v>
      </c>
      <c r="AH32" s="248" t="s">
        <v>146</v>
      </c>
      <c r="AI32" s="248" t="s">
        <v>147</v>
      </c>
      <c r="AJ32" s="248">
        <v>0.219</v>
      </c>
    </row>
    <row r="33" spans="1:37" ht="13.9" customHeight="1">
      <c r="A33" s="247" t="s">
        <v>221</v>
      </c>
      <c r="B33" s="247" t="s">
        <v>222</v>
      </c>
      <c r="C33" s="248" t="s">
        <v>146</v>
      </c>
      <c r="D33" s="248" t="s">
        <v>145</v>
      </c>
      <c r="E33" s="258" t="s">
        <v>149</v>
      </c>
      <c r="F33" s="258" t="s">
        <v>149</v>
      </c>
      <c r="G33" s="248">
        <v>4.9099999999999998E-2</v>
      </c>
      <c r="H33" s="247"/>
      <c r="I33" s="249">
        <f t="shared" si="0"/>
        <v>4.9099999999999998E-2</v>
      </c>
      <c r="J33" s="250">
        <f t="shared" si="1"/>
        <v>4.9000000000000002E-2</v>
      </c>
      <c r="K33" s="249" t="str">
        <f t="shared" si="2"/>
        <v>-</v>
      </c>
      <c r="L33" s="250" t="str">
        <f t="shared" si="3"/>
        <v>NITI</v>
      </c>
      <c r="M33" s="248" t="s">
        <v>147</v>
      </c>
      <c r="N33" s="251" t="str">
        <f t="shared" si="4"/>
        <v>-</v>
      </c>
      <c r="O33" s="252" t="str">
        <f t="shared" si="5"/>
        <v>NV</v>
      </c>
      <c r="P33" s="253" t="str">
        <f t="shared" si="6"/>
        <v>--</v>
      </c>
      <c r="Q33" s="252" t="str">
        <f t="shared" si="7"/>
        <v>NITI, NV</v>
      </c>
      <c r="R33" s="248" t="s">
        <v>147</v>
      </c>
      <c r="S33" s="254" t="str">
        <f t="shared" si="8"/>
        <v>-</v>
      </c>
      <c r="T33" s="255" t="str">
        <f t="shared" si="9"/>
        <v>NV</v>
      </c>
      <c r="U33" s="254" t="str">
        <f t="shared" si="10"/>
        <v>--</v>
      </c>
      <c r="V33" s="255" t="str">
        <f t="shared" si="11"/>
        <v>NITI, NV</v>
      </c>
      <c r="W33" s="256" t="str">
        <f t="shared" si="12"/>
        <v>NITI, NV</v>
      </c>
      <c r="X33" s="247"/>
      <c r="Y33" s="248">
        <v>18.600000000000001</v>
      </c>
      <c r="Z33" s="248">
        <v>3.55</v>
      </c>
      <c r="AA33" s="248">
        <v>12.5</v>
      </c>
      <c r="AB33" s="248" t="s">
        <v>147</v>
      </c>
      <c r="AC33" s="247"/>
      <c r="AD33" s="248">
        <v>2.5000000000000001E-4</v>
      </c>
      <c r="AE33" s="248" t="s">
        <v>166</v>
      </c>
      <c r="AF33" s="248" t="s">
        <v>147</v>
      </c>
      <c r="AG33" s="247"/>
      <c r="AH33" s="248" t="s">
        <v>146</v>
      </c>
      <c r="AI33" s="248">
        <v>4.9099999999999998E-2</v>
      </c>
      <c r="AJ33" s="248" t="s">
        <v>147</v>
      </c>
    </row>
    <row r="34" spans="1:37" ht="13.9" customHeight="1">
      <c r="A34" s="247" t="s">
        <v>223</v>
      </c>
      <c r="B34" s="247" t="s">
        <v>224</v>
      </c>
      <c r="C34" s="248" t="s">
        <v>146</v>
      </c>
      <c r="D34" s="248" t="s">
        <v>145</v>
      </c>
      <c r="E34" s="258" t="s">
        <v>149</v>
      </c>
      <c r="F34" s="258" t="s">
        <v>149</v>
      </c>
      <c r="G34" s="248">
        <v>43.8</v>
      </c>
      <c r="H34" s="247"/>
      <c r="I34" s="249" t="str">
        <f t="shared" si="0"/>
        <v>-</v>
      </c>
      <c r="J34" s="250" t="str">
        <f t="shared" si="1"/>
        <v>NITI</v>
      </c>
      <c r="K34" s="249">
        <f t="shared" si="2"/>
        <v>43.8</v>
      </c>
      <c r="L34" s="250">
        <f t="shared" si="3"/>
        <v>44</v>
      </c>
      <c r="M34" s="248" t="s">
        <v>147</v>
      </c>
      <c r="N34" s="251" t="str">
        <f t="shared" si="4"/>
        <v>--</v>
      </c>
      <c r="O34" s="252" t="str">
        <f t="shared" si="5"/>
        <v>NITI, NV</v>
      </c>
      <c r="P34" s="253" t="str">
        <f t="shared" si="6"/>
        <v>--</v>
      </c>
      <c r="Q34" s="252" t="str">
        <f t="shared" si="7"/>
        <v>NV</v>
      </c>
      <c r="R34" s="248" t="s">
        <v>147</v>
      </c>
      <c r="S34" s="254" t="str">
        <f t="shared" si="8"/>
        <v>--</v>
      </c>
      <c r="T34" s="255" t="str">
        <f t="shared" si="9"/>
        <v>NITI, NV</v>
      </c>
      <c r="U34" s="254" t="str">
        <f t="shared" si="10"/>
        <v>--</v>
      </c>
      <c r="V34" s="255" t="str">
        <f t="shared" si="11"/>
        <v>NV</v>
      </c>
      <c r="W34" s="256" t="str">
        <f t="shared" si="12"/>
        <v>NV</v>
      </c>
      <c r="X34" s="247"/>
      <c r="Y34" s="248">
        <v>27.3</v>
      </c>
      <c r="Z34" s="248">
        <v>20.399999999999999</v>
      </c>
      <c r="AA34" s="248">
        <v>12.5</v>
      </c>
      <c r="AB34" s="248" t="s">
        <v>147</v>
      </c>
      <c r="AC34" s="247"/>
      <c r="AD34" s="248" t="s">
        <v>147</v>
      </c>
      <c r="AE34" s="247"/>
      <c r="AF34" s="248">
        <v>0.01</v>
      </c>
      <c r="AG34" s="248" t="s">
        <v>199</v>
      </c>
      <c r="AH34" s="248" t="s">
        <v>146</v>
      </c>
      <c r="AI34" s="248" t="s">
        <v>147</v>
      </c>
      <c r="AJ34" s="248">
        <v>43.8</v>
      </c>
    </row>
    <row r="35" spans="1:37" ht="13.9" customHeight="1">
      <c r="A35" s="247" t="s">
        <v>225</v>
      </c>
      <c r="B35" s="247" t="s">
        <v>226</v>
      </c>
      <c r="C35" s="248" t="s">
        <v>145</v>
      </c>
      <c r="D35" s="248" t="s">
        <v>145</v>
      </c>
      <c r="E35" s="248" t="s">
        <v>145</v>
      </c>
      <c r="F35" s="248" t="s">
        <v>145</v>
      </c>
      <c r="G35" s="248">
        <v>0.39600000000000002</v>
      </c>
      <c r="H35" s="248" t="s">
        <v>152</v>
      </c>
      <c r="I35" s="249">
        <f t="shared" si="0"/>
        <v>0.39600000000000002</v>
      </c>
      <c r="J35" s="250">
        <f t="shared" si="1"/>
        <v>0.4</v>
      </c>
      <c r="K35" s="249" t="str">
        <f t="shared" si="2"/>
        <v>-</v>
      </c>
      <c r="L35" s="250" t="str">
        <f t="shared" si="3"/>
        <v>NITI</v>
      </c>
      <c r="M35" s="248">
        <v>13.2</v>
      </c>
      <c r="N35" s="251">
        <f t="shared" si="4"/>
        <v>13.2</v>
      </c>
      <c r="O35" s="252">
        <f t="shared" si="5"/>
        <v>13</v>
      </c>
      <c r="P35" s="253" t="str">
        <f t="shared" si="6"/>
        <v>--</v>
      </c>
      <c r="Q35" s="252" t="str">
        <f t="shared" si="7"/>
        <v>NITI</v>
      </c>
      <c r="R35" s="248">
        <v>2170</v>
      </c>
      <c r="S35" s="254">
        <f t="shared" si="8"/>
        <v>2170</v>
      </c>
      <c r="T35" s="255">
        <f t="shared" si="9"/>
        <v>2200</v>
      </c>
      <c r="U35" s="254" t="str">
        <f t="shared" si="10"/>
        <v>--</v>
      </c>
      <c r="V35" s="255" t="str">
        <f t="shared" si="11"/>
        <v>NITI</v>
      </c>
      <c r="W35" s="256" t="str">
        <f t="shared" si="12"/>
        <v>NITI</v>
      </c>
      <c r="X35" s="248" t="s">
        <v>153</v>
      </c>
      <c r="Y35" s="248">
        <v>3540</v>
      </c>
      <c r="Z35" s="248">
        <v>1170</v>
      </c>
      <c r="AA35" s="248">
        <v>12.5</v>
      </c>
      <c r="AB35" s="248" t="s">
        <v>147</v>
      </c>
      <c r="AC35" s="247"/>
      <c r="AD35" s="248">
        <v>3.1000000000000001E-5</v>
      </c>
      <c r="AE35" s="248" t="s">
        <v>155</v>
      </c>
      <c r="AF35" s="248" t="s">
        <v>147</v>
      </c>
      <c r="AG35" s="247"/>
      <c r="AH35" s="248" t="s">
        <v>146</v>
      </c>
      <c r="AI35" s="248">
        <v>0.39600000000000002</v>
      </c>
      <c r="AJ35" s="248" t="s">
        <v>147</v>
      </c>
    </row>
    <row r="36" spans="1:37" ht="13.9" customHeight="1">
      <c r="A36" s="247" t="s">
        <v>227</v>
      </c>
      <c r="B36" s="247" t="s">
        <v>228</v>
      </c>
      <c r="C36" s="248" t="s">
        <v>146</v>
      </c>
      <c r="D36" s="248" t="s">
        <v>145</v>
      </c>
      <c r="E36" s="258" t="s">
        <v>149</v>
      </c>
      <c r="F36" s="258" t="s">
        <v>149</v>
      </c>
      <c r="G36" s="248">
        <v>3.0700000000000002E-2</v>
      </c>
      <c r="H36" s="247"/>
      <c r="I36" s="249" t="str">
        <f t="shared" si="0"/>
        <v>-</v>
      </c>
      <c r="J36" s="250" t="str">
        <f t="shared" si="1"/>
        <v>NITI</v>
      </c>
      <c r="K36" s="249">
        <f t="shared" si="2"/>
        <v>3.0700000000000002E-2</v>
      </c>
      <c r="L36" s="250">
        <f t="shared" si="3"/>
        <v>3.1E-2</v>
      </c>
      <c r="M36" s="248" t="s">
        <v>147</v>
      </c>
      <c r="N36" s="251" t="str">
        <f t="shared" si="4"/>
        <v>--</v>
      </c>
      <c r="O36" s="252" t="str">
        <f t="shared" si="5"/>
        <v>NITI, NV</v>
      </c>
      <c r="P36" s="253" t="str">
        <f t="shared" si="6"/>
        <v>--</v>
      </c>
      <c r="Q36" s="252" t="str">
        <f t="shared" si="7"/>
        <v>NV</v>
      </c>
      <c r="R36" s="248" t="s">
        <v>147</v>
      </c>
      <c r="S36" s="254" t="str">
        <f t="shared" si="8"/>
        <v>--</v>
      </c>
      <c r="T36" s="255" t="str">
        <f t="shared" si="9"/>
        <v>NITI, NV</v>
      </c>
      <c r="U36" s="254" t="str">
        <f t="shared" si="10"/>
        <v>--</v>
      </c>
      <c r="V36" s="255" t="str">
        <f t="shared" si="11"/>
        <v>NV</v>
      </c>
      <c r="W36" s="256" t="str">
        <f t="shared" si="12"/>
        <v>NV</v>
      </c>
      <c r="X36" s="247"/>
      <c r="Y36" s="248">
        <v>1.17E-3</v>
      </c>
      <c r="Z36" s="248">
        <v>1.17E-3</v>
      </c>
      <c r="AA36" s="248">
        <v>12.5</v>
      </c>
      <c r="AB36" s="248" t="s">
        <v>147</v>
      </c>
      <c r="AC36" s="247"/>
      <c r="AD36" s="248" t="s">
        <v>147</v>
      </c>
      <c r="AE36" s="247"/>
      <c r="AF36" s="248">
        <v>6.9999999999999999E-6</v>
      </c>
      <c r="AG36" s="248" t="s">
        <v>174</v>
      </c>
      <c r="AH36" s="248" t="s">
        <v>146</v>
      </c>
      <c r="AI36" s="248" t="s">
        <v>147</v>
      </c>
      <c r="AJ36" s="248">
        <v>3.0700000000000002E-2</v>
      </c>
    </row>
    <row r="37" spans="1:37" ht="13.9" customHeight="1">
      <c r="A37" s="247" t="s">
        <v>229</v>
      </c>
      <c r="B37" s="247" t="s">
        <v>230</v>
      </c>
      <c r="C37" s="248" t="s">
        <v>187</v>
      </c>
      <c r="D37" s="248" t="s">
        <v>145</v>
      </c>
      <c r="E37" s="258" t="s">
        <v>149</v>
      </c>
      <c r="F37" s="258" t="s">
        <v>149</v>
      </c>
      <c r="G37" s="248">
        <v>2.19</v>
      </c>
      <c r="H37" s="247"/>
      <c r="I37" s="249" t="str">
        <f t="shared" si="0"/>
        <v>-</v>
      </c>
      <c r="J37" s="250" t="str">
        <f t="shared" si="1"/>
        <v>NITI</v>
      </c>
      <c r="K37" s="249">
        <f t="shared" si="2"/>
        <v>2.19</v>
      </c>
      <c r="L37" s="250">
        <f t="shared" si="3"/>
        <v>2.2000000000000002</v>
      </c>
      <c r="M37" s="248" t="s">
        <v>147</v>
      </c>
      <c r="N37" s="251" t="str">
        <f t="shared" si="4"/>
        <v>--</v>
      </c>
      <c r="O37" s="252" t="str">
        <f t="shared" si="5"/>
        <v>NITI, NV</v>
      </c>
      <c r="P37" s="253" t="str">
        <f t="shared" si="6"/>
        <v>--</v>
      </c>
      <c r="Q37" s="252" t="str">
        <f t="shared" si="7"/>
        <v>NV</v>
      </c>
      <c r="R37" s="248" t="s">
        <v>147</v>
      </c>
      <c r="S37" s="254" t="str">
        <f t="shared" si="8"/>
        <v>--</v>
      </c>
      <c r="T37" s="255" t="str">
        <f t="shared" si="9"/>
        <v>NITI, NV</v>
      </c>
      <c r="U37" s="254" t="str">
        <f t="shared" si="10"/>
        <v>--</v>
      </c>
      <c r="V37" s="255" t="str">
        <f t="shared" si="11"/>
        <v>NV</v>
      </c>
      <c r="W37" s="256" t="str">
        <f t="shared" si="12"/>
        <v>NV</v>
      </c>
      <c r="X37" s="247"/>
      <c r="Y37" s="248" t="s">
        <v>147</v>
      </c>
      <c r="Z37" s="248" t="s">
        <v>147</v>
      </c>
      <c r="AA37" s="248">
        <v>12.5</v>
      </c>
      <c r="AB37" s="248" t="s">
        <v>147</v>
      </c>
      <c r="AC37" s="247"/>
      <c r="AD37" s="248" t="s">
        <v>147</v>
      </c>
      <c r="AE37" s="247"/>
      <c r="AF37" s="248">
        <v>5.0000000000000001E-4</v>
      </c>
      <c r="AG37" s="248" t="s">
        <v>231</v>
      </c>
      <c r="AH37" s="248" t="s">
        <v>146</v>
      </c>
      <c r="AI37" s="248" t="s">
        <v>147</v>
      </c>
      <c r="AJ37" s="248">
        <v>2.19</v>
      </c>
    </row>
    <row r="38" spans="1:37" ht="13.9" customHeight="1">
      <c r="A38" s="247" t="s">
        <v>232</v>
      </c>
      <c r="B38" s="247" t="s">
        <v>233</v>
      </c>
      <c r="C38" s="248" t="s">
        <v>145</v>
      </c>
      <c r="D38" s="248" t="s">
        <v>145</v>
      </c>
      <c r="E38" s="248" t="s">
        <v>145</v>
      </c>
      <c r="F38" s="248" t="s">
        <v>145</v>
      </c>
      <c r="G38" s="248">
        <v>0.20399999999999999</v>
      </c>
      <c r="H38" s="248" t="s">
        <v>152</v>
      </c>
      <c r="I38" s="249">
        <f t="shared" si="0"/>
        <v>0.20399999999999999</v>
      </c>
      <c r="J38" s="250">
        <f t="shared" si="1"/>
        <v>0.2</v>
      </c>
      <c r="K38" s="249" t="str">
        <f t="shared" si="2"/>
        <v>-</v>
      </c>
      <c r="L38" s="250" t="str">
        <f t="shared" si="3"/>
        <v>NITI</v>
      </c>
      <c r="M38" s="248">
        <v>6.81</v>
      </c>
      <c r="N38" s="251">
        <f t="shared" si="4"/>
        <v>6.81</v>
      </c>
      <c r="O38" s="252">
        <f t="shared" si="5"/>
        <v>6.8</v>
      </c>
      <c r="P38" s="253" t="str">
        <f t="shared" si="6"/>
        <v>--</v>
      </c>
      <c r="Q38" s="252" t="str">
        <f t="shared" si="7"/>
        <v>NITI</v>
      </c>
      <c r="R38" s="248">
        <v>2280</v>
      </c>
      <c r="S38" s="254">
        <f t="shared" si="8"/>
        <v>2280</v>
      </c>
      <c r="T38" s="255">
        <f t="shared" si="9"/>
        <v>2300</v>
      </c>
      <c r="U38" s="254" t="str">
        <f t="shared" si="10"/>
        <v>--</v>
      </c>
      <c r="V38" s="255" t="str">
        <f t="shared" si="11"/>
        <v>NITI</v>
      </c>
      <c r="W38" s="256" t="str">
        <f t="shared" si="12"/>
        <v>NITI</v>
      </c>
      <c r="X38" s="248" t="s">
        <v>153</v>
      </c>
      <c r="Y38" s="248">
        <v>2.58</v>
      </c>
      <c r="Z38" s="248">
        <v>0.84099999999999997</v>
      </c>
      <c r="AA38" s="248">
        <v>12.5</v>
      </c>
      <c r="AB38" s="248" t="s">
        <v>147</v>
      </c>
      <c r="AC38" s="247"/>
      <c r="AD38" s="248">
        <v>6.0000000000000002E-5</v>
      </c>
      <c r="AE38" s="248" t="s">
        <v>234</v>
      </c>
      <c r="AF38" s="248" t="s">
        <v>147</v>
      </c>
      <c r="AG38" s="247"/>
      <c r="AH38" s="248" t="s">
        <v>171</v>
      </c>
      <c r="AI38" s="248">
        <v>0.20399999999999999</v>
      </c>
      <c r="AJ38" s="248" t="s">
        <v>147</v>
      </c>
      <c r="AK38" s="257" t="s">
        <v>1278</v>
      </c>
    </row>
    <row r="39" spans="1:37" ht="13.9" customHeight="1">
      <c r="A39" s="247" t="s">
        <v>90</v>
      </c>
      <c r="B39" s="247" t="s">
        <v>235</v>
      </c>
      <c r="C39" s="248" t="s">
        <v>145</v>
      </c>
      <c r="D39" s="248" t="s">
        <v>145</v>
      </c>
      <c r="E39" s="248" t="s">
        <v>145</v>
      </c>
      <c r="F39" s="248" t="s">
        <v>145</v>
      </c>
      <c r="G39" s="248">
        <v>1.57</v>
      </c>
      <c r="H39" s="248" t="s">
        <v>152</v>
      </c>
      <c r="I39" s="249">
        <f t="shared" si="0"/>
        <v>1.57</v>
      </c>
      <c r="J39" s="250">
        <f t="shared" si="1"/>
        <v>1.6</v>
      </c>
      <c r="K39" s="249">
        <f t="shared" si="2"/>
        <v>131</v>
      </c>
      <c r="L39" s="250">
        <f t="shared" si="3"/>
        <v>130</v>
      </c>
      <c r="M39" s="248">
        <v>52.4</v>
      </c>
      <c r="N39" s="251">
        <f t="shared" si="4"/>
        <v>52.4</v>
      </c>
      <c r="O39" s="252">
        <f t="shared" si="5"/>
        <v>52</v>
      </c>
      <c r="P39" s="253">
        <f t="shared" si="6"/>
        <v>4366.666666666667</v>
      </c>
      <c r="Q39" s="252">
        <f t="shared" si="7"/>
        <v>4400</v>
      </c>
      <c r="R39" s="248">
        <v>12.1</v>
      </c>
      <c r="S39" s="254">
        <f t="shared" si="8"/>
        <v>12.1</v>
      </c>
      <c r="T39" s="255">
        <f t="shared" si="9"/>
        <v>12</v>
      </c>
      <c r="U39" s="254">
        <f t="shared" si="10"/>
        <v>1009.6178343949044</v>
      </c>
      <c r="V39" s="255">
        <f t="shared" si="11"/>
        <v>1000</v>
      </c>
      <c r="W39" s="312">
        <f t="shared" si="12"/>
        <v>7.7070063694267512</v>
      </c>
      <c r="X39" s="248" t="s">
        <v>434</v>
      </c>
      <c r="Y39" s="248">
        <v>398000000</v>
      </c>
      <c r="Z39" s="248">
        <v>233000000</v>
      </c>
      <c r="AA39" s="248">
        <v>12.5</v>
      </c>
      <c r="AB39" s="248">
        <v>1.2</v>
      </c>
      <c r="AC39" s="248" t="s">
        <v>154</v>
      </c>
      <c r="AD39" s="248">
        <v>7.7999999999999999E-6</v>
      </c>
      <c r="AE39" s="248" t="s">
        <v>155</v>
      </c>
      <c r="AF39" s="248">
        <v>0.03</v>
      </c>
      <c r="AG39" s="248" t="s">
        <v>155</v>
      </c>
      <c r="AH39" s="248" t="s">
        <v>146</v>
      </c>
      <c r="AI39" s="248">
        <v>1.57</v>
      </c>
      <c r="AJ39" s="248">
        <v>131</v>
      </c>
    </row>
    <row r="40" spans="1:37" ht="13.9" customHeight="1">
      <c r="A40" s="247" t="s">
        <v>1246</v>
      </c>
      <c r="B40" s="247" t="s">
        <v>1247</v>
      </c>
      <c r="C40" s="248" t="s">
        <v>145</v>
      </c>
      <c r="D40" s="248" t="s">
        <v>145</v>
      </c>
      <c r="E40" s="248" t="s">
        <v>145</v>
      </c>
      <c r="F40" s="248" t="s">
        <v>145</v>
      </c>
      <c r="G40" s="248">
        <v>17.5</v>
      </c>
      <c r="H40" s="248" t="s">
        <v>163</v>
      </c>
      <c r="I40" s="249" t="str">
        <f t="shared" si="0"/>
        <v>-</v>
      </c>
      <c r="J40" s="250" t="str">
        <f t="shared" si="1"/>
        <v>NITI</v>
      </c>
      <c r="K40" s="249">
        <f t="shared" si="2"/>
        <v>17.5</v>
      </c>
      <c r="L40" s="250">
        <f t="shared" si="3"/>
        <v>18</v>
      </c>
      <c r="M40" s="248">
        <v>584</v>
      </c>
      <c r="N40" s="251" t="str">
        <f t="shared" si="4"/>
        <v>--</v>
      </c>
      <c r="O40" s="252" t="str">
        <f t="shared" si="5"/>
        <v>NITI</v>
      </c>
      <c r="P40" s="253">
        <f t="shared" si="6"/>
        <v>584</v>
      </c>
      <c r="Q40" s="252">
        <f t="shared" si="7"/>
        <v>580</v>
      </c>
      <c r="R40" s="248">
        <v>115</v>
      </c>
      <c r="S40" s="254" t="str">
        <f t="shared" si="8"/>
        <v>--</v>
      </c>
      <c r="T40" s="255" t="str">
        <f t="shared" si="9"/>
        <v>NITI</v>
      </c>
      <c r="U40" s="254">
        <f t="shared" si="10"/>
        <v>115</v>
      </c>
      <c r="V40" s="255">
        <f t="shared" si="11"/>
        <v>120</v>
      </c>
      <c r="W40" s="312">
        <f t="shared" si="12"/>
        <v>6.5714285714285712</v>
      </c>
      <c r="X40" s="248" t="s">
        <v>153</v>
      </c>
      <c r="Y40" s="248">
        <v>40700000</v>
      </c>
      <c r="Z40" s="248">
        <v>7320000</v>
      </c>
      <c r="AA40" s="248">
        <v>12.5</v>
      </c>
      <c r="AB40" s="248" t="s">
        <v>147</v>
      </c>
      <c r="AC40" s="247"/>
      <c r="AD40" s="248" t="s">
        <v>147</v>
      </c>
      <c r="AE40" s="247"/>
      <c r="AF40" s="248">
        <v>4.0000000000000001E-3</v>
      </c>
      <c r="AG40" s="248" t="s">
        <v>166</v>
      </c>
      <c r="AH40" s="248" t="s">
        <v>146</v>
      </c>
      <c r="AI40" s="248" t="s">
        <v>147</v>
      </c>
      <c r="AJ40" s="248">
        <v>17.5</v>
      </c>
    </row>
    <row r="41" spans="1:37" ht="13.9" customHeight="1">
      <c r="A41" s="247" t="s">
        <v>237</v>
      </c>
      <c r="B41" s="247" t="s">
        <v>238</v>
      </c>
      <c r="C41" s="248" t="s">
        <v>146</v>
      </c>
      <c r="D41" s="248" t="s">
        <v>145</v>
      </c>
      <c r="E41" s="258" t="s">
        <v>149</v>
      </c>
      <c r="F41" s="258" t="s">
        <v>149</v>
      </c>
      <c r="G41" s="248">
        <v>1.83E-4</v>
      </c>
      <c r="H41" s="247"/>
      <c r="I41" s="249">
        <f t="shared" si="0"/>
        <v>1.83E-4</v>
      </c>
      <c r="J41" s="250">
        <f t="shared" si="1"/>
        <v>1.8000000000000001E-4</v>
      </c>
      <c r="K41" s="249" t="str">
        <f t="shared" si="2"/>
        <v>-</v>
      </c>
      <c r="L41" s="250" t="str">
        <f t="shared" si="3"/>
        <v>NITI</v>
      </c>
      <c r="M41" s="248" t="s">
        <v>147</v>
      </c>
      <c r="N41" s="251" t="str">
        <f t="shared" si="4"/>
        <v>-</v>
      </c>
      <c r="O41" s="252" t="str">
        <f t="shared" si="5"/>
        <v>NV</v>
      </c>
      <c r="P41" s="253" t="str">
        <f t="shared" si="6"/>
        <v>--</v>
      </c>
      <c r="Q41" s="252" t="str">
        <f t="shared" si="7"/>
        <v>NITI, NV</v>
      </c>
      <c r="R41" s="248" t="s">
        <v>147</v>
      </c>
      <c r="S41" s="254" t="str">
        <f t="shared" si="8"/>
        <v>-</v>
      </c>
      <c r="T41" s="255" t="str">
        <f t="shared" si="9"/>
        <v>NV</v>
      </c>
      <c r="U41" s="254" t="str">
        <f t="shared" si="10"/>
        <v>--</v>
      </c>
      <c r="V41" s="255" t="str">
        <f t="shared" si="11"/>
        <v>NITI, NV</v>
      </c>
      <c r="W41" s="256" t="str">
        <f t="shared" si="12"/>
        <v>NITI, NV</v>
      </c>
      <c r="X41" s="247"/>
      <c r="Y41" s="248">
        <v>8.9</v>
      </c>
      <c r="Z41" s="248">
        <v>0.14799999999999999</v>
      </c>
      <c r="AA41" s="248">
        <v>12.5</v>
      </c>
      <c r="AB41" s="248">
        <v>1.4</v>
      </c>
      <c r="AC41" s="248" t="s">
        <v>148</v>
      </c>
      <c r="AD41" s="248">
        <v>6.7000000000000004E-2</v>
      </c>
      <c r="AE41" s="248" t="s">
        <v>155</v>
      </c>
      <c r="AF41" s="248" t="s">
        <v>147</v>
      </c>
      <c r="AG41" s="247"/>
      <c r="AH41" s="248" t="s">
        <v>171</v>
      </c>
      <c r="AI41" s="248">
        <v>1.83E-4</v>
      </c>
      <c r="AJ41" s="248" t="s">
        <v>147</v>
      </c>
    </row>
    <row r="42" spans="1:37" ht="13.9" customHeight="1">
      <c r="A42" s="247" t="s">
        <v>241</v>
      </c>
      <c r="B42" s="247" t="s">
        <v>242</v>
      </c>
      <c r="C42" s="248" t="s">
        <v>146</v>
      </c>
      <c r="D42" s="248" t="s">
        <v>145</v>
      </c>
      <c r="E42" s="258" t="s">
        <v>149</v>
      </c>
      <c r="F42" s="258" t="s">
        <v>149</v>
      </c>
      <c r="G42" s="248">
        <v>8.7600000000000004E-3</v>
      </c>
      <c r="H42" s="247"/>
      <c r="I42" s="249">
        <f t="shared" si="0"/>
        <v>2.0400000000000001E-2</v>
      </c>
      <c r="J42" s="250">
        <f t="shared" si="1"/>
        <v>0.02</v>
      </c>
      <c r="K42" s="249">
        <f t="shared" si="2"/>
        <v>8.7600000000000004E-3</v>
      </c>
      <c r="L42" s="250">
        <f t="shared" si="3"/>
        <v>8.8000000000000005E-3</v>
      </c>
      <c r="M42" s="248" t="s">
        <v>147</v>
      </c>
      <c r="N42" s="251" t="str">
        <f t="shared" si="4"/>
        <v>--</v>
      </c>
      <c r="O42" s="252" t="str">
        <f t="shared" si="5"/>
        <v>NV</v>
      </c>
      <c r="P42" s="253" t="str">
        <f t="shared" si="6"/>
        <v>--</v>
      </c>
      <c r="Q42" s="252" t="str">
        <f t="shared" si="7"/>
        <v>NV</v>
      </c>
      <c r="R42" s="248" t="s">
        <v>147</v>
      </c>
      <c r="S42" s="254" t="str">
        <f t="shared" si="8"/>
        <v>--</v>
      </c>
      <c r="T42" s="255" t="str">
        <f t="shared" si="9"/>
        <v>NV</v>
      </c>
      <c r="U42" s="254" t="str">
        <f t="shared" si="10"/>
        <v>--</v>
      </c>
      <c r="V42" s="255" t="str">
        <f t="shared" si="11"/>
        <v>NV</v>
      </c>
      <c r="W42" s="256" t="str">
        <f t="shared" si="12"/>
        <v>NV</v>
      </c>
      <c r="X42" s="247"/>
      <c r="Y42" s="248">
        <v>7.4499999999999997E-2</v>
      </c>
      <c r="Z42" s="248">
        <v>5.45E-3</v>
      </c>
      <c r="AA42" s="248">
        <v>12.5</v>
      </c>
      <c r="AB42" s="248" t="s">
        <v>147</v>
      </c>
      <c r="AC42" s="247"/>
      <c r="AD42" s="248">
        <v>5.9999999999999995E-4</v>
      </c>
      <c r="AE42" s="248" t="s">
        <v>155</v>
      </c>
      <c r="AF42" s="248">
        <v>1.9999999999999999E-6</v>
      </c>
      <c r="AG42" s="248" t="s">
        <v>155</v>
      </c>
      <c r="AH42" s="248" t="s">
        <v>171</v>
      </c>
      <c r="AI42" s="248">
        <v>2.0400000000000001E-2</v>
      </c>
      <c r="AJ42" s="248">
        <v>8.7600000000000004E-3</v>
      </c>
      <c r="AK42" s="257" t="s">
        <v>1278</v>
      </c>
    </row>
    <row r="43" spans="1:37" ht="13.9" customHeight="1">
      <c r="A43" s="247" t="s">
        <v>243</v>
      </c>
      <c r="B43" s="247" t="s">
        <v>244</v>
      </c>
      <c r="C43" s="248" t="s">
        <v>146</v>
      </c>
      <c r="D43" s="248" t="s">
        <v>145</v>
      </c>
      <c r="E43" s="258" t="s">
        <v>149</v>
      </c>
      <c r="F43" s="258" t="s">
        <v>149</v>
      </c>
      <c r="G43" s="248">
        <v>0.20399999999999999</v>
      </c>
      <c r="H43" s="247"/>
      <c r="I43" s="249">
        <f t="shared" si="0"/>
        <v>0.20399999999999999</v>
      </c>
      <c r="J43" s="250">
        <f t="shared" si="1"/>
        <v>0.2</v>
      </c>
      <c r="K43" s="249" t="str">
        <f t="shared" si="2"/>
        <v>-</v>
      </c>
      <c r="L43" s="250" t="str">
        <f t="shared" si="3"/>
        <v>NITI</v>
      </c>
      <c r="M43" s="248" t="s">
        <v>147</v>
      </c>
      <c r="N43" s="251" t="str">
        <f t="shared" si="4"/>
        <v>-</v>
      </c>
      <c r="O43" s="252" t="str">
        <f t="shared" si="5"/>
        <v>NV</v>
      </c>
      <c r="P43" s="253" t="str">
        <f t="shared" si="6"/>
        <v>--</v>
      </c>
      <c r="Q43" s="252" t="str">
        <f t="shared" si="7"/>
        <v>NITI, NV</v>
      </c>
      <c r="R43" s="248" t="s">
        <v>147</v>
      </c>
      <c r="S43" s="254" t="str">
        <f t="shared" si="8"/>
        <v>-</v>
      </c>
      <c r="T43" s="255" t="str">
        <f t="shared" si="9"/>
        <v>NV</v>
      </c>
      <c r="U43" s="254" t="str">
        <f t="shared" si="10"/>
        <v>--</v>
      </c>
      <c r="V43" s="255" t="str">
        <f t="shared" si="11"/>
        <v>NITI, NV</v>
      </c>
      <c r="W43" s="256" t="str">
        <f t="shared" si="12"/>
        <v>NITI, NV</v>
      </c>
      <c r="X43" s="247"/>
      <c r="Y43" s="248">
        <v>6.79</v>
      </c>
      <c r="Z43" s="248">
        <v>8.5000000000000006E-3</v>
      </c>
      <c r="AA43" s="248">
        <v>12.5</v>
      </c>
      <c r="AB43" s="248" t="s">
        <v>147</v>
      </c>
      <c r="AC43" s="247"/>
      <c r="AD43" s="248">
        <v>6.0000000000000002E-5</v>
      </c>
      <c r="AE43" s="248" t="s">
        <v>234</v>
      </c>
      <c r="AF43" s="248" t="s">
        <v>147</v>
      </c>
      <c r="AG43" s="247"/>
      <c r="AH43" s="248" t="s">
        <v>171</v>
      </c>
      <c r="AI43" s="248">
        <v>0.20399999999999999</v>
      </c>
      <c r="AJ43" s="248" t="s">
        <v>147</v>
      </c>
      <c r="AK43" s="257" t="s">
        <v>1278</v>
      </c>
    </row>
    <row r="44" spans="1:37" ht="13.9" customHeight="1">
      <c r="A44" s="247" t="s">
        <v>1248</v>
      </c>
      <c r="B44" s="247" t="s">
        <v>239</v>
      </c>
      <c r="C44" s="248" t="s">
        <v>146</v>
      </c>
      <c r="D44" s="248" t="s">
        <v>145</v>
      </c>
      <c r="E44" s="258" t="s">
        <v>149</v>
      </c>
      <c r="F44" s="258" t="s">
        <v>149</v>
      </c>
      <c r="G44" s="248">
        <v>8.7600000000000004E-3</v>
      </c>
      <c r="H44" s="247"/>
      <c r="I44" s="249" t="str">
        <f t="shared" si="0"/>
        <v>-</v>
      </c>
      <c r="J44" s="250" t="str">
        <f t="shared" si="1"/>
        <v>NITI</v>
      </c>
      <c r="K44" s="249">
        <f t="shared" si="2"/>
        <v>8.7600000000000004E-3</v>
      </c>
      <c r="L44" s="250">
        <f t="shared" si="3"/>
        <v>8.8000000000000005E-3</v>
      </c>
      <c r="M44" s="248" t="s">
        <v>147</v>
      </c>
      <c r="N44" s="251" t="str">
        <f t="shared" si="4"/>
        <v>--</v>
      </c>
      <c r="O44" s="252" t="str">
        <f t="shared" si="5"/>
        <v>NITI, NV</v>
      </c>
      <c r="P44" s="253" t="str">
        <f t="shared" si="6"/>
        <v>--</v>
      </c>
      <c r="Q44" s="252" t="str">
        <f t="shared" si="7"/>
        <v>NV</v>
      </c>
      <c r="R44" s="248" t="s">
        <v>147</v>
      </c>
      <c r="S44" s="254" t="str">
        <f t="shared" si="8"/>
        <v>--</v>
      </c>
      <c r="T44" s="255" t="str">
        <f t="shared" si="9"/>
        <v>NITI, NV</v>
      </c>
      <c r="U44" s="254" t="str">
        <f t="shared" si="10"/>
        <v>--</v>
      </c>
      <c r="V44" s="255" t="str">
        <f t="shared" si="11"/>
        <v>NV</v>
      </c>
      <c r="W44" s="256" t="str">
        <f t="shared" si="12"/>
        <v>NV</v>
      </c>
      <c r="X44" s="247"/>
      <c r="Y44" s="248">
        <v>7.7399999999999997E-2</v>
      </c>
      <c r="Z44" s="248">
        <v>7.6600000000000001E-2</v>
      </c>
      <c r="AA44" s="248">
        <v>12.5</v>
      </c>
      <c r="AB44" s="248" t="s">
        <v>147</v>
      </c>
      <c r="AC44" s="247"/>
      <c r="AD44" s="248" t="s">
        <v>147</v>
      </c>
      <c r="AE44" s="247"/>
      <c r="AF44" s="248">
        <v>1.9999999999999999E-6</v>
      </c>
      <c r="AG44" s="248" t="s">
        <v>160</v>
      </c>
      <c r="AH44" s="248" t="s">
        <v>146</v>
      </c>
      <c r="AI44" s="248" t="s">
        <v>147</v>
      </c>
      <c r="AJ44" s="248">
        <v>8.7600000000000004E-3</v>
      </c>
      <c r="AK44" s="257" t="s">
        <v>1278</v>
      </c>
    </row>
    <row r="45" spans="1:37" ht="13.9" customHeight="1">
      <c r="A45" s="247" t="s">
        <v>1121</v>
      </c>
      <c r="B45" s="247" t="s">
        <v>240</v>
      </c>
      <c r="C45" s="248" t="s">
        <v>146</v>
      </c>
      <c r="D45" s="248" t="s">
        <v>145</v>
      </c>
      <c r="E45" s="258" t="s">
        <v>149</v>
      </c>
      <c r="F45" s="258" t="s">
        <v>149</v>
      </c>
      <c r="G45" s="248">
        <v>0.111</v>
      </c>
      <c r="H45" s="247"/>
      <c r="I45" s="249">
        <f t="shared" si="0"/>
        <v>0.111</v>
      </c>
      <c r="J45" s="250">
        <f t="shared" si="1"/>
        <v>0.11</v>
      </c>
      <c r="K45" s="249" t="str">
        <f t="shared" si="2"/>
        <v>-</v>
      </c>
      <c r="L45" s="250" t="str">
        <f t="shared" si="3"/>
        <v>NITI</v>
      </c>
      <c r="M45" s="248" t="s">
        <v>147</v>
      </c>
      <c r="N45" s="251" t="str">
        <f t="shared" si="4"/>
        <v>-</v>
      </c>
      <c r="O45" s="252" t="str">
        <f t="shared" si="5"/>
        <v>NV</v>
      </c>
      <c r="P45" s="253" t="str">
        <f t="shared" si="6"/>
        <v>--</v>
      </c>
      <c r="Q45" s="252" t="str">
        <f t="shared" si="7"/>
        <v>NITI, NV</v>
      </c>
      <c r="R45" s="248" t="s">
        <v>147</v>
      </c>
      <c r="S45" s="254" t="str">
        <f t="shared" si="8"/>
        <v>-</v>
      </c>
      <c r="T45" s="255" t="str">
        <f t="shared" si="9"/>
        <v>NV</v>
      </c>
      <c r="U45" s="254" t="str">
        <f t="shared" si="10"/>
        <v>--</v>
      </c>
      <c r="V45" s="255" t="str">
        <f t="shared" si="11"/>
        <v>NITI, NV</v>
      </c>
      <c r="W45" s="256" t="str">
        <f t="shared" si="12"/>
        <v>NITI, NV</v>
      </c>
      <c r="X45" s="247"/>
      <c r="Y45" s="248">
        <v>0.35599999999999998</v>
      </c>
      <c r="Z45" s="248">
        <v>2.07E-2</v>
      </c>
      <c r="AA45" s="248">
        <v>12.5</v>
      </c>
      <c r="AB45" s="248" t="s">
        <v>147</v>
      </c>
      <c r="AC45" s="247"/>
      <c r="AD45" s="248">
        <v>1.1E-4</v>
      </c>
      <c r="AE45" s="248" t="s">
        <v>166</v>
      </c>
      <c r="AF45" s="248" t="s">
        <v>147</v>
      </c>
      <c r="AG45" s="247"/>
      <c r="AH45" s="248" t="s">
        <v>146</v>
      </c>
      <c r="AI45" s="248">
        <v>0.111</v>
      </c>
      <c r="AJ45" s="248" t="s">
        <v>147</v>
      </c>
      <c r="AK45" s="257" t="s">
        <v>1278</v>
      </c>
    </row>
    <row r="46" spans="1:37" ht="13.9" customHeight="1">
      <c r="A46" s="247" t="s">
        <v>245</v>
      </c>
      <c r="B46" s="247" t="s">
        <v>246</v>
      </c>
      <c r="C46" s="248" t="s">
        <v>146</v>
      </c>
      <c r="D46" s="248" t="s">
        <v>145</v>
      </c>
      <c r="E46" s="258" t="s">
        <v>149</v>
      </c>
      <c r="F46" s="258" t="s">
        <v>149</v>
      </c>
      <c r="G46" s="248">
        <v>2.04</v>
      </c>
      <c r="H46" s="247"/>
      <c r="I46" s="249">
        <f t="shared" si="0"/>
        <v>2.04</v>
      </c>
      <c r="J46" s="250">
        <f t="shared" si="1"/>
        <v>2</v>
      </c>
      <c r="K46" s="249" t="str">
        <f t="shared" si="2"/>
        <v>-</v>
      </c>
      <c r="L46" s="250" t="str">
        <f t="shared" si="3"/>
        <v>NITI</v>
      </c>
      <c r="M46" s="248" t="s">
        <v>147</v>
      </c>
      <c r="N46" s="251" t="str">
        <f t="shared" si="4"/>
        <v>-</v>
      </c>
      <c r="O46" s="252" t="str">
        <f t="shared" si="5"/>
        <v>NV</v>
      </c>
      <c r="P46" s="253" t="str">
        <f t="shared" si="6"/>
        <v>--</v>
      </c>
      <c r="Q46" s="252" t="str">
        <f t="shared" si="7"/>
        <v>NITI, NV</v>
      </c>
      <c r="R46" s="248" t="s">
        <v>147</v>
      </c>
      <c r="S46" s="254" t="str">
        <f t="shared" si="8"/>
        <v>-</v>
      </c>
      <c r="T46" s="255" t="str">
        <f t="shared" si="9"/>
        <v>NV</v>
      </c>
      <c r="U46" s="254" t="str">
        <f t="shared" si="10"/>
        <v>--</v>
      </c>
      <c r="V46" s="255" t="str">
        <f t="shared" si="11"/>
        <v>NITI, NV</v>
      </c>
      <c r="W46" s="256" t="str">
        <f t="shared" si="12"/>
        <v>NITI, NV</v>
      </c>
      <c r="X46" s="247"/>
      <c r="Y46" s="248">
        <v>1.3100000000000001E-2</v>
      </c>
      <c r="Z46" s="248">
        <v>3.1800000000000001E-3</v>
      </c>
      <c r="AA46" s="248">
        <v>12.5</v>
      </c>
      <c r="AB46" s="248" t="s">
        <v>147</v>
      </c>
      <c r="AC46" s="247"/>
      <c r="AD46" s="248">
        <v>6.0000000000000002E-6</v>
      </c>
      <c r="AE46" s="248" t="s">
        <v>234</v>
      </c>
      <c r="AF46" s="248" t="s">
        <v>147</v>
      </c>
      <c r="AG46" s="247"/>
      <c r="AH46" s="248" t="s">
        <v>171</v>
      </c>
      <c r="AI46" s="248">
        <v>2.04</v>
      </c>
      <c r="AJ46" s="248" t="s">
        <v>147</v>
      </c>
      <c r="AK46" s="257" t="s">
        <v>1278</v>
      </c>
    </row>
    <row r="47" spans="1:37" ht="13.9" customHeight="1">
      <c r="A47" s="247" t="s">
        <v>247</v>
      </c>
      <c r="B47" s="247" t="s">
        <v>248</v>
      </c>
      <c r="C47" s="248" t="s">
        <v>145</v>
      </c>
      <c r="D47" s="248" t="s">
        <v>145</v>
      </c>
      <c r="E47" s="248" t="s">
        <v>145</v>
      </c>
      <c r="F47" s="248" t="s">
        <v>145</v>
      </c>
      <c r="G47" s="248">
        <v>0.25</v>
      </c>
      <c r="H47" s="248" t="s">
        <v>152</v>
      </c>
      <c r="I47" s="249">
        <f t="shared" si="0"/>
        <v>0.25</v>
      </c>
      <c r="J47" s="250">
        <f t="shared" si="1"/>
        <v>0.25</v>
      </c>
      <c r="K47" s="249">
        <f t="shared" si="2"/>
        <v>4.38</v>
      </c>
      <c r="L47" s="250">
        <f t="shared" si="3"/>
        <v>4.4000000000000004</v>
      </c>
      <c r="M47" s="248">
        <v>8.34</v>
      </c>
      <c r="N47" s="251">
        <f t="shared" si="4"/>
        <v>8.34</v>
      </c>
      <c r="O47" s="252">
        <f t="shared" si="5"/>
        <v>8.3000000000000007</v>
      </c>
      <c r="P47" s="253">
        <f t="shared" si="6"/>
        <v>146</v>
      </c>
      <c r="Q47" s="252">
        <f t="shared" si="7"/>
        <v>150</v>
      </c>
      <c r="R47" s="248">
        <v>31.4</v>
      </c>
      <c r="S47" s="254">
        <f t="shared" si="8"/>
        <v>31.4</v>
      </c>
      <c r="T47" s="255">
        <f t="shared" si="9"/>
        <v>31</v>
      </c>
      <c r="U47" s="254">
        <f t="shared" si="10"/>
        <v>550.12799999999993</v>
      </c>
      <c r="V47" s="255">
        <f t="shared" si="11"/>
        <v>550</v>
      </c>
      <c r="W47" s="256">
        <f t="shared" si="12"/>
        <v>125.59999999999998</v>
      </c>
      <c r="X47" s="248" t="s">
        <v>153</v>
      </c>
      <c r="Y47" s="248">
        <v>8370000</v>
      </c>
      <c r="Z47" s="248">
        <v>4180000</v>
      </c>
      <c r="AA47" s="248">
        <v>12.5</v>
      </c>
      <c r="AB47" s="248">
        <v>1.1000000000000001</v>
      </c>
      <c r="AC47" s="248" t="s">
        <v>154</v>
      </c>
      <c r="AD47" s="248">
        <v>4.8999999999999998E-5</v>
      </c>
      <c r="AE47" s="248" t="s">
        <v>166</v>
      </c>
      <c r="AF47" s="248">
        <v>1E-3</v>
      </c>
      <c r="AG47" s="248" t="s">
        <v>174</v>
      </c>
      <c r="AH47" s="248" t="s">
        <v>146</v>
      </c>
      <c r="AI47" s="248">
        <v>0.25</v>
      </c>
      <c r="AJ47" s="248">
        <v>4.38</v>
      </c>
    </row>
    <row r="48" spans="1:37" ht="13.9" customHeight="1">
      <c r="A48" s="247" t="s">
        <v>249</v>
      </c>
      <c r="B48" s="247" t="s">
        <v>250</v>
      </c>
      <c r="C48" s="248" t="s">
        <v>146</v>
      </c>
      <c r="D48" s="248" t="s">
        <v>145</v>
      </c>
      <c r="E48" s="258" t="s">
        <v>149</v>
      </c>
      <c r="F48" s="258" t="s">
        <v>149</v>
      </c>
      <c r="G48" s="248">
        <v>5.11E-3</v>
      </c>
      <c r="H48" s="247"/>
      <c r="I48" s="249">
        <f t="shared" si="0"/>
        <v>5.11E-3</v>
      </c>
      <c r="J48" s="250">
        <f t="shared" si="1"/>
        <v>5.1000000000000004E-3</v>
      </c>
      <c r="K48" s="249">
        <f t="shared" si="2"/>
        <v>8.7599999999999997E-2</v>
      </c>
      <c r="L48" s="250">
        <f t="shared" si="3"/>
        <v>8.7999999999999995E-2</v>
      </c>
      <c r="M48" s="248" t="s">
        <v>147</v>
      </c>
      <c r="N48" s="251" t="str">
        <f t="shared" si="4"/>
        <v>-</v>
      </c>
      <c r="O48" s="252" t="str">
        <f t="shared" si="5"/>
        <v>NV</v>
      </c>
      <c r="P48" s="253" t="str">
        <f t="shared" si="6"/>
        <v>--</v>
      </c>
      <c r="Q48" s="252" t="str">
        <f t="shared" si="7"/>
        <v>NV</v>
      </c>
      <c r="R48" s="248" t="s">
        <v>147</v>
      </c>
      <c r="S48" s="254" t="str">
        <f t="shared" si="8"/>
        <v>-</v>
      </c>
      <c r="T48" s="255" t="str">
        <f t="shared" si="9"/>
        <v>NV</v>
      </c>
      <c r="U48" s="254" t="str">
        <f t="shared" si="10"/>
        <v>--</v>
      </c>
      <c r="V48" s="255" t="str">
        <f t="shared" si="11"/>
        <v>NV</v>
      </c>
      <c r="W48" s="256" t="str">
        <f t="shared" si="12"/>
        <v>NV</v>
      </c>
      <c r="X48" s="247"/>
      <c r="Y48" s="248">
        <v>0</v>
      </c>
      <c r="Z48" s="248" t="s">
        <v>147</v>
      </c>
      <c r="AA48" s="248">
        <v>12.5</v>
      </c>
      <c r="AB48" s="248" t="s">
        <v>147</v>
      </c>
      <c r="AC48" s="247"/>
      <c r="AD48" s="248">
        <v>2.3999999999999998E-3</v>
      </c>
      <c r="AE48" s="248" t="s">
        <v>155</v>
      </c>
      <c r="AF48" s="248">
        <v>2.0000000000000002E-5</v>
      </c>
      <c r="AG48" s="248" t="s">
        <v>155</v>
      </c>
      <c r="AH48" s="248" t="s">
        <v>146</v>
      </c>
      <c r="AI48" s="248">
        <v>5.11E-3</v>
      </c>
      <c r="AJ48" s="248">
        <v>8.7599999999999997E-2</v>
      </c>
    </row>
    <row r="49" spans="1:37" ht="13.9" customHeight="1">
      <c r="A49" s="247" t="s">
        <v>251</v>
      </c>
      <c r="B49" s="247" t="s">
        <v>252</v>
      </c>
      <c r="C49" s="248" t="s">
        <v>145</v>
      </c>
      <c r="D49" s="248" t="s">
        <v>145</v>
      </c>
      <c r="E49" s="248" t="s">
        <v>145</v>
      </c>
      <c r="F49" s="248" t="s">
        <v>145</v>
      </c>
      <c r="G49" s="248">
        <v>1.75</v>
      </c>
      <c r="H49" s="248" t="s">
        <v>163</v>
      </c>
      <c r="I49" s="249" t="str">
        <f t="shared" si="0"/>
        <v>-</v>
      </c>
      <c r="J49" s="250" t="str">
        <f t="shared" si="1"/>
        <v>NITI</v>
      </c>
      <c r="K49" s="249">
        <f t="shared" si="2"/>
        <v>1.75</v>
      </c>
      <c r="L49" s="250">
        <f t="shared" si="3"/>
        <v>1.8</v>
      </c>
      <c r="M49" s="248">
        <v>58.4</v>
      </c>
      <c r="N49" s="251" t="str">
        <f t="shared" si="4"/>
        <v>--</v>
      </c>
      <c r="O49" s="252" t="str">
        <f t="shared" si="5"/>
        <v>NITI</v>
      </c>
      <c r="P49" s="253">
        <f t="shared" si="6"/>
        <v>58.4</v>
      </c>
      <c r="Q49" s="252">
        <f t="shared" si="7"/>
        <v>58</v>
      </c>
      <c r="R49" s="248">
        <v>383</v>
      </c>
      <c r="S49" s="254" t="str">
        <f t="shared" si="8"/>
        <v>--</v>
      </c>
      <c r="T49" s="255" t="str">
        <f t="shared" si="9"/>
        <v>NITI</v>
      </c>
      <c r="U49" s="254">
        <f t="shared" si="10"/>
        <v>383</v>
      </c>
      <c r="V49" s="255">
        <f t="shared" si="11"/>
        <v>380</v>
      </c>
      <c r="W49" s="256">
        <f t="shared" si="12"/>
        <v>218.85714285714286</v>
      </c>
      <c r="X49" s="248" t="s">
        <v>153</v>
      </c>
      <c r="Y49" s="248">
        <v>74100</v>
      </c>
      <c r="Z49" s="248">
        <v>34200</v>
      </c>
      <c r="AA49" s="248">
        <v>12.5</v>
      </c>
      <c r="AB49" s="248">
        <v>0.6</v>
      </c>
      <c r="AC49" s="248" t="s">
        <v>154</v>
      </c>
      <c r="AD49" s="248" t="s">
        <v>147</v>
      </c>
      <c r="AE49" s="247"/>
      <c r="AF49" s="248">
        <v>4.0000000000000002E-4</v>
      </c>
      <c r="AG49" s="248" t="s">
        <v>160</v>
      </c>
      <c r="AH49" s="248" t="s">
        <v>146</v>
      </c>
      <c r="AI49" s="248" t="s">
        <v>147</v>
      </c>
      <c r="AJ49" s="248">
        <v>1.75</v>
      </c>
    </row>
    <row r="50" spans="1:37" ht="13.9" customHeight="1">
      <c r="A50" s="247" t="s">
        <v>253</v>
      </c>
      <c r="B50" s="247" t="s">
        <v>254</v>
      </c>
      <c r="C50" s="248" t="s">
        <v>145</v>
      </c>
      <c r="D50" s="248" t="s">
        <v>145</v>
      </c>
      <c r="E50" s="248" t="s">
        <v>145</v>
      </c>
      <c r="F50" s="248" t="s">
        <v>145</v>
      </c>
      <c r="G50" s="248">
        <v>3.7199999999999997E-2</v>
      </c>
      <c r="H50" s="248" t="s">
        <v>152</v>
      </c>
      <c r="I50" s="249">
        <f t="shared" si="0"/>
        <v>3.7199999999999997E-2</v>
      </c>
      <c r="J50" s="250">
        <f t="shared" si="1"/>
        <v>3.6999999999999998E-2</v>
      </c>
      <c r="K50" s="249" t="str">
        <f t="shared" si="2"/>
        <v>-</v>
      </c>
      <c r="L50" s="250" t="str">
        <f t="shared" si="3"/>
        <v>NITI</v>
      </c>
      <c r="M50" s="248">
        <v>1.24</v>
      </c>
      <c r="N50" s="251">
        <f t="shared" si="4"/>
        <v>1.24</v>
      </c>
      <c r="O50" s="252">
        <f t="shared" si="5"/>
        <v>1.2</v>
      </c>
      <c r="P50" s="253" t="str">
        <f t="shared" si="6"/>
        <v>--</v>
      </c>
      <c r="Q50" s="252" t="str">
        <f t="shared" si="7"/>
        <v>NITI</v>
      </c>
      <c r="R50" s="248">
        <v>139</v>
      </c>
      <c r="S50" s="254">
        <f t="shared" si="8"/>
        <v>139</v>
      </c>
      <c r="T50" s="255">
        <f t="shared" si="9"/>
        <v>140</v>
      </c>
      <c r="U50" s="254" t="str">
        <f t="shared" si="10"/>
        <v>--</v>
      </c>
      <c r="V50" s="255" t="str">
        <f t="shared" si="11"/>
        <v>NITI</v>
      </c>
      <c r="W50" s="256" t="str">
        <f t="shared" si="12"/>
        <v>NITI</v>
      </c>
      <c r="X50" s="248" t="s">
        <v>153</v>
      </c>
      <c r="Y50" s="248">
        <v>11900000</v>
      </c>
      <c r="Z50" s="248">
        <v>4610000</v>
      </c>
      <c r="AA50" s="248">
        <v>12.5</v>
      </c>
      <c r="AB50" s="248">
        <v>2.7</v>
      </c>
      <c r="AC50" s="248" t="s">
        <v>154</v>
      </c>
      <c r="AD50" s="248">
        <v>3.3E-4</v>
      </c>
      <c r="AE50" s="248" t="s">
        <v>155</v>
      </c>
      <c r="AF50" s="248" t="s">
        <v>147</v>
      </c>
      <c r="AG50" s="247"/>
      <c r="AH50" s="248" t="s">
        <v>146</v>
      </c>
      <c r="AI50" s="248">
        <v>3.7199999999999997E-2</v>
      </c>
      <c r="AJ50" s="248" t="s">
        <v>147</v>
      </c>
    </row>
    <row r="51" spans="1:37" ht="13.9" customHeight="1">
      <c r="A51" s="247" t="s">
        <v>255</v>
      </c>
      <c r="B51" s="247" t="s">
        <v>256</v>
      </c>
      <c r="C51" s="248" t="s">
        <v>146</v>
      </c>
      <c r="D51" s="248" t="s">
        <v>145</v>
      </c>
      <c r="E51" s="258" t="s">
        <v>149</v>
      </c>
      <c r="F51" s="258" t="s">
        <v>149</v>
      </c>
      <c r="G51" s="248">
        <v>5.1100000000000003</v>
      </c>
      <c r="H51" s="247"/>
      <c r="I51" s="249">
        <f t="shared" si="0"/>
        <v>5.1100000000000003</v>
      </c>
      <c r="J51" s="250">
        <f t="shared" si="1"/>
        <v>5.0999999999999996</v>
      </c>
      <c r="K51" s="249" t="str">
        <f t="shared" si="2"/>
        <v>-</v>
      </c>
      <c r="L51" s="250" t="str">
        <f t="shared" si="3"/>
        <v>NITI</v>
      </c>
      <c r="M51" s="248" t="s">
        <v>147</v>
      </c>
      <c r="N51" s="251" t="str">
        <f t="shared" si="4"/>
        <v>-</v>
      </c>
      <c r="O51" s="252" t="str">
        <f t="shared" si="5"/>
        <v>NV</v>
      </c>
      <c r="P51" s="253" t="str">
        <f t="shared" si="6"/>
        <v>--</v>
      </c>
      <c r="Q51" s="252" t="str">
        <f t="shared" si="7"/>
        <v>NITI, NV</v>
      </c>
      <c r="R51" s="248" t="s">
        <v>147</v>
      </c>
      <c r="S51" s="254" t="str">
        <f t="shared" si="8"/>
        <v>-</v>
      </c>
      <c r="T51" s="255" t="str">
        <f t="shared" si="9"/>
        <v>NV</v>
      </c>
      <c r="U51" s="254" t="str">
        <f t="shared" si="10"/>
        <v>--</v>
      </c>
      <c r="V51" s="255" t="str">
        <f t="shared" si="11"/>
        <v>NITI, NV</v>
      </c>
      <c r="W51" s="256" t="str">
        <f t="shared" si="12"/>
        <v>NITI, NV</v>
      </c>
      <c r="X51" s="247"/>
      <c r="Y51" s="248">
        <v>2.98</v>
      </c>
      <c r="Z51" s="248">
        <v>0.59199999999999997</v>
      </c>
      <c r="AA51" s="248">
        <v>12.5</v>
      </c>
      <c r="AB51" s="248">
        <v>0.3</v>
      </c>
      <c r="AC51" s="248" t="s">
        <v>148</v>
      </c>
      <c r="AD51" s="248">
        <v>2.3999999999999999E-6</v>
      </c>
      <c r="AE51" s="248" t="s">
        <v>166</v>
      </c>
      <c r="AF51" s="248" t="s">
        <v>147</v>
      </c>
      <c r="AG51" s="247"/>
      <c r="AH51" s="248" t="s">
        <v>146</v>
      </c>
      <c r="AI51" s="248">
        <v>5.1100000000000003</v>
      </c>
      <c r="AJ51" s="248" t="s">
        <v>147</v>
      </c>
    </row>
    <row r="52" spans="1:37" ht="13.9" customHeight="1">
      <c r="A52" s="247" t="s">
        <v>257</v>
      </c>
      <c r="B52" s="247" t="s">
        <v>258</v>
      </c>
      <c r="C52" s="248" t="s">
        <v>145</v>
      </c>
      <c r="D52" s="248" t="s">
        <v>145</v>
      </c>
      <c r="E52" s="248" t="s">
        <v>145</v>
      </c>
      <c r="F52" s="248" t="s">
        <v>145</v>
      </c>
      <c r="G52" s="248">
        <v>1.9799999999999999E-4</v>
      </c>
      <c r="H52" s="248" t="s">
        <v>152</v>
      </c>
      <c r="I52" s="249">
        <f t="shared" si="0"/>
        <v>1.9799999999999999E-4</v>
      </c>
      <c r="J52" s="250">
        <f t="shared" si="1"/>
        <v>2.0000000000000001E-4</v>
      </c>
      <c r="K52" s="249" t="str">
        <f t="shared" si="2"/>
        <v>-</v>
      </c>
      <c r="L52" s="250" t="str">
        <f t="shared" si="3"/>
        <v>NITI</v>
      </c>
      <c r="M52" s="248">
        <v>6.5900000000000004E-3</v>
      </c>
      <c r="N52" s="251">
        <f t="shared" si="4"/>
        <v>6.5900000000000004E-3</v>
      </c>
      <c r="O52" s="252">
        <f t="shared" si="5"/>
        <v>6.6E-3</v>
      </c>
      <c r="P52" s="253" t="str">
        <f t="shared" si="6"/>
        <v>--</v>
      </c>
      <c r="Q52" s="252" t="str">
        <f t="shared" si="7"/>
        <v>NITI</v>
      </c>
      <c r="R52" s="248">
        <v>2.16E-3</v>
      </c>
      <c r="S52" s="254">
        <f t="shared" si="8"/>
        <v>2.16E-3</v>
      </c>
      <c r="T52" s="255">
        <f t="shared" si="9"/>
        <v>2.2000000000000001E-3</v>
      </c>
      <c r="U52" s="254" t="str">
        <f t="shared" si="10"/>
        <v>--</v>
      </c>
      <c r="V52" s="255" t="str">
        <f t="shared" si="11"/>
        <v>NITI</v>
      </c>
      <c r="W52" s="256" t="str">
        <f t="shared" si="12"/>
        <v>NITI</v>
      </c>
      <c r="X52" s="248" t="s">
        <v>153</v>
      </c>
      <c r="Y52" s="248">
        <v>182000000</v>
      </c>
      <c r="Z52" s="248">
        <v>2010000000</v>
      </c>
      <c r="AA52" s="248">
        <v>12.5</v>
      </c>
      <c r="AB52" s="248">
        <v>6.5</v>
      </c>
      <c r="AC52" s="248" t="s">
        <v>148</v>
      </c>
      <c r="AD52" s="248">
        <v>6.2E-2</v>
      </c>
      <c r="AE52" s="248" t="s">
        <v>155</v>
      </c>
      <c r="AF52" s="248" t="s">
        <v>147</v>
      </c>
      <c r="AG52" s="247"/>
      <c r="AH52" s="248" t="s">
        <v>146</v>
      </c>
      <c r="AI52" s="248">
        <v>1.9799999999999999E-4</v>
      </c>
      <c r="AJ52" s="248" t="s">
        <v>147</v>
      </c>
    </row>
    <row r="53" spans="1:37" ht="13.9" customHeight="1">
      <c r="A53" s="247" t="s">
        <v>259</v>
      </c>
      <c r="B53" s="247" t="s">
        <v>260</v>
      </c>
      <c r="C53" s="248" t="s">
        <v>187</v>
      </c>
      <c r="D53" s="248" t="s">
        <v>145</v>
      </c>
      <c r="E53" s="258" t="s">
        <v>149</v>
      </c>
      <c r="F53" s="258" t="s">
        <v>149</v>
      </c>
      <c r="G53" s="248">
        <v>87.6</v>
      </c>
      <c r="H53" s="247"/>
      <c r="I53" s="249" t="str">
        <f t="shared" si="0"/>
        <v>-</v>
      </c>
      <c r="J53" s="250" t="str">
        <f t="shared" si="1"/>
        <v>NITI</v>
      </c>
      <c r="K53" s="249">
        <f t="shared" si="2"/>
        <v>87.6</v>
      </c>
      <c r="L53" s="250">
        <f t="shared" si="3"/>
        <v>88</v>
      </c>
      <c r="M53" s="248" t="s">
        <v>147</v>
      </c>
      <c r="N53" s="274" t="str">
        <f t="shared" si="4"/>
        <v>--</v>
      </c>
      <c r="O53" s="275" t="str">
        <f t="shared" si="5"/>
        <v>NITI, NV</v>
      </c>
      <c r="P53" s="313" t="str">
        <f t="shared" si="6"/>
        <v>--</v>
      </c>
      <c r="Q53" s="275" t="str">
        <f t="shared" si="7"/>
        <v>NV</v>
      </c>
      <c r="R53" s="248" t="s">
        <v>147</v>
      </c>
      <c r="S53" s="259" t="str">
        <f t="shared" si="8"/>
        <v>--</v>
      </c>
      <c r="T53" s="260" t="str">
        <f t="shared" si="9"/>
        <v>NITI, NV</v>
      </c>
      <c r="U53" s="259" t="str">
        <f t="shared" si="10"/>
        <v>--</v>
      </c>
      <c r="V53" s="260" t="str">
        <f t="shared" si="11"/>
        <v>NV</v>
      </c>
      <c r="W53" s="261" t="str">
        <f t="shared" si="12"/>
        <v>NV</v>
      </c>
      <c r="X53" s="247"/>
      <c r="Y53" s="248" t="s">
        <v>147</v>
      </c>
      <c r="Z53" s="248" t="s">
        <v>147</v>
      </c>
      <c r="AA53" s="248">
        <v>12.5</v>
      </c>
      <c r="AB53" s="248" t="s">
        <v>147</v>
      </c>
      <c r="AC53" s="247"/>
      <c r="AD53" s="248" t="s">
        <v>147</v>
      </c>
      <c r="AE53" s="247"/>
      <c r="AF53" s="248">
        <v>0.02</v>
      </c>
      <c r="AG53" s="248" t="s">
        <v>231</v>
      </c>
      <c r="AH53" s="248" t="s">
        <v>146</v>
      </c>
      <c r="AI53" s="248" t="s">
        <v>147</v>
      </c>
      <c r="AJ53" s="248">
        <v>87.6</v>
      </c>
    </row>
    <row r="54" spans="1:37" s="315" customFormat="1" ht="13.9" customHeight="1">
      <c r="A54" s="262" t="s">
        <v>261</v>
      </c>
      <c r="B54" s="262" t="s">
        <v>262</v>
      </c>
      <c r="C54" s="263" t="s">
        <v>145</v>
      </c>
      <c r="D54" s="263" t="s">
        <v>145</v>
      </c>
      <c r="E54" s="263" t="s">
        <v>145</v>
      </c>
      <c r="F54" s="262"/>
      <c r="G54" s="263">
        <v>87.6</v>
      </c>
      <c r="H54" s="270" t="s">
        <v>163</v>
      </c>
      <c r="I54" s="249" t="str">
        <f t="shared" si="0"/>
        <v>-</v>
      </c>
      <c r="J54" s="250" t="str">
        <f t="shared" si="1"/>
        <v>NITI</v>
      </c>
      <c r="K54" s="249">
        <f t="shared" si="2"/>
        <v>87.6</v>
      </c>
      <c r="L54" s="250">
        <f t="shared" si="3"/>
        <v>88</v>
      </c>
      <c r="M54" s="265">
        <v>2920</v>
      </c>
      <c r="N54" s="276" t="str">
        <f t="shared" si="4"/>
        <v>--</v>
      </c>
      <c r="O54" s="277" t="str">
        <f t="shared" si="5"/>
        <v>NITI</v>
      </c>
      <c r="P54" s="276">
        <f t="shared" si="6"/>
        <v>2920</v>
      </c>
      <c r="Q54" s="277">
        <f t="shared" si="7"/>
        <v>2900</v>
      </c>
      <c r="R54" s="314" t="s">
        <v>147</v>
      </c>
      <c r="S54" s="266" t="str">
        <f t="shared" si="8"/>
        <v>--</v>
      </c>
      <c r="T54" s="267" t="str">
        <f t="shared" si="9"/>
        <v>NITI</v>
      </c>
      <c r="U54" s="266" t="str">
        <f t="shared" si="10"/>
        <v>--</v>
      </c>
      <c r="V54" s="267" t="s">
        <v>1272</v>
      </c>
      <c r="W54" s="268" t="str">
        <f t="shared" si="12"/>
        <v>No EPA Value</v>
      </c>
      <c r="X54" s="269"/>
      <c r="Y54" s="263">
        <v>6300000</v>
      </c>
      <c r="Z54" s="263" t="s">
        <v>147</v>
      </c>
      <c r="AA54" s="263">
        <v>12.5</v>
      </c>
      <c r="AB54" s="263" t="s">
        <v>147</v>
      </c>
      <c r="AC54" s="262"/>
      <c r="AD54" s="263" t="s">
        <v>147</v>
      </c>
      <c r="AE54" s="262"/>
      <c r="AF54" s="263">
        <v>0.02</v>
      </c>
      <c r="AG54" s="263" t="s">
        <v>174</v>
      </c>
      <c r="AH54" s="263" t="s">
        <v>146</v>
      </c>
      <c r="AI54" s="263" t="s">
        <v>147</v>
      </c>
      <c r="AJ54" s="263">
        <v>87.6</v>
      </c>
      <c r="AK54" s="193"/>
    </row>
    <row r="55" spans="1:37" s="315" customFormat="1" ht="13.9" customHeight="1">
      <c r="A55" s="262" t="s">
        <v>263</v>
      </c>
      <c r="B55" s="262" t="s">
        <v>264</v>
      </c>
      <c r="C55" s="263" t="s">
        <v>145</v>
      </c>
      <c r="D55" s="263" t="s">
        <v>145</v>
      </c>
      <c r="E55" s="263" t="s">
        <v>145</v>
      </c>
      <c r="F55" s="262"/>
      <c r="G55" s="263">
        <v>56.9</v>
      </c>
      <c r="H55" s="270" t="s">
        <v>163</v>
      </c>
      <c r="I55" s="249" t="str">
        <f t="shared" si="0"/>
        <v>-</v>
      </c>
      <c r="J55" s="250" t="str">
        <f t="shared" si="1"/>
        <v>NITI</v>
      </c>
      <c r="K55" s="249">
        <f t="shared" si="2"/>
        <v>56.9</v>
      </c>
      <c r="L55" s="250">
        <f t="shared" si="3"/>
        <v>57</v>
      </c>
      <c r="M55" s="265">
        <v>1900</v>
      </c>
      <c r="N55" s="276" t="str">
        <f t="shared" si="4"/>
        <v>--</v>
      </c>
      <c r="O55" s="277" t="str">
        <f t="shared" si="5"/>
        <v>NITI</v>
      </c>
      <c r="P55" s="276">
        <f t="shared" si="6"/>
        <v>1900</v>
      </c>
      <c r="Q55" s="277">
        <f t="shared" si="7"/>
        <v>1900</v>
      </c>
      <c r="R55" s="314" t="s">
        <v>147</v>
      </c>
      <c r="S55" s="266" t="str">
        <f t="shared" si="8"/>
        <v>--</v>
      </c>
      <c r="T55" s="267" t="str">
        <f t="shared" si="9"/>
        <v>NITI</v>
      </c>
      <c r="U55" s="266" t="str">
        <f t="shared" si="10"/>
        <v>--</v>
      </c>
      <c r="V55" s="267" t="s">
        <v>1272</v>
      </c>
      <c r="W55" s="268" t="str">
        <f t="shared" ref="W55" si="13">IF(ISNUMBER(U55), U55/K55, V55)</f>
        <v>No EPA Value</v>
      </c>
      <c r="X55" s="269"/>
      <c r="Y55" s="263">
        <v>133000000000</v>
      </c>
      <c r="Z55" s="263" t="s">
        <v>147</v>
      </c>
      <c r="AA55" s="263">
        <v>12.5</v>
      </c>
      <c r="AB55" s="263" t="s">
        <v>147</v>
      </c>
      <c r="AC55" s="262"/>
      <c r="AD55" s="263" t="s">
        <v>147</v>
      </c>
      <c r="AE55" s="262"/>
      <c r="AF55" s="263">
        <v>1.2999999999999999E-2</v>
      </c>
      <c r="AG55" s="263" t="s">
        <v>166</v>
      </c>
      <c r="AH55" s="263" t="s">
        <v>146</v>
      </c>
      <c r="AI55" s="263" t="s">
        <v>147</v>
      </c>
      <c r="AJ55" s="263">
        <v>56.9</v>
      </c>
      <c r="AK55" s="193"/>
    </row>
    <row r="56" spans="1:37" ht="13.9" customHeight="1">
      <c r="A56" s="247" t="s">
        <v>265</v>
      </c>
      <c r="B56" s="247" t="s">
        <v>266</v>
      </c>
      <c r="C56" s="248" t="s">
        <v>187</v>
      </c>
      <c r="D56" s="248" t="s">
        <v>145</v>
      </c>
      <c r="E56" s="258" t="s">
        <v>149</v>
      </c>
      <c r="F56" s="258" t="s">
        <v>149</v>
      </c>
      <c r="G56" s="248">
        <v>8.7599999999999997E-2</v>
      </c>
      <c r="H56" s="247"/>
      <c r="I56" s="249">
        <f t="shared" si="0"/>
        <v>8.7599999999999997E-2</v>
      </c>
      <c r="J56" s="250">
        <f t="shared" si="1"/>
        <v>8.7999999999999995E-2</v>
      </c>
      <c r="K56" s="249" t="str">
        <f t="shared" si="2"/>
        <v>-</v>
      </c>
      <c r="L56" s="250" t="str">
        <f t="shared" si="3"/>
        <v>NITI</v>
      </c>
      <c r="M56" s="248" t="s">
        <v>147</v>
      </c>
      <c r="N56" s="279" t="str">
        <f t="shared" si="4"/>
        <v>-</v>
      </c>
      <c r="O56" s="280" t="str">
        <f t="shared" si="5"/>
        <v>NV</v>
      </c>
      <c r="P56" s="316" t="str">
        <f t="shared" si="6"/>
        <v>--</v>
      </c>
      <c r="Q56" s="280" t="str">
        <f t="shared" si="7"/>
        <v>NITI, NV</v>
      </c>
      <c r="R56" s="248" t="s">
        <v>147</v>
      </c>
      <c r="S56" s="271" t="str">
        <f t="shared" si="8"/>
        <v>-</v>
      </c>
      <c r="T56" s="272" t="str">
        <f t="shared" si="9"/>
        <v>NV</v>
      </c>
      <c r="U56" s="271" t="str">
        <f t="shared" si="10"/>
        <v>--</v>
      </c>
      <c r="V56" s="272" t="str">
        <f t="shared" si="11"/>
        <v>NITI, NV</v>
      </c>
      <c r="W56" s="273" t="str">
        <f t="shared" si="12"/>
        <v>NITI, NV</v>
      </c>
      <c r="X56" s="247"/>
      <c r="Y56" s="248" t="s">
        <v>147</v>
      </c>
      <c r="Z56" s="248" t="s">
        <v>147</v>
      </c>
      <c r="AA56" s="248">
        <v>12.5</v>
      </c>
      <c r="AB56" s="248" t="s">
        <v>147</v>
      </c>
      <c r="AC56" s="247"/>
      <c r="AD56" s="248">
        <v>1.3999999999999999E-4</v>
      </c>
      <c r="AE56" s="248" t="s">
        <v>166</v>
      </c>
      <c r="AF56" s="248" t="s">
        <v>147</v>
      </c>
      <c r="AG56" s="247"/>
      <c r="AH56" s="248" t="s">
        <v>146</v>
      </c>
      <c r="AI56" s="248">
        <v>8.7599999999999997E-2</v>
      </c>
      <c r="AJ56" s="248" t="s">
        <v>147</v>
      </c>
    </row>
    <row r="57" spans="1:37" ht="13.9" customHeight="1">
      <c r="A57" s="247" t="s">
        <v>267</v>
      </c>
      <c r="B57" s="247" t="s">
        <v>268</v>
      </c>
      <c r="C57" s="248" t="s">
        <v>145</v>
      </c>
      <c r="D57" s="248" t="s">
        <v>145</v>
      </c>
      <c r="E57" s="248" t="s">
        <v>145</v>
      </c>
      <c r="F57" s="248" t="s">
        <v>145</v>
      </c>
      <c r="G57" s="248">
        <v>0.26300000000000001</v>
      </c>
      <c r="H57" s="248" t="s">
        <v>163</v>
      </c>
      <c r="I57" s="249" t="str">
        <f t="shared" si="0"/>
        <v>-</v>
      </c>
      <c r="J57" s="250" t="str">
        <f t="shared" si="1"/>
        <v>NITI</v>
      </c>
      <c r="K57" s="249">
        <f t="shared" si="2"/>
        <v>0.26300000000000001</v>
      </c>
      <c r="L57" s="250">
        <f t="shared" si="3"/>
        <v>0.26</v>
      </c>
      <c r="M57" s="248">
        <v>8.76</v>
      </c>
      <c r="N57" s="251" t="str">
        <f t="shared" si="4"/>
        <v>--</v>
      </c>
      <c r="O57" s="252" t="str">
        <f t="shared" si="5"/>
        <v>NITI</v>
      </c>
      <c r="P57" s="253">
        <f t="shared" si="6"/>
        <v>8.76</v>
      </c>
      <c r="Q57" s="252">
        <f t="shared" si="7"/>
        <v>8.8000000000000007</v>
      </c>
      <c r="R57" s="248">
        <v>14.8</v>
      </c>
      <c r="S57" s="254" t="str">
        <f t="shared" si="8"/>
        <v>--</v>
      </c>
      <c r="T57" s="255" t="str">
        <f t="shared" si="9"/>
        <v>NITI</v>
      </c>
      <c r="U57" s="254">
        <f t="shared" si="10"/>
        <v>14.8</v>
      </c>
      <c r="V57" s="255">
        <f t="shared" si="11"/>
        <v>15</v>
      </c>
      <c r="W57" s="256">
        <f t="shared" si="12"/>
        <v>56.273764258555133</v>
      </c>
      <c r="X57" s="248" t="s">
        <v>153</v>
      </c>
      <c r="Y57" s="248">
        <v>255000000</v>
      </c>
      <c r="Z57" s="248">
        <v>122000000</v>
      </c>
      <c r="AA57" s="248">
        <v>12.5</v>
      </c>
      <c r="AB57" s="248" t="s">
        <v>147</v>
      </c>
      <c r="AC57" s="247"/>
      <c r="AD57" s="248" t="s">
        <v>147</v>
      </c>
      <c r="AE57" s="247"/>
      <c r="AF57" s="248">
        <v>6.0000000000000002E-5</v>
      </c>
      <c r="AG57" s="248" t="s">
        <v>160</v>
      </c>
      <c r="AH57" s="248" t="s">
        <v>146</v>
      </c>
      <c r="AI57" s="248" t="s">
        <v>147</v>
      </c>
      <c r="AJ57" s="248">
        <v>0.26300000000000001</v>
      </c>
    </row>
    <row r="58" spans="1:37" ht="13.9" customHeight="1">
      <c r="A58" s="247" t="s">
        <v>269</v>
      </c>
      <c r="B58" s="247" t="s">
        <v>270</v>
      </c>
      <c r="C58" s="248" t="s">
        <v>145</v>
      </c>
      <c r="D58" s="248" t="s">
        <v>145</v>
      </c>
      <c r="E58" s="248" t="s">
        <v>145</v>
      </c>
      <c r="F58" s="248" t="s">
        <v>145</v>
      </c>
      <c r="G58" s="248">
        <v>263</v>
      </c>
      <c r="H58" s="248" t="s">
        <v>163</v>
      </c>
      <c r="I58" s="249" t="str">
        <f t="shared" si="0"/>
        <v>-</v>
      </c>
      <c r="J58" s="250" t="str">
        <f t="shared" si="1"/>
        <v>NITI</v>
      </c>
      <c r="K58" s="249">
        <f t="shared" si="2"/>
        <v>263</v>
      </c>
      <c r="L58" s="250">
        <f t="shared" si="3"/>
        <v>260</v>
      </c>
      <c r="M58" s="248">
        <v>8760</v>
      </c>
      <c r="N58" s="251" t="str">
        <f t="shared" si="4"/>
        <v>--</v>
      </c>
      <c r="O58" s="252" t="str">
        <f t="shared" si="5"/>
        <v>NITI</v>
      </c>
      <c r="P58" s="253">
        <f t="shared" si="6"/>
        <v>8760</v>
      </c>
      <c r="Q58" s="252">
        <f t="shared" si="7"/>
        <v>8800</v>
      </c>
      <c r="R58" s="248">
        <v>6310</v>
      </c>
      <c r="S58" s="254" t="str">
        <f t="shared" si="8"/>
        <v>--</v>
      </c>
      <c r="T58" s="255" t="str">
        <f t="shared" si="9"/>
        <v>NITI</v>
      </c>
      <c r="U58" s="254">
        <f t="shared" si="10"/>
        <v>6310</v>
      </c>
      <c r="V58" s="255">
        <f t="shared" si="11"/>
        <v>6300</v>
      </c>
      <c r="W58" s="256">
        <f t="shared" si="12"/>
        <v>23.992395437262356</v>
      </c>
      <c r="X58" s="248" t="s">
        <v>153</v>
      </c>
      <c r="Y58" s="248">
        <v>35300000</v>
      </c>
      <c r="Z58" s="248">
        <v>18600000</v>
      </c>
      <c r="AA58" s="248">
        <v>12.5</v>
      </c>
      <c r="AB58" s="248">
        <v>1.5</v>
      </c>
      <c r="AC58" s="248" t="s">
        <v>148</v>
      </c>
      <c r="AD58" s="248" t="s">
        <v>147</v>
      </c>
      <c r="AE58" s="247"/>
      <c r="AF58" s="248">
        <v>0.06</v>
      </c>
      <c r="AG58" s="248" t="s">
        <v>155</v>
      </c>
      <c r="AH58" s="248" t="s">
        <v>146</v>
      </c>
      <c r="AI58" s="248" t="s">
        <v>147</v>
      </c>
      <c r="AJ58" s="248">
        <v>263</v>
      </c>
    </row>
    <row r="59" spans="1:37" ht="13.9" customHeight="1">
      <c r="A59" s="247" t="s">
        <v>271</v>
      </c>
      <c r="B59" s="247" t="s">
        <v>272</v>
      </c>
      <c r="C59" s="248" t="s">
        <v>145</v>
      </c>
      <c r="D59" s="248" t="s">
        <v>145</v>
      </c>
      <c r="E59" s="248" t="s">
        <v>145</v>
      </c>
      <c r="F59" s="248" t="s">
        <v>145</v>
      </c>
      <c r="G59" s="248">
        <v>175</v>
      </c>
      <c r="H59" s="248" t="s">
        <v>163</v>
      </c>
      <c r="I59" s="249" t="str">
        <f t="shared" si="0"/>
        <v>-</v>
      </c>
      <c r="J59" s="250" t="str">
        <f t="shared" si="1"/>
        <v>NITI</v>
      </c>
      <c r="K59" s="249">
        <f t="shared" si="2"/>
        <v>175</v>
      </c>
      <c r="L59" s="250">
        <f t="shared" si="3"/>
        <v>180</v>
      </c>
      <c r="M59" s="248">
        <v>5840</v>
      </c>
      <c r="N59" s="251" t="str">
        <f t="shared" si="4"/>
        <v>--</v>
      </c>
      <c r="O59" s="252" t="str">
        <f t="shared" si="5"/>
        <v>NITI</v>
      </c>
      <c r="P59" s="253">
        <f t="shared" si="6"/>
        <v>5840</v>
      </c>
      <c r="Q59" s="252">
        <f t="shared" si="7"/>
        <v>5800</v>
      </c>
      <c r="R59" s="248">
        <v>4980</v>
      </c>
      <c r="S59" s="254" t="str">
        <f t="shared" si="8"/>
        <v>--</v>
      </c>
      <c r="T59" s="255" t="str">
        <f t="shared" si="9"/>
        <v>NITI</v>
      </c>
      <c r="U59" s="254">
        <f t="shared" si="10"/>
        <v>4980</v>
      </c>
      <c r="V59" s="255">
        <f t="shared" si="11"/>
        <v>5000</v>
      </c>
      <c r="W59" s="256">
        <f t="shared" si="12"/>
        <v>28.457142857142856</v>
      </c>
      <c r="X59" s="248" t="s">
        <v>153</v>
      </c>
      <c r="Y59" s="248">
        <v>992000000</v>
      </c>
      <c r="Z59" s="248">
        <v>587000000</v>
      </c>
      <c r="AA59" s="248">
        <v>12.5</v>
      </c>
      <c r="AB59" s="248" t="s">
        <v>147</v>
      </c>
      <c r="AC59" s="247"/>
      <c r="AD59" s="248" t="s">
        <v>147</v>
      </c>
      <c r="AE59" s="247"/>
      <c r="AF59" s="248">
        <v>0.04</v>
      </c>
      <c r="AG59" s="248" t="s">
        <v>160</v>
      </c>
      <c r="AH59" s="248" t="s">
        <v>146</v>
      </c>
      <c r="AI59" s="248" t="s">
        <v>147</v>
      </c>
      <c r="AJ59" s="248">
        <v>175</v>
      </c>
    </row>
    <row r="60" spans="1:37" ht="13.9" customHeight="1">
      <c r="A60" s="247" t="s">
        <v>273</v>
      </c>
      <c r="B60" s="247" t="s">
        <v>274</v>
      </c>
      <c r="C60" s="248" t="s">
        <v>145</v>
      </c>
      <c r="D60" s="248" t="s">
        <v>145</v>
      </c>
      <c r="E60" s="248" t="s">
        <v>145</v>
      </c>
      <c r="F60" s="248" t="s">
        <v>145</v>
      </c>
      <c r="G60" s="248">
        <v>0.33100000000000002</v>
      </c>
      <c r="H60" s="248" t="s">
        <v>152</v>
      </c>
      <c r="I60" s="249">
        <f t="shared" si="0"/>
        <v>0.33100000000000002</v>
      </c>
      <c r="J60" s="250">
        <f t="shared" si="1"/>
        <v>0.33</v>
      </c>
      <c r="K60" s="249" t="str">
        <f t="shared" si="2"/>
        <v>-</v>
      </c>
      <c r="L60" s="250" t="str">
        <f t="shared" si="3"/>
        <v>NITI</v>
      </c>
      <c r="M60" s="248">
        <v>11</v>
      </c>
      <c r="N60" s="251">
        <f t="shared" si="4"/>
        <v>11</v>
      </c>
      <c r="O60" s="252">
        <f t="shared" si="5"/>
        <v>11</v>
      </c>
      <c r="P60" s="253" t="str">
        <f t="shared" si="6"/>
        <v>--</v>
      </c>
      <c r="Q60" s="252" t="str">
        <f t="shared" si="7"/>
        <v>NITI</v>
      </c>
      <c r="R60" s="248">
        <v>6.94</v>
      </c>
      <c r="S60" s="254">
        <f t="shared" si="8"/>
        <v>6.94</v>
      </c>
      <c r="T60" s="255">
        <f t="shared" si="9"/>
        <v>6.9</v>
      </c>
      <c r="U60" s="254" t="str">
        <f t="shared" si="10"/>
        <v>--</v>
      </c>
      <c r="V60" s="255" t="str">
        <f t="shared" si="11"/>
        <v>NITI</v>
      </c>
      <c r="W60" s="256" t="str">
        <f t="shared" si="12"/>
        <v>NITI</v>
      </c>
      <c r="X60" s="248" t="s">
        <v>275</v>
      </c>
      <c r="Y60" s="248">
        <v>441000000</v>
      </c>
      <c r="Z60" s="248">
        <v>145000000</v>
      </c>
      <c r="AA60" s="248">
        <v>12.5</v>
      </c>
      <c r="AB60" s="248" t="s">
        <v>147</v>
      </c>
      <c r="AC60" s="247"/>
      <c r="AD60" s="248">
        <v>3.6999999999999998E-5</v>
      </c>
      <c r="AE60" s="248" t="s">
        <v>166</v>
      </c>
      <c r="AF60" s="248" t="s">
        <v>147</v>
      </c>
      <c r="AG60" s="247"/>
      <c r="AH60" s="248" t="s">
        <v>146</v>
      </c>
      <c r="AI60" s="248">
        <v>0.33100000000000002</v>
      </c>
      <c r="AJ60" s="248" t="s">
        <v>147</v>
      </c>
    </row>
    <row r="61" spans="1:37" ht="13.9" customHeight="1">
      <c r="A61" s="247" t="s">
        <v>276</v>
      </c>
      <c r="B61" s="247" t="s">
        <v>277</v>
      </c>
      <c r="C61" s="248" t="s">
        <v>145</v>
      </c>
      <c r="D61" s="248" t="s">
        <v>145</v>
      </c>
      <c r="E61" s="248" t="s">
        <v>145</v>
      </c>
      <c r="F61" s="248" t="s">
        <v>145</v>
      </c>
      <c r="G61" s="248">
        <v>11.1</v>
      </c>
      <c r="H61" s="248" t="s">
        <v>152</v>
      </c>
      <c r="I61" s="249">
        <f t="shared" si="0"/>
        <v>11.1</v>
      </c>
      <c r="J61" s="250">
        <f t="shared" si="1"/>
        <v>11</v>
      </c>
      <c r="K61" s="249" t="str">
        <f t="shared" si="2"/>
        <v>-</v>
      </c>
      <c r="L61" s="250" t="str">
        <f t="shared" si="3"/>
        <v>NITI</v>
      </c>
      <c r="M61" s="248">
        <v>372</v>
      </c>
      <c r="N61" s="251">
        <f t="shared" si="4"/>
        <v>372</v>
      </c>
      <c r="O61" s="252">
        <f t="shared" si="5"/>
        <v>370</v>
      </c>
      <c r="P61" s="253" t="str">
        <f t="shared" si="6"/>
        <v>--</v>
      </c>
      <c r="Q61" s="252" t="str">
        <f t="shared" si="7"/>
        <v>NITI</v>
      </c>
      <c r="R61" s="248">
        <v>1100</v>
      </c>
      <c r="S61" s="254">
        <f t="shared" si="8"/>
        <v>1100</v>
      </c>
      <c r="T61" s="255">
        <f t="shared" si="9"/>
        <v>1100</v>
      </c>
      <c r="U61" s="254" t="str">
        <f t="shared" si="10"/>
        <v>--</v>
      </c>
      <c r="V61" s="255" t="str">
        <f t="shared" si="11"/>
        <v>NITI</v>
      </c>
      <c r="W61" s="256" t="str">
        <f t="shared" si="12"/>
        <v>NITI</v>
      </c>
      <c r="X61" s="248" t="s">
        <v>278</v>
      </c>
      <c r="Y61" s="248">
        <v>73400000</v>
      </c>
      <c r="Z61" s="248">
        <v>31500000</v>
      </c>
      <c r="AA61" s="248">
        <v>12.5</v>
      </c>
      <c r="AB61" s="248" t="s">
        <v>147</v>
      </c>
      <c r="AC61" s="247"/>
      <c r="AD61" s="248">
        <v>1.1000000000000001E-6</v>
      </c>
      <c r="AE61" s="248" t="s">
        <v>155</v>
      </c>
      <c r="AF61" s="248" t="s">
        <v>147</v>
      </c>
      <c r="AG61" s="247"/>
      <c r="AH61" s="248" t="s">
        <v>146</v>
      </c>
      <c r="AI61" s="248">
        <v>11.1</v>
      </c>
      <c r="AJ61" s="248" t="s">
        <v>147</v>
      </c>
    </row>
    <row r="62" spans="1:37" ht="13.9" customHeight="1">
      <c r="A62" s="247" t="s">
        <v>279</v>
      </c>
      <c r="B62" s="247" t="s">
        <v>280</v>
      </c>
      <c r="C62" s="248" t="s">
        <v>145</v>
      </c>
      <c r="D62" s="248" t="s">
        <v>145</v>
      </c>
      <c r="E62" s="248" t="s">
        <v>145</v>
      </c>
      <c r="F62" s="248" t="s">
        <v>145</v>
      </c>
      <c r="G62" s="248">
        <v>21.9</v>
      </c>
      <c r="H62" s="248" t="s">
        <v>163</v>
      </c>
      <c r="I62" s="249" t="str">
        <f t="shared" si="0"/>
        <v>-</v>
      </c>
      <c r="J62" s="250" t="str">
        <f t="shared" si="1"/>
        <v>NITI</v>
      </c>
      <c r="K62" s="249">
        <f t="shared" si="2"/>
        <v>21.9</v>
      </c>
      <c r="L62" s="250">
        <f t="shared" si="3"/>
        <v>22</v>
      </c>
      <c r="M62" s="248">
        <v>730</v>
      </c>
      <c r="N62" s="251" t="str">
        <f t="shared" si="4"/>
        <v>--</v>
      </c>
      <c r="O62" s="252" t="str">
        <f t="shared" si="5"/>
        <v>NITI</v>
      </c>
      <c r="P62" s="253">
        <f t="shared" si="6"/>
        <v>730</v>
      </c>
      <c r="Q62" s="252">
        <f t="shared" si="7"/>
        <v>730</v>
      </c>
      <c r="R62" s="248">
        <v>106</v>
      </c>
      <c r="S62" s="254" t="str">
        <f t="shared" si="8"/>
        <v>--</v>
      </c>
      <c r="T62" s="255" t="str">
        <f t="shared" si="9"/>
        <v>NITI</v>
      </c>
      <c r="U62" s="254">
        <f t="shared" si="10"/>
        <v>106</v>
      </c>
      <c r="V62" s="255">
        <f t="shared" si="11"/>
        <v>110</v>
      </c>
      <c r="W62" s="256">
        <f t="shared" si="12"/>
        <v>4.8401826484018269</v>
      </c>
      <c r="X62" s="248" t="s">
        <v>153</v>
      </c>
      <c r="Y62" s="248">
        <v>8250000000</v>
      </c>
      <c r="Z62" s="248">
        <v>3140000000</v>
      </c>
      <c r="AA62" s="248">
        <v>12.5</v>
      </c>
      <c r="AB62" s="248">
        <v>10</v>
      </c>
      <c r="AC62" s="248" t="s">
        <v>154</v>
      </c>
      <c r="AD62" s="248" t="s">
        <v>147</v>
      </c>
      <c r="AE62" s="247"/>
      <c r="AF62" s="248">
        <v>5.0000000000000001E-3</v>
      </c>
      <c r="AG62" s="248" t="s">
        <v>155</v>
      </c>
      <c r="AH62" s="248" t="s">
        <v>146</v>
      </c>
      <c r="AI62" s="248" t="s">
        <v>147</v>
      </c>
      <c r="AJ62" s="248">
        <v>21.9</v>
      </c>
    </row>
    <row r="63" spans="1:37" ht="13.9" customHeight="1">
      <c r="A63" s="247" t="s">
        <v>281</v>
      </c>
      <c r="B63" s="247" t="s">
        <v>282</v>
      </c>
      <c r="C63" s="248" t="s">
        <v>145</v>
      </c>
      <c r="D63" s="248" t="s">
        <v>145</v>
      </c>
      <c r="E63" s="248" t="s">
        <v>145</v>
      </c>
      <c r="F63" s="248" t="s">
        <v>145</v>
      </c>
      <c r="G63" s="248">
        <v>3.31</v>
      </c>
      <c r="H63" s="248" t="s">
        <v>152</v>
      </c>
      <c r="I63" s="249">
        <f t="shared" si="0"/>
        <v>3.31</v>
      </c>
      <c r="J63" s="250">
        <f t="shared" si="1"/>
        <v>3.3</v>
      </c>
      <c r="K63" s="249">
        <f t="shared" si="2"/>
        <v>438</v>
      </c>
      <c r="L63" s="250">
        <f t="shared" si="3"/>
        <v>440</v>
      </c>
      <c r="M63" s="248">
        <v>110</v>
      </c>
      <c r="N63" s="251">
        <f t="shared" si="4"/>
        <v>110</v>
      </c>
      <c r="O63" s="252">
        <f t="shared" si="5"/>
        <v>110</v>
      </c>
      <c r="P63" s="253">
        <f t="shared" si="6"/>
        <v>14600</v>
      </c>
      <c r="Q63" s="252">
        <f t="shared" si="7"/>
        <v>15000</v>
      </c>
      <c r="R63" s="248">
        <v>18.899999999999999</v>
      </c>
      <c r="S63" s="254">
        <f t="shared" si="8"/>
        <v>18.899999999999999</v>
      </c>
      <c r="T63" s="255">
        <f t="shared" si="9"/>
        <v>19</v>
      </c>
      <c r="U63" s="254">
        <f t="shared" si="10"/>
        <v>2500.9667673716012</v>
      </c>
      <c r="V63" s="255">
        <f t="shared" si="11"/>
        <v>2500</v>
      </c>
      <c r="W63" s="256">
        <f t="shared" si="12"/>
        <v>5.7099697885196372</v>
      </c>
      <c r="X63" s="248" t="s">
        <v>153</v>
      </c>
      <c r="Y63" s="248">
        <v>733000000</v>
      </c>
      <c r="Z63" s="248">
        <v>429000000</v>
      </c>
      <c r="AA63" s="248">
        <v>12.5</v>
      </c>
      <c r="AB63" s="248" t="s">
        <v>147</v>
      </c>
      <c r="AC63" s="247"/>
      <c r="AD63" s="248">
        <v>3.7000000000000002E-6</v>
      </c>
      <c r="AE63" s="248" t="s">
        <v>166</v>
      </c>
      <c r="AF63" s="248">
        <v>0.1</v>
      </c>
      <c r="AG63" s="248" t="s">
        <v>199</v>
      </c>
      <c r="AH63" s="248" t="s">
        <v>146</v>
      </c>
      <c r="AI63" s="248">
        <v>3.31</v>
      </c>
      <c r="AJ63" s="248">
        <v>438</v>
      </c>
    </row>
    <row r="64" spans="1:37" ht="13.9" customHeight="1">
      <c r="A64" s="247" t="s">
        <v>283</v>
      </c>
      <c r="B64" s="247" t="s">
        <v>284</v>
      </c>
      <c r="C64" s="248" t="s">
        <v>145</v>
      </c>
      <c r="D64" s="248" t="s">
        <v>145</v>
      </c>
      <c r="E64" s="248" t="s">
        <v>145</v>
      </c>
      <c r="F64" s="248" t="s">
        <v>145</v>
      </c>
      <c r="G64" s="248">
        <v>0.40899999999999997</v>
      </c>
      <c r="H64" s="248" t="s">
        <v>152</v>
      </c>
      <c r="I64" s="249">
        <f t="shared" si="0"/>
        <v>0.40899999999999997</v>
      </c>
      <c r="J64" s="250">
        <f t="shared" si="1"/>
        <v>0.41</v>
      </c>
      <c r="K64" s="249">
        <f t="shared" si="2"/>
        <v>8.76</v>
      </c>
      <c r="L64" s="250">
        <f t="shared" si="3"/>
        <v>8.8000000000000007</v>
      </c>
      <c r="M64" s="248">
        <v>13.6</v>
      </c>
      <c r="N64" s="251">
        <f t="shared" si="4"/>
        <v>13.6</v>
      </c>
      <c r="O64" s="252">
        <f t="shared" si="5"/>
        <v>14</v>
      </c>
      <c r="P64" s="253">
        <f t="shared" si="6"/>
        <v>292</v>
      </c>
      <c r="Q64" s="252">
        <f t="shared" si="7"/>
        <v>290</v>
      </c>
      <c r="R64" s="248">
        <v>0.191</v>
      </c>
      <c r="S64" s="254">
        <f t="shared" si="8"/>
        <v>0.191</v>
      </c>
      <c r="T64" s="255">
        <f t="shared" si="9"/>
        <v>0.19</v>
      </c>
      <c r="U64" s="254">
        <f t="shared" si="10"/>
        <v>4.0908557457212718</v>
      </c>
      <c r="V64" s="255">
        <f t="shared" si="11"/>
        <v>4.0999999999999996</v>
      </c>
      <c r="W64" s="256">
        <f t="shared" si="12"/>
        <v>0.46699266503667486</v>
      </c>
      <c r="X64" s="248" t="s">
        <v>153</v>
      </c>
      <c r="Y64" s="248">
        <v>6130000000</v>
      </c>
      <c r="Z64" s="248">
        <v>1580000000</v>
      </c>
      <c r="AA64" s="248">
        <v>12.5</v>
      </c>
      <c r="AB64" s="248">
        <v>2</v>
      </c>
      <c r="AC64" s="248" t="s">
        <v>154</v>
      </c>
      <c r="AD64" s="248">
        <v>3.0000000000000001E-5</v>
      </c>
      <c r="AE64" s="248" t="s">
        <v>155</v>
      </c>
      <c r="AF64" s="248">
        <v>2E-3</v>
      </c>
      <c r="AG64" s="248" t="s">
        <v>155</v>
      </c>
      <c r="AH64" s="248" t="s">
        <v>146</v>
      </c>
      <c r="AI64" s="248">
        <v>0.40899999999999997</v>
      </c>
      <c r="AJ64" s="248">
        <v>8.76</v>
      </c>
    </row>
    <row r="65" spans="1:36" ht="13.9" customHeight="1">
      <c r="A65" s="247" t="s">
        <v>285</v>
      </c>
      <c r="B65" s="247" t="s">
        <v>286</v>
      </c>
      <c r="C65" s="248" t="s">
        <v>145</v>
      </c>
      <c r="D65" s="248" t="s">
        <v>145</v>
      </c>
      <c r="E65" s="248" t="s">
        <v>145</v>
      </c>
      <c r="F65" s="248" t="s">
        <v>145</v>
      </c>
      <c r="G65" s="248">
        <v>21900</v>
      </c>
      <c r="H65" s="248" t="s">
        <v>163</v>
      </c>
      <c r="I65" s="249" t="str">
        <f t="shared" si="0"/>
        <v>-</v>
      </c>
      <c r="J65" s="250" t="str">
        <f t="shared" si="1"/>
        <v>NITI</v>
      </c>
      <c r="K65" s="249">
        <f t="shared" si="2"/>
        <v>21900</v>
      </c>
      <c r="L65" s="250">
        <f t="shared" si="3"/>
        <v>22000</v>
      </c>
      <c r="M65" s="248">
        <v>730000</v>
      </c>
      <c r="N65" s="251" t="str">
        <f t="shared" si="4"/>
        <v>--</v>
      </c>
      <c r="O65" s="252" t="str">
        <f t="shared" si="5"/>
        <v>NITI</v>
      </c>
      <c r="P65" s="253">
        <f t="shared" si="6"/>
        <v>730000</v>
      </c>
      <c r="Q65" s="252">
        <f t="shared" si="7"/>
        <v>730000</v>
      </c>
      <c r="R65" s="248">
        <v>127000000</v>
      </c>
      <c r="S65" s="254" t="str">
        <f t="shared" si="8"/>
        <v>--</v>
      </c>
      <c r="T65" s="255" t="str">
        <f t="shared" si="9"/>
        <v>NITI</v>
      </c>
      <c r="U65" s="254">
        <f t="shared" si="10"/>
        <v>127000000</v>
      </c>
      <c r="V65" s="255">
        <f t="shared" si="11"/>
        <v>130000000</v>
      </c>
      <c r="W65" s="256">
        <f t="shared" si="12"/>
        <v>5799.0867579908672</v>
      </c>
      <c r="X65" s="248" t="s">
        <v>153</v>
      </c>
      <c r="Y65" s="248">
        <v>162000000</v>
      </c>
      <c r="Z65" s="248">
        <v>173000000</v>
      </c>
      <c r="AA65" s="248">
        <v>12.5</v>
      </c>
      <c r="AB65" s="248">
        <v>2.4</v>
      </c>
      <c r="AC65" s="248" t="s">
        <v>154</v>
      </c>
      <c r="AD65" s="248" t="s">
        <v>147</v>
      </c>
      <c r="AE65" s="247"/>
      <c r="AF65" s="248">
        <v>5</v>
      </c>
      <c r="AG65" s="248" t="s">
        <v>155</v>
      </c>
      <c r="AH65" s="248" t="s">
        <v>146</v>
      </c>
      <c r="AI65" s="248" t="s">
        <v>147</v>
      </c>
      <c r="AJ65" s="248">
        <v>21900</v>
      </c>
    </row>
    <row r="66" spans="1:36" ht="13.9" customHeight="1">
      <c r="A66" s="247" t="s">
        <v>287</v>
      </c>
      <c r="B66" s="247" t="s">
        <v>288</v>
      </c>
      <c r="C66" s="248" t="s">
        <v>145</v>
      </c>
      <c r="D66" s="248" t="s">
        <v>145</v>
      </c>
      <c r="E66" s="248" t="s">
        <v>145</v>
      </c>
      <c r="F66" s="248" t="s">
        <v>145</v>
      </c>
      <c r="G66" s="248">
        <v>131000</v>
      </c>
      <c r="H66" s="248" t="s">
        <v>163</v>
      </c>
      <c r="I66" s="249" t="str">
        <f t="shared" si="0"/>
        <v>-</v>
      </c>
      <c r="J66" s="250" t="str">
        <f t="shared" si="1"/>
        <v>NITI</v>
      </c>
      <c r="K66" s="249">
        <f t="shared" si="2"/>
        <v>131000</v>
      </c>
      <c r="L66" s="250">
        <f t="shared" si="3"/>
        <v>130000</v>
      </c>
      <c r="M66" s="248">
        <v>4380000</v>
      </c>
      <c r="N66" s="251" t="str">
        <f t="shared" si="4"/>
        <v>--</v>
      </c>
      <c r="O66" s="252" t="str">
        <f t="shared" si="5"/>
        <v>NITI</v>
      </c>
      <c r="P66" s="253">
        <f t="shared" si="6"/>
        <v>4380000</v>
      </c>
      <c r="Q66" s="252">
        <f t="shared" si="7"/>
        <v>4400000</v>
      </c>
      <c r="R66" s="248">
        <v>798000000</v>
      </c>
      <c r="S66" s="254" t="str">
        <f t="shared" si="8"/>
        <v>--</v>
      </c>
      <c r="T66" s="255" t="str">
        <f t="shared" si="9"/>
        <v>NITI</v>
      </c>
      <c r="U66" s="254">
        <f t="shared" si="10"/>
        <v>798000000</v>
      </c>
      <c r="V66" s="255">
        <f t="shared" si="11"/>
        <v>800000000</v>
      </c>
      <c r="W66" s="256">
        <f t="shared" si="12"/>
        <v>6091.6030534351148</v>
      </c>
      <c r="X66" s="248" t="s">
        <v>153</v>
      </c>
      <c r="Y66" s="248">
        <v>73100000</v>
      </c>
      <c r="Z66" s="248">
        <v>29800000</v>
      </c>
      <c r="AA66" s="248">
        <v>12.5</v>
      </c>
      <c r="AB66" s="248">
        <v>1.7</v>
      </c>
      <c r="AC66" s="248" t="s">
        <v>154</v>
      </c>
      <c r="AD66" s="248" t="s">
        <v>147</v>
      </c>
      <c r="AE66" s="247"/>
      <c r="AF66" s="248">
        <v>30</v>
      </c>
      <c r="AG66" s="248" t="s">
        <v>174</v>
      </c>
      <c r="AH66" s="248" t="s">
        <v>146</v>
      </c>
      <c r="AI66" s="248" t="s">
        <v>147</v>
      </c>
      <c r="AJ66" s="248">
        <v>131000</v>
      </c>
    </row>
    <row r="67" spans="1:36" ht="13.9" customHeight="1">
      <c r="A67" s="247" t="s">
        <v>289</v>
      </c>
      <c r="B67" s="247" t="s">
        <v>290</v>
      </c>
      <c r="C67" s="248" t="s">
        <v>146</v>
      </c>
      <c r="D67" s="248" t="s">
        <v>145</v>
      </c>
      <c r="E67" s="258" t="s">
        <v>149</v>
      </c>
      <c r="F67" s="258" t="s">
        <v>149</v>
      </c>
      <c r="G67" s="248">
        <v>215</v>
      </c>
      <c r="H67" s="247"/>
      <c r="I67" s="249">
        <f t="shared" si="0"/>
        <v>215</v>
      </c>
      <c r="J67" s="250">
        <f t="shared" si="1"/>
        <v>220</v>
      </c>
      <c r="K67" s="249" t="str">
        <f t="shared" si="2"/>
        <v>-</v>
      </c>
      <c r="L67" s="250" t="str">
        <f t="shared" si="3"/>
        <v>NITI</v>
      </c>
      <c r="M67" s="248" t="s">
        <v>147</v>
      </c>
      <c r="N67" s="251" t="str">
        <f t="shared" si="4"/>
        <v>-</v>
      </c>
      <c r="O67" s="252" t="str">
        <f t="shared" si="5"/>
        <v>NV</v>
      </c>
      <c r="P67" s="253" t="str">
        <f t="shared" si="6"/>
        <v>--</v>
      </c>
      <c r="Q67" s="252" t="str">
        <f t="shared" si="7"/>
        <v>NITI, NV</v>
      </c>
      <c r="R67" s="248" t="s">
        <v>147</v>
      </c>
      <c r="S67" s="254" t="str">
        <f t="shared" si="8"/>
        <v>-</v>
      </c>
      <c r="T67" s="255" t="str">
        <f t="shared" si="9"/>
        <v>NV</v>
      </c>
      <c r="U67" s="254" t="str">
        <f t="shared" si="10"/>
        <v>--</v>
      </c>
      <c r="V67" s="255" t="str">
        <f t="shared" si="11"/>
        <v>NITI, NV</v>
      </c>
      <c r="W67" s="256" t="str">
        <f t="shared" si="12"/>
        <v>NITI, NV</v>
      </c>
      <c r="X67" s="247"/>
      <c r="Y67" s="248">
        <v>48100</v>
      </c>
      <c r="Z67" s="248">
        <v>3590</v>
      </c>
      <c r="AA67" s="248">
        <v>12.5</v>
      </c>
      <c r="AB67" s="248" t="s">
        <v>147</v>
      </c>
      <c r="AC67" s="247"/>
      <c r="AD67" s="248">
        <v>5.7000000000000001E-8</v>
      </c>
      <c r="AE67" s="248" t="s">
        <v>166</v>
      </c>
      <c r="AF67" s="248" t="s">
        <v>147</v>
      </c>
      <c r="AG67" s="247"/>
      <c r="AH67" s="248" t="s">
        <v>146</v>
      </c>
      <c r="AI67" s="248">
        <v>215</v>
      </c>
      <c r="AJ67" s="248" t="s">
        <v>147</v>
      </c>
    </row>
    <row r="68" spans="1:36" ht="13.9" customHeight="1">
      <c r="A68" s="247" t="s">
        <v>291</v>
      </c>
      <c r="B68" s="247" t="s">
        <v>292</v>
      </c>
      <c r="C68" s="248" t="s">
        <v>146</v>
      </c>
      <c r="D68" s="248" t="s">
        <v>145</v>
      </c>
      <c r="E68" s="258" t="s">
        <v>149</v>
      </c>
      <c r="F68" s="258" t="s">
        <v>149</v>
      </c>
      <c r="G68" s="248">
        <v>6.8100000000000001E-3</v>
      </c>
      <c r="H68" s="247"/>
      <c r="I68" s="249">
        <f t="shared" si="0"/>
        <v>6.8100000000000001E-3</v>
      </c>
      <c r="J68" s="250">
        <f t="shared" si="1"/>
        <v>6.7999999999999996E-3</v>
      </c>
      <c r="K68" s="249">
        <f t="shared" si="2"/>
        <v>4.3799999999999999E-2</v>
      </c>
      <c r="L68" s="250">
        <f t="shared" si="3"/>
        <v>4.3999999999999997E-2</v>
      </c>
      <c r="M68" s="248" t="s">
        <v>147</v>
      </c>
      <c r="N68" s="251" t="str">
        <f t="shared" si="4"/>
        <v>-</v>
      </c>
      <c r="O68" s="252" t="str">
        <f t="shared" si="5"/>
        <v>NV</v>
      </c>
      <c r="P68" s="253" t="str">
        <f t="shared" si="6"/>
        <v>--</v>
      </c>
      <c r="Q68" s="252" t="str">
        <f t="shared" si="7"/>
        <v>NV</v>
      </c>
      <c r="R68" s="248" t="s">
        <v>147</v>
      </c>
      <c r="S68" s="254" t="str">
        <f t="shared" si="8"/>
        <v>-</v>
      </c>
      <c r="T68" s="255" t="str">
        <f t="shared" si="9"/>
        <v>NV</v>
      </c>
      <c r="U68" s="254" t="str">
        <f t="shared" si="10"/>
        <v>--</v>
      </c>
      <c r="V68" s="255" t="str">
        <f t="shared" si="11"/>
        <v>NV</v>
      </c>
      <c r="W68" s="256" t="str">
        <f t="shared" si="12"/>
        <v>NV</v>
      </c>
      <c r="X68" s="247"/>
      <c r="Y68" s="248">
        <v>0</v>
      </c>
      <c r="Z68" s="248" t="s">
        <v>147</v>
      </c>
      <c r="AA68" s="248">
        <v>12.5</v>
      </c>
      <c r="AB68" s="248" t="s">
        <v>147</v>
      </c>
      <c r="AC68" s="247"/>
      <c r="AD68" s="248">
        <v>1.8E-3</v>
      </c>
      <c r="AE68" s="248" t="s">
        <v>155</v>
      </c>
      <c r="AF68" s="248">
        <v>1.0000000000000001E-5</v>
      </c>
      <c r="AG68" s="248" t="s">
        <v>199</v>
      </c>
      <c r="AH68" s="248" t="s">
        <v>146</v>
      </c>
      <c r="AI68" s="248">
        <v>6.8100000000000001E-3</v>
      </c>
      <c r="AJ68" s="248">
        <v>4.3799999999999999E-2</v>
      </c>
    </row>
    <row r="69" spans="1:36" ht="13.9" customHeight="1">
      <c r="A69" s="247" t="s">
        <v>293</v>
      </c>
      <c r="B69" s="247" t="s">
        <v>292</v>
      </c>
      <c r="C69" s="248" t="s">
        <v>146</v>
      </c>
      <c r="D69" s="248" t="s">
        <v>145</v>
      </c>
      <c r="E69" s="258" t="s">
        <v>149</v>
      </c>
      <c r="F69" s="258" t="s">
        <v>149</v>
      </c>
      <c r="G69" s="248">
        <v>6.8100000000000001E-3</v>
      </c>
      <c r="H69" s="247"/>
      <c r="I69" s="249">
        <f t="shared" si="0"/>
        <v>6.8100000000000001E-3</v>
      </c>
      <c r="J69" s="250">
        <f t="shared" si="1"/>
        <v>6.7999999999999996E-3</v>
      </c>
      <c r="K69" s="249">
        <f t="shared" si="2"/>
        <v>4.3799999999999999E-2</v>
      </c>
      <c r="L69" s="250">
        <f t="shared" si="3"/>
        <v>4.3999999999999997E-2</v>
      </c>
      <c r="M69" s="248" t="s">
        <v>147</v>
      </c>
      <c r="N69" s="251" t="str">
        <f t="shared" si="4"/>
        <v>-</v>
      </c>
      <c r="O69" s="252" t="str">
        <f t="shared" si="5"/>
        <v>NV</v>
      </c>
      <c r="P69" s="253" t="str">
        <f t="shared" si="6"/>
        <v>--</v>
      </c>
      <c r="Q69" s="252" t="str">
        <f t="shared" si="7"/>
        <v>NV</v>
      </c>
      <c r="R69" s="248" t="s">
        <v>147</v>
      </c>
      <c r="S69" s="254" t="str">
        <f t="shared" si="8"/>
        <v>-</v>
      </c>
      <c r="T69" s="255" t="str">
        <f t="shared" si="9"/>
        <v>NV</v>
      </c>
      <c r="U69" s="254" t="str">
        <f t="shared" si="10"/>
        <v>--</v>
      </c>
      <c r="V69" s="255" t="str">
        <f t="shared" si="11"/>
        <v>NV</v>
      </c>
      <c r="W69" s="256" t="str">
        <f t="shared" si="12"/>
        <v>NV</v>
      </c>
      <c r="X69" s="247"/>
      <c r="Y69" s="248">
        <v>0</v>
      </c>
      <c r="Z69" s="248" t="s">
        <v>147</v>
      </c>
      <c r="AA69" s="248">
        <v>12.5</v>
      </c>
      <c r="AB69" s="248" t="s">
        <v>147</v>
      </c>
      <c r="AC69" s="247"/>
      <c r="AD69" s="248">
        <v>1.8E-3</v>
      </c>
      <c r="AE69" s="248" t="s">
        <v>155</v>
      </c>
      <c r="AF69" s="248">
        <v>1.0000000000000001E-5</v>
      </c>
      <c r="AG69" s="248" t="s">
        <v>199</v>
      </c>
      <c r="AH69" s="248" t="s">
        <v>146</v>
      </c>
      <c r="AI69" s="248">
        <v>6.8100000000000001E-3</v>
      </c>
      <c r="AJ69" s="248">
        <v>4.3799999999999999E-2</v>
      </c>
    </row>
    <row r="70" spans="1:36" ht="13.9" customHeight="1">
      <c r="A70" s="247" t="s">
        <v>294</v>
      </c>
      <c r="B70" s="247" t="s">
        <v>295</v>
      </c>
      <c r="C70" s="248" t="s">
        <v>187</v>
      </c>
      <c r="D70" s="248" t="s">
        <v>145</v>
      </c>
      <c r="E70" s="258" t="s">
        <v>149</v>
      </c>
      <c r="F70" s="258" t="s">
        <v>149</v>
      </c>
      <c r="G70" s="248">
        <v>39.4</v>
      </c>
      <c r="H70" s="247"/>
      <c r="I70" s="249" t="str">
        <f t="shared" ref="I70:I133" si="14">AI70</f>
        <v>-</v>
      </c>
      <c r="J70" s="250" t="str">
        <f t="shared" ref="J70:J133" si="15">IF(ISNUMBER(I70),ROUND(I70,2-(1+INT(LOG10(I70)))),"NITI")</f>
        <v>NITI</v>
      </c>
      <c r="K70" s="249">
        <f t="shared" ref="K70:K133" si="16">AJ70</f>
        <v>39.4</v>
      </c>
      <c r="L70" s="250">
        <f t="shared" ref="L70:L133" si="17">IF(ISNUMBER(K70),ROUND(K70,2-(1+INT(LOG10(K70)))),"NITI")</f>
        <v>39</v>
      </c>
      <c r="M70" s="248" t="s">
        <v>147</v>
      </c>
      <c r="N70" s="251" t="str">
        <f t="shared" ref="N70:N133" si="18">IF(G70=I70,M70,"--")</f>
        <v>--</v>
      </c>
      <c r="O70" s="252" t="str">
        <f t="shared" ref="O70:O133" si="19">IF(ISNUMBER(N70),ROUND(N70,2-(1+INT(LOG10(N70)))),IF(AND(NOT(C70="Yes"),NOT(ISNUMBER(I70))),"NITI, NV",IF(AND($C70="Yes",NOT(ISNUMBER(I70))),"NITI","NV")))</f>
        <v>NITI, NV</v>
      </c>
      <c r="P70" s="253" t="str">
        <f t="shared" ref="P70:P133" si="20">IF(AND(G70=K70,ISNUMBER(M70)),M70,IF(AND(C70="Yes",ISNUMBER(K70)),K70/0.03,"--"))</f>
        <v>--</v>
      </c>
      <c r="Q70" s="252" t="str">
        <f t="shared" ref="Q70:Q133" si="21">IF(ISNUMBER(P70),ROUND(P70,2-(1+INT(LOG10(P70)))),IF(AND(NOT($C70="Yes"),NOT(ISNUMBER(K70))),"NITI, NV",IF(AND($C70="Yes",NOT(ISNUMBER(K70))),"NITI","NV")))</f>
        <v>NV</v>
      </c>
      <c r="R70" s="248" t="s">
        <v>147</v>
      </c>
      <c r="S70" s="254" t="str">
        <f t="shared" ref="S70:S133" si="22">IF(G70=I70,R70,"--")</f>
        <v>--</v>
      </c>
      <c r="T70" s="255" t="str">
        <f t="shared" ref="T70:T133" si="23">IF(ISNUMBER(S70),ROUND(S70,2-(1+INT(LOG10(S70)))),IF(AND(NOT($C70="Yes"),NOT(ISNUMBER(I70))),"NITI, NV",IF(AND($C70="Yes",NOT(ISNUMBER(I70))),"NITI","NV")))</f>
        <v>NITI, NV</v>
      </c>
      <c r="U70" s="254" t="str">
        <f t="shared" ref="U70:U133" si="24">IF(AND(G70=K70,ISNUMBER(R70)),R70,IF(AND(ISNUMBER(I70),ISNUMBER(K70),ISNUMBER(R70)),K70/I70*R70,"--"))</f>
        <v>--</v>
      </c>
      <c r="V70" s="255" t="str">
        <f t="shared" ref="V70:V133" si="25">IF(ISNUMBER(U70),ROUND(U70,2-(1+INT(LOG10(U70)))),IF(AND(NOT($C70="Yes"),NOT(ISNUMBER(K70))),"NITI, NV",IF(AND($C70="Yes",NOT(ISNUMBER(K70))),"NITI","NV")))</f>
        <v>NV</v>
      </c>
      <c r="W70" s="256" t="str">
        <f t="shared" ref="W70:W133" si="26">IF(ISNUMBER(U70), U70/K70, V70)</f>
        <v>NV</v>
      </c>
      <c r="X70" s="247"/>
      <c r="Y70" s="248" t="s">
        <v>147</v>
      </c>
      <c r="Z70" s="248" t="s">
        <v>147</v>
      </c>
      <c r="AA70" s="248">
        <v>12.5</v>
      </c>
      <c r="AB70" s="248" t="s">
        <v>147</v>
      </c>
      <c r="AC70" s="247"/>
      <c r="AD70" s="248" t="s">
        <v>147</v>
      </c>
      <c r="AE70" s="247"/>
      <c r="AF70" s="248">
        <v>8.9999999999999993E-3</v>
      </c>
      <c r="AG70" s="248" t="s">
        <v>166</v>
      </c>
      <c r="AH70" s="248" t="s">
        <v>146</v>
      </c>
      <c r="AI70" s="248" t="s">
        <v>147</v>
      </c>
      <c r="AJ70" s="248">
        <v>39.4</v>
      </c>
    </row>
    <row r="71" spans="1:36" ht="13.9" customHeight="1">
      <c r="A71" s="247" t="s">
        <v>296</v>
      </c>
      <c r="B71" s="247" t="s">
        <v>297</v>
      </c>
      <c r="C71" s="248" t="s">
        <v>146</v>
      </c>
      <c r="D71" s="248" t="s">
        <v>145</v>
      </c>
      <c r="E71" s="258" t="s">
        <v>149</v>
      </c>
      <c r="F71" s="258" t="s">
        <v>149</v>
      </c>
      <c r="G71" s="248">
        <v>9.64</v>
      </c>
      <c r="H71" s="247"/>
      <c r="I71" s="249" t="str">
        <f t="shared" si="14"/>
        <v>-</v>
      </c>
      <c r="J71" s="250" t="str">
        <f t="shared" si="15"/>
        <v>NITI</v>
      </c>
      <c r="K71" s="249">
        <f t="shared" si="16"/>
        <v>9.64</v>
      </c>
      <c r="L71" s="250">
        <f t="shared" si="17"/>
        <v>9.6</v>
      </c>
      <c r="M71" s="248" t="s">
        <v>147</v>
      </c>
      <c r="N71" s="251" t="str">
        <f t="shared" si="18"/>
        <v>--</v>
      </c>
      <c r="O71" s="252" t="str">
        <f t="shared" si="19"/>
        <v>NITI, NV</v>
      </c>
      <c r="P71" s="253" t="str">
        <f t="shared" si="20"/>
        <v>--</v>
      </c>
      <c r="Q71" s="252" t="str">
        <f t="shared" si="21"/>
        <v>NV</v>
      </c>
      <c r="R71" s="248" t="s">
        <v>147</v>
      </c>
      <c r="S71" s="254" t="str">
        <f t="shared" si="22"/>
        <v>--</v>
      </c>
      <c r="T71" s="255" t="str">
        <f t="shared" si="23"/>
        <v>NITI, NV</v>
      </c>
      <c r="U71" s="254" t="str">
        <f t="shared" si="24"/>
        <v>--</v>
      </c>
      <c r="V71" s="255" t="str">
        <f t="shared" si="25"/>
        <v>NV</v>
      </c>
      <c r="W71" s="256" t="str">
        <f t="shared" si="26"/>
        <v>NV</v>
      </c>
      <c r="X71" s="247"/>
      <c r="Y71" s="248">
        <v>9740</v>
      </c>
      <c r="Z71" s="248">
        <v>238000</v>
      </c>
      <c r="AA71" s="248">
        <v>12.5</v>
      </c>
      <c r="AB71" s="248">
        <v>0.3</v>
      </c>
      <c r="AC71" s="248" t="s">
        <v>148</v>
      </c>
      <c r="AD71" s="248" t="s">
        <v>147</v>
      </c>
      <c r="AE71" s="247"/>
      <c r="AF71" s="248">
        <v>2.2000000000000001E-3</v>
      </c>
      <c r="AG71" s="248" t="s">
        <v>166</v>
      </c>
      <c r="AH71" s="248" t="s">
        <v>146</v>
      </c>
      <c r="AI71" s="248" t="s">
        <v>147</v>
      </c>
      <c r="AJ71" s="248">
        <v>9.64</v>
      </c>
    </row>
    <row r="72" spans="1:36" ht="13.9" customHeight="1">
      <c r="A72" s="247" t="s">
        <v>298</v>
      </c>
      <c r="B72" s="247" t="s">
        <v>299</v>
      </c>
      <c r="C72" s="248" t="s">
        <v>146</v>
      </c>
      <c r="D72" s="248" t="s">
        <v>145</v>
      </c>
      <c r="E72" s="258" t="s">
        <v>149</v>
      </c>
      <c r="F72" s="258" t="s">
        <v>149</v>
      </c>
      <c r="G72" s="248">
        <v>0.28499999999999998</v>
      </c>
      <c r="H72" s="247"/>
      <c r="I72" s="249">
        <f t="shared" si="14"/>
        <v>0.28499999999999998</v>
      </c>
      <c r="J72" s="250">
        <f t="shared" si="15"/>
        <v>0.28999999999999998</v>
      </c>
      <c r="K72" s="249" t="str">
        <f t="shared" si="16"/>
        <v>-</v>
      </c>
      <c r="L72" s="250" t="str">
        <f t="shared" si="17"/>
        <v>NITI</v>
      </c>
      <c r="M72" s="248" t="s">
        <v>147</v>
      </c>
      <c r="N72" s="251" t="str">
        <f t="shared" si="18"/>
        <v>-</v>
      </c>
      <c r="O72" s="252" t="str">
        <f t="shared" si="19"/>
        <v>NV</v>
      </c>
      <c r="P72" s="253" t="str">
        <f t="shared" si="20"/>
        <v>--</v>
      </c>
      <c r="Q72" s="252" t="str">
        <f t="shared" si="21"/>
        <v>NITI, NV</v>
      </c>
      <c r="R72" s="248" t="s">
        <v>147</v>
      </c>
      <c r="S72" s="254" t="str">
        <f t="shared" si="22"/>
        <v>-</v>
      </c>
      <c r="T72" s="255" t="str">
        <f t="shared" si="23"/>
        <v>NV</v>
      </c>
      <c r="U72" s="254" t="str">
        <f t="shared" si="24"/>
        <v>--</v>
      </c>
      <c r="V72" s="255" t="str">
        <f t="shared" si="25"/>
        <v>NITI, NV</v>
      </c>
      <c r="W72" s="256" t="str">
        <f t="shared" si="26"/>
        <v>NITI, NV</v>
      </c>
      <c r="X72" s="247"/>
      <c r="Y72" s="248">
        <v>0.28199999999999997</v>
      </c>
      <c r="Z72" s="248">
        <v>0.28199999999999997</v>
      </c>
      <c r="AA72" s="248">
        <v>12.5</v>
      </c>
      <c r="AB72" s="248" t="s">
        <v>147</v>
      </c>
      <c r="AC72" s="247"/>
      <c r="AD72" s="248">
        <v>4.3000000000000002E-5</v>
      </c>
      <c r="AE72" s="248" t="s">
        <v>166</v>
      </c>
      <c r="AF72" s="248" t="s">
        <v>147</v>
      </c>
      <c r="AG72" s="247"/>
      <c r="AH72" s="248" t="s">
        <v>146</v>
      </c>
      <c r="AI72" s="248">
        <v>0.28499999999999998</v>
      </c>
      <c r="AJ72" s="248" t="s">
        <v>147</v>
      </c>
    </row>
    <row r="73" spans="1:36" ht="13.9" customHeight="1">
      <c r="A73" s="247" t="s">
        <v>300</v>
      </c>
      <c r="B73" s="247" t="s">
        <v>301</v>
      </c>
      <c r="C73" s="248" t="s">
        <v>146</v>
      </c>
      <c r="D73" s="248" t="s">
        <v>145</v>
      </c>
      <c r="E73" s="258" t="s">
        <v>149</v>
      </c>
      <c r="F73" s="258" t="s">
        <v>149</v>
      </c>
      <c r="G73" s="248">
        <v>18.600000000000001</v>
      </c>
      <c r="H73" s="247"/>
      <c r="I73" s="249">
        <f t="shared" si="14"/>
        <v>18.600000000000001</v>
      </c>
      <c r="J73" s="250">
        <f t="shared" si="15"/>
        <v>19</v>
      </c>
      <c r="K73" s="249" t="str">
        <f t="shared" si="16"/>
        <v>-</v>
      </c>
      <c r="L73" s="250" t="str">
        <f t="shared" si="17"/>
        <v>NITI</v>
      </c>
      <c r="M73" s="248" t="s">
        <v>147</v>
      </c>
      <c r="N73" s="251" t="str">
        <f t="shared" si="18"/>
        <v>-</v>
      </c>
      <c r="O73" s="252" t="str">
        <f t="shared" si="19"/>
        <v>NV</v>
      </c>
      <c r="P73" s="253" t="str">
        <f t="shared" si="20"/>
        <v>--</v>
      </c>
      <c r="Q73" s="252" t="str">
        <f t="shared" si="21"/>
        <v>NITI, NV</v>
      </c>
      <c r="R73" s="248" t="s">
        <v>147</v>
      </c>
      <c r="S73" s="254" t="str">
        <f t="shared" si="22"/>
        <v>-</v>
      </c>
      <c r="T73" s="255" t="str">
        <f t="shared" si="23"/>
        <v>NV</v>
      </c>
      <c r="U73" s="254" t="str">
        <f t="shared" si="24"/>
        <v>--</v>
      </c>
      <c r="V73" s="255" t="str">
        <f t="shared" si="25"/>
        <v>NITI, NV</v>
      </c>
      <c r="W73" s="256" t="str">
        <f t="shared" si="26"/>
        <v>NITI, NV</v>
      </c>
      <c r="X73" s="247"/>
      <c r="Y73" s="248">
        <v>1.45</v>
      </c>
      <c r="Z73" s="248">
        <v>1.46</v>
      </c>
      <c r="AA73" s="248">
        <v>12.5</v>
      </c>
      <c r="AB73" s="248" t="s">
        <v>147</v>
      </c>
      <c r="AC73" s="247"/>
      <c r="AD73" s="248">
        <v>6.6000000000000003E-7</v>
      </c>
      <c r="AE73" s="248" t="s">
        <v>166</v>
      </c>
      <c r="AF73" s="248" t="s">
        <v>147</v>
      </c>
      <c r="AG73" s="247"/>
      <c r="AH73" s="248" t="s">
        <v>146</v>
      </c>
      <c r="AI73" s="248">
        <v>18.600000000000001</v>
      </c>
      <c r="AJ73" s="248" t="s">
        <v>147</v>
      </c>
    </row>
    <row r="74" spans="1:36" ht="13.9" customHeight="1">
      <c r="A74" s="247" t="s">
        <v>302</v>
      </c>
      <c r="B74" s="247" t="s">
        <v>303</v>
      </c>
      <c r="C74" s="248" t="s">
        <v>145</v>
      </c>
      <c r="D74" s="248" t="s">
        <v>145</v>
      </c>
      <c r="E74" s="248" t="s">
        <v>145</v>
      </c>
      <c r="F74" s="248" t="s">
        <v>145</v>
      </c>
      <c r="G74" s="248">
        <v>3070</v>
      </c>
      <c r="H74" s="248" t="s">
        <v>163</v>
      </c>
      <c r="I74" s="249" t="str">
        <f t="shared" si="14"/>
        <v>-</v>
      </c>
      <c r="J74" s="250" t="str">
        <f t="shared" si="15"/>
        <v>NITI</v>
      </c>
      <c r="K74" s="249">
        <f t="shared" si="16"/>
        <v>3070</v>
      </c>
      <c r="L74" s="250">
        <f t="shared" si="17"/>
        <v>3100</v>
      </c>
      <c r="M74" s="248">
        <v>102000</v>
      </c>
      <c r="N74" s="251" t="str">
        <f t="shared" si="18"/>
        <v>--</v>
      </c>
      <c r="O74" s="252" t="str">
        <f t="shared" si="19"/>
        <v>NITI</v>
      </c>
      <c r="P74" s="253">
        <f t="shared" si="20"/>
        <v>102000</v>
      </c>
      <c r="Q74" s="252">
        <f t="shared" si="21"/>
        <v>100000</v>
      </c>
      <c r="R74" s="248">
        <v>8160</v>
      </c>
      <c r="S74" s="254" t="str">
        <f t="shared" si="22"/>
        <v>--</v>
      </c>
      <c r="T74" s="255" t="str">
        <f t="shared" si="23"/>
        <v>NITI</v>
      </c>
      <c r="U74" s="254">
        <f t="shared" si="24"/>
        <v>8160</v>
      </c>
      <c r="V74" s="255">
        <f t="shared" si="25"/>
        <v>8200</v>
      </c>
      <c r="W74" s="256">
        <f t="shared" si="26"/>
        <v>2.6579804560260585</v>
      </c>
      <c r="X74" s="248" t="s">
        <v>153</v>
      </c>
      <c r="Y74" s="248">
        <v>1470000000</v>
      </c>
      <c r="Z74" s="248">
        <v>811000000</v>
      </c>
      <c r="AA74" s="248">
        <v>12.5</v>
      </c>
      <c r="AB74" s="248">
        <v>1.3</v>
      </c>
      <c r="AC74" s="248" t="s">
        <v>154</v>
      </c>
      <c r="AD74" s="248" t="s">
        <v>147</v>
      </c>
      <c r="AE74" s="247"/>
      <c r="AF74" s="248">
        <v>0.7</v>
      </c>
      <c r="AG74" s="248" t="s">
        <v>155</v>
      </c>
      <c r="AH74" s="248" t="s">
        <v>146</v>
      </c>
      <c r="AI74" s="248" t="s">
        <v>147</v>
      </c>
      <c r="AJ74" s="248">
        <v>3070</v>
      </c>
    </row>
    <row r="75" spans="1:36" ht="13.9" customHeight="1">
      <c r="A75" s="247" t="s">
        <v>304</v>
      </c>
      <c r="B75" s="247" t="s">
        <v>305</v>
      </c>
      <c r="C75" s="248" t="s">
        <v>145</v>
      </c>
      <c r="D75" s="248" t="s">
        <v>145</v>
      </c>
      <c r="E75" s="248" t="s">
        <v>145</v>
      </c>
      <c r="F75" s="248" t="s">
        <v>145</v>
      </c>
      <c r="G75" s="248">
        <v>2.04</v>
      </c>
      <c r="H75" s="248" t="s">
        <v>152</v>
      </c>
      <c r="I75" s="249">
        <f t="shared" si="14"/>
        <v>2.04</v>
      </c>
      <c r="J75" s="250">
        <f t="shared" si="15"/>
        <v>2</v>
      </c>
      <c r="K75" s="249">
        <f t="shared" si="16"/>
        <v>438</v>
      </c>
      <c r="L75" s="250">
        <f t="shared" si="17"/>
        <v>440</v>
      </c>
      <c r="M75" s="248">
        <v>68.099999999999994</v>
      </c>
      <c r="N75" s="251">
        <f t="shared" si="18"/>
        <v>68.099999999999994</v>
      </c>
      <c r="O75" s="252">
        <f t="shared" si="19"/>
        <v>68</v>
      </c>
      <c r="P75" s="253">
        <f t="shared" si="20"/>
        <v>14600</v>
      </c>
      <c r="Q75" s="252">
        <f t="shared" si="21"/>
        <v>15000</v>
      </c>
      <c r="R75" s="248">
        <v>3.1</v>
      </c>
      <c r="S75" s="254">
        <f t="shared" si="22"/>
        <v>3.1</v>
      </c>
      <c r="T75" s="255">
        <f t="shared" si="23"/>
        <v>3.1</v>
      </c>
      <c r="U75" s="254">
        <f t="shared" si="24"/>
        <v>665.58823529411757</v>
      </c>
      <c r="V75" s="255">
        <f t="shared" si="25"/>
        <v>670</v>
      </c>
      <c r="W75" s="256">
        <f t="shared" si="26"/>
        <v>1.5196078431372546</v>
      </c>
      <c r="X75" s="248" t="s">
        <v>236</v>
      </c>
      <c r="Y75" s="248">
        <v>951000000</v>
      </c>
      <c r="Z75" s="248">
        <v>524000000</v>
      </c>
      <c r="AA75" s="248">
        <v>12.5</v>
      </c>
      <c r="AB75" s="248" t="s">
        <v>147</v>
      </c>
      <c r="AC75" s="247"/>
      <c r="AD75" s="248">
        <v>6.0000000000000002E-6</v>
      </c>
      <c r="AE75" s="248" t="s">
        <v>155</v>
      </c>
      <c r="AF75" s="248">
        <v>0.1</v>
      </c>
      <c r="AG75" s="248" t="s">
        <v>155</v>
      </c>
      <c r="AH75" s="248" t="s">
        <v>146</v>
      </c>
      <c r="AI75" s="248">
        <v>2.04</v>
      </c>
      <c r="AJ75" s="248">
        <v>438</v>
      </c>
    </row>
    <row r="76" spans="1:36" ht="13.9" customHeight="1">
      <c r="A76" s="247" t="s">
        <v>306</v>
      </c>
      <c r="B76" s="247" t="s">
        <v>307</v>
      </c>
      <c r="C76" s="248" t="s">
        <v>145</v>
      </c>
      <c r="D76" s="248" t="s">
        <v>145</v>
      </c>
      <c r="E76" s="248" t="s">
        <v>145</v>
      </c>
      <c r="F76" s="248" t="s">
        <v>145</v>
      </c>
      <c r="G76" s="248">
        <v>438</v>
      </c>
      <c r="H76" s="248" t="s">
        <v>163</v>
      </c>
      <c r="I76" s="249" t="str">
        <f t="shared" si="14"/>
        <v>-</v>
      </c>
      <c r="J76" s="250" t="str">
        <f t="shared" si="15"/>
        <v>NITI</v>
      </c>
      <c r="K76" s="249">
        <f t="shared" si="16"/>
        <v>438</v>
      </c>
      <c r="L76" s="250">
        <f t="shared" si="17"/>
        <v>440</v>
      </c>
      <c r="M76" s="248">
        <v>14600</v>
      </c>
      <c r="N76" s="251" t="str">
        <f t="shared" si="18"/>
        <v>--</v>
      </c>
      <c r="O76" s="252" t="str">
        <f t="shared" si="19"/>
        <v>NITI</v>
      </c>
      <c r="P76" s="253">
        <f t="shared" si="20"/>
        <v>14600</v>
      </c>
      <c r="Q76" s="252">
        <f t="shared" si="21"/>
        <v>15000</v>
      </c>
      <c r="R76" s="248">
        <v>16.8</v>
      </c>
      <c r="S76" s="254" t="str">
        <f t="shared" si="22"/>
        <v>--</v>
      </c>
      <c r="T76" s="255" t="str">
        <f t="shared" si="23"/>
        <v>NITI</v>
      </c>
      <c r="U76" s="254">
        <f t="shared" si="24"/>
        <v>16.8</v>
      </c>
      <c r="V76" s="255">
        <f t="shared" si="25"/>
        <v>17</v>
      </c>
      <c r="W76" s="256">
        <f t="shared" si="26"/>
        <v>3.8356164383561646E-2</v>
      </c>
      <c r="X76" s="248" t="s">
        <v>153</v>
      </c>
      <c r="Y76" s="248">
        <v>30400000000</v>
      </c>
      <c r="Z76" s="248">
        <v>31700000000</v>
      </c>
      <c r="AA76" s="248">
        <v>12.5</v>
      </c>
      <c r="AB76" s="248">
        <v>12</v>
      </c>
      <c r="AC76" s="248" t="s">
        <v>154</v>
      </c>
      <c r="AD76" s="248" t="s">
        <v>147</v>
      </c>
      <c r="AE76" s="247"/>
      <c r="AF76" s="248">
        <v>0.1</v>
      </c>
      <c r="AG76" s="248" t="s">
        <v>174</v>
      </c>
      <c r="AH76" s="248" t="s">
        <v>146</v>
      </c>
      <c r="AI76" s="248" t="s">
        <v>147</v>
      </c>
      <c r="AJ76" s="248">
        <v>438</v>
      </c>
    </row>
    <row r="77" spans="1:36" ht="13.9" customHeight="1">
      <c r="A77" s="247" t="s">
        <v>308</v>
      </c>
      <c r="B77" s="247" t="s">
        <v>309</v>
      </c>
      <c r="C77" s="248" t="s">
        <v>187</v>
      </c>
      <c r="D77" s="248" t="s">
        <v>145</v>
      </c>
      <c r="E77" s="258" t="s">
        <v>149</v>
      </c>
      <c r="F77" s="258" t="s">
        <v>149</v>
      </c>
      <c r="G77" s="248">
        <v>3.94</v>
      </c>
      <c r="H77" s="247"/>
      <c r="I77" s="249" t="str">
        <f t="shared" si="14"/>
        <v>-</v>
      </c>
      <c r="J77" s="250" t="str">
        <f t="shared" si="15"/>
        <v>NITI</v>
      </c>
      <c r="K77" s="249">
        <f t="shared" si="16"/>
        <v>3.94</v>
      </c>
      <c r="L77" s="250">
        <f t="shared" si="17"/>
        <v>3.9</v>
      </c>
      <c r="M77" s="248" t="s">
        <v>147</v>
      </c>
      <c r="N77" s="251" t="str">
        <f t="shared" si="18"/>
        <v>--</v>
      </c>
      <c r="O77" s="252" t="str">
        <f t="shared" si="19"/>
        <v>NITI, NV</v>
      </c>
      <c r="P77" s="253" t="str">
        <f t="shared" si="20"/>
        <v>--</v>
      </c>
      <c r="Q77" s="252" t="str">
        <f t="shared" si="21"/>
        <v>NV</v>
      </c>
      <c r="R77" s="248" t="s">
        <v>147</v>
      </c>
      <c r="S77" s="254" t="str">
        <f t="shared" si="22"/>
        <v>--</v>
      </c>
      <c r="T77" s="255" t="str">
        <f t="shared" si="23"/>
        <v>NITI, NV</v>
      </c>
      <c r="U77" s="254" t="str">
        <f t="shared" si="24"/>
        <v>--</v>
      </c>
      <c r="V77" s="255" t="str">
        <f t="shared" si="25"/>
        <v>NV</v>
      </c>
      <c r="W77" s="256" t="str">
        <f t="shared" si="26"/>
        <v>NV</v>
      </c>
      <c r="X77" s="247"/>
      <c r="Y77" s="248" t="s">
        <v>147</v>
      </c>
      <c r="Z77" s="248" t="s">
        <v>147</v>
      </c>
      <c r="AA77" s="248">
        <v>12.5</v>
      </c>
      <c r="AB77" s="248" t="s">
        <v>147</v>
      </c>
      <c r="AC77" s="247"/>
      <c r="AD77" s="248" t="s">
        <v>147</v>
      </c>
      <c r="AE77" s="247"/>
      <c r="AF77" s="248">
        <v>8.9999999999999998E-4</v>
      </c>
      <c r="AG77" s="248" t="s">
        <v>155</v>
      </c>
      <c r="AH77" s="248" t="s">
        <v>146</v>
      </c>
      <c r="AI77" s="248" t="s">
        <v>147</v>
      </c>
      <c r="AJ77" s="248">
        <v>3.94</v>
      </c>
    </row>
    <row r="78" spans="1:36" ht="13.9" customHeight="1">
      <c r="A78" s="247" t="s">
        <v>310</v>
      </c>
      <c r="B78" s="247" t="s">
        <v>311</v>
      </c>
      <c r="C78" s="248" t="s">
        <v>145</v>
      </c>
      <c r="D78" s="248" t="s">
        <v>145</v>
      </c>
      <c r="E78" s="248" t="s">
        <v>145</v>
      </c>
      <c r="F78" s="248" t="s">
        <v>145</v>
      </c>
      <c r="G78" s="248">
        <v>0.123</v>
      </c>
      <c r="H78" s="248" t="s">
        <v>152</v>
      </c>
      <c r="I78" s="249">
        <f t="shared" si="14"/>
        <v>0.123</v>
      </c>
      <c r="J78" s="250">
        <f t="shared" si="15"/>
        <v>0.12</v>
      </c>
      <c r="K78" s="249">
        <f t="shared" si="16"/>
        <v>3.07</v>
      </c>
      <c r="L78" s="250">
        <f t="shared" si="17"/>
        <v>3.1</v>
      </c>
      <c r="M78" s="248">
        <v>4.09</v>
      </c>
      <c r="N78" s="251">
        <f t="shared" si="18"/>
        <v>4.09</v>
      </c>
      <c r="O78" s="252">
        <f t="shared" si="19"/>
        <v>4.0999999999999996</v>
      </c>
      <c r="P78" s="253">
        <f t="shared" si="20"/>
        <v>102.33333333333333</v>
      </c>
      <c r="Q78" s="252">
        <f t="shared" si="21"/>
        <v>100</v>
      </c>
      <c r="R78" s="248">
        <v>673</v>
      </c>
      <c r="S78" s="254">
        <f t="shared" si="22"/>
        <v>673</v>
      </c>
      <c r="T78" s="255">
        <f t="shared" si="23"/>
        <v>670</v>
      </c>
      <c r="U78" s="254">
        <f t="shared" si="24"/>
        <v>16797.642276422765</v>
      </c>
      <c r="V78" s="255">
        <f t="shared" si="25"/>
        <v>17000</v>
      </c>
      <c r="W78" s="256">
        <f t="shared" si="26"/>
        <v>5471.5447154471549</v>
      </c>
      <c r="X78" s="248" t="s">
        <v>312</v>
      </c>
      <c r="Y78" s="248">
        <v>220</v>
      </c>
      <c r="Z78" s="248">
        <v>10.199999999999999</v>
      </c>
      <c r="AA78" s="248">
        <v>12.5</v>
      </c>
      <c r="AB78" s="248" t="s">
        <v>147</v>
      </c>
      <c r="AC78" s="247"/>
      <c r="AD78" s="248">
        <v>1E-4</v>
      </c>
      <c r="AE78" s="248" t="s">
        <v>155</v>
      </c>
      <c r="AF78" s="248">
        <v>6.9999999999999999E-4</v>
      </c>
      <c r="AG78" s="248" t="s">
        <v>155</v>
      </c>
      <c r="AH78" s="248" t="s">
        <v>146</v>
      </c>
      <c r="AI78" s="248">
        <v>0.123</v>
      </c>
      <c r="AJ78" s="248">
        <v>3.07</v>
      </c>
    </row>
    <row r="79" spans="1:36" ht="13.9" customHeight="1">
      <c r="A79" s="247" t="s">
        <v>313</v>
      </c>
      <c r="B79" s="247" t="s">
        <v>314</v>
      </c>
      <c r="C79" s="248" t="s">
        <v>146</v>
      </c>
      <c r="D79" s="248" t="s">
        <v>145</v>
      </c>
      <c r="E79" s="258" t="s">
        <v>149</v>
      </c>
      <c r="F79" s="258" t="s">
        <v>149</v>
      </c>
      <c r="G79" s="248">
        <v>2.6700000000000001E-3</v>
      </c>
      <c r="H79" s="247"/>
      <c r="I79" s="249">
        <f t="shared" si="14"/>
        <v>2.6700000000000001E-3</v>
      </c>
      <c r="J79" s="250">
        <f t="shared" si="15"/>
        <v>2.7000000000000001E-3</v>
      </c>
      <c r="K79" s="249" t="str">
        <f t="shared" si="16"/>
        <v>-</v>
      </c>
      <c r="L79" s="250" t="str">
        <f t="shared" si="17"/>
        <v>NITI</v>
      </c>
      <c r="M79" s="248" t="s">
        <v>147</v>
      </c>
      <c r="N79" s="251" t="str">
        <f t="shared" si="18"/>
        <v>-</v>
      </c>
      <c r="O79" s="252" t="str">
        <f t="shared" si="19"/>
        <v>NV</v>
      </c>
      <c r="P79" s="253" t="str">
        <f t="shared" si="20"/>
        <v>--</v>
      </c>
      <c r="Q79" s="252" t="str">
        <f t="shared" si="21"/>
        <v>NITI, NV</v>
      </c>
      <c r="R79" s="248" t="s">
        <v>147</v>
      </c>
      <c r="S79" s="254" t="str">
        <f t="shared" si="22"/>
        <v>-</v>
      </c>
      <c r="T79" s="255" t="str">
        <f t="shared" si="23"/>
        <v>NV</v>
      </c>
      <c r="U79" s="254" t="str">
        <f t="shared" si="24"/>
        <v>--</v>
      </c>
      <c r="V79" s="255" t="str">
        <f t="shared" si="25"/>
        <v>NITI, NV</v>
      </c>
      <c r="W79" s="256" t="str">
        <f t="shared" si="26"/>
        <v>NITI, NV</v>
      </c>
      <c r="X79" s="247"/>
      <c r="Y79" s="248">
        <v>5.94</v>
      </c>
      <c r="Z79" s="248">
        <v>5.94</v>
      </c>
      <c r="AA79" s="248">
        <v>12.5</v>
      </c>
      <c r="AB79" s="248" t="s">
        <v>147</v>
      </c>
      <c r="AC79" s="247"/>
      <c r="AD79" s="248">
        <v>4.5999999999999999E-3</v>
      </c>
      <c r="AE79" s="248" t="s">
        <v>166</v>
      </c>
      <c r="AF79" s="248" t="s">
        <v>147</v>
      </c>
      <c r="AG79" s="247"/>
      <c r="AH79" s="248" t="s">
        <v>146</v>
      </c>
      <c r="AI79" s="248">
        <v>2.6700000000000001E-3</v>
      </c>
      <c r="AJ79" s="248" t="s">
        <v>147</v>
      </c>
    </row>
    <row r="80" spans="1:36" ht="13.9" customHeight="1">
      <c r="A80" s="247" t="s">
        <v>315</v>
      </c>
      <c r="B80" s="247" t="s">
        <v>316</v>
      </c>
      <c r="C80" s="248" t="s">
        <v>145</v>
      </c>
      <c r="D80" s="248" t="s">
        <v>145</v>
      </c>
      <c r="E80" s="248" t="s">
        <v>145</v>
      </c>
      <c r="F80" s="248" t="s">
        <v>145</v>
      </c>
      <c r="G80" s="248">
        <v>0.63500000000000001</v>
      </c>
      <c r="H80" s="248" t="s">
        <v>163</v>
      </c>
      <c r="I80" s="249" t="str">
        <f t="shared" si="14"/>
        <v>-</v>
      </c>
      <c r="J80" s="250" t="str">
        <f t="shared" si="15"/>
        <v>NITI</v>
      </c>
      <c r="K80" s="249">
        <f t="shared" si="16"/>
        <v>0.63500000000000001</v>
      </c>
      <c r="L80" s="250">
        <f t="shared" si="17"/>
        <v>0.64</v>
      </c>
      <c r="M80" s="248">
        <v>21.2</v>
      </c>
      <c r="N80" s="251" t="str">
        <f t="shared" si="18"/>
        <v>--</v>
      </c>
      <c r="O80" s="252" t="str">
        <f t="shared" si="19"/>
        <v>NITI</v>
      </c>
      <c r="P80" s="253">
        <f t="shared" si="20"/>
        <v>21.2</v>
      </c>
      <c r="Q80" s="252">
        <f t="shared" si="21"/>
        <v>21</v>
      </c>
      <c r="R80" s="248">
        <v>1.77</v>
      </c>
      <c r="S80" s="254" t="str">
        <f t="shared" si="22"/>
        <v>--</v>
      </c>
      <c r="T80" s="255" t="str">
        <f t="shared" si="23"/>
        <v>NITI</v>
      </c>
      <c r="U80" s="254">
        <f t="shared" si="24"/>
        <v>1.77</v>
      </c>
      <c r="V80" s="255">
        <f t="shared" si="25"/>
        <v>1.8</v>
      </c>
      <c r="W80" s="256">
        <f t="shared" si="26"/>
        <v>2.7874015748031495</v>
      </c>
      <c r="X80" s="248" t="s">
        <v>317</v>
      </c>
      <c r="Y80" s="248">
        <v>22300000000</v>
      </c>
      <c r="Z80" s="248">
        <v>2270000000</v>
      </c>
      <c r="AA80" s="248">
        <v>12.5</v>
      </c>
      <c r="AB80" s="248" t="s">
        <v>147</v>
      </c>
      <c r="AC80" s="247"/>
      <c r="AD80" s="248" t="s">
        <v>147</v>
      </c>
      <c r="AE80" s="247"/>
      <c r="AF80" s="248">
        <v>1.45E-4</v>
      </c>
      <c r="AG80" s="248" t="s">
        <v>199</v>
      </c>
      <c r="AH80" s="248" t="s">
        <v>146</v>
      </c>
      <c r="AI80" s="248" t="s">
        <v>147</v>
      </c>
      <c r="AJ80" s="248">
        <v>0.63500000000000001</v>
      </c>
    </row>
    <row r="81" spans="1:36" ht="13.9" customHeight="1">
      <c r="A81" s="247" t="s">
        <v>318</v>
      </c>
      <c r="B81" s="247" t="s">
        <v>319</v>
      </c>
      <c r="C81" s="248" t="s">
        <v>145</v>
      </c>
      <c r="D81" s="248" t="s">
        <v>145</v>
      </c>
      <c r="E81" s="248" t="s">
        <v>145</v>
      </c>
      <c r="F81" s="248" t="s">
        <v>145</v>
      </c>
      <c r="G81" s="248">
        <v>0.876</v>
      </c>
      <c r="H81" s="248" t="s">
        <v>163</v>
      </c>
      <c r="I81" s="249" t="str">
        <f t="shared" si="14"/>
        <v>-</v>
      </c>
      <c r="J81" s="250" t="str">
        <f t="shared" si="15"/>
        <v>NITI</v>
      </c>
      <c r="K81" s="249">
        <f t="shared" si="16"/>
        <v>0.876</v>
      </c>
      <c r="L81" s="250">
        <f t="shared" si="17"/>
        <v>0.88</v>
      </c>
      <c r="M81" s="248">
        <v>29.2</v>
      </c>
      <c r="N81" s="251" t="str">
        <f t="shared" si="18"/>
        <v>--</v>
      </c>
      <c r="O81" s="252" t="str">
        <f t="shared" si="19"/>
        <v>NITI</v>
      </c>
      <c r="P81" s="253">
        <f t="shared" si="20"/>
        <v>29.2</v>
      </c>
      <c r="Q81" s="252">
        <f t="shared" si="21"/>
        <v>29</v>
      </c>
      <c r="R81" s="248">
        <v>0.86799999999999999</v>
      </c>
      <c r="S81" s="254" t="str">
        <f t="shared" si="22"/>
        <v>--</v>
      </c>
      <c r="T81" s="255" t="str">
        <f t="shared" si="23"/>
        <v>NITI</v>
      </c>
      <c r="U81" s="254">
        <f t="shared" si="24"/>
        <v>0.86799999999999999</v>
      </c>
      <c r="V81" s="255">
        <f t="shared" si="25"/>
        <v>0.87</v>
      </c>
      <c r="W81" s="256">
        <f t="shared" si="26"/>
        <v>0.9908675799086758</v>
      </c>
      <c r="X81" s="248" t="s">
        <v>320</v>
      </c>
      <c r="Y81" s="248">
        <v>2750000000</v>
      </c>
      <c r="Z81" s="248">
        <v>8070000000</v>
      </c>
      <c r="AA81" s="248">
        <v>12.5</v>
      </c>
      <c r="AB81" s="248" t="s">
        <v>147</v>
      </c>
      <c r="AC81" s="247"/>
      <c r="AD81" s="248" t="s">
        <v>147</v>
      </c>
      <c r="AE81" s="247"/>
      <c r="AF81" s="248">
        <v>2.0000000000000001E-4</v>
      </c>
      <c r="AG81" s="248" t="s">
        <v>155</v>
      </c>
      <c r="AH81" s="248" t="s">
        <v>146</v>
      </c>
      <c r="AI81" s="248" t="s">
        <v>147</v>
      </c>
      <c r="AJ81" s="248">
        <v>0.876</v>
      </c>
    </row>
    <row r="82" spans="1:36" ht="13.9" customHeight="1">
      <c r="A82" s="247" t="s">
        <v>321</v>
      </c>
      <c r="B82" s="247" t="s">
        <v>322</v>
      </c>
      <c r="C82" s="248" t="s">
        <v>145</v>
      </c>
      <c r="D82" s="248" t="s">
        <v>145</v>
      </c>
      <c r="E82" s="248" t="s">
        <v>145</v>
      </c>
      <c r="F82" s="248" t="s">
        <v>145</v>
      </c>
      <c r="G82" s="248">
        <v>219000</v>
      </c>
      <c r="H82" s="248" t="s">
        <v>163</v>
      </c>
      <c r="I82" s="249" t="str">
        <f t="shared" si="14"/>
        <v>-</v>
      </c>
      <c r="J82" s="250" t="str">
        <f t="shared" si="15"/>
        <v>NITI</v>
      </c>
      <c r="K82" s="249">
        <f t="shared" si="16"/>
        <v>219000</v>
      </c>
      <c r="L82" s="250">
        <f t="shared" si="17"/>
        <v>220000</v>
      </c>
      <c r="M82" s="248">
        <v>7300000</v>
      </c>
      <c r="N82" s="251" t="str">
        <f t="shared" si="18"/>
        <v>--</v>
      </c>
      <c r="O82" s="252" t="str">
        <f t="shared" si="19"/>
        <v>NITI</v>
      </c>
      <c r="P82" s="253">
        <f t="shared" si="20"/>
        <v>7300000</v>
      </c>
      <c r="Q82" s="252">
        <f t="shared" si="21"/>
        <v>7300000</v>
      </c>
      <c r="R82" s="248">
        <v>3590000</v>
      </c>
      <c r="S82" s="254" t="str">
        <f t="shared" si="22"/>
        <v>--</v>
      </c>
      <c r="T82" s="255" t="str">
        <f t="shared" si="23"/>
        <v>NITI</v>
      </c>
      <c r="U82" s="254">
        <f t="shared" si="24"/>
        <v>3590000</v>
      </c>
      <c r="V82" s="255">
        <f t="shared" si="25"/>
        <v>3600000</v>
      </c>
      <c r="W82" s="256">
        <f t="shared" si="26"/>
        <v>16.392694063926939</v>
      </c>
      <c r="X82" s="248" t="s">
        <v>153</v>
      </c>
      <c r="Y82" s="248">
        <v>13800000000</v>
      </c>
      <c r="Z82" s="248">
        <v>85400000</v>
      </c>
      <c r="AA82" s="248">
        <v>12.5</v>
      </c>
      <c r="AB82" s="248">
        <v>6</v>
      </c>
      <c r="AC82" s="248" t="s">
        <v>154</v>
      </c>
      <c r="AD82" s="248" t="s">
        <v>147</v>
      </c>
      <c r="AE82" s="247"/>
      <c r="AF82" s="248">
        <v>50</v>
      </c>
      <c r="AG82" s="248" t="s">
        <v>155</v>
      </c>
      <c r="AH82" s="248" t="s">
        <v>146</v>
      </c>
      <c r="AI82" s="248" t="s">
        <v>147</v>
      </c>
      <c r="AJ82" s="248">
        <v>219000</v>
      </c>
    </row>
    <row r="83" spans="1:36" ht="13.9" customHeight="1">
      <c r="A83" s="247" t="s">
        <v>323</v>
      </c>
      <c r="B83" s="247" t="s">
        <v>324</v>
      </c>
      <c r="C83" s="248" t="s">
        <v>145</v>
      </c>
      <c r="D83" s="248" t="s">
        <v>145</v>
      </c>
      <c r="E83" s="248" t="s">
        <v>145</v>
      </c>
      <c r="F83" s="248" t="s">
        <v>145</v>
      </c>
      <c r="G83" s="248">
        <v>4.0899999999999999E-2</v>
      </c>
      <c r="H83" s="248" t="s">
        <v>152</v>
      </c>
      <c r="I83" s="249">
        <f t="shared" si="14"/>
        <v>4.0899999999999999E-2</v>
      </c>
      <c r="J83" s="250">
        <f t="shared" si="15"/>
        <v>4.1000000000000002E-2</v>
      </c>
      <c r="K83" s="249">
        <f t="shared" si="16"/>
        <v>87.6</v>
      </c>
      <c r="L83" s="250">
        <f t="shared" si="17"/>
        <v>88</v>
      </c>
      <c r="M83" s="248">
        <v>1.36</v>
      </c>
      <c r="N83" s="251">
        <f t="shared" si="18"/>
        <v>1.36</v>
      </c>
      <c r="O83" s="252">
        <f t="shared" si="19"/>
        <v>1.4</v>
      </c>
      <c r="P83" s="253">
        <f t="shared" si="20"/>
        <v>2920</v>
      </c>
      <c r="Q83" s="252">
        <f t="shared" si="21"/>
        <v>2900</v>
      </c>
      <c r="R83" s="248">
        <v>3.2500000000000001E-2</v>
      </c>
      <c r="S83" s="254">
        <f t="shared" si="22"/>
        <v>3.2500000000000001E-2</v>
      </c>
      <c r="T83" s="255">
        <f t="shared" si="23"/>
        <v>3.3000000000000002E-2</v>
      </c>
      <c r="U83" s="254">
        <f t="shared" si="24"/>
        <v>69.608801955990231</v>
      </c>
      <c r="V83" s="255">
        <f t="shared" si="25"/>
        <v>70</v>
      </c>
      <c r="W83" s="256">
        <f t="shared" si="26"/>
        <v>0.79462102689486569</v>
      </c>
      <c r="X83" s="248" t="s">
        <v>153</v>
      </c>
      <c r="Y83" s="248">
        <v>1030000000</v>
      </c>
      <c r="Z83" s="248">
        <v>1100000000</v>
      </c>
      <c r="AA83" s="248">
        <v>12.5</v>
      </c>
      <c r="AB83" s="248">
        <v>4</v>
      </c>
      <c r="AC83" s="248" t="s">
        <v>154</v>
      </c>
      <c r="AD83" s="248">
        <v>2.9999999999999997E-4</v>
      </c>
      <c r="AE83" s="248" t="s">
        <v>155</v>
      </c>
      <c r="AF83" s="248">
        <v>0.02</v>
      </c>
      <c r="AG83" s="248" t="s">
        <v>155</v>
      </c>
      <c r="AH83" s="248" t="s">
        <v>171</v>
      </c>
      <c r="AI83" s="248">
        <v>4.0899999999999999E-2</v>
      </c>
      <c r="AJ83" s="248">
        <v>87.6</v>
      </c>
    </row>
    <row r="84" spans="1:36" ht="13.9" customHeight="1">
      <c r="A84" s="247" t="s">
        <v>325</v>
      </c>
      <c r="B84" s="247" t="s">
        <v>326</v>
      </c>
      <c r="C84" s="248" t="s">
        <v>146</v>
      </c>
      <c r="D84" s="248" t="s">
        <v>145</v>
      </c>
      <c r="E84" s="258" t="s">
        <v>149</v>
      </c>
      <c r="F84" s="258" t="s">
        <v>149</v>
      </c>
      <c r="G84" s="248">
        <v>0.159</v>
      </c>
      <c r="H84" s="247"/>
      <c r="I84" s="249">
        <f t="shared" si="14"/>
        <v>0.159</v>
      </c>
      <c r="J84" s="250">
        <f t="shared" si="15"/>
        <v>0.16</v>
      </c>
      <c r="K84" s="249" t="str">
        <f t="shared" si="16"/>
        <v>-</v>
      </c>
      <c r="L84" s="250" t="str">
        <f t="shared" si="17"/>
        <v>NITI</v>
      </c>
      <c r="M84" s="248" t="s">
        <v>147</v>
      </c>
      <c r="N84" s="251" t="str">
        <f t="shared" si="18"/>
        <v>-</v>
      </c>
      <c r="O84" s="252" t="str">
        <f t="shared" si="19"/>
        <v>NV</v>
      </c>
      <c r="P84" s="253" t="str">
        <f t="shared" si="20"/>
        <v>--</v>
      </c>
      <c r="Q84" s="252" t="str">
        <f t="shared" si="21"/>
        <v>NITI, NV</v>
      </c>
      <c r="R84" s="248" t="s">
        <v>147</v>
      </c>
      <c r="S84" s="254" t="str">
        <f t="shared" si="22"/>
        <v>-</v>
      </c>
      <c r="T84" s="255" t="str">
        <f t="shared" si="23"/>
        <v>NV</v>
      </c>
      <c r="U84" s="254" t="str">
        <f t="shared" si="24"/>
        <v>--</v>
      </c>
      <c r="V84" s="255" t="str">
        <f t="shared" si="25"/>
        <v>NITI, NV</v>
      </c>
      <c r="W84" s="256" t="str">
        <f t="shared" si="26"/>
        <v>NITI, NV</v>
      </c>
      <c r="X84" s="247"/>
      <c r="Y84" s="248">
        <v>311000</v>
      </c>
      <c r="Z84" s="248">
        <v>29100</v>
      </c>
      <c r="AA84" s="248">
        <v>12.5</v>
      </c>
      <c r="AB84" s="248" t="s">
        <v>147</v>
      </c>
      <c r="AC84" s="247"/>
      <c r="AD84" s="248">
        <v>7.7000000000000001E-5</v>
      </c>
      <c r="AE84" s="248" t="s">
        <v>166</v>
      </c>
      <c r="AF84" s="248" t="s">
        <v>147</v>
      </c>
      <c r="AG84" s="247"/>
      <c r="AH84" s="248" t="s">
        <v>146</v>
      </c>
      <c r="AI84" s="248">
        <v>0.159</v>
      </c>
      <c r="AJ84" s="248" t="s">
        <v>147</v>
      </c>
    </row>
    <row r="85" spans="1:36" ht="13.9" customHeight="1">
      <c r="A85" s="247" t="s">
        <v>327</v>
      </c>
      <c r="B85" s="247" t="s">
        <v>328</v>
      </c>
      <c r="C85" s="248" t="s">
        <v>146</v>
      </c>
      <c r="D85" s="248" t="s">
        <v>145</v>
      </c>
      <c r="E85" s="258" t="s">
        <v>149</v>
      </c>
      <c r="F85" s="258" t="s">
        <v>149</v>
      </c>
      <c r="G85" s="248">
        <v>0.13100000000000001</v>
      </c>
      <c r="H85" s="247"/>
      <c r="I85" s="249" t="str">
        <f t="shared" si="14"/>
        <v>-</v>
      </c>
      <c r="J85" s="250" t="str">
        <f t="shared" si="15"/>
        <v>NITI</v>
      </c>
      <c r="K85" s="249">
        <f t="shared" si="16"/>
        <v>0.13100000000000001</v>
      </c>
      <c r="L85" s="250">
        <f t="shared" si="17"/>
        <v>0.13</v>
      </c>
      <c r="M85" s="248" t="s">
        <v>147</v>
      </c>
      <c r="N85" s="251" t="str">
        <f t="shared" si="18"/>
        <v>--</v>
      </c>
      <c r="O85" s="252" t="str">
        <f t="shared" si="19"/>
        <v>NITI, NV</v>
      </c>
      <c r="P85" s="253" t="str">
        <f t="shared" si="20"/>
        <v>--</v>
      </c>
      <c r="Q85" s="252" t="str">
        <f t="shared" si="21"/>
        <v>NV</v>
      </c>
      <c r="R85" s="248" t="s">
        <v>147</v>
      </c>
      <c r="S85" s="254" t="str">
        <f t="shared" si="22"/>
        <v>--</v>
      </c>
      <c r="T85" s="255" t="str">
        <f t="shared" si="23"/>
        <v>NITI, NV</v>
      </c>
      <c r="U85" s="254" t="str">
        <f t="shared" si="24"/>
        <v>--</v>
      </c>
      <c r="V85" s="255" t="str">
        <f t="shared" si="25"/>
        <v>NV</v>
      </c>
      <c r="W85" s="256" t="str">
        <f t="shared" si="26"/>
        <v>NV</v>
      </c>
      <c r="X85" s="247"/>
      <c r="Y85" s="248">
        <v>44900</v>
      </c>
      <c r="Z85" s="248">
        <v>57900</v>
      </c>
      <c r="AA85" s="248">
        <v>12.5</v>
      </c>
      <c r="AB85" s="248" t="s">
        <v>147</v>
      </c>
      <c r="AC85" s="247"/>
      <c r="AD85" s="248" t="s">
        <v>147</v>
      </c>
      <c r="AE85" s="247"/>
      <c r="AF85" s="248">
        <v>3.0000000000000001E-5</v>
      </c>
      <c r="AG85" s="248" t="s">
        <v>155</v>
      </c>
      <c r="AH85" s="248" t="s">
        <v>146</v>
      </c>
      <c r="AI85" s="248" t="s">
        <v>147</v>
      </c>
      <c r="AJ85" s="248">
        <v>0.13100000000000001</v>
      </c>
    </row>
    <row r="86" spans="1:36" ht="13.9" customHeight="1">
      <c r="A86" s="247" t="s">
        <v>329</v>
      </c>
      <c r="B86" s="247" t="s">
        <v>330</v>
      </c>
      <c r="C86" s="248" t="s">
        <v>145</v>
      </c>
      <c r="D86" s="248" t="s">
        <v>145</v>
      </c>
      <c r="E86" s="248" t="s">
        <v>145</v>
      </c>
      <c r="F86" s="248" t="s">
        <v>145</v>
      </c>
      <c r="G86" s="248">
        <v>219</v>
      </c>
      <c r="H86" s="248" t="s">
        <v>163</v>
      </c>
      <c r="I86" s="249" t="str">
        <f t="shared" si="14"/>
        <v>-</v>
      </c>
      <c r="J86" s="250" t="str">
        <f t="shared" si="15"/>
        <v>NITI</v>
      </c>
      <c r="K86" s="249">
        <f t="shared" si="16"/>
        <v>219</v>
      </c>
      <c r="L86" s="250">
        <f t="shared" si="17"/>
        <v>220</v>
      </c>
      <c r="M86" s="248">
        <v>7300</v>
      </c>
      <c r="N86" s="251" t="str">
        <f t="shared" si="18"/>
        <v>--</v>
      </c>
      <c r="O86" s="252" t="str">
        <f t="shared" si="19"/>
        <v>NITI</v>
      </c>
      <c r="P86" s="253">
        <f t="shared" si="20"/>
        <v>7300</v>
      </c>
      <c r="Q86" s="252">
        <f t="shared" si="21"/>
        <v>7300</v>
      </c>
      <c r="R86" s="248">
        <v>3400</v>
      </c>
      <c r="S86" s="254" t="str">
        <f t="shared" si="22"/>
        <v>--</v>
      </c>
      <c r="T86" s="255" t="str">
        <f t="shared" si="23"/>
        <v>NITI</v>
      </c>
      <c r="U86" s="254">
        <f t="shared" si="24"/>
        <v>3400</v>
      </c>
      <c r="V86" s="255">
        <f t="shared" si="25"/>
        <v>3400</v>
      </c>
      <c r="W86" s="256">
        <f t="shared" si="26"/>
        <v>15.525114155251142</v>
      </c>
      <c r="X86" s="248" t="s">
        <v>331</v>
      </c>
      <c r="Y86" s="248">
        <v>72500000</v>
      </c>
      <c r="Z86" s="248">
        <v>32100000</v>
      </c>
      <c r="AA86" s="248">
        <v>12.5</v>
      </c>
      <c r="AB86" s="248">
        <v>1.3</v>
      </c>
      <c r="AC86" s="248" t="s">
        <v>154</v>
      </c>
      <c r="AD86" s="248" t="s">
        <v>147</v>
      </c>
      <c r="AE86" s="247"/>
      <c r="AF86" s="248">
        <v>0.05</v>
      </c>
      <c r="AG86" s="248" t="s">
        <v>174</v>
      </c>
      <c r="AH86" s="248" t="s">
        <v>146</v>
      </c>
      <c r="AI86" s="248" t="s">
        <v>147</v>
      </c>
      <c r="AJ86" s="248">
        <v>219</v>
      </c>
    </row>
    <row r="87" spans="1:36" ht="13.9" customHeight="1">
      <c r="A87" s="247" t="s">
        <v>332</v>
      </c>
      <c r="B87" s="247" t="s">
        <v>333</v>
      </c>
      <c r="C87" s="248" t="s">
        <v>146</v>
      </c>
      <c r="D87" s="248" t="s">
        <v>145</v>
      </c>
      <c r="E87" s="258" t="s">
        <v>149</v>
      </c>
      <c r="F87" s="258" t="s">
        <v>149</v>
      </c>
      <c r="G87" s="248">
        <v>0.39600000000000002</v>
      </c>
      <c r="H87" s="247"/>
      <c r="I87" s="249">
        <f t="shared" si="14"/>
        <v>0.39600000000000002</v>
      </c>
      <c r="J87" s="250">
        <f t="shared" si="15"/>
        <v>0.4</v>
      </c>
      <c r="K87" s="249" t="str">
        <f t="shared" si="16"/>
        <v>-</v>
      </c>
      <c r="L87" s="250" t="str">
        <f t="shared" si="17"/>
        <v>NITI</v>
      </c>
      <c r="M87" s="248" t="s">
        <v>147</v>
      </c>
      <c r="N87" s="251" t="str">
        <f t="shared" si="18"/>
        <v>-</v>
      </c>
      <c r="O87" s="252" t="str">
        <f t="shared" si="19"/>
        <v>NV</v>
      </c>
      <c r="P87" s="253" t="str">
        <f t="shared" si="20"/>
        <v>--</v>
      </c>
      <c r="Q87" s="252" t="str">
        <f t="shared" si="21"/>
        <v>NITI, NV</v>
      </c>
      <c r="R87" s="248" t="s">
        <v>147</v>
      </c>
      <c r="S87" s="254" t="str">
        <f t="shared" si="22"/>
        <v>-</v>
      </c>
      <c r="T87" s="255" t="str">
        <f t="shared" si="23"/>
        <v>NV</v>
      </c>
      <c r="U87" s="254" t="str">
        <f t="shared" si="24"/>
        <v>--</v>
      </c>
      <c r="V87" s="255" t="str">
        <f t="shared" si="25"/>
        <v>NITI, NV</v>
      </c>
      <c r="W87" s="256" t="str">
        <f t="shared" si="26"/>
        <v>NITI, NV</v>
      </c>
      <c r="X87" s="247"/>
      <c r="Y87" s="248">
        <v>38.5</v>
      </c>
      <c r="Z87" s="248">
        <v>38.5</v>
      </c>
      <c r="AA87" s="248">
        <v>12.5</v>
      </c>
      <c r="AB87" s="248" t="s">
        <v>147</v>
      </c>
      <c r="AC87" s="247"/>
      <c r="AD87" s="248">
        <v>3.1000000000000001E-5</v>
      </c>
      <c r="AE87" s="248" t="s">
        <v>166</v>
      </c>
      <c r="AF87" s="248" t="s">
        <v>147</v>
      </c>
      <c r="AG87" s="247"/>
      <c r="AH87" s="248" t="s">
        <v>146</v>
      </c>
      <c r="AI87" s="248">
        <v>0.39600000000000002</v>
      </c>
      <c r="AJ87" s="248" t="s">
        <v>147</v>
      </c>
    </row>
    <row r="88" spans="1:36" ht="13.9" customHeight="1">
      <c r="A88" s="247" t="s">
        <v>334</v>
      </c>
      <c r="B88" s="247" t="s">
        <v>335</v>
      </c>
      <c r="C88" s="248" t="s">
        <v>145</v>
      </c>
      <c r="D88" s="248" t="s">
        <v>145</v>
      </c>
      <c r="E88" s="248" t="s">
        <v>145</v>
      </c>
      <c r="F88" s="248" t="s">
        <v>145</v>
      </c>
      <c r="G88" s="248">
        <v>1.43</v>
      </c>
      <c r="H88" s="248" t="s">
        <v>152</v>
      </c>
      <c r="I88" s="249">
        <f t="shared" si="14"/>
        <v>1.43</v>
      </c>
      <c r="J88" s="250">
        <f t="shared" si="15"/>
        <v>1.4</v>
      </c>
      <c r="K88" s="249">
        <f t="shared" si="16"/>
        <v>1310</v>
      </c>
      <c r="L88" s="250">
        <f t="shared" si="17"/>
        <v>1300</v>
      </c>
      <c r="M88" s="248">
        <v>47.5</v>
      </c>
      <c r="N88" s="251">
        <f t="shared" si="18"/>
        <v>47.5</v>
      </c>
      <c r="O88" s="252">
        <f t="shared" si="19"/>
        <v>48</v>
      </c>
      <c r="P88" s="253">
        <f t="shared" si="20"/>
        <v>43666.666666666672</v>
      </c>
      <c r="Q88" s="252">
        <f t="shared" si="21"/>
        <v>44000</v>
      </c>
      <c r="R88" s="248">
        <v>2.13</v>
      </c>
      <c r="S88" s="254">
        <f t="shared" si="22"/>
        <v>2.13</v>
      </c>
      <c r="T88" s="255">
        <f t="shared" si="23"/>
        <v>2.1</v>
      </c>
      <c r="U88" s="254">
        <f t="shared" si="24"/>
        <v>1951.2587412587413</v>
      </c>
      <c r="V88" s="255">
        <f t="shared" si="25"/>
        <v>2000</v>
      </c>
      <c r="W88" s="256">
        <f t="shared" si="26"/>
        <v>1.4895104895104896</v>
      </c>
      <c r="X88" s="248" t="s">
        <v>153</v>
      </c>
      <c r="Y88" s="248">
        <v>74100000</v>
      </c>
      <c r="Z88" s="248">
        <v>19400000</v>
      </c>
      <c r="AA88" s="248">
        <v>12.5</v>
      </c>
      <c r="AB88" s="248">
        <v>1.8</v>
      </c>
      <c r="AC88" s="248" t="s">
        <v>148</v>
      </c>
      <c r="AD88" s="248">
        <v>8.6000000000000007E-6</v>
      </c>
      <c r="AE88" s="248" t="s">
        <v>166</v>
      </c>
      <c r="AF88" s="248">
        <v>0.3</v>
      </c>
      <c r="AG88" s="248" t="s">
        <v>174</v>
      </c>
      <c r="AH88" s="248" t="s">
        <v>146</v>
      </c>
      <c r="AI88" s="248">
        <v>1.43</v>
      </c>
      <c r="AJ88" s="248">
        <v>1310</v>
      </c>
    </row>
    <row r="89" spans="1:36" ht="13.9" customHeight="1">
      <c r="A89" s="247" t="s">
        <v>336</v>
      </c>
      <c r="B89" s="247" t="s">
        <v>337</v>
      </c>
      <c r="C89" s="248" t="s">
        <v>145</v>
      </c>
      <c r="D89" s="248" t="s">
        <v>145</v>
      </c>
      <c r="E89" s="248" t="s">
        <v>145</v>
      </c>
      <c r="F89" s="248" t="s">
        <v>145</v>
      </c>
      <c r="G89" s="248">
        <v>219000</v>
      </c>
      <c r="H89" s="248" t="s">
        <v>163</v>
      </c>
      <c r="I89" s="249" t="str">
        <f t="shared" si="14"/>
        <v>-</v>
      </c>
      <c r="J89" s="250" t="str">
        <f t="shared" si="15"/>
        <v>NITI</v>
      </c>
      <c r="K89" s="249">
        <f t="shared" si="16"/>
        <v>219000</v>
      </c>
      <c r="L89" s="250">
        <f t="shared" si="17"/>
        <v>220000</v>
      </c>
      <c r="M89" s="248">
        <v>7300000</v>
      </c>
      <c r="N89" s="251" t="str">
        <f t="shared" si="18"/>
        <v>--</v>
      </c>
      <c r="O89" s="252" t="str">
        <f t="shared" si="19"/>
        <v>NITI</v>
      </c>
      <c r="P89" s="253">
        <f t="shared" si="20"/>
        <v>7300000</v>
      </c>
      <c r="Q89" s="252">
        <f t="shared" si="21"/>
        <v>7300000</v>
      </c>
      <c r="R89" s="248">
        <v>171000</v>
      </c>
      <c r="S89" s="254" t="str">
        <f t="shared" si="22"/>
        <v>--</v>
      </c>
      <c r="T89" s="255" t="str">
        <f t="shared" si="23"/>
        <v>NITI</v>
      </c>
      <c r="U89" s="254">
        <f t="shared" si="24"/>
        <v>171000</v>
      </c>
      <c r="V89" s="255">
        <f t="shared" si="25"/>
        <v>170000</v>
      </c>
      <c r="W89" s="256">
        <f t="shared" si="26"/>
        <v>0.78082191780821919</v>
      </c>
      <c r="X89" s="248" t="s">
        <v>153</v>
      </c>
      <c r="Y89" s="248">
        <v>33700000000</v>
      </c>
      <c r="Z89" s="248">
        <v>3550000000</v>
      </c>
      <c r="AA89" s="248">
        <v>12.5</v>
      </c>
      <c r="AB89" s="248" t="s">
        <v>147</v>
      </c>
      <c r="AC89" s="247"/>
      <c r="AD89" s="248" t="s">
        <v>147</v>
      </c>
      <c r="AE89" s="247"/>
      <c r="AF89" s="248">
        <v>50</v>
      </c>
      <c r="AG89" s="248" t="s">
        <v>155</v>
      </c>
      <c r="AH89" s="248" t="s">
        <v>146</v>
      </c>
      <c r="AI89" s="248" t="s">
        <v>147</v>
      </c>
      <c r="AJ89" s="248">
        <v>219000</v>
      </c>
    </row>
    <row r="90" spans="1:36" ht="13.9" customHeight="1">
      <c r="A90" s="247" t="s">
        <v>338</v>
      </c>
      <c r="B90" s="247" t="s">
        <v>339</v>
      </c>
      <c r="C90" s="248" t="s">
        <v>145</v>
      </c>
      <c r="D90" s="248" t="s">
        <v>145</v>
      </c>
      <c r="E90" s="248" t="s">
        <v>145</v>
      </c>
      <c r="F90" s="248" t="s">
        <v>145</v>
      </c>
      <c r="G90" s="248">
        <v>0.53300000000000003</v>
      </c>
      <c r="H90" s="248" t="s">
        <v>152</v>
      </c>
      <c r="I90" s="249">
        <f t="shared" si="14"/>
        <v>0.53300000000000003</v>
      </c>
      <c r="J90" s="250">
        <f t="shared" si="15"/>
        <v>0.53</v>
      </c>
      <c r="K90" s="249">
        <f t="shared" si="16"/>
        <v>8.5399999999999991</v>
      </c>
      <c r="L90" s="250">
        <f t="shared" si="17"/>
        <v>8.5</v>
      </c>
      <c r="M90" s="248">
        <v>17.8</v>
      </c>
      <c r="N90" s="251">
        <f t="shared" si="18"/>
        <v>17.8</v>
      </c>
      <c r="O90" s="252">
        <f t="shared" si="19"/>
        <v>18</v>
      </c>
      <c r="P90" s="253">
        <f t="shared" si="20"/>
        <v>284.66666666666663</v>
      </c>
      <c r="Q90" s="252">
        <f t="shared" si="21"/>
        <v>280</v>
      </c>
      <c r="R90" s="248">
        <v>5.94</v>
      </c>
      <c r="S90" s="254">
        <f t="shared" si="22"/>
        <v>5.94</v>
      </c>
      <c r="T90" s="255">
        <f t="shared" si="23"/>
        <v>5.9</v>
      </c>
      <c r="U90" s="254">
        <f t="shared" si="24"/>
        <v>95.173733583489664</v>
      </c>
      <c r="V90" s="255">
        <f t="shared" si="25"/>
        <v>95</v>
      </c>
      <c r="W90" s="256">
        <f t="shared" si="26"/>
        <v>11.144465290806753</v>
      </c>
      <c r="X90" s="248" t="s">
        <v>275</v>
      </c>
      <c r="Y90" s="248">
        <v>1260000000</v>
      </c>
      <c r="Z90" s="248">
        <v>714000000</v>
      </c>
      <c r="AA90" s="248">
        <v>12.5</v>
      </c>
      <c r="AB90" s="248" t="s">
        <v>147</v>
      </c>
      <c r="AC90" s="247"/>
      <c r="AD90" s="248">
        <v>2.3E-5</v>
      </c>
      <c r="AE90" s="248" t="s">
        <v>155</v>
      </c>
      <c r="AF90" s="248">
        <v>1.9499999999999999E-3</v>
      </c>
      <c r="AG90" s="248" t="s">
        <v>199</v>
      </c>
      <c r="AH90" s="248" t="s">
        <v>146</v>
      </c>
      <c r="AI90" s="248">
        <v>0.53300000000000003</v>
      </c>
      <c r="AJ90" s="248">
        <v>8.5399999999999991</v>
      </c>
    </row>
    <row r="91" spans="1:36" ht="13.9" customHeight="1">
      <c r="A91" s="247" t="s">
        <v>340</v>
      </c>
      <c r="B91" s="247" t="s">
        <v>341</v>
      </c>
      <c r="C91" s="248" t="s">
        <v>145</v>
      </c>
      <c r="D91" s="248" t="s">
        <v>145</v>
      </c>
      <c r="E91" s="248" t="s">
        <v>145</v>
      </c>
      <c r="F91" s="248" t="s">
        <v>145</v>
      </c>
      <c r="G91" s="248">
        <v>394</v>
      </c>
      <c r="H91" s="248" t="s">
        <v>163</v>
      </c>
      <c r="I91" s="249" t="str">
        <f t="shared" si="14"/>
        <v>-</v>
      </c>
      <c r="J91" s="250" t="str">
        <f t="shared" si="15"/>
        <v>NITI</v>
      </c>
      <c r="K91" s="249">
        <f t="shared" si="16"/>
        <v>394</v>
      </c>
      <c r="L91" s="250">
        <f t="shared" si="17"/>
        <v>390</v>
      </c>
      <c r="M91" s="248">
        <v>13100</v>
      </c>
      <c r="N91" s="251" t="str">
        <f t="shared" si="18"/>
        <v>--</v>
      </c>
      <c r="O91" s="252" t="str">
        <f t="shared" si="19"/>
        <v>NITI</v>
      </c>
      <c r="P91" s="253">
        <f t="shared" si="20"/>
        <v>13100</v>
      </c>
      <c r="Q91" s="252">
        <f t="shared" si="21"/>
        <v>13000</v>
      </c>
      <c r="R91" s="248">
        <v>1480</v>
      </c>
      <c r="S91" s="254" t="str">
        <f t="shared" si="22"/>
        <v>--</v>
      </c>
      <c r="T91" s="255" t="str">
        <f t="shared" si="23"/>
        <v>NITI</v>
      </c>
      <c r="U91" s="254">
        <f t="shared" si="24"/>
        <v>1480</v>
      </c>
      <c r="V91" s="255">
        <f t="shared" si="25"/>
        <v>1500</v>
      </c>
      <c r="W91" s="256">
        <f t="shared" si="26"/>
        <v>3.7563451776649748</v>
      </c>
      <c r="X91" s="248" t="s">
        <v>153</v>
      </c>
      <c r="Y91" s="248">
        <v>11700000000</v>
      </c>
      <c r="Z91" s="248">
        <v>1410000000</v>
      </c>
      <c r="AA91" s="248">
        <v>12.5</v>
      </c>
      <c r="AB91" s="248">
        <v>8.1</v>
      </c>
      <c r="AC91" s="248" t="s">
        <v>154</v>
      </c>
      <c r="AD91" s="248" t="s">
        <v>147</v>
      </c>
      <c r="AE91" s="247"/>
      <c r="AF91" s="248">
        <v>0.09</v>
      </c>
      <c r="AG91" s="248" t="s">
        <v>155</v>
      </c>
      <c r="AH91" s="248" t="s">
        <v>146</v>
      </c>
      <c r="AI91" s="248" t="s">
        <v>147</v>
      </c>
      <c r="AJ91" s="248">
        <v>394</v>
      </c>
    </row>
    <row r="92" spans="1:36" ht="13.9" customHeight="1">
      <c r="A92" s="247" t="s">
        <v>342</v>
      </c>
      <c r="B92" s="247" t="s">
        <v>343</v>
      </c>
      <c r="C92" s="248" t="s">
        <v>145</v>
      </c>
      <c r="D92" s="248" t="s">
        <v>145</v>
      </c>
      <c r="E92" s="248" t="s">
        <v>145</v>
      </c>
      <c r="F92" s="248" t="s">
        <v>145</v>
      </c>
      <c r="G92" s="248">
        <v>1.78E-2</v>
      </c>
      <c r="H92" s="248" t="s">
        <v>152</v>
      </c>
      <c r="I92" s="249">
        <f t="shared" si="14"/>
        <v>1.78E-2</v>
      </c>
      <c r="J92" s="250">
        <f t="shared" si="15"/>
        <v>1.7999999999999999E-2</v>
      </c>
      <c r="K92" s="249" t="str">
        <f t="shared" si="16"/>
        <v>-</v>
      </c>
      <c r="L92" s="250" t="str">
        <f t="shared" si="17"/>
        <v>NITI</v>
      </c>
      <c r="M92" s="248">
        <v>0.59199999999999997</v>
      </c>
      <c r="N92" s="251">
        <f t="shared" si="18"/>
        <v>0.59199999999999997</v>
      </c>
      <c r="O92" s="252">
        <f t="shared" si="19"/>
        <v>0.59</v>
      </c>
      <c r="P92" s="253" t="str">
        <f t="shared" si="20"/>
        <v>--</v>
      </c>
      <c r="Q92" s="252" t="str">
        <f t="shared" si="21"/>
        <v>NITI</v>
      </c>
      <c r="R92" s="248">
        <v>2.34</v>
      </c>
      <c r="S92" s="254">
        <f t="shared" si="22"/>
        <v>2.34</v>
      </c>
      <c r="T92" s="255">
        <f t="shared" si="23"/>
        <v>2.2999999999999998</v>
      </c>
      <c r="U92" s="254" t="str">
        <f t="shared" si="24"/>
        <v>--</v>
      </c>
      <c r="V92" s="255" t="str">
        <f t="shared" si="25"/>
        <v>NITI</v>
      </c>
      <c r="W92" s="256" t="str">
        <f t="shared" si="26"/>
        <v>NITI</v>
      </c>
      <c r="X92" s="248" t="s">
        <v>153</v>
      </c>
      <c r="Y92" s="248">
        <v>130000000</v>
      </c>
      <c r="Z92" s="248">
        <v>527000000</v>
      </c>
      <c r="AA92" s="248">
        <v>12.5</v>
      </c>
      <c r="AB92" s="248" t="s">
        <v>147</v>
      </c>
      <c r="AC92" s="247"/>
      <c r="AD92" s="248">
        <v>6.8999999999999997E-4</v>
      </c>
      <c r="AE92" s="248" t="s">
        <v>166</v>
      </c>
      <c r="AF92" s="248" t="s">
        <v>147</v>
      </c>
      <c r="AG92" s="247"/>
      <c r="AH92" s="248" t="s">
        <v>146</v>
      </c>
      <c r="AI92" s="248">
        <v>1.78E-2</v>
      </c>
      <c r="AJ92" s="248" t="s">
        <v>147</v>
      </c>
    </row>
    <row r="93" spans="1:36" ht="13.9" customHeight="1">
      <c r="A93" s="247" t="s">
        <v>344</v>
      </c>
      <c r="B93" s="247" t="s">
        <v>345</v>
      </c>
      <c r="C93" s="248" t="s">
        <v>146</v>
      </c>
      <c r="D93" s="248" t="s">
        <v>145</v>
      </c>
      <c r="E93" s="258" t="s">
        <v>149</v>
      </c>
      <c r="F93" s="258" t="s">
        <v>149</v>
      </c>
      <c r="G93" s="248">
        <v>4.3799999999999999E-2</v>
      </c>
      <c r="H93" s="247"/>
      <c r="I93" s="249" t="str">
        <f t="shared" si="14"/>
        <v>-</v>
      </c>
      <c r="J93" s="250" t="str">
        <f t="shared" si="15"/>
        <v>NITI</v>
      </c>
      <c r="K93" s="249">
        <f t="shared" si="16"/>
        <v>4.3799999999999999E-2</v>
      </c>
      <c r="L93" s="250">
        <f t="shared" si="17"/>
        <v>4.3999999999999997E-2</v>
      </c>
      <c r="M93" s="248" t="s">
        <v>147</v>
      </c>
      <c r="N93" s="251" t="str">
        <f t="shared" si="18"/>
        <v>--</v>
      </c>
      <c r="O93" s="252" t="str">
        <f t="shared" si="19"/>
        <v>NITI, NV</v>
      </c>
      <c r="P93" s="253" t="str">
        <f t="shared" si="20"/>
        <v>--</v>
      </c>
      <c r="Q93" s="252" t="str">
        <f t="shared" si="21"/>
        <v>NV</v>
      </c>
      <c r="R93" s="248" t="s">
        <v>147</v>
      </c>
      <c r="S93" s="254" t="str">
        <f t="shared" si="22"/>
        <v>--</v>
      </c>
      <c r="T93" s="255" t="str">
        <f t="shared" si="23"/>
        <v>NITI, NV</v>
      </c>
      <c r="U93" s="254" t="str">
        <f t="shared" si="24"/>
        <v>--</v>
      </c>
      <c r="V93" s="255" t="str">
        <f t="shared" si="25"/>
        <v>NV</v>
      </c>
      <c r="W93" s="256" t="str">
        <f t="shared" si="26"/>
        <v>NV</v>
      </c>
      <c r="X93" s="247"/>
      <c r="Y93" s="248">
        <v>154000</v>
      </c>
      <c r="Z93" s="248">
        <v>53700</v>
      </c>
      <c r="AA93" s="248">
        <v>12.5</v>
      </c>
      <c r="AB93" s="248" t="s">
        <v>147</v>
      </c>
      <c r="AC93" s="247"/>
      <c r="AD93" s="248" t="s">
        <v>147</v>
      </c>
      <c r="AE93" s="247"/>
      <c r="AF93" s="248">
        <v>1.0000000000000001E-5</v>
      </c>
      <c r="AG93" s="248" t="s">
        <v>160</v>
      </c>
      <c r="AH93" s="248" t="s">
        <v>146</v>
      </c>
      <c r="AI93" s="248" t="s">
        <v>147</v>
      </c>
      <c r="AJ93" s="248">
        <v>4.3799999999999999E-2</v>
      </c>
    </row>
    <row r="94" spans="1:36" ht="13.9" customHeight="1">
      <c r="A94" s="247" t="s">
        <v>346</v>
      </c>
      <c r="B94" s="247" t="s">
        <v>347</v>
      </c>
      <c r="C94" s="248" t="s">
        <v>146</v>
      </c>
      <c r="D94" s="248" t="s">
        <v>145</v>
      </c>
      <c r="E94" s="258" t="s">
        <v>149</v>
      </c>
      <c r="F94" s="258" t="s">
        <v>149</v>
      </c>
      <c r="G94" s="248">
        <v>8.76</v>
      </c>
      <c r="H94" s="247"/>
      <c r="I94" s="249" t="str">
        <f t="shared" si="14"/>
        <v>-</v>
      </c>
      <c r="J94" s="250" t="str">
        <f t="shared" si="15"/>
        <v>NITI</v>
      </c>
      <c r="K94" s="249">
        <f t="shared" si="16"/>
        <v>8.76</v>
      </c>
      <c r="L94" s="250">
        <f t="shared" si="17"/>
        <v>8.8000000000000007</v>
      </c>
      <c r="M94" s="248" t="s">
        <v>147</v>
      </c>
      <c r="N94" s="251" t="str">
        <f t="shared" si="18"/>
        <v>--</v>
      </c>
      <c r="O94" s="252" t="str">
        <f t="shared" si="19"/>
        <v>NITI, NV</v>
      </c>
      <c r="P94" s="253" t="str">
        <f t="shared" si="20"/>
        <v>--</v>
      </c>
      <c r="Q94" s="252" t="str">
        <f t="shared" si="21"/>
        <v>NV</v>
      </c>
      <c r="R94" s="248" t="s">
        <v>147</v>
      </c>
      <c r="S94" s="254" t="str">
        <f t="shared" si="22"/>
        <v>--</v>
      </c>
      <c r="T94" s="255" t="str">
        <f t="shared" si="23"/>
        <v>NITI, NV</v>
      </c>
      <c r="U94" s="254" t="str">
        <f t="shared" si="24"/>
        <v>--</v>
      </c>
      <c r="V94" s="255" t="str">
        <f t="shared" si="25"/>
        <v>NV</v>
      </c>
      <c r="W94" s="256" t="str">
        <f t="shared" si="26"/>
        <v>NV</v>
      </c>
      <c r="X94" s="247"/>
      <c r="Y94" s="248">
        <v>186000</v>
      </c>
      <c r="Z94" s="248">
        <v>14500</v>
      </c>
      <c r="AA94" s="248">
        <v>12.5</v>
      </c>
      <c r="AB94" s="248" t="s">
        <v>147</v>
      </c>
      <c r="AC94" s="247"/>
      <c r="AD94" s="248" t="s">
        <v>147</v>
      </c>
      <c r="AE94" s="247"/>
      <c r="AF94" s="248">
        <v>2E-3</v>
      </c>
      <c r="AG94" s="248" t="s">
        <v>174</v>
      </c>
      <c r="AH94" s="248" t="s">
        <v>146</v>
      </c>
      <c r="AI94" s="248" t="s">
        <v>147</v>
      </c>
      <c r="AJ94" s="248">
        <v>8.76</v>
      </c>
    </row>
    <row r="95" spans="1:36" ht="13.9" customHeight="1">
      <c r="A95" s="247" t="s">
        <v>348</v>
      </c>
      <c r="B95" s="247" t="s">
        <v>349</v>
      </c>
      <c r="C95" s="248" t="s">
        <v>145</v>
      </c>
      <c r="D95" s="248" t="s">
        <v>145</v>
      </c>
      <c r="E95" s="248" t="s">
        <v>145</v>
      </c>
      <c r="F95" s="248" t="s">
        <v>145</v>
      </c>
      <c r="G95" s="248">
        <v>1.75</v>
      </c>
      <c r="H95" s="248" t="s">
        <v>163</v>
      </c>
      <c r="I95" s="249" t="str">
        <f t="shared" si="14"/>
        <v>-</v>
      </c>
      <c r="J95" s="250" t="str">
        <f t="shared" si="15"/>
        <v>NITI</v>
      </c>
      <c r="K95" s="249">
        <f t="shared" si="16"/>
        <v>1.75</v>
      </c>
      <c r="L95" s="250">
        <f t="shared" si="17"/>
        <v>1.8</v>
      </c>
      <c r="M95" s="248">
        <v>58.4</v>
      </c>
      <c r="N95" s="251" t="str">
        <f t="shared" si="18"/>
        <v>--</v>
      </c>
      <c r="O95" s="252" t="str">
        <f t="shared" si="19"/>
        <v>NITI</v>
      </c>
      <c r="P95" s="253">
        <f t="shared" si="20"/>
        <v>58.4</v>
      </c>
      <c r="Q95" s="252">
        <f t="shared" si="21"/>
        <v>58</v>
      </c>
      <c r="R95" s="248">
        <v>39.6</v>
      </c>
      <c r="S95" s="254" t="str">
        <f t="shared" si="22"/>
        <v>--</v>
      </c>
      <c r="T95" s="255" t="str">
        <f t="shared" si="23"/>
        <v>NITI</v>
      </c>
      <c r="U95" s="254">
        <f t="shared" si="24"/>
        <v>39.6</v>
      </c>
      <c r="V95" s="255">
        <f t="shared" si="25"/>
        <v>40</v>
      </c>
      <c r="W95" s="256">
        <f t="shared" si="26"/>
        <v>22.62857142857143</v>
      </c>
      <c r="X95" s="248" t="s">
        <v>153</v>
      </c>
      <c r="Y95" s="248">
        <v>212000000</v>
      </c>
      <c r="Z95" s="248">
        <v>71600000</v>
      </c>
      <c r="AA95" s="248">
        <v>12.5</v>
      </c>
      <c r="AB95" s="248" t="s">
        <v>147</v>
      </c>
      <c r="AC95" s="247"/>
      <c r="AD95" s="248" t="s">
        <v>147</v>
      </c>
      <c r="AE95" s="247"/>
      <c r="AF95" s="248">
        <v>4.0000000000000002E-4</v>
      </c>
      <c r="AG95" s="248" t="s">
        <v>166</v>
      </c>
      <c r="AH95" s="248" t="s">
        <v>146</v>
      </c>
      <c r="AI95" s="248" t="s">
        <v>147</v>
      </c>
      <c r="AJ95" s="248">
        <v>1.75</v>
      </c>
    </row>
    <row r="96" spans="1:36" ht="13.9" customHeight="1">
      <c r="A96" s="247" t="s">
        <v>350</v>
      </c>
      <c r="B96" s="247" t="s">
        <v>351</v>
      </c>
      <c r="C96" s="248" t="s">
        <v>146</v>
      </c>
      <c r="D96" s="248" t="s">
        <v>145</v>
      </c>
      <c r="E96" s="258" t="s">
        <v>149</v>
      </c>
      <c r="F96" s="258" t="s">
        <v>149</v>
      </c>
      <c r="G96" s="248">
        <v>1.7799999999999999E-4</v>
      </c>
      <c r="H96" s="247"/>
      <c r="I96" s="249">
        <f t="shared" si="14"/>
        <v>1.7799999999999999E-4</v>
      </c>
      <c r="J96" s="250">
        <f t="shared" si="15"/>
        <v>1.8000000000000001E-4</v>
      </c>
      <c r="K96" s="249" t="str">
        <f t="shared" si="16"/>
        <v>-</v>
      </c>
      <c r="L96" s="250" t="str">
        <f t="shared" si="17"/>
        <v>NITI</v>
      </c>
      <c r="M96" s="248" t="s">
        <v>147</v>
      </c>
      <c r="N96" s="251" t="str">
        <f t="shared" si="18"/>
        <v>-</v>
      </c>
      <c r="O96" s="252" t="str">
        <f t="shared" si="19"/>
        <v>NV</v>
      </c>
      <c r="P96" s="253" t="str">
        <f t="shared" si="20"/>
        <v>--</v>
      </c>
      <c r="Q96" s="252" t="str">
        <f t="shared" si="21"/>
        <v>NITI, NV</v>
      </c>
      <c r="R96" s="248" t="s">
        <v>147</v>
      </c>
      <c r="S96" s="254" t="str">
        <f t="shared" si="22"/>
        <v>-</v>
      </c>
      <c r="T96" s="255" t="str">
        <f t="shared" si="23"/>
        <v>NV</v>
      </c>
      <c r="U96" s="254" t="str">
        <f t="shared" si="24"/>
        <v>--</v>
      </c>
      <c r="V96" s="255" t="str">
        <f t="shared" si="25"/>
        <v>NITI, NV</v>
      </c>
      <c r="W96" s="256" t="str">
        <f t="shared" si="26"/>
        <v>NITI, NV</v>
      </c>
      <c r="X96" s="247"/>
      <c r="Y96" s="248">
        <v>5.6899999999999997E-7</v>
      </c>
      <c r="Z96" s="248">
        <v>2.7499999999999999E-11</v>
      </c>
      <c r="AA96" s="248">
        <v>12.5</v>
      </c>
      <c r="AB96" s="248" t="s">
        <v>147</v>
      </c>
      <c r="AC96" s="247"/>
      <c r="AD96" s="248">
        <v>6.9000000000000006E-2</v>
      </c>
      <c r="AE96" s="248" t="s">
        <v>166</v>
      </c>
      <c r="AF96" s="248" t="s">
        <v>147</v>
      </c>
      <c r="AG96" s="247"/>
      <c r="AH96" s="248" t="s">
        <v>146</v>
      </c>
      <c r="AI96" s="248">
        <v>1.7799999999999999E-4</v>
      </c>
      <c r="AJ96" s="248" t="s">
        <v>147</v>
      </c>
    </row>
    <row r="97" spans="1:37" ht="13.9" customHeight="1">
      <c r="A97" s="247" t="s">
        <v>352</v>
      </c>
      <c r="B97" s="247" t="s">
        <v>353</v>
      </c>
      <c r="C97" s="248" t="s">
        <v>187</v>
      </c>
      <c r="D97" s="248" t="s">
        <v>145</v>
      </c>
      <c r="E97" s="258" t="s">
        <v>149</v>
      </c>
      <c r="F97" s="258" t="s">
        <v>149</v>
      </c>
      <c r="G97" s="248">
        <v>0.26300000000000001</v>
      </c>
      <c r="H97" s="247"/>
      <c r="I97" s="249" t="str">
        <f t="shared" si="14"/>
        <v>-</v>
      </c>
      <c r="J97" s="250" t="str">
        <f t="shared" si="15"/>
        <v>NITI</v>
      </c>
      <c r="K97" s="249">
        <f t="shared" si="16"/>
        <v>0.26300000000000001</v>
      </c>
      <c r="L97" s="250">
        <f t="shared" si="17"/>
        <v>0.26</v>
      </c>
      <c r="M97" s="248" t="s">
        <v>147</v>
      </c>
      <c r="N97" s="251" t="str">
        <f t="shared" si="18"/>
        <v>--</v>
      </c>
      <c r="O97" s="252" t="str">
        <f t="shared" si="19"/>
        <v>NITI, NV</v>
      </c>
      <c r="P97" s="253" t="str">
        <f t="shared" si="20"/>
        <v>--</v>
      </c>
      <c r="Q97" s="252" t="str">
        <f t="shared" si="21"/>
        <v>NV</v>
      </c>
      <c r="R97" s="248" t="s">
        <v>147</v>
      </c>
      <c r="S97" s="254" t="str">
        <f t="shared" si="22"/>
        <v>--</v>
      </c>
      <c r="T97" s="255" t="str">
        <f t="shared" si="23"/>
        <v>NITI, NV</v>
      </c>
      <c r="U97" s="254" t="str">
        <f t="shared" si="24"/>
        <v>--</v>
      </c>
      <c r="V97" s="255" t="str">
        <f t="shared" si="25"/>
        <v>NV</v>
      </c>
      <c r="W97" s="256" t="str">
        <f t="shared" si="26"/>
        <v>NV</v>
      </c>
      <c r="X97" s="247"/>
      <c r="Y97" s="248" t="s">
        <v>147</v>
      </c>
      <c r="Z97" s="248" t="s">
        <v>147</v>
      </c>
      <c r="AA97" s="248">
        <v>12.5</v>
      </c>
      <c r="AB97" s="248" t="s">
        <v>147</v>
      </c>
      <c r="AC97" s="247"/>
      <c r="AD97" s="248" t="s">
        <v>147</v>
      </c>
      <c r="AE97" s="247"/>
      <c r="AF97" s="248">
        <v>6.0000000000000002E-5</v>
      </c>
      <c r="AG97" s="248" t="s">
        <v>166</v>
      </c>
      <c r="AH97" s="248" t="s">
        <v>146</v>
      </c>
      <c r="AI97" s="248" t="s">
        <v>147</v>
      </c>
      <c r="AJ97" s="248">
        <v>0.26300000000000001</v>
      </c>
    </row>
    <row r="98" spans="1:37" ht="13.9" customHeight="1">
      <c r="A98" s="247" t="s">
        <v>354</v>
      </c>
      <c r="B98" s="247" t="s">
        <v>355</v>
      </c>
      <c r="C98" s="248" t="s">
        <v>187</v>
      </c>
      <c r="D98" s="248" t="s">
        <v>145</v>
      </c>
      <c r="E98" s="258" t="s">
        <v>149</v>
      </c>
      <c r="F98" s="258" t="s">
        <v>149</v>
      </c>
      <c r="G98" s="248">
        <v>1.1100000000000001E-3</v>
      </c>
      <c r="H98" s="247"/>
      <c r="I98" s="249">
        <f t="shared" si="14"/>
        <v>1.1100000000000001E-3</v>
      </c>
      <c r="J98" s="250">
        <f t="shared" si="15"/>
        <v>1.1000000000000001E-3</v>
      </c>
      <c r="K98" s="249">
        <f t="shared" si="16"/>
        <v>0.13100000000000001</v>
      </c>
      <c r="L98" s="250">
        <f t="shared" si="17"/>
        <v>0.13</v>
      </c>
      <c r="M98" s="248" t="s">
        <v>147</v>
      </c>
      <c r="N98" s="251" t="str">
        <f t="shared" si="18"/>
        <v>-</v>
      </c>
      <c r="O98" s="252" t="str">
        <f t="shared" si="19"/>
        <v>NV</v>
      </c>
      <c r="P98" s="253" t="str">
        <f t="shared" si="20"/>
        <v>--</v>
      </c>
      <c r="Q98" s="252" t="str">
        <f t="shared" si="21"/>
        <v>NV</v>
      </c>
      <c r="R98" s="248" t="s">
        <v>147</v>
      </c>
      <c r="S98" s="254" t="str">
        <f t="shared" si="22"/>
        <v>-</v>
      </c>
      <c r="T98" s="255" t="str">
        <f t="shared" si="23"/>
        <v>NV</v>
      </c>
      <c r="U98" s="254" t="str">
        <f t="shared" si="24"/>
        <v>--</v>
      </c>
      <c r="V98" s="255" t="str">
        <f t="shared" si="25"/>
        <v>NV</v>
      </c>
      <c r="W98" s="256" t="str">
        <f t="shared" si="26"/>
        <v>NV</v>
      </c>
      <c r="X98" s="247"/>
      <c r="Y98" s="248" t="s">
        <v>147</v>
      </c>
      <c r="Z98" s="248" t="s">
        <v>147</v>
      </c>
      <c r="AA98" s="248">
        <v>12.5</v>
      </c>
      <c r="AB98" s="248" t="s">
        <v>147</v>
      </c>
      <c r="AC98" s="247"/>
      <c r="AD98" s="248">
        <v>1.0999999999999999E-2</v>
      </c>
      <c r="AE98" s="248" t="s">
        <v>155</v>
      </c>
      <c r="AF98" s="248">
        <v>3.0000000000000001E-5</v>
      </c>
      <c r="AG98" s="248" t="s">
        <v>155</v>
      </c>
      <c r="AH98" s="248" t="s">
        <v>171</v>
      </c>
      <c r="AI98" s="248">
        <v>1.1100000000000001E-3</v>
      </c>
      <c r="AJ98" s="248">
        <v>0.13100000000000001</v>
      </c>
    </row>
    <row r="99" spans="1:37" ht="13.9" customHeight="1">
      <c r="A99" s="247" t="s">
        <v>356</v>
      </c>
      <c r="B99" s="247" t="s">
        <v>357</v>
      </c>
      <c r="C99" s="248" t="s">
        <v>146</v>
      </c>
      <c r="D99" s="248" t="s">
        <v>145</v>
      </c>
      <c r="E99" s="258" t="s">
        <v>149</v>
      </c>
      <c r="F99" s="258" t="s">
        <v>149</v>
      </c>
      <c r="G99" s="248">
        <v>20.399999999999999</v>
      </c>
      <c r="H99" s="247"/>
      <c r="I99" s="249">
        <f t="shared" si="14"/>
        <v>20.399999999999999</v>
      </c>
      <c r="J99" s="250">
        <f t="shared" si="15"/>
        <v>20</v>
      </c>
      <c r="K99" s="249" t="str">
        <f t="shared" si="16"/>
        <v>-</v>
      </c>
      <c r="L99" s="250" t="str">
        <f t="shared" si="17"/>
        <v>NITI</v>
      </c>
      <c r="M99" s="248" t="s">
        <v>147</v>
      </c>
      <c r="N99" s="251" t="str">
        <f t="shared" si="18"/>
        <v>-</v>
      </c>
      <c r="O99" s="252" t="str">
        <f t="shared" si="19"/>
        <v>NV</v>
      </c>
      <c r="P99" s="253" t="str">
        <f t="shared" si="20"/>
        <v>--</v>
      </c>
      <c r="Q99" s="252" t="str">
        <f t="shared" si="21"/>
        <v>NITI, NV</v>
      </c>
      <c r="R99" s="248" t="s">
        <v>147</v>
      </c>
      <c r="S99" s="254" t="str">
        <f t="shared" si="22"/>
        <v>-</v>
      </c>
      <c r="T99" s="255" t="str">
        <f t="shared" si="23"/>
        <v>NV</v>
      </c>
      <c r="U99" s="254" t="str">
        <f t="shared" si="24"/>
        <v>--</v>
      </c>
      <c r="V99" s="255" t="str">
        <f t="shared" si="25"/>
        <v>NITI, NV</v>
      </c>
      <c r="W99" s="256" t="str">
        <f t="shared" si="26"/>
        <v>NITI, NV</v>
      </c>
      <c r="X99" s="247"/>
      <c r="Y99" s="248">
        <v>7.6499999999999999E-2</v>
      </c>
      <c r="Z99" s="248">
        <v>7.1999999999999995E-2</v>
      </c>
      <c r="AA99" s="248">
        <v>12.5</v>
      </c>
      <c r="AB99" s="248">
        <v>0.5</v>
      </c>
      <c r="AC99" s="248" t="s">
        <v>148</v>
      </c>
      <c r="AD99" s="248">
        <v>5.9999999999999997E-7</v>
      </c>
      <c r="AE99" s="248" t="s">
        <v>234</v>
      </c>
      <c r="AF99" s="248" t="s">
        <v>147</v>
      </c>
      <c r="AG99" s="247"/>
      <c r="AH99" s="248" t="s">
        <v>171</v>
      </c>
      <c r="AI99" s="248">
        <v>20.399999999999999</v>
      </c>
      <c r="AJ99" s="248" t="s">
        <v>147</v>
      </c>
      <c r="AK99" s="257" t="s">
        <v>1278</v>
      </c>
    </row>
    <row r="100" spans="1:37" ht="13.9" customHeight="1">
      <c r="A100" s="247" t="s">
        <v>358</v>
      </c>
      <c r="B100" s="247" t="s">
        <v>359</v>
      </c>
      <c r="C100" s="248" t="s">
        <v>146</v>
      </c>
      <c r="D100" s="248" t="s">
        <v>145</v>
      </c>
      <c r="E100" s="258" t="s">
        <v>149</v>
      </c>
      <c r="F100" s="258" t="s">
        <v>149</v>
      </c>
      <c r="G100" s="248">
        <v>1.3600000000000001E-3</v>
      </c>
      <c r="H100" s="247"/>
      <c r="I100" s="249">
        <f t="shared" si="14"/>
        <v>1.3600000000000001E-3</v>
      </c>
      <c r="J100" s="250">
        <f t="shared" si="15"/>
        <v>1.4E-3</v>
      </c>
      <c r="K100" s="249">
        <f t="shared" si="16"/>
        <v>2.63E-2</v>
      </c>
      <c r="L100" s="250">
        <f t="shared" si="17"/>
        <v>2.5999999999999999E-2</v>
      </c>
      <c r="M100" s="248" t="s">
        <v>147</v>
      </c>
      <c r="N100" s="274" t="str">
        <f t="shared" si="18"/>
        <v>-</v>
      </c>
      <c r="O100" s="275" t="str">
        <f t="shared" si="19"/>
        <v>NV</v>
      </c>
      <c r="P100" s="313" t="str">
        <f t="shared" si="20"/>
        <v>--</v>
      </c>
      <c r="Q100" s="275" t="str">
        <f t="shared" si="21"/>
        <v>NV</v>
      </c>
      <c r="R100" s="248" t="s">
        <v>147</v>
      </c>
      <c r="S100" s="259" t="str">
        <f t="shared" si="22"/>
        <v>-</v>
      </c>
      <c r="T100" s="260" t="str">
        <f t="shared" si="23"/>
        <v>NV</v>
      </c>
      <c r="U100" s="259" t="str">
        <f t="shared" si="24"/>
        <v>--</v>
      </c>
      <c r="V100" s="260" t="str">
        <f t="shared" si="25"/>
        <v>NV</v>
      </c>
      <c r="W100" s="261" t="str">
        <f t="shared" si="26"/>
        <v>NV</v>
      </c>
      <c r="X100" s="247"/>
      <c r="Y100" s="248">
        <v>0</v>
      </c>
      <c r="Z100" s="248" t="s">
        <v>147</v>
      </c>
      <c r="AA100" s="248">
        <v>12.5</v>
      </c>
      <c r="AB100" s="248" t="s">
        <v>147</v>
      </c>
      <c r="AC100" s="247"/>
      <c r="AD100" s="248">
        <v>8.9999999999999993E-3</v>
      </c>
      <c r="AE100" s="248" t="s">
        <v>174</v>
      </c>
      <c r="AF100" s="248">
        <v>6.0000000000000002E-6</v>
      </c>
      <c r="AG100" s="248" t="s">
        <v>174</v>
      </c>
      <c r="AH100" s="248" t="s">
        <v>146</v>
      </c>
      <c r="AI100" s="248">
        <v>1.3600000000000001E-3</v>
      </c>
      <c r="AJ100" s="248">
        <v>2.63E-2</v>
      </c>
    </row>
    <row r="101" spans="1:37" s="315" customFormat="1" ht="13.9" customHeight="1">
      <c r="A101" s="262" t="s">
        <v>360</v>
      </c>
      <c r="B101" s="262" t="s">
        <v>188</v>
      </c>
      <c r="C101" s="263" t="s">
        <v>145</v>
      </c>
      <c r="D101" s="263" t="s">
        <v>145</v>
      </c>
      <c r="E101" s="262"/>
      <c r="F101" s="262"/>
      <c r="G101" s="263">
        <v>1.9800000000000002E-2</v>
      </c>
      <c r="H101" s="270" t="s">
        <v>152</v>
      </c>
      <c r="I101" s="249">
        <f t="shared" si="14"/>
        <v>1.9800000000000002E-2</v>
      </c>
      <c r="J101" s="250">
        <f t="shared" si="15"/>
        <v>0.02</v>
      </c>
      <c r="K101" s="249" t="str">
        <f t="shared" si="16"/>
        <v>-</v>
      </c>
      <c r="L101" s="250" t="str">
        <f t="shared" si="17"/>
        <v>NITI</v>
      </c>
      <c r="M101" s="265" t="s">
        <v>147</v>
      </c>
      <c r="N101" s="276">
        <f>I101/0.03</f>
        <v>0.66</v>
      </c>
      <c r="O101" s="277">
        <f>IF(ISNUMBER(N101),ROUND(N101,2-(1+INT(LOG10(N101)))),IF(AND(NOT(C101="Yes"),NOT(ISNUMBER(I101))),"NITI, NV",IF(AND($C101="Yes",NOT(ISNUMBER(I101))),"NITI","NV")))</f>
        <v>0.66</v>
      </c>
      <c r="P101" s="276" t="str">
        <f t="shared" si="20"/>
        <v>--</v>
      </c>
      <c r="Q101" s="277" t="str">
        <f t="shared" si="21"/>
        <v>NITI</v>
      </c>
      <c r="R101" s="314" t="s">
        <v>147</v>
      </c>
      <c r="S101" s="266" t="str">
        <f t="shared" si="22"/>
        <v>-</v>
      </c>
      <c r="T101" s="267" t="s">
        <v>1272</v>
      </c>
      <c r="U101" s="266" t="str">
        <f t="shared" si="24"/>
        <v>--</v>
      </c>
      <c r="V101" s="267" t="str">
        <f t="shared" si="25"/>
        <v>NITI</v>
      </c>
      <c r="W101" s="268" t="str">
        <f>IF(ISNUMBER(U101), U101/K101, V101)</f>
        <v>NITI</v>
      </c>
      <c r="X101" s="269"/>
      <c r="Y101" s="263" t="s">
        <v>147</v>
      </c>
      <c r="Z101" s="263" t="s">
        <v>147</v>
      </c>
      <c r="AA101" s="263">
        <v>12.5</v>
      </c>
      <c r="AB101" s="263" t="s">
        <v>147</v>
      </c>
      <c r="AC101" s="262"/>
      <c r="AD101" s="263">
        <v>6.2E-4</v>
      </c>
      <c r="AE101" s="263" t="s">
        <v>155</v>
      </c>
      <c r="AF101" s="263" t="s">
        <v>147</v>
      </c>
      <c r="AG101" s="262"/>
      <c r="AH101" s="263" t="s">
        <v>171</v>
      </c>
      <c r="AI101" s="263">
        <v>1.9800000000000002E-2</v>
      </c>
      <c r="AJ101" s="263" t="s">
        <v>147</v>
      </c>
      <c r="AK101" s="193"/>
    </row>
    <row r="102" spans="1:37" ht="13.9" customHeight="1">
      <c r="A102" s="247" t="s">
        <v>362</v>
      </c>
      <c r="B102" s="247" t="s">
        <v>363</v>
      </c>
      <c r="C102" s="248" t="s">
        <v>146</v>
      </c>
      <c r="D102" s="248" t="s">
        <v>145</v>
      </c>
      <c r="E102" s="258" t="s">
        <v>149</v>
      </c>
      <c r="F102" s="258" t="s">
        <v>149</v>
      </c>
      <c r="G102" s="248">
        <v>2630</v>
      </c>
      <c r="H102" s="247"/>
      <c r="I102" s="249" t="str">
        <f t="shared" si="14"/>
        <v>-</v>
      </c>
      <c r="J102" s="250" t="str">
        <f t="shared" si="15"/>
        <v>NITI</v>
      </c>
      <c r="K102" s="249">
        <f t="shared" si="16"/>
        <v>2630</v>
      </c>
      <c r="L102" s="250">
        <f t="shared" si="17"/>
        <v>2600</v>
      </c>
      <c r="M102" s="248" t="s">
        <v>147</v>
      </c>
      <c r="N102" s="279" t="str">
        <f t="shared" si="18"/>
        <v>--</v>
      </c>
      <c r="O102" s="280" t="str">
        <f t="shared" si="19"/>
        <v>NITI, NV</v>
      </c>
      <c r="P102" s="316" t="str">
        <f t="shared" si="20"/>
        <v>--</v>
      </c>
      <c r="Q102" s="280" t="str">
        <f t="shared" si="21"/>
        <v>NV</v>
      </c>
      <c r="R102" s="248" t="s">
        <v>147</v>
      </c>
      <c r="S102" s="271" t="str">
        <f t="shared" si="22"/>
        <v>--</v>
      </c>
      <c r="T102" s="272" t="str">
        <f t="shared" si="23"/>
        <v>NITI, NV</v>
      </c>
      <c r="U102" s="271" t="str">
        <f t="shared" si="24"/>
        <v>--</v>
      </c>
      <c r="V102" s="272" t="str">
        <f t="shared" si="25"/>
        <v>NV</v>
      </c>
      <c r="W102" s="273" t="str">
        <f t="shared" si="26"/>
        <v>NV</v>
      </c>
      <c r="X102" s="247"/>
      <c r="Y102" s="248">
        <v>640000</v>
      </c>
      <c r="Z102" s="248">
        <v>289000</v>
      </c>
      <c r="AA102" s="248">
        <v>12.5</v>
      </c>
      <c r="AB102" s="248">
        <v>1.1000000000000001</v>
      </c>
      <c r="AC102" s="248" t="s">
        <v>154</v>
      </c>
      <c r="AD102" s="248" t="s">
        <v>147</v>
      </c>
      <c r="AE102" s="247"/>
      <c r="AF102" s="248">
        <v>0.6</v>
      </c>
      <c r="AG102" s="248" t="s">
        <v>166</v>
      </c>
      <c r="AH102" s="248" t="s">
        <v>146</v>
      </c>
      <c r="AI102" s="248" t="s">
        <v>147</v>
      </c>
      <c r="AJ102" s="248">
        <v>2630</v>
      </c>
    </row>
    <row r="103" spans="1:37" ht="13.9" customHeight="1">
      <c r="A103" s="247" t="s">
        <v>364</v>
      </c>
      <c r="B103" s="247" t="s">
        <v>365</v>
      </c>
      <c r="C103" s="248" t="s">
        <v>146</v>
      </c>
      <c r="D103" s="248" t="s">
        <v>145</v>
      </c>
      <c r="E103" s="258" t="s">
        <v>149</v>
      </c>
      <c r="F103" s="258" t="s">
        <v>149</v>
      </c>
      <c r="G103" s="248">
        <v>2630</v>
      </c>
      <c r="H103" s="247"/>
      <c r="I103" s="249" t="str">
        <f t="shared" si="14"/>
        <v>-</v>
      </c>
      <c r="J103" s="250" t="str">
        <f t="shared" si="15"/>
        <v>NITI</v>
      </c>
      <c r="K103" s="249">
        <f t="shared" si="16"/>
        <v>2630</v>
      </c>
      <c r="L103" s="250">
        <f t="shared" si="17"/>
        <v>2600</v>
      </c>
      <c r="M103" s="248" t="s">
        <v>147</v>
      </c>
      <c r="N103" s="251" t="str">
        <f t="shared" si="18"/>
        <v>--</v>
      </c>
      <c r="O103" s="252" t="str">
        <f t="shared" si="19"/>
        <v>NITI, NV</v>
      </c>
      <c r="P103" s="253" t="str">
        <f t="shared" si="20"/>
        <v>--</v>
      </c>
      <c r="Q103" s="252" t="str">
        <f t="shared" si="21"/>
        <v>NV</v>
      </c>
      <c r="R103" s="248" t="s">
        <v>147</v>
      </c>
      <c r="S103" s="254" t="str">
        <f t="shared" si="22"/>
        <v>--</v>
      </c>
      <c r="T103" s="255" t="str">
        <f t="shared" si="23"/>
        <v>NITI, NV</v>
      </c>
      <c r="U103" s="254" t="str">
        <f t="shared" si="24"/>
        <v>--</v>
      </c>
      <c r="V103" s="255" t="str">
        <f t="shared" si="25"/>
        <v>NV</v>
      </c>
      <c r="W103" s="256" t="str">
        <f t="shared" si="26"/>
        <v>NV</v>
      </c>
      <c r="X103" s="247"/>
      <c r="Y103" s="248">
        <v>1740000</v>
      </c>
      <c r="Z103" s="248">
        <v>494000</v>
      </c>
      <c r="AA103" s="248">
        <v>12.5</v>
      </c>
      <c r="AB103" s="248">
        <v>1.4</v>
      </c>
      <c r="AC103" s="248" t="s">
        <v>154</v>
      </c>
      <c r="AD103" s="248" t="s">
        <v>147</v>
      </c>
      <c r="AE103" s="247"/>
      <c r="AF103" s="248">
        <v>0.6</v>
      </c>
      <c r="AG103" s="248" t="s">
        <v>166</v>
      </c>
      <c r="AH103" s="248" t="s">
        <v>146</v>
      </c>
      <c r="AI103" s="248" t="s">
        <v>147</v>
      </c>
      <c r="AJ103" s="248">
        <v>2630</v>
      </c>
    </row>
    <row r="104" spans="1:37" ht="13.9" customHeight="1">
      <c r="A104" s="247" t="s">
        <v>366</v>
      </c>
      <c r="B104" s="247" t="s">
        <v>367</v>
      </c>
      <c r="C104" s="248" t="s">
        <v>146</v>
      </c>
      <c r="D104" s="248" t="s">
        <v>145</v>
      </c>
      <c r="E104" s="258" t="s">
        <v>149</v>
      </c>
      <c r="F104" s="258" t="s">
        <v>149</v>
      </c>
      <c r="G104" s="248">
        <v>2630</v>
      </c>
      <c r="H104" s="247"/>
      <c r="I104" s="249" t="str">
        <f t="shared" si="14"/>
        <v>-</v>
      </c>
      <c r="J104" s="250" t="str">
        <f t="shared" si="15"/>
        <v>NITI</v>
      </c>
      <c r="K104" s="249">
        <f t="shared" si="16"/>
        <v>2630</v>
      </c>
      <c r="L104" s="250">
        <f t="shared" si="17"/>
        <v>2600</v>
      </c>
      <c r="M104" s="248" t="s">
        <v>147</v>
      </c>
      <c r="N104" s="251" t="str">
        <f t="shared" si="18"/>
        <v>--</v>
      </c>
      <c r="O104" s="252" t="str">
        <f t="shared" si="19"/>
        <v>NITI, NV</v>
      </c>
      <c r="P104" s="253" t="str">
        <f t="shared" si="20"/>
        <v>--</v>
      </c>
      <c r="Q104" s="252" t="str">
        <f t="shared" si="21"/>
        <v>NV</v>
      </c>
      <c r="R104" s="248" t="s">
        <v>147</v>
      </c>
      <c r="S104" s="254" t="str">
        <f t="shared" si="22"/>
        <v>--</v>
      </c>
      <c r="T104" s="255" t="str">
        <f t="shared" si="23"/>
        <v>NITI, NV</v>
      </c>
      <c r="U104" s="254" t="str">
        <f t="shared" si="24"/>
        <v>--</v>
      </c>
      <c r="V104" s="255" t="str">
        <f t="shared" si="25"/>
        <v>NV</v>
      </c>
      <c r="W104" s="256" t="str">
        <f t="shared" si="26"/>
        <v>NV</v>
      </c>
      <c r="X104" s="247"/>
      <c r="Y104" s="248">
        <v>640000</v>
      </c>
      <c r="Z104" s="248">
        <v>320000</v>
      </c>
      <c r="AA104" s="248">
        <v>12.5</v>
      </c>
      <c r="AB104" s="248">
        <v>1.1000000000000001</v>
      </c>
      <c r="AC104" s="248" t="s">
        <v>154</v>
      </c>
      <c r="AD104" s="248" t="s">
        <v>147</v>
      </c>
      <c r="AE104" s="247"/>
      <c r="AF104" s="248">
        <v>0.6</v>
      </c>
      <c r="AG104" s="248" t="s">
        <v>166</v>
      </c>
      <c r="AH104" s="248" t="s">
        <v>146</v>
      </c>
      <c r="AI104" s="248" t="s">
        <v>147</v>
      </c>
      <c r="AJ104" s="248">
        <v>2630</v>
      </c>
    </row>
    <row r="105" spans="1:37" ht="13.9" customHeight="1">
      <c r="A105" s="247" t="s">
        <v>368</v>
      </c>
      <c r="B105" s="247" t="s">
        <v>369</v>
      </c>
      <c r="C105" s="248" t="s">
        <v>146</v>
      </c>
      <c r="D105" s="248" t="s">
        <v>145</v>
      </c>
      <c r="E105" s="258" t="s">
        <v>149</v>
      </c>
      <c r="F105" s="258" t="s">
        <v>149</v>
      </c>
      <c r="G105" s="248">
        <v>2630</v>
      </c>
      <c r="H105" s="247"/>
      <c r="I105" s="249" t="str">
        <f t="shared" si="14"/>
        <v>-</v>
      </c>
      <c r="J105" s="250" t="str">
        <f t="shared" si="15"/>
        <v>NITI</v>
      </c>
      <c r="K105" s="249">
        <f t="shared" si="16"/>
        <v>2630</v>
      </c>
      <c r="L105" s="250">
        <f t="shared" si="17"/>
        <v>2600</v>
      </c>
      <c r="M105" s="248" t="s">
        <v>147</v>
      </c>
      <c r="N105" s="251" t="str">
        <f t="shared" si="18"/>
        <v>--</v>
      </c>
      <c r="O105" s="252" t="str">
        <f t="shared" si="19"/>
        <v>NITI, NV</v>
      </c>
      <c r="P105" s="253" t="str">
        <f t="shared" si="20"/>
        <v>--</v>
      </c>
      <c r="Q105" s="252" t="str">
        <f t="shared" si="21"/>
        <v>NV</v>
      </c>
      <c r="R105" s="248" t="s">
        <v>147</v>
      </c>
      <c r="S105" s="254" t="str">
        <f t="shared" si="22"/>
        <v>--</v>
      </c>
      <c r="T105" s="255" t="str">
        <f t="shared" si="23"/>
        <v>NITI, NV</v>
      </c>
      <c r="U105" s="254" t="str">
        <f t="shared" si="24"/>
        <v>--</v>
      </c>
      <c r="V105" s="255" t="str">
        <f t="shared" si="25"/>
        <v>NV</v>
      </c>
      <c r="W105" s="256" t="str">
        <f t="shared" si="26"/>
        <v>NV</v>
      </c>
      <c r="X105" s="247"/>
      <c r="Y105" s="248">
        <v>2970000</v>
      </c>
      <c r="Z105" s="248">
        <v>85900</v>
      </c>
      <c r="AA105" s="248">
        <v>12.5</v>
      </c>
      <c r="AB105" s="248" t="s">
        <v>147</v>
      </c>
      <c r="AC105" s="247"/>
      <c r="AD105" s="248" t="s">
        <v>147</v>
      </c>
      <c r="AE105" s="247"/>
      <c r="AF105" s="248">
        <v>0.6</v>
      </c>
      <c r="AG105" s="248" t="s">
        <v>166</v>
      </c>
      <c r="AH105" s="248" t="s">
        <v>146</v>
      </c>
      <c r="AI105" s="248" t="s">
        <v>147</v>
      </c>
      <c r="AJ105" s="248">
        <v>2630</v>
      </c>
    </row>
    <row r="106" spans="1:37" ht="13.9" customHeight="1">
      <c r="A106" s="247" t="s">
        <v>370</v>
      </c>
      <c r="B106" s="247" t="s">
        <v>371</v>
      </c>
      <c r="C106" s="248" t="s">
        <v>145</v>
      </c>
      <c r="D106" s="248" t="s">
        <v>145</v>
      </c>
      <c r="E106" s="248" t="s">
        <v>145</v>
      </c>
      <c r="F106" s="248" t="s">
        <v>145</v>
      </c>
      <c r="G106" s="248">
        <v>1750</v>
      </c>
      <c r="H106" s="248" t="s">
        <v>163</v>
      </c>
      <c r="I106" s="249" t="str">
        <f t="shared" si="14"/>
        <v>-</v>
      </c>
      <c r="J106" s="250" t="str">
        <f t="shared" si="15"/>
        <v>NITI</v>
      </c>
      <c r="K106" s="249">
        <f t="shared" si="16"/>
        <v>1750</v>
      </c>
      <c r="L106" s="250">
        <f t="shared" si="17"/>
        <v>1800</v>
      </c>
      <c r="M106" s="248">
        <v>58400</v>
      </c>
      <c r="N106" s="251" t="str">
        <f t="shared" si="18"/>
        <v>--</v>
      </c>
      <c r="O106" s="252" t="str">
        <f t="shared" si="19"/>
        <v>NITI</v>
      </c>
      <c r="P106" s="253">
        <f t="shared" si="20"/>
        <v>58400</v>
      </c>
      <c r="Q106" s="252">
        <f t="shared" si="21"/>
        <v>58000</v>
      </c>
      <c r="R106" s="248">
        <v>9060</v>
      </c>
      <c r="S106" s="254" t="str">
        <f t="shared" si="22"/>
        <v>--</v>
      </c>
      <c r="T106" s="255" t="str">
        <f t="shared" si="23"/>
        <v>NITI</v>
      </c>
      <c r="U106" s="254">
        <f t="shared" si="24"/>
        <v>9060</v>
      </c>
      <c r="V106" s="255">
        <f t="shared" si="25"/>
        <v>9100</v>
      </c>
      <c r="W106" s="256">
        <f t="shared" si="26"/>
        <v>5.177142857142857</v>
      </c>
      <c r="X106" s="248" t="s">
        <v>153</v>
      </c>
      <c r="Y106" s="248">
        <v>29100000</v>
      </c>
      <c r="Z106" s="248">
        <v>11900000</v>
      </c>
      <c r="AA106" s="248">
        <v>12.5</v>
      </c>
      <c r="AB106" s="248">
        <v>0.9</v>
      </c>
      <c r="AC106" s="248" t="s">
        <v>154</v>
      </c>
      <c r="AD106" s="248" t="s">
        <v>147</v>
      </c>
      <c r="AE106" s="247"/>
      <c r="AF106" s="248">
        <v>0.4</v>
      </c>
      <c r="AG106" s="248" t="s">
        <v>155</v>
      </c>
      <c r="AH106" s="248" t="s">
        <v>146</v>
      </c>
      <c r="AI106" s="248" t="s">
        <v>147</v>
      </c>
      <c r="AJ106" s="248">
        <v>1750</v>
      </c>
    </row>
    <row r="107" spans="1:37" ht="13.9" customHeight="1">
      <c r="A107" s="247" t="s">
        <v>372</v>
      </c>
      <c r="B107" s="247" t="s">
        <v>373</v>
      </c>
      <c r="C107" s="248" t="s">
        <v>146</v>
      </c>
      <c r="D107" s="248" t="s">
        <v>145</v>
      </c>
      <c r="E107" s="258" t="s">
        <v>149</v>
      </c>
      <c r="F107" s="258" t="s">
        <v>149</v>
      </c>
      <c r="G107" s="248">
        <v>0.19500000000000001</v>
      </c>
      <c r="H107" s="247"/>
      <c r="I107" s="249">
        <f t="shared" si="14"/>
        <v>0.19500000000000001</v>
      </c>
      <c r="J107" s="250">
        <f t="shared" si="15"/>
        <v>0.2</v>
      </c>
      <c r="K107" s="249" t="str">
        <f t="shared" si="16"/>
        <v>-</v>
      </c>
      <c r="L107" s="250" t="str">
        <f t="shared" si="17"/>
        <v>NITI</v>
      </c>
      <c r="M107" s="248" t="s">
        <v>147</v>
      </c>
      <c r="N107" s="251" t="str">
        <f t="shared" si="18"/>
        <v>-</v>
      </c>
      <c r="O107" s="252" t="str">
        <f t="shared" si="19"/>
        <v>NV</v>
      </c>
      <c r="P107" s="253" t="str">
        <f t="shared" si="20"/>
        <v>--</v>
      </c>
      <c r="Q107" s="252" t="str">
        <f t="shared" si="21"/>
        <v>NITI, NV</v>
      </c>
      <c r="R107" s="248" t="s">
        <v>147</v>
      </c>
      <c r="S107" s="254" t="str">
        <f t="shared" si="22"/>
        <v>-</v>
      </c>
      <c r="T107" s="255" t="str">
        <f t="shared" si="23"/>
        <v>NV</v>
      </c>
      <c r="U107" s="254" t="str">
        <f t="shared" si="24"/>
        <v>--</v>
      </c>
      <c r="V107" s="255" t="str">
        <f t="shared" si="25"/>
        <v>NITI, NV</v>
      </c>
      <c r="W107" s="256" t="str">
        <f t="shared" si="26"/>
        <v>NITI, NV</v>
      </c>
      <c r="X107" s="247"/>
      <c r="Y107" s="248">
        <v>525</v>
      </c>
      <c r="Z107" s="248">
        <v>90000</v>
      </c>
      <c r="AA107" s="248">
        <v>12.5</v>
      </c>
      <c r="AB107" s="248" t="s">
        <v>147</v>
      </c>
      <c r="AC107" s="247"/>
      <c r="AD107" s="248">
        <v>6.3E-5</v>
      </c>
      <c r="AE107" s="248" t="s">
        <v>166</v>
      </c>
      <c r="AF107" s="248" t="s">
        <v>147</v>
      </c>
      <c r="AG107" s="247"/>
      <c r="AH107" s="248" t="s">
        <v>146</v>
      </c>
      <c r="AI107" s="248">
        <v>0.19500000000000001</v>
      </c>
      <c r="AJ107" s="248" t="s">
        <v>147</v>
      </c>
    </row>
    <row r="108" spans="1:37" ht="13.9" customHeight="1">
      <c r="A108" s="247" t="s">
        <v>374</v>
      </c>
      <c r="B108" s="247" t="s">
        <v>375</v>
      </c>
      <c r="C108" s="248" t="s">
        <v>145</v>
      </c>
      <c r="D108" s="248" t="s">
        <v>145</v>
      </c>
      <c r="E108" s="248" t="s">
        <v>145</v>
      </c>
      <c r="F108" s="248" t="s">
        <v>145</v>
      </c>
      <c r="G108" s="248">
        <v>3.5</v>
      </c>
      <c r="H108" s="248" t="s">
        <v>163</v>
      </c>
      <c r="I108" s="249" t="str">
        <f t="shared" si="14"/>
        <v>-</v>
      </c>
      <c r="J108" s="250" t="str">
        <f t="shared" si="15"/>
        <v>NITI</v>
      </c>
      <c r="K108" s="249">
        <f t="shared" si="16"/>
        <v>3.5</v>
      </c>
      <c r="L108" s="250">
        <f t="shared" si="17"/>
        <v>3.5</v>
      </c>
      <c r="M108" s="248">
        <v>117</v>
      </c>
      <c r="N108" s="251" t="str">
        <f t="shared" si="18"/>
        <v>--</v>
      </c>
      <c r="O108" s="252" t="str">
        <f t="shared" si="19"/>
        <v>NITI</v>
      </c>
      <c r="P108" s="253">
        <f t="shared" si="20"/>
        <v>117</v>
      </c>
      <c r="Q108" s="252">
        <f t="shared" si="21"/>
        <v>120</v>
      </c>
      <c r="R108" s="248">
        <v>844</v>
      </c>
      <c r="S108" s="254" t="str">
        <f t="shared" si="22"/>
        <v>--</v>
      </c>
      <c r="T108" s="255" t="str">
        <f t="shared" si="23"/>
        <v>NITI</v>
      </c>
      <c r="U108" s="254">
        <f t="shared" si="24"/>
        <v>844</v>
      </c>
      <c r="V108" s="255">
        <f t="shared" si="25"/>
        <v>840</v>
      </c>
      <c r="W108" s="256">
        <f t="shared" si="26"/>
        <v>241.14285714285714</v>
      </c>
      <c r="X108" s="248" t="s">
        <v>376</v>
      </c>
      <c r="Y108" s="248">
        <v>431000000</v>
      </c>
      <c r="Z108" s="248">
        <v>396000000</v>
      </c>
      <c r="AA108" s="248">
        <v>12.5</v>
      </c>
      <c r="AB108" s="248" t="s">
        <v>147</v>
      </c>
      <c r="AC108" s="247"/>
      <c r="AD108" s="248" t="s">
        <v>147</v>
      </c>
      <c r="AE108" s="247"/>
      <c r="AF108" s="248">
        <v>8.0000000000000004E-4</v>
      </c>
      <c r="AG108" s="248" t="s">
        <v>204</v>
      </c>
      <c r="AH108" s="248" t="s">
        <v>146</v>
      </c>
      <c r="AI108" s="248" t="s">
        <v>147</v>
      </c>
      <c r="AJ108" s="248">
        <v>3.5</v>
      </c>
    </row>
    <row r="109" spans="1:37" ht="13.9" customHeight="1">
      <c r="A109" s="247" t="s">
        <v>377</v>
      </c>
      <c r="B109" s="247" t="s">
        <v>378</v>
      </c>
      <c r="C109" s="248" t="s">
        <v>145</v>
      </c>
      <c r="D109" s="248" t="s">
        <v>145</v>
      </c>
      <c r="E109" s="248" t="s">
        <v>145</v>
      </c>
      <c r="F109" s="248" t="s">
        <v>145</v>
      </c>
      <c r="G109" s="248">
        <v>26300</v>
      </c>
      <c r="H109" s="248" t="s">
        <v>163</v>
      </c>
      <c r="I109" s="249" t="str">
        <f t="shared" si="14"/>
        <v>-</v>
      </c>
      <c r="J109" s="250" t="str">
        <f t="shared" si="15"/>
        <v>NITI</v>
      </c>
      <c r="K109" s="249">
        <f t="shared" si="16"/>
        <v>26300</v>
      </c>
      <c r="L109" s="250">
        <f t="shared" si="17"/>
        <v>26000</v>
      </c>
      <c r="M109" s="248">
        <v>876000</v>
      </c>
      <c r="N109" s="251" t="str">
        <f t="shared" si="18"/>
        <v>--</v>
      </c>
      <c r="O109" s="252" t="str">
        <f t="shared" si="19"/>
        <v>NITI</v>
      </c>
      <c r="P109" s="253">
        <f t="shared" si="20"/>
        <v>876000</v>
      </c>
      <c r="Q109" s="252">
        <f t="shared" si="21"/>
        <v>880000</v>
      </c>
      <c r="R109" s="248">
        <v>7390</v>
      </c>
      <c r="S109" s="254" t="str">
        <f t="shared" si="22"/>
        <v>--</v>
      </c>
      <c r="T109" s="255" t="str">
        <f t="shared" si="23"/>
        <v>NITI</v>
      </c>
      <c r="U109" s="254">
        <f t="shared" si="24"/>
        <v>7390</v>
      </c>
      <c r="V109" s="255">
        <f t="shared" si="25"/>
        <v>7400</v>
      </c>
      <c r="W109" s="256">
        <f t="shared" si="26"/>
        <v>0.28098859315589353</v>
      </c>
      <c r="X109" s="248" t="s">
        <v>153</v>
      </c>
      <c r="Y109" s="248">
        <v>438000000</v>
      </c>
      <c r="Z109" s="248">
        <v>196000000</v>
      </c>
      <c r="AA109" s="248">
        <v>12.5</v>
      </c>
      <c r="AB109" s="248">
        <v>1.3</v>
      </c>
      <c r="AC109" s="248" t="s">
        <v>154</v>
      </c>
      <c r="AD109" s="248" t="s">
        <v>147</v>
      </c>
      <c r="AE109" s="247"/>
      <c r="AF109" s="248">
        <v>6</v>
      </c>
      <c r="AG109" s="248" t="s">
        <v>155</v>
      </c>
      <c r="AH109" s="248" t="s">
        <v>146</v>
      </c>
      <c r="AI109" s="248" t="s">
        <v>147</v>
      </c>
      <c r="AJ109" s="248">
        <v>26300</v>
      </c>
    </row>
    <row r="110" spans="1:37" ht="13.9" customHeight="1">
      <c r="A110" s="247" t="s">
        <v>379</v>
      </c>
      <c r="B110" s="247" t="s">
        <v>380</v>
      </c>
      <c r="C110" s="248" t="s">
        <v>145</v>
      </c>
      <c r="D110" s="248" t="s">
        <v>145</v>
      </c>
      <c r="E110" s="248" t="s">
        <v>145</v>
      </c>
      <c r="F110" s="248" t="s">
        <v>145</v>
      </c>
      <c r="G110" s="248">
        <v>3070</v>
      </c>
      <c r="H110" s="248" t="s">
        <v>163</v>
      </c>
      <c r="I110" s="249" t="str">
        <f t="shared" si="14"/>
        <v>-</v>
      </c>
      <c r="J110" s="250" t="str">
        <f t="shared" si="15"/>
        <v>NITI</v>
      </c>
      <c r="K110" s="249">
        <f t="shared" si="16"/>
        <v>3070</v>
      </c>
      <c r="L110" s="250">
        <f t="shared" si="17"/>
        <v>3100</v>
      </c>
      <c r="M110" s="248">
        <v>102000</v>
      </c>
      <c r="N110" s="251" t="str">
        <f t="shared" si="18"/>
        <v>--</v>
      </c>
      <c r="O110" s="252" t="str">
        <f t="shared" si="19"/>
        <v>NITI</v>
      </c>
      <c r="P110" s="253">
        <f t="shared" si="20"/>
        <v>102000</v>
      </c>
      <c r="Q110" s="252">
        <f t="shared" si="21"/>
        <v>100000</v>
      </c>
      <c r="R110" s="248">
        <v>20500000</v>
      </c>
      <c r="S110" s="254" t="str">
        <f t="shared" si="22"/>
        <v>--</v>
      </c>
      <c r="T110" s="255" t="str">
        <f t="shared" si="23"/>
        <v>NITI</v>
      </c>
      <c r="U110" s="254">
        <f t="shared" si="24"/>
        <v>20500000</v>
      </c>
      <c r="V110" s="255">
        <f t="shared" si="25"/>
        <v>21000000</v>
      </c>
      <c r="W110" s="256">
        <f t="shared" si="26"/>
        <v>6677.5244299674268</v>
      </c>
      <c r="X110" s="248" t="s">
        <v>153</v>
      </c>
      <c r="Y110" s="248">
        <v>22900000</v>
      </c>
      <c r="Z110" s="248">
        <v>3740000</v>
      </c>
      <c r="AA110" s="248">
        <v>12.5</v>
      </c>
      <c r="AB110" s="248">
        <v>1.1000000000000001</v>
      </c>
      <c r="AC110" s="248" t="s">
        <v>154</v>
      </c>
      <c r="AD110" s="248" t="s">
        <v>147</v>
      </c>
      <c r="AE110" s="247"/>
      <c r="AF110" s="248">
        <v>0.7</v>
      </c>
      <c r="AG110" s="248" t="s">
        <v>174</v>
      </c>
      <c r="AH110" s="248" t="s">
        <v>146</v>
      </c>
      <c r="AI110" s="248" t="s">
        <v>147</v>
      </c>
      <c r="AJ110" s="248">
        <v>3070</v>
      </c>
    </row>
    <row r="111" spans="1:37" ht="13.9" customHeight="1">
      <c r="A111" s="247" t="s">
        <v>381</v>
      </c>
      <c r="B111" s="247" t="s">
        <v>382</v>
      </c>
      <c r="C111" s="248" t="s">
        <v>145</v>
      </c>
      <c r="D111" s="248" t="s">
        <v>145</v>
      </c>
      <c r="E111" s="248" t="s">
        <v>145</v>
      </c>
      <c r="F111" s="248" t="s">
        <v>145</v>
      </c>
      <c r="G111" s="248">
        <v>4380</v>
      </c>
      <c r="H111" s="248" t="s">
        <v>163</v>
      </c>
      <c r="I111" s="249" t="str">
        <f t="shared" si="14"/>
        <v>-</v>
      </c>
      <c r="J111" s="250" t="str">
        <f t="shared" si="15"/>
        <v>NITI</v>
      </c>
      <c r="K111" s="249">
        <f t="shared" si="16"/>
        <v>4380</v>
      </c>
      <c r="L111" s="250">
        <f t="shared" si="17"/>
        <v>4400</v>
      </c>
      <c r="M111" s="248">
        <v>146000</v>
      </c>
      <c r="N111" s="251" t="str">
        <f t="shared" si="18"/>
        <v>--</v>
      </c>
      <c r="O111" s="252" t="str">
        <f t="shared" si="19"/>
        <v>NITI</v>
      </c>
      <c r="P111" s="253">
        <f t="shared" si="20"/>
        <v>146000</v>
      </c>
      <c r="Q111" s="252">
        <f t="shared" si="21"/>
        <v>150000</v>
      </c>
      <c r="R111" s="248">
        <v>4100</v>
      </c>
      <c r="S111" s="254" t="str">
        <f t="shared" si="22"/>
        <v>--</v>
      </c>
      <c r="T111" s="255" t="str">
        <f t="shared" si="23"/>
        <v>NITI</v>
      </c>
      <c r="U111" s="254">
        <f t="shared" si="24"/>
        <v>4100</v>
      </c>
      <c r="V111" s="255">
        <f t="shared" si="25"/>
        <v>4100</v>
      </c>
      <c r="W111" s="256">
        <f t="shared" si="26"/>
        <v>0.9360730593607306</v>
      </c>
      <c r="X111" s="248" t="s">
        <v>153</v>
      </c>
      <c r="Y111" s="248">
        <v>393000000</v>
      </c>
      <c r="Z111" s="248">
        <v>228000000</v>
      </c>
      <c r="AA111" s="248">
        <v>12.5</v>
      </c>
      <c r="AB111" s="248">
        <v>1.2</v>
      </c>
      <c r="AC111" s="248" t="s">
        <v>154</v>
      </c>
      <c r="AD111" s="248" t="s">
        <v>147</v>
      </c>
      <c r="AE111" s="247"/>
      <c r="AF111" s="248">
        <v>1</v>
      </c>
      <c r="AG111" s="248" t="s">
        <v>160</v>
      </c>
      <c r="AH111" s="248" t="s">
        <v>146</v>
      </c>
      <c r="AI111" s="248" t="s">
        <v>147</v>
      </c>
      <c r="AJ111" s="248">
        <v>4380</v>
      </c>
    </row>
    <row r="112" spans="1:37" ht="13.9" customHeight="1">
      <c r="A112" s="247" t="s">
        <v>383</v>
      </c>
      <c r="B112" s="247" t="s">
        <v>384</v>
      </c>
      <c r="C112" s="248" t="s">
        <v>146</v>
      </c>
      <c r="D112" s="248" t="s">
        <v>145</v>
      </c>
      <c r="E112" s="258" t="s">
        <v>149</v>
      </c>
      <c r="F112" s="258" t="s">
        <v>149</v>
      </c>
      <c r="G112" s="248">
        <v>2.4</v>
      </c>
      <c r="H112" s="247"/>
      <c r="I112" s="249">
        <f t="shared" si="14"/>
        <v>2.4</v>
      </c>
      <c r="J112" s="250">
        <f t="shared" si="15"/>
        <v>2.4</v>
      </c>
      <c r="K112" s="249" t="str">
        <f t="shared" si="16"/>
        <v>-</v>
      </c>
      <c r="L112" s="250" t="str">
        <f t="shared" si="17"/>
        <v>NITI</v>
      </c>
      <c r="M112" s="248" t="s">
        <v>147</v>
      </c>
      <c r="N112" s="251" t="str">
        <f t="shared" si="18"/>
        <v>-</v>
      </c>
      <c r="O112" s="252" t="str">
        <f t="shared" si="19"/>
        <v>NV</v>
      </c>
      <c r="P112" s="253" t="str">
        <f t="shared" si="20"/>
        <v>--</v>
      </c>
      <c r="Q112" s="252" t="str">
        <f t="shared" si="21"/>
        <v>NITI, NV</v>
      </c>
      <c r="R112" s="248" t="s">
        <v>147</v>
      </c>
      <c r="S112" s="254" t="str">
        <f t="shared" si="22"/>
        <v>-</v>
      </c>
      <c r="T112" s="255" t="str">
        <f t="shared" si="23"/>
        <v>NV</v>
      </c>
      <c r="U112" s="254" t="str">
        <f t="shared" si="24"/>
        <v>--</v>
      </c>
      <c r="V112" s="255" t="str">
        <f t="shared" si="25"/>
        <v>NITI, NV</v>
      </c>
      <c r="W112" s="256" t="str">
        <f t="shared" si="26"/>
        <v>NITI, NV</v>
      </c>
      <c r="X112" s="247"/>
      <c r="Y112" s="248">
        <v>1720</v>
      </c>
      <c r="Z112" s="248">
        <v>1730</v>
      </c>
      <c r="AA112" s="248">
        <v>12.5</v>
      </c>
      <c r="AB112" s="248" t="s">
        <v>147</v>
      </c>
      <c r="AC112" s="247"/>
      <c r="AD112" s="248">
        <v>5.1000000000000003E-6</v>
      </c>
      <c r="AE112" s="248" t="s">
        <v>166</v>
      </c>
      <c r="AF112" s="248" t="s">
        <v>147</v>
      </c>
      <c r="AG112" s="247"/>
      <c r="AH112" s="248" t="s">
        <v>146</v>
      </c>
      <c r="AI112" s="248">
        <v>2.4</v>
      </c>
      <c r="AJ112" s="248" t="s">
        <v>147</v>
      </c>
    </row>
    <row r="113" spans="1:37" ht="13.9" customHeight="1">
      <c r="A113" s="247" t="s">
        <v>387</v>
      </c>
      <c r="B113" s="247" t="s">
        <v>388</v>
      </c>
      <c r="C113" s="248" t="s">
        <v>146</v>
      </c>
      <c r="D113" s="248" t="s">
        <v>145</v>
      </c>
      <c r="E113" s="258" t="s">
        <v>149</v>
      </c>
      <c r="F113" s="258" t="s">
        <v>149</v>
      </c>
      <c r="G113" s="248">
        <v>2.0400000000000001E-2</v>
      </c>
      <c r="H113" s="247"/>
      <c r="I113" s="249">
        <f t="shared" si="14"/>
        <v>2.0400000000000001E-2</v>
      </c>
      <c r="J113" s="250">
        <f t="shared" si="15"/>
        <v>0.02</v>
      </c>
      <c r="K113" s="249" t="str">
        <f t="shared" si="16"/>
        <v>-</v>
      </c>
      <c r="L113" s="250" t="str">
        <f t="shared" si="17"/>
        <v>NITI</v>
      </c>
      <c r="M113" s="248" t="s">
        <v>147</v>
      </c>
      <c r="N113" s="251" t="str">
        <f t="shared" si="18"/>
        <v>-</v>
      </c>
      <c r="O113" s="252" t="str">
        <f t="shared" si="19"/>
        <v>NV</v>
      </c>
      <c r="P113" s="253" t="str">
        <f t="shared" si="20"/>
        <v>--</v>
      </c>
      <c r="Q113" s="252" t="str">
        <f t="shared" si="21"/>
        <v>NITI, NV</v>
      </c>
      <c r="R113" s="248" t="s">
        <v>147</v>
      </c>
      <c r="S113" s="254" t="str">
        <f t="shared" si="22"/>
        <v>-</v>
      </c>
      <c r="T113" s="255" t="str">
        <f t="shared" si="23"/>
        <v>NV</v>
      </c>
      <c r="U113" s="254" t="str">
        <f t="shared" si="24"/>
        <v>--</v>
      </c>
      <c r="V113" s="255" t="str">
        <f t="shared" si="25"/>
        <v>NITI, NV</v>
      </c>
      <c r="W113" s="256" t="str">
        <f t="shared" si="26"/>
        <v>NITI, NV</v>
      </c>
      <c r="X113" s="247"/>
      <c r="Y113" s="248">
        <v>1.43E-2</v>
      </c>
      <c r="Z113" s="248">
        <v>1.6999999999999999E-3</v>
      </c>
      <c r="AA113" s="248">
        <v>12.5</v>
      </c>
      <c r="AB113" s="248" t="s">
        <v>147</v>
      </c>
      <c r="AC113" s="247"/>
      <c r="AD113" s="248">
        <v>5.9999999999999995E-4</v>
      </c>
      <c r="AE113" s="248" t="s">
        <v>234</v>
      </c>
      <c r="AF113" s="248" t="s">
        <v>147</v>
      </c>
      <c r="AG113" s="247"/>
      <c r="AH113" s="248" t="s">
        <v>171</v>
      </c>
      <c r="AI113" s="248">
        <v>2.0400000000000001E-2</v>
      </c>
      <c r="AJ113" s="248" t="s">
        <v>147</v>
      </c>
      <c r="AK113" s="257" t="s">
        <v>1278</v>
      </c>
    </row>
    <row r="114" spans="1:37" ht="13.9" customHeight="1">
      <c r="A114" s="247" t="s">
        <v>1124</v>
      </c>
      <c r="B114" s="247" t="s">
        <v>389</v>
      </c>
      <c r="C114" s="248" t="s">
        <v>146</v>
      </c>
      <c r="D114" s="248" t="s">
        <v>145</v>
      </c>
      <c r="E114" s="258" t="s">
        <v>149</v>
      </c>
      <c r="F114" s="258" t="s">
        <v>149</v>
      </c>
      <c r="G114" s="248">
        <v>1.11E-2</v>
      </c>
      <c r="H114" s="247"/>
      <c r="I114" s="249">
        <f t="shared" si="14"/>
        <v>1.11E-2</v>
      </c>
      <c r="J114" s="250">
        <f t="shared" si="15"/>
        <v>1.0999999999999999E-2</v>
      </c>
      <c r="K114" s="249" t="str">
        <f t="shared" si="16"/>
        <v>-</v>
      </c>
      <c r="L114" s="250" t="str">
        <f t="shared" si="17"/>
        <v>NITI</v>
      </c>
      <c r="M114" s="248" t="s">
        <v>147</v>
      </c>
      <c r="N114" s="251" t="str">
        <f t="shared" si="18"/>
        <v>-</v>
      </c>
      <c r="O114" s="252" t="str">
        <f t="shared" si="19"/>
        <v>NV</v>
      </c>
      <c r="P114" s="253" t="str">
        <f t="shared" si="20"/>
        <v>--</v>
      </c>
      <c r="Q114" s="252" t="str">
        <f t="shared" si="21"/>
        <v>NITI, NV</v>
      </c>
      <c r="R114" s="248" t="s">
        <v>147</v>
      </c>
      <c r="S114" s="254" t="str">
        <f t="shared" si="22"/>
        <v>-</v>
      </c>
      <c r="T114" s="255" t="str">
        <f t="shared" si="23"/>
        <v>NV</v>
      </c>
      <c r="U114" s="254" t="str">
        <f t="shared" si="24"/>
        <v>--</v>
      </c>
      <c r="V114" s="255" t="str">
        <f t="shared" si="25"/>
        <v>NITI, NV</v>
      </c>
      <c r="W114" s="256" t="str">
        <f t="shared" si="26"/>
        <v>NITI, NV</v>
      </c>
      <c r="X114" s="247"/>
      <c r="Y114" s="248">
        <v>1.14E-3</v>
      </c>
      <c r="Z114" s="248">
        <v>4.6199999999999998E-5</v>
      </c>
      <c r="AA114" s="248">
        <v>12.5</v>
      </c>
      <c r="AB114" s="248" t="s">
        <v>147</v>
      </c>
      <c r="AC114" s="247"/>
      <c r="AD114" s="248">
        <v>1.1000000000000001E-3</v>
      </c>
      <c r="AE114" s="248" t="s">
        <v>166</v>
      </c>
      <c r="AF114" s="248" t="s">
        <v>147</v>
      </c>
      <c r="AG114" s="247"/>
      <c r="AH114" s="248" t="s">
        <v>146</v>
      </c>
      <c r="AI114" s="248">
        <v>1.11E-2</v>
      </c>
      <c r="AJ114" s="248" t="s">
        <v>147</v>
      </c>
      <c r="AK114" s="257" t="s">
        <v>1278</v>
      </c>
    </row>
    <row r="115" spans="1:37" ht="13.9" customHeight="1">
      <c r="A115" s="247" t="s">
        <v>390</v>
      </c>
      <c r="B115" s="247" t="s">
        <v>391</v>
      </c>
      <c r="C115" s="248" t="s">
        <v>145</v>
      </c>
      <c r="D115" s="248" t="s">
        <v>145</v>
      </c>
      <c r="E115" s="248" t="s">
        <v>145</v>
      </c>
      <c r="F115" s="248" t="s">
        <v>145</v>
      </c>
      <c r="G115" s="248">
        <v>2.0400000000000001E-3</v>
      </c>
      <c r="H115" s="248" t="s">
        <v>152</v>
      </c>
      <c r="I115" s="249">
        <f t="shared" si="14"/>
        <v>2.0400000000000001E-3</v>
      </c>
      <c r="J115" s="250">
        <f t="shared" si="15"/>
        <v>2E-3</v>
      </c>
      <c r="K115" s="249">
        <f t="shared" si="16"/>
        <v>0.876</v>
      </c>
      <c r="L115" s="250">
        <f t="shared" si="17"/>
        <v>0.88</v>
      </c>
      <c r="M115" s="248">
        <v>6.8099999999999994E-2</v>
      </c>
      <c r="N115" s="251">
        <f t="shared" si="18"/>
        <v>6.8099999999999994E-2</v>
      </c>
      <c r="O115" s="252">
        <f t="shared" si="19"/>
        <v>6.8000000000000005E-2</v>
      </c>
      <c r="P115" s="253">
        <f t="shared" si="20"/>
        <v>29.200000000000003</v>
      </c>
      <c r="Q115" s="252">
        <f t="shared" si="21"/>
        <v>29</v>
      </c>
      <c r="R115" s="248">
        <v>0.81399999999999995</v>
      </c>
      <c r="S115" s="254">
        <f t="shared" si="22"/>
        <v>0.81399999999999995</v>
      </c>
      <c r="T115" s="255">
        <f t="shared" si="23"/>
        <v>0.81</v>
      </c>
      <c r="U115" s="254">
        <f t="shared" si="24"/>
        <v>349.5411764705882</v>
      </c>
      <c r="V115" s="255">
        <f t="shared" si="25"/>
        <v>350</v>
      </c>
      <c r="W115" s="256">
        <f t="shared" si="26"/>
        <v>399.01960784313724</v>
      </c>
      <c r="X115" s="248" t="s">
        <v>395</v>
      </c>
      <c r="Y115" s="248">
        <v>7370000</v>
      </c>
      <c r="Z115" s="248">
        <v>3090000</v>
      </c>
      <c r="AA115" s="248">
        <v>12.5</v>
      </c>
      <c r="AB115" s="248" t="s">
        <v>147</v>
      </c>
      <c r="AC115" s="247"/>
      <c r="AD115" s="248">
        <v>6.0000000000000001E-3</v>
      </c>
      <c r="AE115" s="248" t="s">
        <v>174</v>
      </c>
      <c r="AF115" s="248">
        <v>2.0000000000000001E-4</v>
      </c>
      <c r="AG115" s="248" t="s">
        <v>155</v>
      </c>
      <c r="AH115" s="248" t="s">
        <v>171</v>
      </c>
      <c r="AI115" s="248">
        <v>2.0400000000000001E-3</v>
      </c>
      <c r="AJ115" s="248">
        <v>0.876</v>
      </c>
    </row>
    <row r="116" spans="1:37" ht="13.9" customHeight="1">
      <c r="A116" s="247" t="s">
        <v>393</v>
      </c>
      <c r="B116" s="247" t="s">
        <v>394</v>
      </c>
      <c r="C116" s="248" t="s">
        <v>145</v>
      </c>
      <c r="D116" s="248" t="s">
        <v>145</v>
      </c>
      <c r="E116" s="248" t="s">
        <v>145</v>
      </c>
      <c r="F116" s="248" t="s">
        <v>145</v>
      </c>
      <c r="G116" s="248">
        <v>2.0400000000000001E-2</v>
      </c>
      <c r="H116" s="248" t="s">
        <v>152</v>
      </c>
      <c r="I116" s="249">
        <f t="shared" si="14"/>
        <v>2.0400000000000001E-2</v>
      </c>
      <c r="J116" s="250">
        <f t="shared" si="15"/>
        <v>0.02</v>
      </c>
      <c r="K116" s="249">
        <f t="shared" si="16"/>
        <v>39.4</v>
      </c>
      <c r="L116" s="250">
        <f t="shared" si="17"/>
        <v>39</v>
      </c>
      <c r="M116" s="248">
        <v>0.68100000000000005</v>
      </c>
      <c r="N116" s="251">
        <f t="shared" si="18"/>
        <v>0.68100000000000005</v>
      </c>
      <c r="O116" s="252">
        <f t="shared" si="19"/>
        <v>0.68</v>
      </c>
      <c r="P116" s="253">
        <f t="shared" si="20"/>
        <v>1313.3333333333333</v>
      </c>
      <c r="Q116" s="252">
        <f t="shared" si="21"/>
        <v>1300</v>
      </c>
      <c r="R116" s="248">
        <v>1.49</v>
      </c>
      <c r="S116" s="254">
        <f t="shared" si="22"/>
        <v>1.49</v>
      </c>
      <c r="T116" s="255">
        <f t="shared" si="23"/>
        <v>1.5</v>
      </c>
      <c r="U116" s="254">
        <f t="shared" si="24"/>
        <v>2877.7450980392155</v>
      </c>
      <c r="V116" s="255">
        <f t="shared" si="25"/>
        <v>2900</v>
      </c>
      <c r="W116" s="256">
        <f t="shared" si="26"/>
        <v>73.039215686274503</v>
      </c>
      <c r="X116" s="248" t="s">
        <v>395</v>
      </c>
      <c r="Y116" s="248">
        <v>113000000</v>
      </c>
      <c r="Z116" s="248">
        <v>53700000</v>
      </c>
      <c r="AA116" s="248">
        <v>12.5</v>
      </c>
      <c r="AB116" s="248" t="s">
        <v>147</v>
      </c>
      <c r="AC116" s="247"/>
      <c r="AD116" s="248">
        <v>5.9999999999999995E-4</v>
      </c>
      <c r="AE116" s="248" t="s">
        <v>155</v>
      </c>
      <c r="AF116" s="248">
        <v>8.9999999999999993E-3</v>
      </c>
      <c r="AG116" s="248" t="s">
        <v>155</v>
      </c>
      <c r="AH116" s="248" t="s">
        <v>146</v>
      </c>
      <c r="AI116" s="248">
        <v>2.0400000000000001E-2</v>
      </c>
      <c r="AJ116" s="248">
        <v>39.4</v>
      </c>
    </row>
    <row r="117" spans="1:37" ht="13.9" customHeight="1">
      <c r="A117" s="247" t="s">
        <v>396</v>
      </c>
      <c r="B117" s="247" t="s">
        <v>397</v>
      </c>
      <c r="C117" s="248" t="s">
        <v>145</v>
      </c>
      <c r="D117" s="248" t="s">
        <v>145</v>
      </c>
      <c r="E117" s="248" t="s">
        <v>145</v>
      </c>
      <c r="F117" s="248" t="s">
        <v>145</v>
      </c>
      <c r="G117" s="248">
        <v>17.5</v>
      </c>
      <c r="H117" s="248" t="s">
        <v>163</v>
      </c>
      <c r="I117" s="249" t="str">
        <f t="shared" si="14"/>
        <v>-</v>
      </c>
      <c r="J117" s="250" t="str">
        <f t="shared" si="15"/>
        <v>NITI</v>
      </c>
      <c r="K117" s="249">
        <f t="shared" si="16"/>
        <v>17.5</v>
      </c>
      <c r="L117" s="250">
        <f t="shared" si="17"/>
        <v>18</v>
      </c>
      <c r="M117" s="248">
        <v>584</v>
      </c>
      <c r="N117" s="251" t="str">
        <f t="shared" si="18"/>
        <v>--</v>
      </c>
      <c r="O117" s="252" t="str">
        <f t="shared" si="19"/>
        <v>NITI</v>
      </c>
      <c r="P117" s="253">
        <f t="shared" si="20"/>
        <v>584</v>
      </c>
      <c r="Q117" s="252">
        <f t="shared" si="21"/>
        <v>580</v>
      </c>
      <c r="R117" s="248">
        <v>950</v>
      </c>
      <c r="S117" s="254" t="str">
        <f t="shared" si="22"/>
        <v>--</v>
      </c>
      <c r="T117" s="255" t="str">
        <f t="shared" si="23"/>
        <v>NITI</v>
      </c>
      <c r="U117" s="254">
        <f t="shared" si="24"/>
        <v>950</v>
      </c>
      <c r="V117" s="255">
        <f t="shared" si="25"/>
        <v>950</v>
      </c>
      <c r="W117" s="256">
        <f t="shared" si="26"/>
        <v>54.285714285714285</v>
      </c>
      <c r="X117" s="248" t="s">
        <v>153</v>
      </c>
      <c r="Y117" s="248">
        <v>415000000</v>
      </c>
      <c r="Z117" s="248">
        <v>220000000</v>
      </c>
      <c r="AA117" s="248">
        <v>12.5</v>
      </c>
      <c r="AB117" s="248" t="s">
        <v>147</v>
      </c>
      <c r="AC117" s="247"/>
      <c r="AD117" s="248" t="s">
        <v>147</v>
      </c>
      <c r="AE117" s="247"/>
      <c r="AF117" s="248">
        <v>4.0000000000000001E-3</v>
      </c>
      <c r="AG117" s="248" t="s">
        <v>160</v>
      </c>
      <c r="AH117" s="248" t="s">
        <v>146</v>
      </c>
      <c r="AI117" s="248" t="s">
        <v>147</v>
      </c>
      <c r="AJ117" s="248">
        <v>17.5</v>
      </c>
    </row>
    <row r="118" spans="1:37" ht="13.9" customHeight="1">
      <c r="A118" s="247" t="s">
        <v>398</v>
      </c>
      <c r="B118" s="247" t="s">
        <v>399</v>
      </c>
      <c r="C118" s="248" t="s">
        <v>145</v>
      </c>
      <c r="D118" s="248" t="s">
        <v>145</v>
      </c>
      <c r="E118" s="248" t="s">
        <v>145</v>
      </c>
      <c r="F118" s="248" t="s">
        <v>145</v>
      </c>
      <c r="G118" s="248">
        <v>2.9199999999999999E-3</v>
      </c>
      <c r="H118" s="248" t="s">
        <v>152</v>
      </c>
      <c r="I118" s="249">
        <f t="shared" si="14"/>
        <v>2.9199999999999999E-3</v>
      </c>
      <c r="J118" s="250">
        <f t="shared" si="15"/>
        <v>2.8999999999999998E-3</v>
      </c>
      <c r="K118" s="249" t="str">
        <f t="shared" si="16"/>
        <v>-</v>
      </c>
      <c r="L118" s="250" t="str">
        <f t="shared" si="17"/>
        <v>NITI</v>
      </c>
      <c r="M118" s="248">
        <v>9.7299999999999998E-2</v>
      </c>
      <c r="N118" s="251">
        <f t="shared" si="18"/>
        <v>9.7299999999999998E-2</v>
      </c>
      <c r="O118" s="252">
        <f t="shared" si="19"/>
        <v>9.7000000000000003E-2</v>
      </c>
      <c r="P118" s="253" t="str">
        <f t="shared" si="20"/>
        <v>--</v>
      </c>
      <c r="Q118" s="252" t="str">
        <f t="shared" si="21"/>
        <v>NITI</v>
      </c>
      <c r="R118" s="248">
        <v>2.0299999999999999E-2</v>
      </c>
      <c r="S118" s="254">
        <f t="shared" si="22"/>
        <v>2.0299999999999999E-2</v>
      </c>
      <c r="T118" s="255">
        <f t="shared" si="23"/>
        <v>0.02</v>
      </c>
      <c r="U118" s="254" t="str">
        <f t="shared" si="24"/>
        <v>--</v>
      </c>
      <c r="V118" s="255" t="str">
        <f t="shared" si="25"/>
        <v>NITI</v>
      </c>
      <c r="W118" s="256" t="str">
        <f t="shared" si="26"/>
        <v>NITI</v>
      </c>
      <c r="X118" s="248" t="s">
        <v>153</v>
      </c>
      <c r="Y118" s="248">
        <v>20200000</v>
      </c>
      <c r="Z118" s="248">
        <v>83600000</v>
      </c>
      <c r="AA118" s="248">
        <v>12.5</v>
      </c>
      <c r="AB118" s="248" t="s">
        <v>147</v>
      </c>
      <c r="AC118" s="247"/>
      <c r="AD118" s="248">
        <v>4.1999999999999997E-3</v>
      </c>
      <c r="AE118" s="248" t="s">
        <v>174</v>
      </c>
      <c r="AF118" s="248" t="s">
        <v>147</v>
      </c>
      <c r="AG118" s="247"/>
      <c r="AH118" s="248" t="s">
        <v>146</v>
      </c>
      <c r="AI118" s="248">
        <v>2.9199999999999999E-3</v>
      </c>
      <c r="AJ118" s="248" t="s">
        <v>147</v>
      </c>
    </row>
    <row r="119" spans="1:37" ht="13.9" customHeight="1">
      <c r="A119" s="247" t="s">
        <v>400</v>
      </c>
      <c r="B119" s="247" t="s">
        <v>401</v>
      </c>
      <c r="C119" s="248" t="s">
        <v>145</v>
      </c>
      <c r="D119" s="248" t="s">
        <v>145</v>
      </c>
      <c r="E119" s="248" t="s">
        <v>145</v>
      </c>
      <c r="F119" s="248" t="s">
        <v>145</v>
      </c>
      <c r="G119" s="248">
        <v>2.9199999999999999E-3</v>
      </c>
      <c r="H119" s="248" t="s">
        <v>152</v>
      </c>
      <c r="I119" s="249">
        <f t="shared" si="14"/>
        <v>2.9199999999999999E-3</v>
      </c>
      <c r="J119" s="250">
        <f t="shared" si="15"/>
        <v>2.8999999999999998E-3</v>
      </c>
      <c r="K119" s="249" t="str">
        <f t="shared" si="16"/>
        <v>-</v>
      </c>
      <c r="L119" s="250" t="str">
        <f t="shared" si="17"/>
        <v>NITI</v>
      </c>
      <c r="M119" s="248">
        <v>9.7299999999999998E-2</v>
      </c>
      <c r="N119" s="251">
        <f t="shared" si="18"/>
        <v>9.7299999999999998E-2</v>
      </c>
      <c r="O119" s="252">
        <f t="shared" si="19"/>
        <v>9.7000000000000003E-2</v>
      </c>
      <c r="P119" s="253" t="str">
        <f t="shared" si="20"/>
        <v>--</v>
      </c>
      <c r="Q119" s="252" t="str">
        <f t="shared" si="21"/>
        <v>NITI</v>
      </c>
      <c r="R119" s="248">
        <v>0.23300000000000001</v>
      </c>
      <c r="S119" s="254">
        <f t="shared" si="22"/>
        <v>0.23300000000000001</v>
      </c>
      <c r="T119" s="255">
        <f t="shared" si="23"/>
        <v>0.23</v>
      </c>
      <c r="U119" s="254" t="str">
        <f t="shared" si="24"/>
        <v>--</v>
      </c>
      <c r="V119" s="255" t="str">
        <f t="shared" si="25"/>
        <v>NITI</v>
      </c>
      <c r="W119" s="256" t="str">
        <f t="shared" si="26"/>
        <v>NITI</v>
      </c>
      <c r="X119" s="248" t="s">
        <v>153</v>
      </c>
      <c r="Y119" s="248">
        <v>27500000</v>
      </c>
      <c r="Z119" s="248">
        <v>7280000</v>
      </c>
      <c r="AA119" s="248">
        <v>12.5</v>
      </c>
      <c r="AB119" s="248">
        <v>2.5</v>
      </c>
      <c r="AC119" s="248" t="s">
        <v>148</v>
      </c>
      <c r="AD119" s="248">
        <v>4.1999999999999997E-3</v>
      </c>
      <c r="AE119" s="248" t="s">
        <v>174</v>
      </c>
      <c r="AF119" s="248" t="s">
        <v>147</v>
      </c>
      <c r="AG119" s="247"/>
      <c r="AH119" s="248" t="s">
        <v>146</v>
      </c>
      <c r="AI119" s="248">
        <v>2.9199999999999999E-3</v>
      </c>
      <c r="AJ119" s="248" t="s">
        <v>147</v>
      </c>
    </row>
    <row r="120" spans="1:37" ht="13.9" customHeight="1">
      <c r="A120" s="247" t="s">
        <v>402</v>
      </c>
      <c r="B120" s="247" t="s">
        <v>403</v>
      </c>
      <c r="C120" s="248" t="s">
        <v>145</v>
      </c>
      <c r="D120" s="248" t="s">
        <v>145</v>
      </c>
      <c r="E120" s="248" t="s">
        <v>145</v>
      </c>
      <c r="F120" s="248" t="s">
        <v>145</v>
      </c>
      <c r="G120" s="248">
        <v>2.9199999999999999E-3</v>
      </c>
      <c r="H120" s="248" t="s">
        <v>152</v>
      </c>
      <c r="I120" s="249">
        <f t="shared" si="14"/>
        <v>2.9199999999999999E-3</v>
      </c>
      <c r="J120" s="250">
        <f t="shared" si="15"/>
        <v>2.8999999999999998E-3</v>
      </c>
      <c r="K120" s="249" t="str">
        <f t="shared" si="16"/>
        <v>-</v>
      </c>
      <c r="L120" s="250" t="str">
        <f t="shared" si="17"/>
        <v>NITI</v>
      </c>
      <c r="M120" s="248">
        <v>9.7299999999999998E-2</v>
      </c>
      <c r="N120" s="251">
        <f t="shared" si="18"/>
        <v>9.7299999999999998E-2</v>
      </c>
      <c r="O120" s="252">
        <f t="shared" si="19"/>
        <v>9.7000000000000003E-2</v>
      </c>
      <c r="P120" s="253" t="str">
        <f t="shared" si="20"/>
        <v>--</v>
      </c>
      <c r="Q120" s="252" t="str">
        <f t="shared" si="21"/>
        <v>NITI</v>
      </c>
      <c r="R120" s="248">
        <v>0.23300000000000001</v>
      </c>
      <c r="S120" s="254">
        <f t="shared" si="22"/>
        <v>0.23300000000000001</v>
      </c>
      <c r="T120" s="255">
        <f t="shared" si="23"/>
        <v>0.23</v>
      </c>
      <c r="U120" s="254" t="str">
        <f t="shared" si="24"/>
        <v>--</v>
      </c>
      <c r="V120" s="255" t="str">
        <f t="shared" si="25"/>
        <v>NITI</v>
      </c>
      <c r="W120" s="256" t="str">
        <f t="shared" si="26"/>
        <v>NITI</v>
      </c>
      <c r="X120" s="248" t="s">
        <v>153</v>
      </c>
      <c r="Y120" s="248">
        <v>23100000</v>
      </c>
      <c r="Z120" s="248">
        <v>10700000</v>
      </c>
      <c r="AA120" s="248">
        <v>12.5</v>
      </c>
      <c r="AB120" s="248">
        <v>1.5</v>
      </c>
      <c r="AC120" s="248" t="s">
        <v>148</v>
      </c>
      <c r="AD120" s="248">
        <v>4.1999999999999997E-3</v>
      </c>
      <c r="AE120" s="248" t="s">
        <v>174</v>
      </c>
      <c r="AF120" s="248" t="s">
        <v>147</v>
      </c>
      <c r="AG120" s="247"/>
      <c r="AH120" s="248" t="s">
        <v>146</v>
      </c>
      <c r="AI120" s="248">
        <v>2.9199999999999999E-3</v>
      </c>
      <c r="AJ120" s="248" t="s">
        <v>147</v>
      </c>
    </row>
    <row r="121" spans="1:37" ht="13.9" customHeight="1">
      <c r="A121" s="247" t="s">
        <v>404</v>
      </c>
      <c r="B121" s="247" t="s">
        <v>405</v>
      </c>
      <c r="C121" s="248" t="s">
        <v>145</v>
      </c>
      <c r="D121" s="248" t="s">
        <v>145</v>
      </c>
      <c r="E121" s="248" t="s">
        <v>145</v>
      </c>
      <c r="F121" s="248" t="s">
        <v>145</v>
      </c>
      <c r="G121" s="248">
        <v>876</v>
      </c>
      <c r="H121" s="248" t="s">
        <v>163</v>
      </c>
      <c r="I121" s="249" t="str">
        <f t="shared" si="14"/>
        <v>-</v>
      </c>
      <c r="J121" s="250" t="str">
        <f t="shared" si="15"/>
        <v>NITI</v>
      </c>
      <c r="K121" s="249">
        <f t="shared" si="16"/>
        <v>876</v>
      </c>
      <c r="L121" s="250">
        <f t="shared" si="17"/>
        <v>880</v>
      </c>
      <c r="M121" s="248">
        <v>29200</v>
      </c>
      <c r="N121" s="251" t="str">
        <f t="shared" si="18"/>
        <v>--</v>
      </c>
      <c r="O121" s="252" t="str">
        <f t="shared" si="19"/>
        <v>NITI</v>
      </c>
      <c r="P121" s="253">
        <f t="shared" si="20"/>
        <v>29200</v>
      </c>
      <c r="Q121" s="252">
        <f t="shared" si="21"/>
        <v>29000</v>
      </c>
      <c r="R121" s="248">
        <v>24800</v>
      </c>
      <c r="S121" s="254" t="str">
        <f t="shared" si="22"/>
        <v>--</v>
      </c>
      <c r="T121" s="255" t="str">
        <f t="shared" si="23"/>
        <v>NITI</v>
      </c>
      <c r="U121" s="254">
        <f t="shared" si="24"/>
        <v>24800</v>
      </c>
      <c r="V121" s="255">
        <f t="shared" si="25"/>
        <v>25000</v>
      </c>
      <c r="W121" s="256">
        <f t="shared" si="26"/>
        <v>28.310502283105023</v>
      </c>
      <c r="X121" s="248" t="s">
        <v>406</v>
      </c>
      <c r="Y121" s="248">
        <v>10800000</v>
      </c>
      <c r="Z121" s="248">
        <v>5510000</v>
      </c>
      <c r="AA121" s="248">
        <v>12.5</v>
      </c>
      <c r="AB121" s="248">
        <v>2.2000000000000002</v>
      </c>
      <c r="AC121" s="248" t="s">
        <v>154</v>
      </c>
      <c r="AD121" s="248" t="s">
        <v>147</v>
      </c>
      <c r="AE121" s="247"/>
      <c r="AF121" s="248">
        <v>0.2</v>
      </c>
      <c r="AG121" s="248" t="s">
        <v>231</v>
      </c>
      <c r="AH121" s="248" t="s">
        <v>146</v>
      </c>
      <c r="AI121" s="248" t="s">
        <v>147</v>
      </c>
      <c r="AJ121" s="248">
        <v>876</v>
      </c>
    </row>
    <row r="122" spans="1:37" ht="13.9" customHeight="1">
      <c r="A122" s="247" t="s">
        <v>407</v>
      </c>
      <c r="B122" s="247" t="s">
        <v>408</v>
      </c>
      <c r="C122" s="248" t="s">
        <v>145</v>
      </c>
      <c r="D122" s="248" t="s">
        <v>145</v>
      </c>
      <c r="E122" s="248" t="s">
        <v>145</v>
      </c>
      <c r="F122" s="248" t="s">
        <v>145</v>
      </c>
      <c r="G122" s="248">
        <v>1.1100000000000001</v>
      </c>
      <c r="H122" s="248" t="s">
        <v>152</v>
      </c>
      <c r="I122" s="249">
        <f t="shared" si="14"/>
        <v>1.1100000000000001</v>
      </c>
      <c r="J122" s="250">
        <f t="shared" si="15"/>
        <v>1.1000000000000001</v>
      </c>
      <c r="K122" s="249">
        <f t="shared" si="16"/>
        <v>3500</v>
      </c>
      <c r="L122" s="250">
        <f t="shared" si="17"/>
        <v>3500</v>
      </c>
      <c r="M122" s="248">
        <v>37.200000000000003</v>
      </c>
      <c r="N122" s="251">
        <f t="shared" si="18"/>
        <v>37.200000000000003</v>
      </c>
      <c r="O122" s="252">
        <f t="shared" si="19"/>
        <v>37</v>
      </c>
      <c r="P122" s="253">
        <f t="shared" si="20"/>
        <v>116666.66666666667</v>
      </c>
      <c r="Q122" s="252">
        <f t="shared" si="21"/>
        <v>120000</v>
      </c>
      <c r="R122" s="248">
        <v>25.2</v>
      </c>
      <c r="S122" s="254">
        <f t="shared" si="22"/>
        <v>25.2</v>
      </c>
      <c r="T122" s="255">
        <f t="shared" si="23"/>
        <v>25</v>
      </c>
      <c r="U122" s="254">
        <f t="shared" si="24"/>
        <v>79459.459459459453</v>
      </c>
      <c r="V122" s="255">
        <f t="shared" si="25"/>
        <v>79000</v>
      </c>
      <c r="W122" s="256">
        <f t="shared" si="26"/>
        <v>22.702702702702702</v>
      </c>
      <c r="X122" s="248" t="s">
        <v>409</v>
      </c>
      <c r="Y122" s="248">
        <v>13800000</v>
      </c>
      <c r="Z122" s="248">
        <v>3600000</v>
      </c>
      <c r="AA122" s="248">
        <v>12.5</v>
      </c>
      <c r="AB122" s="248">
        <v>1.8</v>
      </c>
      <c r="AC122" s="248" t="s">
        <v>148</v>
      </c>
      <c r="AD122" s="248">
        <v>1.1E-5</v>
      </c>
      <c r="AE122" s="248" t="s">
        <v>166</v>
      </c>
      <c r="AF122" s="248">
        <v>0.8</v>
      </c>
      <c r="AG122" s="248" t="s">
        <v>155</v>
      </c>
      <c r="AH122" s="248" t="s">
        <v>146</v>
      </c>
      <c r="AI122" s="248">
        <v>1.1100000000000001</v>
      </c>
      <c r="AJ122" s="248">
        <v>3500</v>
      </c>
    </row>
    <row r="123" spans="1:37" ht="13.9" customHeight="1">
      <c r="A123" s="247" t="s">
        <v>410</v>
      </c>
      <c r="B123" s="247" t="s">
        <v>411</v>
      </c>
      <c r="C123" s="248" t="s">
        <v>146</v>
      </c>
      <c r="D123" s="248" t="s">
        <v>145</v>
      </c>
      <c r="E123" s="258" t="s">
        <v>149</v>
      </c>
      <c r="F123" s="258" t="s">
        <v>149</v>
      </c>
      <c r="G123" s="248">
        <v>3.61E-2</v>
      </c>
      <c r="H123" s="247"/>
      <c r="I123" s="249">
        <f t="shared" si="14"/>
        <v>3.61E-2</v>
      </c>
      <c r="J123" s="250">
        <f t="shared" si="15"/>
        <v>3.5999999999999997E-2</v>
      </c>
      <c r="K123" s="249" t="str">
        <f t="shared" si="16"/>
        <v>-</v>
      </c>
      <c r="L123" s="250" t="str">
        <f t="shared" si="17"/>
        <v>NITI</v>
      </c>
      <c r="M123" s="248" t="s">
        <v>147</v>
      </c>
      <c r="N123" s="251" t="str">
        <f t="shared" si="18"/>
        <v>-</v>
      </c>
      <c r="O123" s="252" t="str">
        <f t="shared" si="19"/>
        <v>NV</v>
      </c>
      <c r="P123" s="253" t="str">
        <f t="shared" si="20"/>
        <v>--</v>
      </c>
      <c r="Q123" s="252" t="str">
        <f t="shared" si="21"/>
        <v>NITI, NV</v>
      </c>
      <c r="R123" s="248" t="s">
        <v>147</v>
      </c>
      <c r="S123" s="254" t="str">
        <f t="shared" si="22"/>
        <v>-</v>
      </c>
      <c r="T123" s="255" t="str">
        <f t="shared" si="23"/>
        <v>NV</v>
      </c>
      <c r="U123" s="254" t="str">
        <f t="shared" si="24"/>
        <v>--</v>
      </c>
      <c r="V123" s="255" t="str">
        <f t="shared" si="25"/>
        <v>NITI, NV</v>
      </c>
      <c r="W123" s="256" t="str">
        <f t="shared" si="26"/>
        <v>NITI, NV</v>
      </c>
      <c r="X123" s="247"/>
      <c r="Y123" s="248">
        <v>3.49</v>
      </c>
      <c r="Z123" s="248">
        <v>3.5999999999999999E-3</v>
      </c>
      <c r="AA123" s="248">
        <v>12.5</v>
      </c>
      <c r="AB123" s="248" t="s">
        <v>147</v>
      </c>
      <c r="AC123" s="247"/>
      <c r="AD123" s="248">
        <v>3.4000000000000002E-4</v>
      </c>
      <c r="AE123" s="248" t="s">
        <v>166</v>
      </c>
      <c r="AF123" s="248" t="s">
        <v>147</v>
      </c>
      <c r="AG123" s="247"/>
      <c r="AH123" s="248" t="s">
        <v>146</v>
      </c>
      <c r="AI123" s="248">
        <v>3.61E-2</v>
      </c>
      <c r="AJ123" s="248" t="s">
        <v>147</v>
      </c>
    </row>
    <row r="124" spans="1:37" ht="13.9" customHeight="1">
      <c r="A124" s="247" t="s">
        <v>412</v>
      </c>
      <c r="B124" s="247" t="s">
        <v>413</v>
      </c>
      <c r="C124" s="248" t="s">
        <v>145</v>
      </c>
      <c r="D124" s="248" t="s">
        <v>145</v>
      </c>
      <c r="E124" s="248" t="s">
        <v>145</v>
      </c>
      <c r="F124" s="248" t="s">
        <v>145</v>
      </c>
      <c r="G124" s="248">
        <v>438</v>
      </c>
      <c r="H124" s="248" t="s">
        <v>163</v>
      </c>
      <c r="I124" s="249" t="str">
        <f t="shared" si="14"/>
        <v>-</v>
      </c>
      <c r="J124" s="250" t="str">
        <f t="shared" si="15"/>
        <v>NITI</v>
      </c>
      <c r="K124" s="249">
        <f t="shared" si="16"/>
        <v>438</v>
      </c>
      <c r="L124" s="250">
        <f t="shared" si="17"/>
        <v>440</v>
      </c>
      <c r="M124" s="248">
        <v>14600</v>
      </c>
      <c r="N124" s="251" t="str">
        <f t="shared" si="18"/>
        <v>--</v>
      </c>
      <c r="O124" s="252" t="str">
        <f t="shared" si="19"/>
        <v>NITI</v>
      </c>
      <c r="P124" s="253">
        <f t="shared" si="20"/>
        <v>14600</v>
      </c>
      <c r="Q124" s="252">
        <f t="shared" si="21"/>
        <v>15000</v>
      </c>
      <c r="R124" s="248">
        <v>40.9</v>
      </c>
      <c r="S124" s="254" t="str">
        <f t="shared" si="22"/>
        <v>--</v>
      </c>
      <c r="T124" s="255" t="str">
        <f t="shared" si="23"/>
        <v>NITI</v>
      </c>
      <c r="U124" s="254">
        <f t="shared" si="24"/>
        <v>40.9</v>
      </c>
      <c r="V124" s="255">
        <f t="shared" si="25"/>
        <v>41</v>
      </c>
      <c r="W124" s="256">
        <f t="shared" si="26"/>
        <v>9.3378995433789955E-2</v>
      </c>
      <c r="X124" s="248" t="s">
        <v>153</v>
      </c>
      <c r="Y124" s="248">
        <v>31500000000</v>
      </c>
      <c r="Z124" s="248">
        <v>3000000000</v>
      </c>
      <c r="AA124" s="248">
        <v>12.5</v>
      </c>
      <c r="AB124" s="248" t="s">
        <v>147</v>
      </c>
      <c r="AC124" s="247"/>
      <c r="AD124" s="248" t="s">
        <v>147</v>
      </c>
      <c r="AE124" s="247"/>
      <c r="AF124" s="248">
        <v>0.1</v>
      </c>
      <c r="AG124" s="248" t="s">
        <v>160</v>
      </c>
      <c r="AH124" s="248" t="s">
        <v>146</v>
      </c>
      <c r="AI124" s="248" t="s">
        <v>147</v>
      </c>
      <c r="AJ124" s="248">
        <v>438</v>
      </c>
    </row>
    <row r="125" spans="1:37" ht="13.9" customHeight="1">
      <c r="A125" s="247" t="s">
        <v>414</v>
      </c>
      <c r="B125" s="247" t="s">
        <v>415</v>
      </c>
      <c r="C125" s="248" t="s">
        <v>146</v>
      </c>
      <c r="D125" s="248" t="s">
        <v>145</v>
      </c>
      <c r="E125" s="258" t="s">
        <v>149</v>
      </c>
      <c r="F125" s="258" t="s">
        <v>149</v>
      </c>
      <c r="G125" s="248">
        <v>0.17799999999999999</v>
      </c>
      <c r="H125" s="247"/>
      <c r="I125" s="249">
        <f t="shared" si="14"/>
        <v>0.17799999999999999</v>
      </c>
      <c r="J125" s="250">
        <f t="shared" si="15"/>
        <v>0.18</v>
      </c>
      <c r="K125" s="249" t="str">
        <f t="shared" si="16"/>
        <v>-</v>
      </c>
      <c r="L125" s="250" t="str">
        <f t="shared" si="17"/>
        <v>NITI</v>
      </c>
      <c r="M125" s="248" t="s">
        <v>147</v>
      </c>
      <c r="N125" s="251" t="str">
        <f t="shared" si="18"/>
        <v>-</v>
      </c>
      <c r="O125" s="252" t="str">
        <f t="shared" si="19"/>
        <v>NV</v>
      </c>
      <c r="P125" s="253" t="str">
        <f t="shared" si="20"/>
        <v>--</v>
      </c>
      <c r="Q125" s="252" t="str">
        <f t="shared" si="21"/>
        <v>NITI, NV</v>
      </c>
      <c r="R125" s="248" t="s">
        <v>147</v>
      </c>
      <c r="S125" s="254" t="str">
        <f t="shared" si="22"/>
        <v>-</v>
      </c>
      <c r="T125" s="255" t="str">
        <f t="shared" si="23"/>
        <v>NV</v>
      </c>
      <c r="U125" s="254" t="str">
        <f t="shared" si="24"/>
        <v>--</v>
      </c>
      <c r="V125" s="255" t="str">
        <f t="shared" si="25"/>
        <v>NITI, NV</v>
      </c>
      <c r="W125" s="256" t="str">
        <f t="shared" si="26"/>
        <v>NITI, NV</v>
      </c>
      <c r="X125" s="247"/>
      <c r="Y125" s="248">
        <v>23.2</v>
      </c>
      <c r="Z125" s="248">
        <v>24.3</v>
      </c>
      <c r="AA125" s="248">
        <v>12.5</v>
      </c>
      <c r="AB125" s="248" t="s">
        <v>147</v>
      </c>
      <c r="AC125" s="247"/>
      <c r="AD125" s="248">
        <v>6.8999999999999997E-5</v>
      </c>
      <c r="AE125" s="248" t="s">
        <v>166</v>
      </c>
      <c r="AF125" s="248" t="s">
        <v>147</v>
      </c>
      <c r="AG125" s="247"/>
      <c r="AH125" s="248" t="s">
        <v>146</v>
      </c>
      <c r="AI125" s="248">
        <v>0.17799999999999999</v>
      </c>
      <c r="AJ125" s="248" t="s">
        <v>147</v>
      </c>
    </row>
    <row r="126" spans="1:37" ht="13.9" customHeight="1">
      <c r="A126" s="247" t="s">
        <v>416</v>
      </c>
      <c r="B126" s="247" t="s">
        <v>417</v>
      </c>
      <c r="C126" s="248" t="s">
        <v>145</v>
      </c>
      <c r="D126" s="248" t="s">
        <v>145</v>
      </c>
      <c r="E126" s="248" t="s">
        <v>145</v>
      </c>
      <c r="F126" s="248" t="s">
        <v>145</v>
      </c>
      <c r="G126" s="248">
        <v>0.126</v>
      </c>
      <c r="H126" s="248" t="s">
        <v>152</v>
      </c>
      <c r="I126" s="249">
        <f t="shared" si="14"/>
        <v>0.126</v>
      </c>
      <c r="J126" s="250">
        <f t="shared" si="15"/>
        <v>0.13</v>
      </c>
      <c r="K126" s="249" t="str">
        <f t="shared" si="16"/>
        <v>-</v>
      </c>
      <c r="L126" s="250" t="str">
        <f t="shared" si="17"/>
        <v>NITI</v>
      </c>
      <c r="M126" s="248">
        <v>4.21</v>
      </c>
      <c r="N126" s="251">
        <f t="shared" si="18"/>
        <v>4.21</v>
      </c>
      <c r="O126" s="252">
        <f t="shared" si="19"/>
        <v>4.2</v>
      </c>
      <c r="P126" s="253" t="str">
        <f t="shared" si="20"/>
        <v>--</v>
      </c>
      <c r="Q126" s="252" t="str">
        <f t="shared" si="21"/>
        <v>NITI</v>
      </c>
      <c r="R126" s="248">
        <v>305</v>
      </c>
      <c r="S126" s="254">
        <f t="shared" si="22"/>
        <v>305</v>
      </c>
      <c r="T126" s="255">
        <f t="shared" si="23"/>
        <v>310</v>
      </c>
      <c r="U126" s="254" t="str">
        <f t="shared" si="24"/>
        <v>--</v>
      </c>
      <c r="V126" s="255" t="str">
        <f t="shared" si="25"/>
        <v>NITI</v>
      </c>
      <c r="W126" s="256" t="str">
        <f t="shared" si="26"/>
        <v>NITI</v>
      </c>
      <c r="X126" s="248" t="s">
        <v>153</v>
      </c>
      <c r="Y126" s="248">
        <v>103</v>
      </c>
      <c r="Z126" s="248">
        <v>16.600000000000001</v>
      </c>
      <c r="AA126" s="248">
        <v>12.5</v>
      </c>
      <c r="AB126" s="248" t="s">
        <v>147</v>
      </c>
      <c r="AC126" s="247"/>
      <c r="AD126" s="248">
        <v>9.7E-5</v>
      </c>
      <c r="AE126" s="248" t="s">
        <v>166</v>
      </c>
      <c r="AF126" s="248" t="s">
        <v>147</v>
      </c>
      <c r="AG126" s="247"/>
      <c r="AH126" s="248" t="s">
        <v>146</v>
      </c>
      <c r="AI126" s="248">
        <v>0.126</v>
      </c>
      <c r="AJ126" s="248" t="s">
        <v>147</v>
      </c>
    </row>
    <row r="127" spans="1:37" ht="13.9" customHeight="1">
      <c r="A127" s="247" t="s">
        <v>418</v>
      </c>
      <c r="B127" s="247" t="s">
        <v>419</v>
      </c>
      <c r="C127" s="248" t="s">
        <v>146</v>
      </c>
      <c r="D127" s="248" t="s">
        <v>145</v>
      </c>
      <c r="E127" s="258" t="s">
        <v>149</v>
      </c>
      <c r="F127" s="258" t="s">
        <v>149</v>
      </c>
      <c r="G127" s="248">
        <v>0.126</v>
      </c>
      <c r="H127" s="247"/>
      <c r="I127" s="249">
        <f t="shared" si="14"/>
        <v>0.126</v>
      </c>
      <c r="J127" s="250">
        <f t="shared" si="15"/>
        <v>0.13</v>
      </c>
      <c r="K127" s="249" t="str">
        <f t="shared" si="16"/>
        <v>-</v>
      </c>
      <c r="L127" s="250" t="str">
        <f t="shared" si="17"/>
        <v>NITI</v>
      </c>
      <c r="M127" s="248" t="s">
        <v>147</v>
      </c>
      <c r="N127" s="251" t="str">
        <f t="shared" si="18"/>
        <v>-</v>
      </c>
      <c r="O127" s="252" t="str">
        <f t="shared" si="19"/>
        <v>NV</v>
      </c>
      <c r="P127" s="253" t="str">
        <f t="shared" si="20"/>
        <v>--</v>
      </c>
      <c r="Q127" s="252" t="str">
        <f t="shared" si="21"/>
        <v>NITI, NV</v>
      </c>
      <c r="R127" s="248" t="s">
        <v>147</v>
      </c>
      <c r="S127" s="254" t="str">
        <f t="shared" si="22"/>
        <v>-</v>
      </c>
      <c r="T127" s="255" t="str">
        <f t="shared" si="23"/>
        <v>NV</v>
      </c>
      <c r="U127" s="254" t="str">
        <f t="shared" si="24"/>
        <v>--</v>
      </c>
      <c r="V127" s="255" t="str">
        <f t="shared" si="25"/>
        <v>NITI, NV</v>
      </c>
      <c r="W127" s="256" t="str">
        <f t="shared" si="26"/>
        <v>NITI, NV</v>
      </c>
      <c r="X127" s="247"/>
      <c r="Y127" s="248">
        <v>3.05</v>
      </c>
      <c r="Z127" s="248">
        <v>0.67300000000000004</v>
      </c>
      <c r="AA127" s="248">
        <v>12.5</v>
      </c>
      <c r="AB127" s="248" t="s">
        <v>147</v>
      </c>
      <c r="AC127" s="247"/>
      <c r="AD127" s="248">
        <v>9.7E-5</v>
      </c>
      <c r="AE127" s="248" t="s">
        <v>155</v>
      </c>
      <c r="AF127" s="248" t="s">
        <v>147</v>
      </c>
      <c r="AG127" s="247"/>
      <c r="AH127" s="248" t="s">
        <v>146</v>
      </c>
      <c r="AI127" s="248">
        <v>0.126</v>
      </c>
      <c r="AJ127" s="248" t="s">
        <v>147</v>
      </c>
    </row>
    <row r="128" spans="1:37" ht="13.9" customHeight="1">
      <c r="A128" s="247" t="s">
        <v>420</v>
      </c>
      <c r="B128" s="247" t="s">
        <v>421</v>
      </c>
      <c r="C128" s="248" t="s">
        <v>145</v>
      </c>
      <c r="D128" s="248" t="s">
        <v>145</v>
      </c>
      <c r="E128" s="248" t="s">
        <v>145</v>
      </c>
      <c r="F128" s="248" t="s">
        <v>145</v>
      </c>
      <c r="G128" s="248">
        <v>7.67</v>
      </c>
      <c r="H128" s="248" t="s">
        <v>152</v>
      </c>
      <c r="I128" s="249">
        <f t="shared" si="14"/>
        <v>7.67</v>
      </c>
      <c r="J128" s="250">
        <f t="shared" si="15"/>
        <v>7.7</v>
      </c>
      <c r="K128" s="249" t="str">
        <f t="shared" si="16"/>
        <v>-</v>
      </c>
      <c r="L128" s="250" t="str">
        <f t="shared" si="17"/>
        <v>NITI</v>
      </c>
      <c r="M128" s="248">
        <v>256</v>
      </c>
      <c r="N128" s="251">
        <f t="shared" si="18"/>
        <v>256</v>
      </c>
      <c r="O128" s="252">
        <f t="shared" si="19"/>
        <v>260</v>
      </c>
      <c r="P128" s="253" t="str">
        <f t="shared" si="20"/>
        <v>--</v>
      </c>
      <c r="Q128" s="252" t="str">
        <f t="shared" si="21"/>
        <v>NITI</v>
      </c>
      <c r="R128" s="248">
        <v>55.3</v>
      </c>
      <c r="S128" s="254">
        <f t="shared" si="22"/>
        <v>55.3</v>
      </c>
      <c r="T128" s="255">
        <f t="shared" si="23"/>
        <v>55</v>
      </c>
      <c r="U128" s="254" t="str">
        <f t="shared" si="24"/>
        <v>--</v>
      </c>
      <c r="V128" s="255" t="str">
        <f t="shared" si="25"/>
        <v>NITI</v>
      </c>
      <c r="W128" s="256" t="str">
        <f t="shared" si="26"/>
        <v>NITI</v>
      </c>
      <c r="X128" s="248" t="s">
        <v>153</v>
      </c>
      <c r="Y128" s="248">
        <v>1210000000</v>
      </c>
      <c r="Z128" s="248">
        <v>698000000</v>
      </c>
      <c r="AA128" s="248">
        <v>12.5</v>
      </c>
      <c r="AB128" s="248">
        <v>5.4</v>
      </c>
      <c r="AC128" s="248" t="s">
        <v>154</v>
      </c>
      <c r="AD128" s="248">
        <v>1.5999999999999999E-6</v>
      </c>
      <c r="AE128" s="248" t="s">
        <v>166</v>
      </c>
      <c r="AF128" s="248" t="s">
        <v>147</v>
      </c>
      <c r="AG128" s="247"/>
      <c r="AH128" s="248" t="s">
        <v>146</v>
      </c>
      <c r="AI128" s="248">
        <v>7.67</v>
      </c>
      <c r="AJ128" s="248" t="s">
        <v>147</v>
      </c>
    </row>
    <row r="129" spans="1:36" ht="13.9" customHeight="1">
      <c r="A129" s="247" t="s">
        <v>422</v>
      </c>
      <c r="B129" s="247" t="s">
        <v>423</v>
      </c>
      <c r="C129" s="248" t="s">
        <v>145</v>
      </c>
      <c r="D129" s="248" t="s">
        <v>145</v>
      </c>
      <c r="E129" s="248" t="s">
        <v>145</v>
      </c>
      <c r="F129" s="248" t="s">
        <v>145</v>
      </c>
      <c r="G129" s="248">
        <v>0.47199999999999998</v>
      </c>
      <c r="H129" s="248" t="s">
        <v>152</v>
      </c>
      <c r="I129" s="249">
        <f t="shared" si="14"/>
        <v>0.47199999999999998</v>
      </c>
      <c r="J129" s="250">
        <f t="shared" si="15"/>
        <v>0.47</v>
      </c>
      <c r="K129" s="249">
        <f t="shared" si="16"/>
        <v>30.7</v>
      </c>
      <c r="L129" s="250">
        <f t="shared" si="17"/>
        <v>31</v>
      </c>
      <c r="M129" s="248">
        <v>15.7</v>
      </c>
      <c r="N129" s="251">
        <f t="shared" si="18"/>
        <v>15.7</v>
      </c>
      <c r="O129" s="252">
        <f t="shared" si="19"/>
        <v>16</v>
      </c>
      <c r="P129" s="253">
        <f t="shared" si="20"/>
        <v>1023.3333333333334</v>
      </c>
      <c r="Q129" s="252">
        <f t="shared" si="21"/>
        <v>1000</v>
      </c>
      <c r="R129" s="248">
        <v>17.5</v>
      </c>
      <c r="S129" s="254">
        <f t="shared" si="22"/>
        <v>17.5</v>
      </c>
      <c r="T129" s="255">
        <f t="shared" si="23"/>
        <v>18</v>
      </c>
      <c r="U129" s="254">
        <f t="shared" si="24"/>
        <v>1138.2415254237287</v>
      </c>
      <c r="V129" s="255">
        <f t="shared" si="25"/>
        <v>1100</v>
      </c>
      <c r="W129" s="256">
        <f t="shared" si="26"/>
        <v>37.076271186440678</v>
      </c>
      <c r="X129" s="248" t="s">
        <v>434</v>
      </c>
      <c r="Y129" s="248">
        <v>420000000</v>
      </c>
      <c r="Z129" s="248">
        <v>231000000</v>
      </c>
      <c r="AA129" s="248">
        <v>12.5</v>
      </c>
      <c r="AB129" s="248">
        <v>6.2</v>
      </c>
      <c r="AC129" s="248" t="s">
        <v>154</v>
      </c>
      <c r="AD129" s="248">
        <v>2.5999999999999998E-5</v>
      </c>
      <c r="AE129" s="248" t="s">
        <v>155</v>
      </c>
      <c r="AF129" s="248">
        <v>7.0000000000000001E-3</v>
      </c>
      <c r="AG129" s="248" t="s">
        <v>174</v>
      </c>
      <c r="AH129" s="248" t="s">
        <v>146</v>
      </c>
      <c r="AI129" s="248">
        <v>0.47199999999999998</v>
      </c>
      <c r="AJ129" s="248">
        <v>30.7</v>
      </c>
    </row>
    <row r="130" spans="1:36" ht="13.9" customHeight="1">
      <c r="A130" s="247" t="s">
        <v>424</v>
      </c>
      <c r="B130" s="247" t="s">
        <v>425</v>
      </c>
      <c r="C130" s="248" t="s">
        <v>145</v>
      </c>
      <c r="D130" s="248" t="s">
        <v>145</v>
      </c>
      <c r="E130" s="248" t="s">
        <v>145</v>
      </c>
      <c r="F130" s="248" t="s">
        <v>145</v>
      </c>
      <c r="G130" s="248">
        <v>17.3</v>
      </c>
      <c r="H130" s="248" t="s">
        <v>163</v>
      </c>
      <c r="I130" s="249" t="str">
        <f t="shared" si="14"/>
        <v>-</v>
      </c>
      <c r="J130" s="250" t="str">
        <f t="shared" si="15"/>
        <v>NITI</v>
      </c>
      <c r="K130" s="249">
        <f t="shared" si="16"/>
        <v>17.3</v>
      </c>
      <c r="L130" s="250">
        <f t="shared" si="17"/>
        <v>17</v>
      </c>
      <c r="M130" s="248">
        <v>578</v>
      </c>
      <c r="N130" s="251" t="str">
        <f t="shared" si="18"/>
        <v>--</v>
      </c>
      <c r="O130" s="252" t="str">
        <f t="shared" si="19"/>
        <v>NITI</v>
      </c>
      <c r="P130" s="253">
        <f t="shared" si="20"/>
        <v>578</v>
      </c>
      <c r="Q130" s="252">
        <f t="shared" si="21"/>
        <v>580</v>
      </c>
      <c r="R130" s="248">
        <v>25.1</v>
      </c>
      <c r="S130" s="254" t="str">
        <f t="shared" si="22"/>
        <v>--</v>
      </c>
      <c r="T130" s="255" t="str">
        <f t="shared" si="23"/>
        <v>NITI</v>
      </c>
      <c r="U130" s="254">
        <f t="shared" si="24"/>
        <v>25.1</v>
      </c>
      <c r="V130" s="255">
        <f t="shared" si="25"/>
        <v>25</v>
      </c>
      <c r="W130" s="256">
        <f t="shared" si="26"/>
        <v>1.4508670520231215</v>
      </c>
      <c r="X130" s="248" t="s">
        <v>426</v>
      </c>
      <c r="Y130" s="248">
        <v>3130000000</v>
      </c>
      <c r="Z130" s="248">
        <v>1670000000</v>
      </c>
      <c r="AA130" s="248">
        <v>12.5</v>
      </c>
      <c r="AB130" s="248">
        <v>6.5</v>
      </c>
      <c r="AC130" s="248" t="s">
        <v>154</v>
      </c>
      <c r="AD130" s="248" t="s">
        <v>147</v>
      </c>
      <c r="AE130" s="247"/>
      <c r="AF130" s="248">
        <v>3.96E-3</v>
      </c>
      <c r="AG130" s="248" t="s">
        <v>199</v>
      </c>
      <c r="AH130" s="248" t="s">
        <v>146</v>
      </c>
      <c r="AI130" s="248" t="s">
        <v>147</v>
      </c>
      <c r="AJ130" s="248">
        <v>17.3</v>
      </c>
    </row>
    <row r="131" spans="1:36" ht="13.9" customHeight="1">
      <c r="A131" s="247" t="s">
        <v>427</v>
      </c>
      <c r="B131" s="247" t="s">
        <v>428</v>
      </c>
      <c r="C131" s="248" t="s">
        <v>145</v>
      </c>
      <c r="D131" s="248" t="s">
        <v>145</v>
      </c>
      <c r="E131" s="248" t="s">
        <v>145</v>
      </c>
      <c r="F131" s="248" t="s">
        <v>145</v>
      </c>
      <c r="G131" s="248">
        <v>175</v>
      </c>
      <c r="H131" s="248" t="s">
        <v>163</v>
      </c>
      <c r="I131" s="249" t="str">
        <f t="shared" si="14"/>
        <v>-</v>
      </c>
      <c r="J131" s="250" t="str">
        <f t="shared" si="15"/>
        <v>NITI</v>
      </c>
      <c r="K131" s="249">
        <f t="shared" si="16"/>
        <v>175</v>
      </c>
      <c r="L131" s="250">
        <f t="shared" si="17"/>
        <v>180</v>
      </c>
      <c r="M131" s="248">
        <v>5840</v>
      </c>
      <c r="N131" s="251" t="str">
        <f t="shared" si="18"/>
        <v>--</v>
      </c>
      <c r="O131" s="252" t="str">
        <f t="shared" si="19"/>
        <v>NITI</v>
      </c>
      <c r="P131" s="253">
        <f t="shared" si="20"/>
        <v>5840</v>
      </c>
      <c r="Q131" s="252">
        <f t="shared" si="21"/>
        <v>5800</v>
      </c>
      <c r="R131" s="248">
        <v>1790</v>
      </c>
      <c r="S131" s="254" t="str">
        <f t="shared" si="22"/>
        <v>--</v>
      </c>
      <c r="T131" s="255" t="str">
        <f t="shared" si="23"/>
        <v>NITI</v>
      </c>
      <c r="U131" s="254">
        <f t="shared" si="24"/>
        <v>1790</v>
      </c>
      <c r="V131" s="255">
        <f t="shared" si="25"/>
        <v>1800</v>
      </c>
      <c r="W131" s="256">
        <f t="shared" si="26"/>
        <v>10.228571428571428</v>
      </c>
      <c r="X131" s="248" t="s">
        <v>429</v>
      </c>
      <c r="Y131" s="248">
        <v>1040000000</v>
      </c>
      <c r="Z131" s="248">
        <v>629000000</v>
      </c>
      <c r="AA131" s="248">
        <v>12.5</v>
      </c>
      <c r="AB131" s="248">
        <v>3</v>
      </c>
      <c r="AC131" s="248" t="s">
        <v>154</v>
      </c>
      <c r="AD131" s="248" t="s">
        <v>147</v>
      </c>
      <c r="AE131" s="247"/>
      <c r="AF131" s="248">
        <v>0.04</v>
      </c>
      <c r="AG131" s="248" t="s">
        <v>160</v>
      </c>
      <c r="AH131" s="248" t="s">
        <v>146</v>
      </c>
      <c r="AI131" s="248" t="s">
        <v>147</v>
      </c>
      <c r="AJ131" s="248">
        <v>175</v>
      </c>
    </row>
    <row r="132" spans="1:36" ht="13.9" customHeight="1">
      <c r="A132" s="247" t="s">
        <v>430</v>
      </c>
      <c r="B132" s="247" t="s">
        <v>431</v>
      </c>
      <c r="C132" s="248" t="s">
        <v>145</v>
      </c>
      <c r="D132" s="248" t="s">
        <v>145</v>
      </c>
      <c r="E132" s="248" t="s">
        <v>145</v>
      </c>
      <c r="F132" s="248" t="s">
        <v>145</v>
      </c>
      <c r="G132" s="248">
        <v>175</v>
      </c>
      <c r="H132" s="248" t="s">
        <v>163</v>
      </c>
      <c r="I132" s="249" t="str">
        <f t="shared" si="14"/>
        <v>-</v>
      </c>
      <c r="J132" s="250" t="str">
        <f t="shared" si="15"/>
        <v>NITI</v>
      </c>
      <c r="K132" s="249">
        <f t="shared" si="16"/>
        <v>175</v>
      </c>
      <c r="L132" s="250">
        <f t="shared" si="17"/>
        <v>180</v>
      </c>
      <c r="M132" s="248">
        <v>5840</v>
      </c>
      <c r="N132" s="251" t="str">
        <f t="shared" si="18"/>
        <v>--</v>
      </c>
      <c r="O132" s="252" t="str">
        <f t="shared" si="19"/>
        <v>NITI</v>
      </c>
      <c r="P132" s="253">
        <f t="shared" si="20"/>
        <v>5840</v>
      </c>
      <c r="Q132" s="252">
        <f t="shared" si="21"/>
        <v>5800</v>
      </c>
      <c r="R132" s="248">
        <v>752</v>
      </c>
      <c r="S132" s="254" t="str">
        <f t="shared" si="22"/>
        <v>--</v>
      </c>
      <c r="T132" s="255" t="str">
        <f t="shared" si="23"/>
        <v>NITI</v>
      </c>
      <c r="U132" s="254">
        <f t="shared" si="24"/>
        <v>752</v>
      </c>
      <c r="V132" s="255">
        <f t="shared" si="25"/>
        <v>750</v>
      </c>
      <c r="W132" s="256">
        <f t="shared" si="26"/>
        <v>4.2971428571428572</v>
      </c>
      <c r="X132" s="248" t="s">
        <v>331</v>
      </c>
      <c r="Y132" s="248">
        <v>1730000000</v>
      </c>
      <c r="Z132" s="248">
        <v>1050000000</v>
      </c>
      <c r="AA132" s="248">
        <v>12.5</v>
      </c>
      <c r="AB132" s="248">
        <v>6</v>
      </c>
      <c r="AC132" s="248" t="s">
        <v>154</v>
      </c>
      <c r="AD132" s="248" t="s">
        <v>147</v>
      </c>
      <c r="AE132" s="247"/>
      <c r="AF132" s="248">
        <v>0.04</v>
      </c>
      <c r="AG132" s="248" t="s">
        <v>160</v>
      </c>
      <c r="AH132" s="248" t="s">
        <v>146</v>
      </c>
      <c r="AI132" s="248" t="s">
        <v>147</v>
      </c>
      <c r="AJ132" s="248">
        <v>175</v>
      </c>
    </row>
    <row r="133" spans="1:36" ht="13.9" customHeight="1">
      <c r="A133" s="247" t="s">
        <v>432</v>
      </c>
      <c r="B133" s="247" t="s">
        <v>433</v>
      </c>
      <c r="C133" s="248" t="s">
        <v>145</v>
      </c>
      <c r="D133" s="248" t="s">
        <v>145</v>
      </c>
      <c r="E133" s="248" t="s">
        <v>145</v>
      </c>
      <c r="F133" s="248" t="s">
        <v>145</v>
      </c>
      <c r="G133" s="248">
        <v>3.31</v>
      </c>
      <c r="H133" s="248" t="s">
        <v>152</v>
      </c>
      <c r="I133" s="249">
        <f t="shared" si="14"/>
        <v>3.31</v>
      </c>
      <c r="J133" s="250">
        <f t="shared" si="15"/>
        <v>3.3</v>
      </c>
      <c r="K133" s="249">
        <f t="shared" si="16"/>
        <v>17.5</v>
      </c>
      <c r="L133" s="250">
        <f t="shared" si="17"/>
        <v>18</v>
      </c>
      <c r="M133" s="248">
        <v>110</v>
      </c>
      <c r="N133" s="251">
        <f t="shared" si="18"/>
        <v>110</v>
      </c>
      <c r="O133" s="252">
        <f t="shared" si="19"/>
        <v>110</v>
      </c>
      <c r="P133" s="253">
        <f t="shared" si="20"/>
        <v>583.33333333333337</v>
      </c>
      <c r="Q133" s="252">
        <f t="shared" si="21"/>
        <v>580</v>
      </c>
      <c r="R133" s="248">
        <v>52</v>
      </c>
      <c r="S133" s="254">
        <f t="shared" si="22"/>
        <v>52</v>
      </c>
      <c r="T133" s="255">
        <f t="shared" si="23"/>
        <v>52</v>
      </c>
      <c r="U133" s="254">
        <f t="shared" si="24"/>
        <v>274.92447129909368</v>
      </c>
      <c r="V133" s="255">
        <f t="shared" si="25"/>
        <v>270</v>
      </c>
      <c r="W133" s="256">
        <f t="shared" si="26"/>
        <v>15.709969788519638</v>
      </c>
      <c r="X133" s="248" t="s">
        <v>434</v>
      </c>
      <c r="Y133" s="248">
        <v>324000000</v>
      </c>
      <c r="Z133" s="248">
        <v>179000000</v>
      </c>
      <c r="AA133" s="248">
        <v>12.5</v>
      </c>
      <c r="AB133" s="248">
        <v>3.4</v>
      </c>
      <c r="AC133" s="248" t="s">
        <v>148</v>
      </c>
      <c r="AD133" s="248">
        <v>3.7000000000000002E-6</v>
      </c>
      <c r="AE133" s="248" t="s">
        <v>174</v>
      </c>
      <c r="AF133" s="248">
        <v>4.0000000000000001E-3</v>
      </c>
      <c r="AG133" s="248" t="s">
        <v>155</v>
      </c>
      <c r="AH133" s="248" t="s">
        <v>146</v>
      </c>
      <c r="AI133" s="248">
        <v>3.31</v>
      </c>
      <c r="AJ133" s="248">
        <v>17.5</v>
      </c>
    </row>
    <row r="134" spans="1:36" ht="13.9" customHeight="1">
      <c r="A134" s="247" t="s">
        <v>435</v>
      </c>
      <c r="B134" s="247" t="s">
        <v>436</v>
      </c>
      <c r="C134" s="248" t="s">
        <v>145</v>
      </c>
      <c r="D134" s="248" t="s">
        <v>145</v>
      </c>
      <c r="E134" s="248" t="s">
        <v>145</v>
      </c>
      <c r="F134" s="248" t="s">
        <v>145</v>
      </c>
      <c r="G134" s="248">
        <v>3.07</v>
      </c>
      <c r="H134" s="248" t="s">
        <v>152</v>
      </c>
      <c r="I134" s="249">
        <f t="shared" ref="I134:I197" si="27">AI134</f>
        <v>3.07</v>
      </c>
      <c r="J134" s="250">
        <f t="shared" ref="J134:J197" si="28">IF(ISNUMBER(I134),ROUND(I134,2-(1+INT(LOG10(I134)))),"NITI")</f>
        <v>3.1</v>
      </c>
      <c r="K134" s="249">
        <f t="shared" ref="K134:K197" si="29">AJ134</f>
        <v>87.6</v>
      </c>
      <c r="L134" s="250">
        <f t="shared" ref="L134:L197" si="30">IF(ISNUMBER(K134),ROUND(K134,2-(1+INT(LOG10(K134)))),"NITI")</f>
        <v>88</v>
      </c>
      <c r="M134" s="248">
        <v>102</v>
      </c>
      <c r="N134" s="251">
        <f t="shared" ref="N134:N197" si="31">IF(G134=I134,M134,"--")</f>
        <v>102</v>
      </c>
      <c r="O134" s="252">
        <f t="shared" ref="O134:O197" si="32">IF(ISNUMBER(N134),ROUND(N134,2-(1+INT(LOG10(N134)))),IF(AND(NOT(C134="Yes"),NOT(ISNUMBER(I134))),"NITI, NV",IF(AND($C134="Yes",NOT(ISNUMBER(I134))),"NITI","NV")))</f>
        <v>100</v>
      </c>
      <c r="P134" s="253">
        <f t="shared" ref="P134:P197" si="33">IF(AND(G134=K134,ISNUMBER(M134)),M134,IF(AND(C134="Yes",ISNUMBER(K134)),K134/0.03,"--"))</f>
        <v>2920</v>
      </c>
      <c r="Q134" s="252">
        <f t="shared" ref="Q134:Q197" si="34">IF(ISNUMBER(P134),ROUND(P134,2-(1+INT(LOG10(P134)))),IF(AND(NOT($C134="Yes"),NOT(ISNUMBER(K134))),"NITI, NV",IF(AND($C134="Yes",NOT(ISNUMBER(K134))),"NITI","NV")))</f>
        <v>2900</v>
      </c>
      <c r="R134" s="248">
        <v>40.1</v>
      </c>
      <c r="S134" s="254">
        <f t="shared" ref="S134:S197" si="35">IF(G134=I134,R134,"--")</f>
        <v>40.1</v>
      </c>
      <c r="T134" s="255">
        <f t="shared" ref="T134:T197" si="36">IF(ISNUMBER(S134),ROUND(S134,2-(1+INT(LOG10(S134)))),IF(AND(NOT($C134="Yes"),NOT(ISNUMBER(I134))),"NITI, NV",IF(AND($C134="Yes",NOT(ISNUMBER(I134))),"NITI","NV")))</f>
        <v>40</v>
      </c>
      <c r="U134" s="254">
        <f t="shared" ref="U134:U197" si="37">IF(AND(G134=K134,ISNUMBER(R134)),R134,IF(AND(ISNUMBER(I134),ISNUMBER(K134),ISNUMBER(R134)),K134/I134*R134,"--"))</f>
        <v>1144.2214983713354</v>
      </c>
      <c r="V134" s="255">
        <f t="shared" ref="V134:V197" si="38">IF(ISNUMBER(U134),ROUND(U134,2-(1+INT(LOG10(U134)))),IF(AND(NOT($C134="Yes"),NOT(ISNUMBER(K134))),"NITI, NV",IF(AND($C134="Yes",NOT(ISNUMBER(K134))),"NITI","NV")))</f>
        <v>1100</v>
      </c>
      <c r="W134" s="256">
        <f t="shared" ref="W134:W197" si="39">IF(ISNUMBER(U134), U134/K134, V134)</f>
        <v>13.061889250814332</v>
      </c>
      <c r="X134" s="248" t="s">
        <v>153</v>
      </c>
      <c r="Y134" s="248">
        <v>203000000</v>
      </c>
      <c r="Z134" s="248">
        <v>214000000</v>
      </c>
      <c r="AA134" s="248">
        <v>12.5</v>
      </c>
      <c r="AB134" s="248">
        <v>5.3</v>
      </c>
      <c r="AC134" s="248" t="s">
        <v>437</v>
      </c>
      <c r="AD134" s="248">
        <v>3.9999999999999998E-6</v>
      </c>
      <c r="AE134" s="248" t="s">
        <v>155</v>
      </c>
      <c r="AF134" s="248">
        <v>0.02</v>
      </c>
      <c r="AG134" s="248" t="s">
        <v>155</v>
      </c>
      <c r="AH134" s="248" t="s">
        <v>146</v>
      </c>
      <c r="AI134" s="248">
        <v>3.07</v>
      </c>
      <c r="AJ134" s="248">
        <v>87.6</v>
      </c>
    </row>
    <row r="135" spans="1:36" ht="13.9" customHeight="1">
      <c r="A135" s="247" t="s">
        <v>438</v>
      </c>
      <c r="B135" s="247" t="s">
        <v>439</v>
      </c>
      <c r="C135" s="248" t="s">
        <v>146</v>
      </c>
      <c r="D135" s="248" t="s">
        <v>145</v>
      </c>
      <c r="E135" s="258" t="s">
        <v>149</v>
      </c>
      <c r="F135" s="258" t="s">
        <v>149</v>
      </c>
      <c r="G135" s="248">
        <v>0.14799999999999999</v>
      </c>
      <c r="H135" s="247"/>
      <c r="I135" s="249">
        <f t="shared" si="27"/>
        <v>0.14799999999999999</v>
      </c>
      <c r="J135" s="250">
        <f t="shared" si="28"/>
        <v>0.15</v>
      </c>
      <c r="K135" s="249">
        <f t="shared" si="29"/>
        <v>2.19</v>
      </c>
      <c r="L135" s="250">
        <f t="shared" si="30"/>
        <v>2.2000000000000002</v>
      </c>
      <c r="M135" s="248" t="s">
        <v>147</v>
      </c>
      <c r="N135" s="251" t="str">
        <f t="shared" si="31"/>
        <v>-</v>
      </c>
      <c r="O135" s="252" t="str">
        <f t="shared" si="32"/>
        <v>NV</v>
      </c>
      <c r="P135" s="253" t="str">
        <f t="shared" si="33"/>
        <v>--</v>
      </c>
      <c r="Q135" s="252" t="str">
        <f t="shared" si="34"/>
        <v>NV</v>
      </c>
      <c r="R135" s="248" t="s">
        <v>147</v>
      </c>
      <c r="S135" s="254" t="str">
        <f t="shared" si="35"/>
        <v>-</v>
      </c>
      <c r="T135" s="255" t="str">
        <f t="shared" si="36"/>
        <v>NV</v>
      </c>
      <c r="U135" s="254" t="str">
        <f t="shared" si="37"/>
        <v>--</v>
      </c>
      <c r="V135" s="255" t="str">
        <f t="shared" si="38"/>
        <v>NV</v>
      </c>
      <c r="W135" s="256" t="str">
        <f t="shared" si="39"/>
        <v>NV</v>
      </c>
      <c r="X135" s="247"/>
      <c r="Y135" s="248">
        <v>187000</v>
      </c>
      <c r="Z135" s="248">
        <v>188000</v>
      </c>
      <c r="AA135" s="248">
        <v>12.5</v>
      </c>
      <c r="AB135" s="248" t="s">
        <v>147</v>
      </c>
      <c r="AC135" s="247"/>
      <c r="AD135" s="248">
        <v>8.2999999999999998E-5</v>
      </c>
      <c r="AE135" s="248" t="s">
        <v>166</v>
      </c>
      <c r="AF135" s="248">
        <v>5.0000000000000001E-4</v>
      </c>
      <c r="AG135" s="248" t="s">
        <v>155</v>
      </c>
      <c r="AH135" s="248" t="s">
        <v>146</v>
      </c>
      <c r="AI135" s="248">
        <v>0.14799999999999999</v>
      </c>
      <c r="AJ135" s="248">
        <v>2.19</v>
      </c>
    </row>
    <row r="136" spans="1:36" ht="13.9" customHeight="1">
      <c r="A136" s="247" t="s">
        <v>440</v>
      </c>
      <c r="B136" s="247" t="s">
        <v>441</v>
      </c>
      <c r="C136" s="248" t="s">
        <v>145</v>
      </c>
      <c r="D136" s="248" t="s">
        <v>145</v>
      </c>
      <c r="E136" s="248" t="s">
        <v>145</v>
      </c>
      <c r="F136" s="248" t="s">
        <v>145</v>
      </c>
      <c r="G136" s="248">
        <v>1.31</v>
      </c>
      <c r="H136" s="248" t="s">
        <v>163</v>
      </c>
      <c r="I136" s="249" t="str">
        <f t="shared" si="27"/>
        <v>-</v>
      </c>
      <c r="J136" s="250" t="str">
        <f t="shared" si="28"/>
        <v>NITI</v>
      </c>
      <c r="K136" s="249">
        <f t="shared" si="29"/>
        <v>1.31</v>
      </c>
      <c r="L136" s="250">
        <f t="shared" si="30"/>
        <v>1.3</v>
      </c>
      <c r="M136" s="248">
        <v>43.8</v>
      </c>
      <c r="N136" s="251" t="str">
        <f t="shared" si="31"/>
        <v>--</v>
      </c>
      <c r="O136" s="252" t="str">
        <f t="shared" si="32"/>
        <v>NITI</v>
      </c>
      <c r="P136" s="253">
        <f t="shared" si="33"/>
        <v>43.8</v>
      </c>
      <c r="Q136" s="252">
        <f t="shared" si="34"/>
        <v>44</v>
      </c>
      <c r="R136" s="248">
        <v>0.60199999999999998</v>
      </c>
      <c r="S136" s="254" t="str">
        <f t="shared" si="35"/>
        <v>--</v>
      </c>
      <c r="T136" s="255" t="str">
        <f t="shared" si="36"/>
        <v>NITI</v>
      </c>
      <c r="U136" s="254">
        <f t="shared" si="37"/>
        <v>0.60199999999999998</v>
      </c>
      <c r="V136" s="255">
        <f t="shared" si="38"/>
        <v>0.6</v>
      </c>
      <c r="W136" s="256">
        <f t="shared" si="39"/>
        <v>0.45954198473282437</v>
      </c>
      <c r="X136" s="248" t="s">
        <v>153</v>
      </c>
      <c r="Y136" s="248">
        <v>16300000</v>
      </c>
      <c r="Z136" s="248">
        <v>57800000</v>
      </c>
      <c r="AA136" s="248">
        <v>12.5</v>
      </c>
      <c r="AB136" s="248">
        <v>1</v>
      </c>
      <c r="AC136" s="248" t="s">
        <v>148</v>
      </c>
      <c r="AD136" s="248" t="s">
        <v>147</v>
      </c>
      <c r="AE136" s="247"/>
      <c r="AF136" s="248">
        <v>2.9999999999999997E-4</v>
      </c>
      <c r="AG136" s="248" t="s">
        <v>160</v>
      </c>
      <c r="AH136" s="248" t="s">
        <v>146</v>
      </c>
      <c r="AI136" s="248" t="s">
        <v>147</v>
      </c>
      <c r="AJ136" s="248">
        <v>1.31</v>
      </c>
    </row>
    <row r="137" spans="1:36" ht="13.9" customHeight="1">
      <c r="A137" s="247" t="s">
        <v>442</v>
      </c>
      <c r="B137" s="247" t="s">
        <v>443</v>
      </c>
      <c r="C137" s="248" t="s">
        <v>146</v>
      </c>
      <c r="D137" s="248" t="s">
        <v>145</v>
      </c>
      <c r="E137" s="258" t="s">
        <v>149</v>
      </c>
      <c r="F137" s="258" t="s">
        <v>149</v>
      </c>
      <c r="G137" s="248">
        <v>2.6700000000000001E-3</v>
      </c>
      <c r="H137" s="247"/>
      <c r="I137" s="249">
        <f t="shared" si="27"/>
        <v>2.6700000000000001E-3</v>
      </c>
      <c r="J137" s="250">
        <f t="shared" si="28"/>
        <v>2.7000000000000001E-3</v>
      </c>
      <c r="K137" s="249" t="str">
        <f t="shared" si="29"/>
        <v>-</v>
      </c>
      <c r="L137" s="250" t="str">
        <f t="shared" si="30"/>
        <v>NITI</v>
      </c>
      <c r="M137" s="248" t="s">
        <v>147</v>
      </c>
      <c r="N137" s="251" t="str">
        <f t="shared" si="31"/>
        <v>-</v>
      </c>
      <c r="O137" s="252" t="str">
        <f t="shared" si="32"/>
        <v>NV</v>
      </c>
      <c r="P137" s="253" t="str">
        <f t="shared" si="33"/>
        <v>--</v>
      </c>
      <c r="Q137" s="252" t="str">
        <f t="shared" si="34"/>
        <v>NITI, NV</v>
      </c>
      <c r="R137" s="248" t="s">
        <v>147</v>
      </c>
      <c r="S137" s="254" t="str">
        <f t="shared" si="35"/>
        <v>-</v>
      </c>
      <c r="T137" s="255" t="str">
        <f t="shared" si="36"/>
        <v>NV</v>
      </c>
      <c r="U137" s="254" t="str">
        <f t="shared" si="37"/>
        <v>--</v>
      </c>
      <c r="V137" s="255" t="str">
        <f t="shared" si="38"/>
        <v>NITI, NV</v>
      </c>
      <c r="W137" s="256" t="str">
        <f t="shared" si="39"/>
        <v>NITI, NV</v>
      </c>
      <c r="X137" s="247"/>
      <c r="Y137" s="248">
        <v>121</v>
      </c>
      <c r="Z137" s="248">
        <v>16</v>
      </c>
      <c r="AA137" s="248">
        <v>12.5</v>
      </c>
      <c r="AB137" s="248" t="s">
        <v>147</v>
      </c>
      <c r="AC137" s="247"/>
      <c r="AD137" s="248">
        <v>4.5999999999999999E-3</v>
      </c>
      <c r="AE137" s="248" t="s">
        <v>155</v>
      </c>
      <c r="AF137" s="248" t="s">
        <v>147</v>
      </c>
      <c r="AG137" s="247"/>
      <c r="AH137" s="248" t="s">
        <v>146</v>
      </c>
      <c r="AI137" s="248">
        <v>2.6700000000000001E-3</v>
      </c>
      <c r="AJ137" s="248" t="s">
        <v>147</v>
      </c>
    </row>
    <row r="138" spans="1:36" ht="13.9" customHeight="1">
      <c r="A138" s="247" t="s">
        <v>444</v>
      </c>
      <c r="B138" s="247" t="s">
        <v>188</v>
      </c>
      <c r="C138" s="248" t="s">
        <v>187</v>
      </c>
      <c r="D138" s="248" t="s">
        <v>145</v>
      </c>
      <c r="E138" s="258" t="s">
        <v>149</v>
      </c>
      <c r="F138" s="258" t="s">
        <v>149</v>
      </c>
      <c r="G138" s="248">
        <v>4.0899999999999999E-2</v>
      </c>
      <c r="H138" s="247"/>
      <c r="I138" s="249">
        <f t="shared" si="27"/>
        <v>4.0899999999999999E-2</v>
      </c>
      <c r="J138" s="250">
        <f t="shared" si="28"/>
        <v>4.1000000000000002E-2</v>
      </c>
      <c r="K138" s="249">
        <f t="shared" si="29"/>
        <v>21.9</v>
      </c>
      <c r="L138" s="250">
        <f t="shared" si="30"/>
        <v>22</v>
      </c>
      <c r="M138" s="248" t="s">
        <v>147</v>
      </c>
      <c r="N138" s="251" t="str">
        <f t="shared" si="31"/>
        <v>-</v>
      </c>
      <c r="O138" s="252" t="str">
        <f t="shared" si="32"/>
        <v>NV</v>
      </c>
      <c r="P138" s="253" t="str">
        <f t="shared" si="33"/>
        <v>--</v>
      </c>
      <c r="Q138" s="252" t="str">
        <f t="shared" si="34"/>
        <v>NV</v>
      </c>
      <c r="R138" s="248" t="s">
        <v>147</v>
      </c>
      <c r="S138" s="254" t="str">
        <f t="shared" si="35"/>
        <v>-</v>
      </c>
      <c r="T138" s="255" t="str">
        <f t="shared" si="36"/>
        <v>NV</v>
      </c>
      <c r="U138" s="254" t="str">
        <f t="shared" si="37"/>
        <v>--</v>
      </c>
      <c r="V138" s="255" t="str">
        <f t="shared" si="38"/>
        <v>NV</v>
      </c>
      <c r="W138" s="256" t="str">
        <f t="shared" si="39"/>
        <v>NV</v>
      </c>
      <c r="X138" s="247"/>
      <c r="Y138" s="248" t="s">
        <v>147</v>
      </c>
      <c r="Z138" s="248" t="s">
        <v>147</v>
      </c>
      <c r="AA138" s="248">
        <v>12.5</v>
      </c>
      <c r="AB138" s="248" t="s">
        <v>147</v>
      </c>
      <c r="AC138" s="247"/>
      <c r="AD138" s="248">
        <v>2.9999999999999997E-4</v>
      </c>
      <c r="AE138" s="248" t="s">
        <v>166</v>
      </c>
      <c r="AF138" s="248">
        <v>5.0000000000000001E-3</v>
      </c>
      <c r="AG138" s="248" t="s">
        <v>155</v>
      </c>
      <c r="AH138" s="248" t="s">
        <v>146</v>
      </c>
      <c r="AI138" s="248">
        <v>4.0899999999999999E-2</v>
      </c>
      <c r="AJ138" s="248">
        <v>21.9</v>
      </c>
    </row>
    <row r="139" spans="1:36" ht="13.9" customHeight="1">
      <c r="A139" s="247" t="s">
        <v>445</v>
      </c>
      <c r="B139" s="247" t="s">
        <v>446</v>
      </c>
      <c r="C139" s="248" t="s">
        <v>146</v>
      </c>
      <c r="D139" s="248" t="s">
        <v>145</v>
      </c>
      <c r="E139" s="258" t="s">
        <v>149</v>
      </c>
      <c r="F139" s="258" t="s">
        <v>149</v>
      </c>
      <c r="G139" s="248">
        <v>0.876</v>
      </c>
      <c r="H139" s="247"/>
      <c r="I139" s="249" t="str">
        <f t="shared" si="27"/>
        <v>-</v>
      </c>
      <c r="J139" s="250" t="str">
        <f t="shared" si="28"/>
        <v>NITI</v>
      </c>
      <c r="K139" s="249">
        <f t="shared" si="29"/>
        <v>0.876</v>
      </c>
      <c r="L139" s="250">
        <f t="shared" si="30"/>
        <v>0.88</v>
      </c>
      <c r="M139" s="248" t="s">
        <v>147</v>
      </c>
      <c r="N139" s="251" t="str">
        <f t="shared" si="31"/>
        <v>--</v>
      </c>
      <c r="O139" s="252" t="str">
        <f t="shared" si="32"/>
        <v>NITI, NV</v>
      </c>
      <c r="P139" s="253" t="str">
        <f t="shared" si="33"/>
        <v>--</v>
      </c>
      <c r="Q139" s="252" t="str">
        <f t="shared" si="34"/>
        <v>NV</v>
      </c>
      <c r="R139" s="248" t="s">
        <v>147</v>
      </c>
      <c r="S139" s="254" t="str">
        <f t="shared" si="35"/>
        <v>--</v>
      </c>
      <c r="T139" s="255" t="str">
        <f t="shared" si="36"/>
        <v>NITI, NV</v>
      </c>
      <c r="U139" s="254" t="str">
        <f t="shared" si="37"/>
        <v>--</v>
      </c>
      <c r="V139" s="255" t="str">
        <f t="shared" si="38"/>
        <v>NV</v>
      </c>
      <c r="W139" s="256" t="str">
        <f t="shared" si="39"/>
        <v>NV</v>
      </c>
      <c r="X139" s="247"/>
      <c r="Y139" s="248">
        <v>1580</v>
      </c>
      <c r="Z139" s="248">
        <v>325</v>
      </c>
      <c r="AA139" s="248">
        <v>12.5</v>
      </c>
      <c r="AB139" s="248">
        <v>2</v>
      </c>
      <c r="AC139" s="248" t="s">
        <v>154</v>
      </c>
      <c r="AD139" s="248" t="s">
        <v>147</v>
      </c>
      <c r="AE139" s="247"/>
      <c r="AF139" s="248">
        <v>2.0000000000000001E-4</v>
      </c>
      <c r="AG139" s="248" t="s">
        <v>174</v>
      </c>
      <c r="AH139" s="248" t="s">
        <v>146</v>
      </c>
      <c r="AI139" s="248" t="s">
        <v>147</v>
      </c>
      <c r="AJ139" s="248">
        <v>0.876</v>
      </c>
    </row>
    <row r="140" spans="1:36" ht="13.9" customHeight="1">
      <c r="A140" s="247" t="s">
        <v>447</v>
      </c>
      <c r="B140" s="247" t="s">
        <v>448</v>
      </c>
      <c r="C140" s="248" t="s">
        <v>146</v>
      </c>
      <c r="D140" s="248" t="s">
        <v>145</v>
      </c>
      <c r="E140" s="258" t="s">
        <v>149</v>
      </c>
      <c r="F140" s="258" t="s">
        <v>149</v>
      </c>
      <c r="G140" s="248">
        <v>0.438</v>
      </c>
      <c r="H140" s="247"/>
      <c r="I140" s="249" t="str">
        <f t="shared" si="27"/>
        <v>-</v>
      </c>
      <c r="J140" s="250" t="str">
        <f t="shared" si="28"/>
        <v>NITI</v>
      </c>
      <c r="K140" s="249">
        <f t="shared" si="29"/>
        <v>0.438</v>
      </c>
      <c r="L140" s="250">
        <f t="shared" si="30"/>
        <v>0.44</v>
      </c>
      <c r="M140" s="248" t="s">
        <v>147</v>
      </c>
      <c r="N140" s="251" t="str">
        <f t="shared" si="31"/>
        <v>--</v>
      </c>
      <c r="O140" s="252" t="str">
        <f t="shared" si="32"/>
        <v>NITI, NV</v>
      </c>
      <c r="P140" s="253" t="str">
        <f t="shared" si="33"/>
        <v>--</v>
      </c>
      <c r="Q140" s="252" t="str">
        <f t="shared" si="34"/>
        <v>NV</v>
      </c>
      <c r="R140" s="248" t="s">
        <v>147</v>
      </c>
      <c r="S140" s="254" t="str">
        <f t="shared" si="35"/>
        <v>--</v>
      </c>
      <c r="T140" s="255" t="str">
        <f t="shared" si="36"/>
        <v>NITI, NV</v>
      </c>
      <c r="U140" s="254" t="str">
        <f t="shared" si="37"/>
        <v>--</v>
      </c>
      <c r="V140" s="255" t="str">
        <f t="shared" si="38"/>
        <v>NV</v>
      </c>
      <c r="W140" s="256" t="str">
        <f t="shared" si="39"/>
        <v>NV</v>
      </c>
      <c r="X140" s="247"/>
      <c r="Y140" s="248">
        <v>191000</v>
      </c>
      <c r="Z140" s="248">
        <v>83000</v>
      </c>
      <c r="AA140" s="248">
        <v>12.5</v>
      </c>
      <c r="AB140" s="248">
        <v>0.9</v>
      </c>
      <c r="AC140" s="248" t="s">
        <v>148</v>
      </c>
      <c r="AD140" s="248" t="s">
        <v>147</v>
      </c>
      <c r="AE140" s="247"/>
      <c r="AF140" s="248">
        <v>1E-4</v>
      </c>
      <c r="AG140" s="248" t="s">
        <v>174</v>
      </c>
      <c r="AH140" s="248" t="s">
        <v>146</v>
      </c>
      <c r="AI140" s="248" t="s">
        <v>147</v>
      </c>
      <c r="AJ140" s="248">
        <v>0.438</v>
      </c>
    </row>
    <row r="141" spans="1:36" ht="13.9" customHeight="1">
      <c r="A141" s="247" t="s">
        <v>449</v>
      </c>
      <c r="B141" s="247" t="s">
        <v>450</v>
      </c>
      <c r="C141" s="248" t="s">
        <v>146</v>
      </c>
      <c r="D141" s="248" t="s">
        <v>145</v>
      </c>
      <c r="E141" s="258" t="s">
        <v>149</v>
      </c>
      <c r="F141" s="258" t="s">
        <v>149</v>
      </c>
      <c r="G141" s="248">
        <v>1.31</v>
      </c>
      <c r="H141" s="247"/>
      <c r="I141" s="249" t="str">
        <f t="shared" si="27"/>
        <v>-</v>
      </c>
      <c r="J141" s="250" t="str">
        <f t="shared" si="28"/>
        <v>NITI</v>
      </c>
      <c r="K141" s="249">
        <f t="shared" si="29"/>
        <v>1.31</v>
      </c>
      <c r="L141" s="250">
        <f t="shared" si="30"/>
        <v>1.3</v>
      </c>
      <c r="M141" s="248" t="s">
        <v>147</v>
      </c>
      <c r="N141" s="251" t="str">
        <f t="shared" si="31"/>
        <v>--</v>
      </c>
      <c r="O141" s="252" t="str">
        <f t="shared" si="32"/>
        <v>NITI, NV</v>
      </c>
      <c r="P141" s="253" t="str">
        <f t="shared" si="33"/>
        <v>--</v>
      </c>
      <c r="Q141" s="252" t="str">
        <f t="shared" si="34"/>
        <v>NV</v>
      </c>
      <c r="R141" s="248" t="s">
        <v>147</v>
      </c>
      <c r="S141" s="254" t="str">
        <f t="shared" si="35"/>
        <v>--</v>
      </c>
      <c r="T141" s="255" t="str">
        <f t="shared" si="36"/>
        <v>NITI, NV</v>
      </c>
      <c r="U141" s="254" t="str">
        <f t="shared" si="37"/>
        <v>--</v>
      </c>
      <c r="V141" s="255" t="str">
        <f t="shared" si="38"/>
        <v>NV</v>
      </c>
      <c r="W141" s="256" t="str">
        <f t="shared" si="39"/>
        <v>NV</v>
      </c>
      <c r="X141" s="247"/>
      <c r="Y141" s="248">
        <v>909000</v>
      </c>
      <c r="Z141" s="248">
        <v>320000</v>
      </c>
      <c r="AA141" s="248">
        <v>12.5</v>
      </c>
      <c r="AB141" s="248">
        <v>1.2</v>
      </c>
      <c r="AC141" s="248" t="s">
        <v>148</v>
      </c>
      <c r="AD141" s="248" t="s">
        <v>147</v>
      </c>
      <c r="AE141" s="247"/>
      <c r="AF141" s="248">
        <v>2.9999999999999997E-4</v>
      </c>
      <c r="AG141" s="248" t="s">
        <v>174</v>
      </c>
      <c r="AH141" s="248" t="s">
        <v>146</v>
      </c>
      <c r="AI141" s="248" t="s">
        <v>147</v>
      </c>
      <c r="AJ141" s="248">
        <v>1.31</v>
      </c>
    </row>
    <row r="142" spans="1:36" ht="13.9" customHeight="1">
      <c r="A142" s="247" t="s">
        <v>451</v>
      </c>
      <c r="B142" s="247" t="s">
        <v>452</v>
      </c>
      <c r="C142" s="248" t="s">
        <v>146</v>
      </c>
      <c r="D142" s="248" t="s">
        <v>145</v>
      </c>
      <c r="E142" s="258" t="s">
        <v>149</v>
      </c>
      <c r="F142" s="258" t="s">
        <v>149</v>
      </c>
      <c r="G142" s="248">
        <v>1.2300000000000001E-4</v>
      </c>
      <c r="H142" s="247"/>
      <c r="I142" s="249">
        <f t="shared" si="27"/>
        <v>1.2300000000000001E-4</v>
      </c>
      <c r="J142" s="250">
        <f t="shared" si="28"/>
        <v>1.2E-4</v>
      </c>
      <c r="K142" s="249" t="str">
        <f t="shared" si="29"/>
        <v>-</v>
      </c>
      <c r="L142" s="250" t="str">
        <f t="shared" si="30"/>
        <v>NITI</v>
      </c>
      <c r="M142" s="248" t="s">
        <v>147</v>
      </c>
      <c r="N142" s="251" t="str">
        <f t="shared" si="31"/>
        <v>-</v>
      </c>
      <c r="O142" s="252" t="str">
        <f t="shared" si="32"/>
        <v>NV</v>
      </c>
      <c r="P142" s="253" t="str">
        <f t="shared" si="33"/>
        <v>--</v>
      </c>
      <c r="Q142" s="252" t="str">
        <f t="shared" si="34"/>
        <v>NITI, NV</v>
      </c>
      <c r="R142" s="248" t="s">
        <v>147</v>
      </c>
      <c r="S142" s="254" t="str">
        <f t="shared" si="35"/>
        <v>-</v>
      </c>
      <c r="T142" s="255" t="str">
        <f t="shared" si="36"/>
        <v>NV</v>
      </c>
      <c r="U142" s="254" t="str">
        <f t="shared" si="37"/>
        <v>--</v>
      </c>
      <c r="V142" s="255" t="str">
        <f t="shared" si="38"/>
        <v>NITI, NV</v>
      </c>
      <c r="W142" s="256" t="str">
        <f t="shared" si="39"/>
        <v>NITI, NV</v>
      </c>
      <c r="X142" s="247"/>
      <c r="Y142" s="248">
        <v>0.20399999999999999</v>
      </c>
      <c r="Z142" s="248">
        <v>2.8500000000000001E-3</v>
      </c>
      <c r="AA142" s="248">
        <v>12.5</v>
      </c>
      <c r="AB142" s="248" t="s">
        <v>147</v>
      </c>
      <c r="AC142" s="247"/>
      <c r="AD142" s="248">
        <v>0.1</v>
      </c>
      <c r="AE142" s="248" t="s">
        <v>166</v>
      </c>
      <c r="AF142" s="248" t="s">
        <v>147</v>
      </c>
      <c r="AG142" s="247"/>
      <c r="AH142" s="248" t="s">
        <v>146</v>
      </c>
      <c r="AI142" s="248">
        <v>1.2300000000000001E-4</v>
      </c>
      <c r="AJ142" s="248" t="s">
        <v>147</v>
      </c>
    </row>
    <row r="143" spans="1:36" ht="13.9" customHeight="1">
      <c r="A143" s="247" t="s">
        <v>453</v>
      </c>
      <c r="B143" s="247" t="s">
        <v>454</v>
      </c>
      <c r="C143" s="248" t="s">
        <v>145</v>
      </c>
      <c r="D143" s="248" t="s">
        <v>145</v>
      </c>
      <c r="E143" s="248" t="s">
        <v>145</v>
      </c>
      <c r="F143" s="248" t="s">
        <v>145</v>
      </c>
      <c r="G143" s="248">
        <v>175000</v>
      </c>
      <c r="H143" s="248" t="s">
        <v>163</v>
      </c>
      <c r="I143" s="249" t="str">
        <f t="shared" si="27"/>
        <v>-</v>
      </c>
      <c r="J143" s="250" t="str">
        <f t="shared" si="28"/>
        <v>NITI</v>
      </c>
      <c r="K143" s="249">
        <f t="shared" si="29"/>
        <v>175000</v>
      </c>
      <c r="L143" s="250">
        <f t="shared" si="30"/>
        <v>180000</v>
      </c>
      <c r="M143" s="248">
        <v>5840000</v>
      </c>
      <c r="N143" s="251" t="str">
        <f t="shared" si="31"/>
        <v>--</v>
      </c>
      <c r="O143" s="252" t="str">
        <f t="shared" si="32"/>
        <v>NITI</v>
      </c>
      <c r="P143" s="253">
        <f t="shared" si="33"/>
        <v>5840000</v>
      </c>
      <c r="Q143" s="252">
        <f t="shared" si="34"/>
        <v>5800000</v>
      </c>
      <c r="R143" s="248">
        <v>284000</v>
      </c>
      <c r="S143" s="254" t="str">
        <f t="shared" si="35"/>
        <v>--</v>
      </c>
      <c r="T143" s="255" t="str">
        <f t="shared" si="36"/>
        <v>NITI</v>
      </c>
      <c r="U143" s="254">
        <f t="shared" si="37"/>
        <v>284000</v>
      </c>
      <c r="V143" s="255">
        <f t="shared" si="38"/>
        <v>280000</v>
      </c>
      <c r="W143" s="256">
        <f t="shared" si="39"/>
        <v>1.6228571428571428</v>
      </c>
      <c r="X143" s="248" t="s">
        <v>153</v>
      </c>
      <c r="Y143" s="248">
        <v>16200000000</v>
      </c>
      <c r="Z143" s="248">
        <v>1970000000</v>
      </c>
      <c r="AA143" s="248">
        <v>12.5</v>
      </c>
      <c r="AB143" s="248">
        <v>3.7</v>
      </c>
      <c r="AC143" s="248" t="s">
        <v>148</v>
      </c>
      <c r="AD143" s="248" t="s">
        <v>147</v>
      </c>
      <c r="AE143" s="247"/>
      <c r="AF143" s="248">
        <v>40</v>
      </c>
      <c r="AG143" s="248" t="s">
        <v>155</v>
      </c>
      <c r="AH143" s="248" t="s">
        <v>146</v>
      </c>
      <c r="AI143" s="248" t="s">
        <v>147</v>
      </c>
      <c r="AJ143" s="248">
        <v>175000</v>
      </c>
    </row>
    <row r="144" spans="1:36" ht="13.9" customHeight="1">
      <c r="A144" s="247" t="s">
        <v>455</v>
      </c>
      <c r="B144" s="247" t="s">
        <v>456</v>
      </c>
      <c r="C144" s="248" t="s">
        <v>145</v>
      </c>
      <c r="D144" s="248" t="s">
        <v>145</v>
      </c>
      <c r="E144" s="248" t="s">
        <v>145</v>
      </c>
      <c r="F144" s="248" t="s">
        <v>145</v>
      </c>
      <c r="G144" s="248">
        <v>131000</v>
      </c>
      <c r="H144" s="248" t="s">
        <v>163</v>
      </c>
      <c r="I144" s="249" t="str">
        <f t="shared" si="27"/>
        <v>-</v>
      </c>
      <c r="J144" s="250" t="str">
        <f t="shared" si="28"/>
        <v>NITI</v>
      </c>
      <c r="K144" s="249">
        <f t="shared" si="29"/>
        <v>131000</v>
      </c>
      <c r="L144" s="250">
        <f t="shared" si="30"/>
        <v>130000</v>
      </c>
      <c r="M144" s="248">
        <v>4380000</v>
      </c>
      <c r="N144" s="251" t="str">
        <f t="shared" si="31"/>
        <v>--</v>
      </c>
      <c r="O144" s="252" t="str">
        <f t="shared" si="32"/>
        <v>NITI</v>
      </c>
      <c r="P144" s="253">
        <f t="shared" si="33"/>
        <v>4380000</v>
      </c>
      <c r="Q144" s="252">
        <f t="shared" si="34"/>
        <v>4400000</v>
      </c>
      <c r="R144" s="248">
        <v>8820</v>
      </c>
      <c r="S144" s="254" t="str">
        <f t="shared" si="35"/>
        <v>--</v>
      </c>
      <c r="T144" s="255" t="str">
        <f t="shared" si="36"/>
        <v>NITI</v>
      </c>
      <c r="U144" s="254">
        <f t="shared" si="37"/>
        <v>8820</v>
      </c>
      <c r="V144" s="255">
        <f t="shared" si="38"/>
        <v>8800</v>
      </c>
      <c r="W144" s="256">
        <f t="shared" si="39"/>
        <v>6.7328244274809157E-2</v>
      </c>
      <c r="X144" s="248" t="s">
        <v>153</v>
      </c>
      <c r="Y144" s="248">
        <v>7750000000</v>
      </c>
      <c r="Z144" s="248">
        <v>2370000000</v>
      </c>
      <c r="AA144" s="248">
        <v>12.5</v>
      </c>
      <c r="AB144" s="248" t="s">
        <v>147</v>
      </c>
      <c r="AC144" s="247"/>
      <c r="AD144" s="248" t="s">
        <v>147</v>
      </c>
      <c r="AE144" s="247"/>
      <c r="AF144" s="248">
        <v>30</v>
      </c>
      <c r="AG144" s="248" t="s">
        <v>160</v>
      </c>
      <c r="AH144" s="248" t="s">
        <v>146</v>
      </c>
      <c r="AI144" s="248" t="s">
        <v>147</v>
      </c>
      <c r="AJ144" s="248">
        <v>131000</v>
      </c>
    </row>
    <row r="145" spans="1:37" ht="13.9" customHeight="1">
      <c r="A145" s="247" t="s">
        <v>457</v>
      </c>
      <c r="B145" s="247" t="s">
        <v>458</v>
      </c>
      <c r="C145" s="248" t="s">
        <v>145</v>
      </c>
      <c r="D145" s="248" t="s">
        <v>145</v>
      </c>
      <c r="E145" s="248" t="s">
        <v>145</v>
      </c>
      <c r="F145" s="248" t="s">
        <v>145</v>
      </c>
      <c r="G145" s="248">
        <v>0.94299999999999995</v>
      </c>
      <c r="H145" s="248" t="s">
        <v>152</v>
      </c>
      <c r="I145" s="249">
        <f t="shared" si="27"/>
        <v>0.94299999999999995</v>
      </c>
      <c r="J145" s="250">
        <f t="shared" si="28"/>
        <v>0.94</v>
      </c>
      <c r="K145" s="249" t="str">
        <f t="shared" si="29"/>
        <v>-</v>
      </c>
      <c r="L145" s="250" t="str">
        <f t="shared" si="30"/>
        <v>NITI</v>
      </c>
      <c r="M145" s="248">
        <v>31.4</v>
      </c>
      <c r="N145" s="251">
        <f t="shared" si="31"/>
        <v>31.4</v>
      </c>
      <c r="O145" s="252">
        <f t="shared" si="32"/>
        <v>31</v>
      </c>
      <c r="P145" s="253" t="str">
        <f t="shared" si="33"/>
        <v>--</v>
      </c>
      <c r="Q145" s="252" t="str">
        <f t="shared" si="34"/>
        <v>NITI</v>
      </c>
      <c r="R145" s="248">
        <v>4840</v>
      </c>
      <c r="S145" s="254">
        <f t="shared" si="35"/>
        <v>4840</v>
      </c>
      <c r="T145" s="255">
        <f t="shared" si="36"/>
        <v>4800</v>
      </c>
      <c r="U145" s="254" t="str">
        <f t="shared" si="37"/>
        <v>--</v>
      </c>
      <c r="V145" s="255" t="str">
        <f t="shared" si="38"/>
        <v>NITI</v>
      </c>
      <c r="W145" s="256" t="str">
        <f t="shared" si="39"/>
        <v>NITI</v>
      </c>
      <c r="X145" s="248" t="s">
        <v>153</v>
      </c>
      <c r="Y145" s="248">
        <v>495000</v>
      </c>
      <c r="Z145" s="248">
        <v>11100</v>
      </c>
      <c r="AA145" s="248">
        <v>12.5</v>
      </c>
      <c r="AB145" s="248" t="s">
        <v>147</v>
      </c>
      <c r="AC145" s="247"/>
      <c r="AD145" s="248">
        <v>1.2999999999999999E-5</v>
      </c>
      <c r="AE145" s="248" t="s">
        <v>166</v>
      </c>
      <c r="AF145" s="248" t="s">
        <v>147</v>
      </c>
      <c r="AG145" s="247"/>
      <c r="AH145" s="248" t="s">
        <v>146</v>
      </c>
      <c r="AI145" s="248">
        <v>0.94299999999999995</v>
      </c>
      <c r="AJ145" s="248" t="s">
        <v>147</v>
      </c>
    </row>
    <row r="146" spans="1:37" ht="13.9" customHeight="1">
      <c r="A146" s="247" t="s">
        <v>459</v>
      </c>
      <c r="B146" s="247" t="s">
        <v>460</v>
      </c>
      <c r="C146" s="248" t="s">
        <v>145</v>
      </c>
      <c r="D146" s="248" t="s">
        <v>145</v>
      </c>
      <c r="E146" s="248" t="s">
        <v>145</v>
      </c>
      <c r="F146" s="248" t="s">
        <v>145</v>
      </c>
      <c r="G146" s="248">
        <v>3070</v>
      </c>
      <c r="H146" s="248" t="s">
        <v>163</v>
      </c>
      <c r="I146" s="249" t="str">
        <f t="shared" si="27"/>
        <v>-</v>
      </c>
      <c r="J146" s="250" t="str">
        <f t="shared" si="28"/>
        <v>NITI</v>
      </c>
      <c r="K146" s="249">
        <f t="shared" si="29"/>
        <v>3070</v>
      </c>
      <c r="L146" s="250">
        <f t="shared" si="30"/>
        <v>3100</v>
      </c>
      <c r="M146" s="248">
        <v>102000</v>
      </c>
      <c r="N146" s="251" t="str">
        <f t="shared" si="31"/>
        <v>--</v>
      </c>
      <c r="O146" s="252" t="str">
        <f t="shared" si="32"/>
        <v>NITI</v>
      </c>
      <c r="P146" s="253">
        <f t="shared" si="33"/>
        <v>102000</v>
      </c>
      <c r="Q146" s="252">
        <f t="shared" si="34"/>
        <v>100000</v>
      </c>
      <c r="R146" s="248">
        <v>50000</v>
      </c>
      <c r="S146" s="254" t="str">
        <f t="shared" si="35"/>
        <v>--</v>
      </c>
      <c r="T146" s="255" t="str">
        <f t="shared" si="36"/>
        <v>NITI</v>
      </c>
      <c r="U146" s="254">
        <f t="shared" si="37"/>
        <v>50000</v>
      </c>
      <c r="V146" s="255">
        <f t="shared" si="38"/>
        <v>50000</v>
      </c>
      <c r="W146" s="256">
        <f t="shared" si="39"/>
        <v>16.286644951140065</v>
      </c>
      <c r="X146" s="248" t="s">
        <v>153</v>
      </c>
      <c r="Y146" s="248">
        <v>819000000</v>
      </c>
      <c r="Z146" s="248">
        <v>539000000</v>
      </c>
      <c r="AA146" s="248">
        <v>12.5</v>
      </c>
      <c r="AB146" s="248">
        <v>1.4</v>
      </c>
      <c r="AC146" s="248" t="s">
        <v>154</v>
      </c>
      <c r="AD146" s="248" t="s">
        <v>147</v>
      </c>
      <c r="AE146" s="247"/>
      <c r="AF146" s="248">
        <v>0.7</v>
      </c>
      <c r="AG146" s="248" t="s">
        <v>174</v>
      </c>
      <c r="AH146" s="248" t="s">
        <v>146</v>
      </c>
      <c r="AI146" s="248" t="s">
        <v>147</v>
      </c>
      <c r="AJ146" s="248">
        <v>3070</v>
      </c>
    </row>
    <row r="147" spans="1:37" ht="13.9" customHeight="1">
      <c r="A147" s="247" t="s">
        <v>1249</v>
      </c>
      <c r="B147" s="247" t="s">
        <v>1250</v>
      </c>
      <c r="C147" s="248" t="s">
        <v>145</v>
      </c>
      <c r="D147" s="248" t="s">
        <v>145</v>
      </c>
      <c r="E147" s="248" t="s">
        <v>145</v>
      </c>
      <c r="F147" s="248" t="s">
        <v>145</v>
      </c>
      <c r="G147" s="248">
        <v>0.876</v>
      </c>
      <c r="H147" s="248" t="s">
        <v>163</v>
      </c>
      <c r="I147" s="249" t="str">
        <f t="shared" si="27"/>
        <v>-</v>
      </c>
      <c r="J147" s="250" t="str">
        <f t="shared" si="28"/>
        <v>NITI</v>
      </c>
      <c r="K147" s="249">
        <f t="shared" si="29"/>
        <v>0.876</v>
      </c>
      <c r="L147" s="250">
        <f t="shared" si="30"/>
        <v>0.88</v>
      </c>
      <c r="M147" s="248">
        <v>29.2</v>
      </c>
      <c r="N147" s="251" t="str">
        <f t="shared" si="31"/>
        <v>--</v>
      </c>
      <c r="O147" s="252" t="str">
        <f t="shared" si="32"/>
        <v>NITI</v>
      </c>
      <c r="P147" s="253">
        <f t="shared" si="33"/>
        <v>29.2</v>
      </c>
      <c r="Q147" s="252">
        <f t="shared" si="34"/>
        <v>29</v>
      </c>
      <c r="R147" s="248">
        <v>21</v>
      </c>
      <c r="S147" s="254" t="str">
        <f t="shared" si="35"/>
        <v>--</v>
      </c>
      <c r="T147" s="255" t="str">
        <f t="shared" si="36"/>
        <v>NITI</v>
      </c>
      <c r="U147" s="254">
        <f t="shared" si="37"/>
        <v>21</v>
      </c>
      <c r="V147" s="255">
        <f t="shared" si="38"/>
        <v>21</v>
      </c>
      <c r="W147" s="256">
        <f t="shared" si="39"/>
        <v>23.972602739726028</v>
      </c>
      <c r="X147" s="248" t="s">
        <v>153</v>
      </c>
      <c r="Y147" s="248">
        <v>1680000000</v>
      </c>
      <c r="Z147" s="248">
        <v>921000000</v>
      </c>
      <c r="AA147" s="248">
        <v>12.5</v>
      </c>
      <c r="AB147" s="248">
        <v>2.2000000000000002</v>
      </c>
      <c r="AC147" s="248" t="s">
        <v>154</v>
      </c>
      <c r="AD147" s="248" t="s">
        <v>147</v>
      </c>
      <c r="AE147" s="247"/>
      <c r="AF147" s="248">
        <v>2.0000000000000001E-4</v>
      </c>
      <c r="AG147" s="248" t="s">
        <v>160</v>
      </c>
      <c r="AH147" s="248" t="s">
        <v>146</v>
      </c>
      <c r="AI147" s="248" t="s">
        <v>147</v>
      </c>
      <c r="AJ147" s="248">
        <v>0.876</v>
      </c>
    </row>
    <row r="148" spans="1:37" ht="13.9" customHeight="1">
      <c r="A148" s="247" t="s">
        <v>461</v>
      </c>
      <c r="B148" s="247" t="s">
        <v>462</v>
      </c>
      <c r="C148" s="248" t="s">
        <v>146</v>
      </c>
      <c r="D148" s="248" t="s">
        <v>145</v>
      </c>
      <c r="E148" s="258" t="s">
        <v>149</v>
      </c>
      <c r="F148" s="258" t="s">
        <v>149</v>
      </c>
      <c r="G148" s="248">
        <v>9.4299999999999991E-3</v>
      </c>
      <c r="H148" s="247"/>
      <c r="I148" s="249">
        <f t="shared" si="27"/>
        <v>9.4299999999999991E-3</v>
      </c>
      <c r="J148" s="250">
        <f t="shared" si="28"/>
        <v>9.4000000000000004E-3</v>
      </c>
      <c r="K148" s="249" t="str">
        <f t="shared" si="29"/>
        <v>-</v>
      </c>
      <c r="L148" s="250" t="str">
        <f t="shared" si="30"/>
        <v>NITI</v>
      </c>
      <c r="M148" s="248" t="s">
        <v>147</v>
      </c>
      <c r="N148" s="251" t="str">
        <f t="shared" si="31"/>
        <v>-</v>
      </c>
      <c r="O148" s="252" t="str">
        <f t="shared" si="32"/>
        <v>NV</v>
      </c>
      <c r="P148" s="253" t="str">
        <f t="shared" si="33"/>
        <v>--</v>
      </c>
      <c r="Q148" s="252" t="str">
        <f t="shared" si="34"/>
        <v>NITI, NV</v>
      </c>
      <c r="R148" s="248" t="s">
        <v>147</v>
      </c>
      <c r="S148" s="254" t="str">
        <f t="shared" si="35"/>
        <v>-</v>
      </c>
      <c r="T148" s="255" t="str">
        <f t="shared" si="36"/>
        <v>NV</v>
      </c>
      <c r="U148" s="254" t="str">
        <f t="shared" si="37"/>
        <v>--</v>
      </c>
      <c r="V148" s="255" t="str">
        <f t="shared" si="38"/>
        <v>NITI, NV</v>
      </c>
      <c r="W148" s="256" t="str">
        <f t="shared" si="39"/>
        <v>NITI, NV</v>
      </c>
      <c r="X148" s="247"/>
      <c r="Y148" s="248">
        <v>0.84799999999999998</v>
      </c>
      <c r="Z148" s="248">
        <v>3.7599999999999999E-3</v>
      </c>
      <c r="AA148" s="248">
        <v>12.5</v>
      </c>
      <c r="AB148" s="248" t="s">
        <v>147</v>
      </c>
      <c r="AC148" s="247"/>
      <c r="AD148" s="248">
        <v>1.2999999999999999E-3</v>
      </c>
      <c r="AE148" s="248" t="s">
        <v>166</v>
      </c>
      <c r="AF148" s="248" t="s">
        <v>147</v>
      </c>
      <c r="AG148" s="247"/>
      <c r="AH148" s="248" t="s">
        <v>146</v>
      </c>
      <c r="AI148" s="248">
        <v>9.4299999999999991E-3</v>
      </c>
      <c r="AJ148" s="248" t="s">
        <v>147</v>
      </c>
    </row>
    <row r="149" spans="1:37" ht="13.9" customHeight="1">
      <c r="A149" s="247" t="s">
        <v>1251</v>
      </c>
      <c r="B149" s="247" t="s">
        <v>463</v>
      </c>
      <c r="C149" s="248" t="s">
        <v>146</v>
      </c>
      <c r="D149" s="248" t="s">
        <v>145</v>
      </c>
      <c r="E149" s="258" t="s">
        <v>149</v>
      </c>
      <c r="F149" s="258" t="s">
        <v>149</v>
      </c>
      <c r="G149" s="248">
        <v>1.73E-4</v>
      </c>
      <c r="H149" s="247"/>
      <c r="I149" s="249">
        <f t="shared" si="27"/>
        <v>1.73E-4</v>
      </c>
      <c r="J149" s="250">
        <f t="shared" si="28"/>
        <v>1.7000000000000001E-4</v>
      </c>
      <c r="K149" s="249" t="str">
        <f t="shared" si="29"/>
        <v>-</v>
      </c>
      <c r="L149" s="250" t="str">
        <f t="shared" si="30"/>
        <v>NITI</v>
      </c>
      <c r="M149" s="248" t="s">
        <v>147</v>
      </c>
      <c r="N149" s="251" t="str">
        <f t="shared" si="31"/>
        <v>-</v>
      </c>
      <c r="O149" s="252" t="str">
        <f t="shared" si="32"/>
        <v>NV</v>
      </c>
      <c r="P149" s="253" t="str">
        <f t="shared" si="33"/>
        <v>--</v>
      </c>
      <c r="Q149" s="252" t="str">
        <f t="shared" si="34"/>
        <v>NITI, NV</v>
      </c>
      <c r="R149" s="248" t="s">
        <v>147</v>
      </c>
      <c r="S149" s="254" t="str">
        <f t="shared" si="35"/>
        <v>-</v>
      </c>
      <c r="T149" s="255" t="str">
        <f t="shared" si="36"/>
        <v>NV</v>
      </c>
      <c r="U149" s="254" t="str">
        <f t="shared" si="37"/>
        <v>--</v>
      </c>
      <c r="V149" s="255" t="str">
        <f t="shared" si="38"/>
        <v>NITI, NV</v>
      </c>
      <c r="W149" s="256" t="str">
        <f t="shared" si="39"/>
        <v>NITI, NV</v>
      </c>
      <c r="X149" s="247"/>
      <c r="Y149" s="248">
        <v>9.3800000000000008</v>
      </c>
      <c r="Z149" s="248">
        <v>9.3800000000000008</v>
      </c>
      <c r="AA149" s="248">
        <v>12.5</v>
      </c>
      <c r="AB149" s="248" t="s">
        <v>147</v>
      </c>
      <c r="AC149" s="247"/>
      <c r="AD149" s="248">
        <v>7.0999999999999994E-2</v>
      </c>
      <c r="AE149" s="248" t="s">
        <v>166</v>
      </c>
      <c r="AF149" s="248" t="s">
        <v>147</v>
      </c>
      <c r="AG149" s="247"/>
      <c r="AH149" s="248" t="s">
        <v>171</v>
      </c>
      <c r="AI149" s="248">
        <v>1.73E-4</v>
      </c>
      <c r="AJ149" s="248" t="s">
        <v>147</v>
      </c>
      <c r="AK149" s="257" t="s">
        <v>1278</v>
      </c>
    </row>
    <row r="150" spans="1:37" ht="13.9" customHeight="1">
      <c r="A150" s="247" t="s">
        <v>464</v>
      </c>
      <c r="B150" s="247" t="s">
        <v>465</v>
      </c>
      <c r="C150" s="248" t="s">
        <v>145</v>
      </c>
      <c r="D150" s="248" t="s">
        <v>145</v>
      </c>
      <c r="E150" s="248" t="s">
        <v>145</v>
      </c>
      <c r="F150" s="248" t="s">
        <v>145</v>
      </c>
      <c r="G150" s="248">
        <v>131</v>
      </c>
      <c r="H150" s="248" t="s">
        <v>163</v>
      </c>
      <c r="I150" s="249" t="str">
        <f t="shared" si="27"/>
        <v>-</v>
      </c>
      <c r="J150" s="250" t="str">
        <f t="shared" si="28"/>
        <v>NITI</v>
      </c>
      <c r="K150" s="249">
        <f t="shared" si="29"/>
        <v>131</v>
      </c>
      <c r="L150" s="250">
        <f t="shared" si="30"/>
        <v>130</v>
      </c>
      <c r="M150" s="248">
        <v>4380</v>
      </c>
      <c r="N150" s="251" t="str">
        <f t="shared" si="31"/>
        <v>--</v>
      </c>
      <c r="O150" s="252" t="str">
        <f t="shared" si="32"/>
        <v>NITI</v>
      </c>
      <c r="P150" s="253">
        <f t="shared" si="33"/>
        <v>4380</v>
      </c>
      <c r="Q150" s="252">
        <f t="shared" si="34"/>
        <v>4400</v>
      </c>
      <c r="R150" s="248">
        <v>114000000</v>
      </c>
      <c r="S150" s="254" t="str">
        <f t="shared" si="35"/>
        <v>--</v>
      </c>
      <c r="T150" s="255" t="str">
        <f t="shared" si="36"/>
        <v>NITI</v>
      </c>
      <c r="U150" s="254">
        <f t="shared" si="37"/>
        <v>114000000</v>
      </c>
      <c r="V150" s="255">
        <f t="shared" si="38"/>
        <v>110000000</v>
      </c>
      <c r="W150" s="256">
        <f t="shared" si="39"/>
        <v>870229.00763358781</v>
      </c>
      <c r="X150" s="248" t="s">
        <v>153</v>
      </c>
      <c r="Y150" s="248">
        <v>15200000</v>
      </c>
      <c r="Z150" s="248">
        <v>1150000</v>
      </c>
      <c r="AA150" s="248">
        <v>12.5</v>
      </c>
      <c r="AB150" s="248">
        <v>2.2000000000000002</v>
      </c>
      <c r="AC150" s="248" t="s">
        <v>154</v>
      </c>
      <c r="AD150" s="248" t="s">
        <v>147</v>
      </c>
      <c r="AE150" s="247"/>
      <c r="AF150" s="248">
        <v>0.03</v>
      </c>
      <c r="AG150" s="248" t="s">
        <v>155</v>
      </c>
      <c r="AH150" s="248" t="s">
        <v>146</v>
      </c>
      <c r="AI150" s="248" t="s">
        <v>147</v>
      </c>
      <c r="AJ150" s="248">
        <v>131</v>
      </c>
    </row>
    <row r="151" spans="1:37" ht="13.9" customHeight="1">
      <c r="A151" s="247" t="s">
        <v>466</v>
      </c>
      <c r="B151" s="247" t="s">
        <v>467</v>
      </c>
      <c r="C151" s="248" t="s">
        <v>145</v>
      </c>
      <c r="D151" s="248" t="s">
        <v>145</v>
      </c>
      <c r="E151" s="248" t="s">
        <v>145</v>
      </c>
      <c r="F151" s="248" t="s">
        <v>145</v>
      </c>
      <c r="G151" s="248">
        <v>8.7600000000000004E-3</v>
      </c>
      <c r="H151" s="248" t="s">
        <v>163</v>
      </c>
      <c r="I151" s="249" t="str">
        <f t="shared" si="27"/>
        <v>-</v>
      </c>
      <c r="J151" s="250" t="str">
        <f t="shared" si="28"/>
        <v>NITI</v>
      </c>
      <c r="K151" s="249">
        <f t="shared" si="29"/>
        <v>8.7600000000000004E-3</v>
      </c>
      <c r="L151" s="250">
        <f t="shared" si="30"/>
        <v>8.8000000000000005E-3</v>
      </c>
      <c r="M151" s="248">
        <v>0.29199999999999998</v>
      </c>
      <c r="N151" s="251" t="str">
        <f t="shared" si="31"/>
        <v>--</v>
      </c>
      <c r="O151" s="252" t="str">
        <f t="shared" si="32"/>
        <v>NITI</v>
      </c>
      <c r="P151" s="253">
        <f t="shared" si="33"/>
        <v>0.29199999999999998</v>
      </c>
      <c r="Q151" s="252">
        <f t="shared" si="34"/>
        <v>0.28999999999999998</v>
      </c>
      <c r="R151" s="248">
        <v>29.8</v>
      </c>
      <c r="S151" s="254" t="str">
        <f t="shared" si="35"/>
        <v>--</v>
      </c>
      <c r="T151" s="255" t="str">
        <f t="shared" si="36"/>
        <v>NITI</v>
      </c>
      <c r="U151" s="254">
        <f t="shared" si="37"/>
        <v>29.8</v>
      </c>
      <c r="V151" s="255">
        <f t="shared" si="38"/>
        <v>30</v>
      </c>
      <c r="W151" s="256">
        <f t="shared" si="39"/>
        <v>3401.8264840182646</v>
      </c>
      <c r="X151" s="248" t="s">
        <v>153</v>
      </c>
      <c r="Y151" s="248">
        <v>527000000</v>
      </c>
      <c r="Z151" s="248">
        <v>294000000</v>
      </c>
      <c r="AA151" s="248">
        <v>12.5</v>
      </c>
      <c r="AB151" s="248">
        <v>2</v>
      </c>
      <c r="AC151" s="248" t="s">
        <v>154</v>
      </c>
      <c r="AD151" s="248" t="s">
        <v>147</v>
      </c>
      <c r="AE151" s="247"/>
      <c r="AF151" s="248">
        <v>1.9999999999999999E-6</v>
      </c>
      <c r="AG151" s="248" t="s">
        <v>160</v>
      </c>
      <c r="AH151" s="248" t="s">
        <v>146</v>
      </c>
      <c r="AI151" s="248" t="s">
        <v>147</v>
      </c>
      <c r="AJ151" s="248">
        <v>8.7600000000000004E-3</v>
      </c>
    </row>
    <row r="152" spans="1:37" ht="13.9" customHeight="1">
      <c r="A152" s="247" t="s">
        <v>468</v>
      </c>
      <c r="B152" s="247" t="s">
        <v>469</v>
      </c>
      <c r="C152" s="248" t="s">
        <v>145</v>
      </c>
      <c r="D152" s="248" t="s">
        <v>145</v>
      </c>
      <c r="E152" s="248" t="s">
        <v>145</v>
      </c>
      <c r="F152" s="248" t="s">
        <v>145</v>
      </c>
      <c r="G152" s="248">
        <v>7.6699999999999994E-5</v>
      </c>
      <c r="H152" s="248" t="s">
        <v>152</v>
      </c>
      <c r="I152" s="249">
        <f t="shared" si="27"/>
        <v>7.6699999999999994E-5</v>
      </c>
      <c r="J152" s="250">
        <f t="shared" si="28"/>
        <v>7.7000000000000001E-5</v>
      </c>
      <c r="K152" s="249" t="str">
        <f t="shared" si="29"/>
        <v>-</v>
      </c>
      <c r="L152" s="250" t="str">
        <f t="shared" si="30"/>
        <v>NITI</v>
      </c>
      <c r="M152" s="248">
        <v>2.5600000000000002E-3</v>
      </c>
      <c r="N152" s="251">
        <f t="shared" si="31"/>
        <v>2.5600000000000002E-3</v>
      </c>
      <c r="O152" s="252">
        <f t="shared" si="32"/>
        <v>2.5999999999999999E-3</v>
      </c>
      <c r="P152" s="253" t="str">
        <f t="shared" si="33"/>
        <v>--</v>
      </c>
      <c r="Q152" s="252" t="str">
        <f t="shared" si="34"/>
        <v>NITI</v>
      </c>
      <c r="R152" s="248">
        <v>47.1</v>
      </c>
      <c r="S152" s="254">
        <f t="shared" si="35"/>
        <v>47.1</v>
      </c>
      <c r="T152" s="255">
        <f t="shared" si="36"/>
        <v>47</v>
      </c>
      <c r="U152" s="254" t="str">
        <f t="shared" si="37"/>
        <v>--</v>
      </c>
      <c r="V152" s="255" t="str">
        <f t="shared" si="38"/>
        <v>NITI</v>
      </c>
      <c r="W152" s="256" t="str">
        <f t="shared" si="39"/>
        <v>NITI</v>
      </c>
      <c r="X152" s="248" t="s">
        <v>153</v>
      </c>
      <c r="Y152" s="248">
        <v>226000000</v>
      </c>
      <c r="Z152" s="248">
        <v>1630000</v>
      </c>
      <c r="AA152" s="248">
        <v>12.5</v>
      </c>
      <c r="AB152" s="248" t="s">
        <v>147</v>
      </c>
      <c r="AC152" s="247"/>
      <c r="AD152" s="248">
        <v>0.16</v>
      </c>
      <c r="AE152" s="248" t="s">
        <v>166</v>
      </c>
      <c r="AF152" s="248" t="s">
        <v>147</v>
      </c>
      <c r="AG152" s="247"/>
      <c r="AH152" s="248" t="s">
        <v>146</v>
      </c>
      <c r="AI152" s="248">
        <v>7.6699999999999994E-5</v>
      </c>
      <c r="AJ152" s="248" t="s">
        <v>147</v>
      </c>
    </row>
    <row r="153" spans="1:37" ht="13.9" customHeight="1">
      <c r="A153" s="247" t="s">
        <v>470</v>
      </c>
      <c r="B153" s="247" t="s">
        <v>471</v>
      </c>
      <c r="C153" s="248" t="s">
        <v>145</v>
      </c>
      <c r="D153" s="248" t="s">
        <v>145</v>
      </c>
      <c r="E153" s="248" t="s">
        <v>145</v>
      </c>
      <c r="F153" s="248" t="s">
        <v>145</v>
      </c>
      <c r="G153" s="248">
        <v>0.94299999999999995</v>
      </c>
      <c r="H153" s="248" t="s">
        <v>152</v>
      </c>
      <c r="I153" s="249">
        <f t="shared" si="27"/>
        <v>0.94299999999999995</v>
      </c>
      <c r="J153" s="250">
        <f t="shared" si="28"/>
        <v>0.94</v>
      </c>
      <c r="K153" s="249" t="str">
        <f t="shared" si="29"/>
        <v>-</v>
      </c>
      <c r="L153" s="250" t="str">
        <f t="shared" si="30"/>
        <v>NITI</v>
      </c>
      <c r="M153" s="248">
        <v>31.4</v>
      </c>
      <c r="N153" s="251">
        <f t="shared" si="31"/>
        <v>31.4</v>
      </c>
      <c r="O153" s="252">
        <f t="shared" si="32"/>
        <v>31</v>
      </c>
      <c r="P153" s="253" t="str">
        <f t="shared" si="33"/>
        <v>--</v>
      </c>
      <c r="Q153" s="252" t="str">
        <f t="shared" si="34"/>
        <v>NITI</v>
      </c>
      <c r="R153" s="248">
        <v>32.6</v>
      </c>
      <c r="S153" s="254">
        <f t="shared" si="35"/>
        <v>32.6</v>
      </c>
      <c r="T153" s="255">
        <f t="shared" si="36"/>
        <v>33</v>
      </c>
      <c r="U153" s="254" t="str">
        <f t="shared" si="37"/>
        <v>--</v>
      </c>
      <c r="V153" s="255" t="str">
        <f t="shared" si="38"/>
        <v>NITI</v>
      </c>
      <c r="W153" s="256" t="str">
        <f t="shared" si="39"/>
        <v>NITI</v>
      </c>
      <c r="X153" s="248" t="s">
        <v>153</v>
      </c>
      <c r="Y153" s="248">
        <v>1030000000</v>
      </c>
      <c r="Z153" s="248">
        <v>29000000</v>
      </c>
      <c r="AA153" s="248">
        <v>12.5</v>
      </c>
      <c r="AB153" s="248" t="s">
        <v>147</v>
      </c>
      <c r="AC153" s="247"/>
      <c r="AD153" s="248">
        <v>1.2999999999999999E-5</v>
      </c>
      <c r="AE153" s="248" t="s">
        <v>166</v>
      </c>
      <c r="AF153" s="248" t="s">
        <v>147</v>
      </c>
      <c r="AG153" s="247"/>
      <c r="AH153" s="248" t="s">
        <v>146</v>
      </c>
      <c r="AI153" s="248">
        <v>0.94299999999999995</v>
      </c>
      <c r="AJ153" s="248" t="s">
        <v>147</v>
      </c>
    </row>
    <row r="154" spans="1:37" ht="13.9" customHeight="1">
      <c r="A154" s="247" t="s">
        <v>472</v>
      </c>
      <c r="B154" s="247" t="s">
        <v>473</v>
      </c>
      <c r="C154" s="248" t="s">
        <v>146</v>
      </c>
      <c r="D154" s="248" t="s">
        <v>145</v>
      </c>
      <c r="E154" s="258" t="s">
        <v>149</v>
      </c>
      <c r="F154" s="258" t="s">
        <v>149</v>
      </c>
      <c r="G154" s="248">
        <v>8.76</v>
      </c>
      <c r="H154" s="247"/>
      <c r="I154" s="249" t="str">
        <f t="shared" si="27"/>
        <v>-</v>
      </c>
      <c r="J154" s="250" t="str">
        <f t="shared" si="28"/>
        <v>NITI</v>
      </c>
      <c r="K154" s="249">
        <f t="shared" si="29"/>
        <v>8.76</v>
      </c>
      <c r="L154" s="250">
        <f t="shared" si="30"/>
        <v>8.8000000000000007</v>
      </c>
      <c r="M154" s="248" t="s">
        <v>147</v>
      </c>
      <c r="N154" s="251" t="str">
        <f t="shared" si="31"/>
        <v>--</v>
      </c>
      <c r="O154" s="252" t="str">
        <f t="shared" si="32"/>
        <v>NITI, NV</v>
      </c>
      <c r="P154" s="253" t="str">
        <f t="shared" si="33"/>
        <v>--</v>
      </c>
      <c r="Q154" s="252" t="str">
        <f t="shared" si="34"/>
        <v>NV</v>
      </c>
      <c r="R154" s="248" t="s">
        <v>147</v>
      </c>
      <c r="S154" s="254" t="str">
        <f t="shared" si="35"/>
        <v>--</v>
      </c>
      <c r="T154" s="255" t="str">
        <f t="shared" si="36"/>
        <v>NITI, NV</v>
      </c>
      <c r="U154" s="254" t="str">
        <f t="shared" si="37"/>
        <v>--</v>
      </c>
      <c r="V154" s="255" t="str">
        <f t="shared" si="38"/>
        <v>NV</v>
      </c>
      <c r="W154" s="256" t="str">
        <f t="shared" si="39"/>
        <v>NV</v>
      </c>
      <c r="X154" s="247"/>
      <c r="Y154" s="248">
        <v>264</v>
      </c>
      <c r="Z154" s="248">
        <v>1.56</v>
      </c>
      <c r="AA154" s="248">
        <v>12.5</v>
      </c>
      <c r="AB154" s="248" t="s">
        <v>147</v>
      </c>
      <c r="AC154" s="247"/>
      <c r="AD154" s="248" t="s">
        <v>147</v>
      </c>
      <c r="AE154" s="247"/>
      <c r="AF154" s="248">
        <v>2E-3</v>
      </c>
      <c r="AG154" s="248" t="s">
        <v>160</v>
      </c>
      <c r="AH154" s="248" t="s">
        <v>146</v>
      </c>
      <c r="AI154" s="248" t="s">
        <v>147</v>
      </c>
      <c r="AJ154" s="248">
        <v>8.76</v>
      </c>
    </row>
    <row r="155" spans="1:37" ht="13.9" customHeight="1">
      <c r="A155" s="247" t="s">
        <v>474</v>
      </c>
      <c r="B155" s="247" t="s">
        <v>475</v>
      </c>
      <c r="C155" s="248" t="s">
        <v>146</v>
      </c>
      <c r="D155" s="248" t="s">
        <v>145</v>
      </c>
      <c r="E155" s="258" t="s">
        <v>149</v>
      </c>
      <c r="F155" s="258" t="s">
        <v>149</v>
      </c>
      <c r="G155" s="248">
        <v>0.13800000000000001</v>
      </c>
      <c r="H155" s="247"/>
      <c r="I155" s="249">
        <f t="shared" si="27"/>
        <v>0.13800000000000001</v>
      </c>
      <c r="J155" s="250">
        <f t="shared" si="28"/>
        <v>0.14000000000000001</v>
      </c>
      <c r="K155" s="249" t="str">
        <f t="shared" si="29"/>
        <v>-</v>
      </c>
      <c r="L155" s="250" t="str">
        <f t="shared" si="30"/>
        <v>NITI</v>
      </c>
      <c r="M155" s="248" t="s">
        <v>147</v>
      </c>
      <c r="N155" s="251" t="str">
        <f t="shared" si="31"/>
        <v>-</v>
      </c>
      <c r="O155" s="252" t="str">
        <f t="shared" si="32"/>
        <v>NV</v>
      </c>
      <c r="P155" s="253" t="str">
        <f t="shared" si="33"/>
        <v>--</v>
      </c>
      <c r="Q155" s="252" t="str">
        <f t="shared" si="34"/>
        <v>NITI, NV</v>
      </c>
      <c r="R155" s="248" t="s">
        <v>147</v>
      </c>
      <c r="S155" s="254" t="str">
        <f t="shared" si="35"/>
        <v>-</v>
      </c>
      <c r="T155" s="255" t="str">
        <f t="shared" si="36"/>
        <v>NV</v>
      </c>
      <c r="U155" s="254" t="str">
        <f t="shared" si="37"/>
        <v>--</v>
      </c>
      <c r="V155" s="255" t="str">
        <f t="shared" si="38"/>
        <v>NITI, NV</v>
      </c>
      <c r="W155" s="256" t="str">
        <f t="shared" si="39"/>
        <v>NITI, NV</v>
      </c>
      <c r="X155" s="247"/>
      <c r="Y155" s="248">
        <v>1440</v>
      </c>
      <c r="Z155" s="248">
        <v>90.4</v>
      </c>
      <c r="AA155" s="248">
        <v>12.5</v>
      </c>
      <c r="AB155" s="248">
        <v>1.5</v>
      </c>
      <c r="AC155" s="248" t="s">
        <v>148</v>
      </c>
      <c r="AD155" s="248">
        <v>8.8999999999999995E-5</v>
      </c>
      <c r="AE155" s="248" t="s">
        <v>166</v>
      </c>
      <c r="AF155" s="248" t="s">
        <v>147</v>
      </c>
      <c r="AG155" s="247"/>
      <c r="AH155" s="248" t="s">
        <v>146</v>
      </c>
      <c r="AI155" s="248">
        <v>0.13800000000000001</v>
      </c>
      <c r="AJ155" s="248" t="s">
        <v>147</v>
      </c>
    </row>
    <row r="156" spans="1:37" ht="13.9" customHeight="1">
      <c r="A156" s="247" t="s">
        <v>476</v>
      </c>
      <c r="B156" s="247" t="s">
        <v>477</v>
      </c>
      <c r="C156" s="248" t="s">
        <v>145</v>
      </c>
      <c r="D156" s="248" t="s">
        <v>145</v>
      </c>
      <c r="E156" s="248" t="s">
        <v>145</v>
      </c>
      <c r="F156" s="248" t="s">
        <v>145</v>
      </c>
      <c r="G156" s="248">
        <v>2.4500000000000002</v>
      </c>
      <c r="H156" s="248" t="s">
        <v>152</v>
      </c>
      <c r="I156" s="249">
        <f t="shared" si="27"/>
        <v>2.4500000000000002</v>
      </c>
      <c r="J156" s="250">
        <f t="shared" si="28"/>
        <v>2.5</v>
      </c>
      <c r="K156" s="249">
        <f t="shared" si="29"/>
        <v>131</v>
      </c>
      <c r="L156" s="250">
        <f t="shared" si="30"/>
        <v>130</v>
      </c>
      <c r="M156" s="248">
        <v>81.8</v>
      </c>
      <c r="N156" s="251">
        <f t="shared" si="31"/>
        <v>81.8</v>
      </c>
      <c r="O156" s="252">
        <f t="shared" si="32"/>
        <v>82</v>
      </c>
      <c r="P156" s="253">
        <f t="shared" si="33"/>
        <v>4366.666666666667</v>
      </c>
      <c r="Q156" s="252">
        <f t="shared" si="34"/>
        <v>4400</v>
      </c>
      <c r="R156" s="248">
        <v>23700</v>
      </c>
      <c r="S156" s="254">
        <f t="shared" si="35"/>
        <v>23700</v>
      </c>
      <c r="T156" s="255">
        <f t="shared" si="36"/>
        <v>24000</v>
      </c>
      <c r="U156" s="254">
        <f t="shared" si="37"/>
        <v>1267224.4897959181</v>
      </c>
      <c r="V156" s="255">
        <f t="shared" si="38"/>
        <v>1300000</v>
      </c>
      <c r="W156" s="256">
        <f t="shared" si="39"/>
        <v>9673.4693877550999</v>
      </c>
      <c r="X156" s="248" t="s">
        <v>153</v>
      </c>
      <c r="Y156" s="248">
        <v>180000000</v>
      </c>
      <c r="Z156" s="248">
        <v>103000000</v>
      </c>
      <c r="AA156" s="248">
        <v>12.5</v>
      </c>
      <c r="AB156" s="248">
        <v>2</v>
      </c>
      <c r="AC156" s="248" t="s">
        <v>154</v>
      </c>
      <c r="AD156" s="248">
        <v>5.0000000000000004E-6</v>
      </c>
      <c r="AE156" s="248" t="s">
        <v>155</v>
      </c>
      <c r="AF156" s="248">
        <v>0.03</v>
      </c>
      <c r="AG156" s="248" t="s">
        <v>155</v>
      </c>
      <c r="AH156" s="248" t="s">
        <v>146</v>
      </c>
      <c r="AI156" s="248">
        <v>2.4500000000000002</v>
      </c>
      <c r="AJ156" s="248">
        <v>131</v>
      </c>
    </row>
    <row r="157" spans="1:37" ht="13.9" customHeight="1">
      <c r="A157" s="247" t="s">
        <v>478</v>
      </c>
      <c r="B157" s="247" t="s">
        <v>479</v>
      </c>
      <c r="C157" s="248" t="s">
        <v>145</v>
      </c>
      <c r="D157" s="248" t="s">
        <v>145</v>
      </c>
      <c r="E157" s="248" t="s">
        <v>145</v>
      </c>
      <c r="F157" s="248" t="s">
        <v>145</v>
      </c>
      <c r="G157" s="248">
        <v>1.75</v>
      </c>
      <c r="H157" s="248" t="s">
        <v>163</v>
      </c>
      <c r="I157" s="249" t="str">
        <f t="shared" si="27"/>
        <v>-</v>
      </c>
      <c r="J157" s="250" t="str">
        <f t="shared" si="28"/>
        <v>NITI</v>
      </c>
      <c r="K157" s="249">
        <f t="shared" si="29"/>
        <v>1.75</v>
      </c>
      <c r="L157" s="250">
        <f t="shared" si="30"/>
        <v>1.8</v>
      </c>
      <c r="M157" s="248">
        <v>58.4</v>
      </c>
      <c r="N157" s="251" t="str">
        <f t="shared" si="31"/>
        <v>--</v>
      </c>
      <c r="O157" s="252" t="str">
        <f t="shared" si="32"/>
        <v>NITI</v>
      </c>
      <c r="P157" s="253">
        <f t="shared" si="33"/>
        <v>58.4</v>
      </c>
      <c r="Q157" s="252">
        <f t="shared" si="34"/>
        <v>58</v>
      </c>
      <c r="R157" s="248">
        <v>455</v>
      </c>
      <c r="S157" s="254" t="str">
        <f t="shared" si="35"/>
        <v>--</v>
      </c>
      <c r="T157" s="255" t="str">
        <f t="shared" si="36"/>
        <v>NITI</v>
      </c>
      <c r="U157" s="254">
        <f t="shared" si="37"/>
        <v>455</v>
      </c>
      <c r="V157" s="255">
        <f t="shared" si="38"/>
        <v>460</v>
      </c>
      <c r="W157" s="256">
        <f t="shared" si="39"/>
        <v>260</v>
      </c>
      <c r="X157" s="248" t="s">
        <v>153</v>
      </c>
      <c r="Y157" s="248">
        <v>206000</v>
      </c>
      <c r="Z157" s="248">
        <v>69300</v>
      </c>
      <c r="AA157" s="248">
        <v>12.5</v>
      </c>
      <c r="AB157" s="248">
        <v>0.8</v>
      </c>
      <c r="AC157" s="248" t="s">
        <v>154</v>
      </c>
      <c r="AD157" s="248" t="s">
        <v>147</v>
      </c>
      <c r="AE157" s="247"/>
      <c r="AF157" s="248">
        <v>4.0000000000000002E-4</v>
      </c>
      <c r="AG157" s="248" t="s">
        <v>160</v>
      </c>
      <c r="AH157" s="248" t="s">
        <v>146</v>
      </c>
      <c r="AI157" s="248" t="s">
        <v>147</v>
      </c>
      <c r="AJ157" s="248">
        <v>1.75</v>
      </c>
    </row>
    <row r="158" spans="1:37" ht="13.9" customHeight="1">
      <c r="A158" s="247" t="s">
        <v>480</v>
      </c>
      <c r="B158" s="247" t="s">
        <v>481</v>
      </c>
      <c r="C158" s="248" t="s">
        <v>146</v>
      </c>
      <c r="D158" s="248" t="s">
        <v>145</v>
      </c>
      <c r="E158" s="258" t="s">
        <v>149</v>
      </c>
      <c r="F158" s="258" t="s">
        <v>149</v>
      </c>
      <c r="G158" s="248">
        <v>5.57E-2</v>
      </c>
      <c r="H158" s="247"/>
      <c r="I158" s="249">
        <f t="shared" si="27"/>
        <v>5.57E-2</v>
      </c>
      <c r="J158" s="250">
        <f t="shared" si="28"/>
        <v>5.6000000000000001E-2</v>
      </c>
      <c r="K158" s="249" t="str">
        <f t="shared" si="29"/>
        <v>-</v>
      </c>
      <c r="L158" s="250" t="str">
        <f t="shared" si="30"/>
        <v>NITI</v>
      </c>
      <c r="M158" s="248" t="s">
        <v>147</v>
      </c>
      <c r="N158" s="251" t="str">
        <f t="shared" si="31"/>
        <v>-</v>
      </c>
      <c r="O158" s="252" t="str">
        <f t="shared" si="32"/>
        <v>NV</v>
      </c>
      <c r="P158" s="253" t="str">
        <f t="shared" si="33"/>
        <v>--</v>
      </c>
      <c r="Q158" s="252" t="str">
        <f t="shared" si="34"/>
        <v>NITI, NV</v>
      </c>
      <c r="R158" s="248" t="s">
        <v>147</v>
      </c>
      <c r="S158" s="254" t="str">
        <f t="shared" si="35"/>
        <v>-</v>
      </c>
      <c r="T158" s="255" t="str">
        <f t="shared" si="36"/>
        <v>NV</v>
      </c>
      <c r="U158" s="254" t="str">
        <f t="shared" si="37"/>
        <v>--</v>
      </c>
      <c r="V158" s="255" t="str">
        <f t="shared" si="38"/>
        <v>NITI, NV</v>
      </c>
      <c r="W158" s="256" t="str">
        <f t="shared" si="39"/>
        <v>NITI, NV</v>
      </c>
      <c r="X158" s="247"/>
      <c r="Y158" s="248">
        <v>4320</v>
      </c>
      <c r="Z158" s="248">
        <v>1240</v>
      </c>
      <c r="AA158" s="248">
        <v>12.5</v>
      </c>
      <c r="AB158" s="248">
        <v>0.7</v>
      </c>
      <c r="AC158" s="248" t="s">
        <v>148</v>
      </c>
      <c r="AD158" s="248">
        <v>2.2000000000000001E-4</v>
      </c>
      <c r="AE158" s="248" t="s">
        <v>155</v>
      </c>
      <c r="AF158" s="248" t="s">
        <v>147</v>
      </c>
      <c r="AG158" s="247"/>
      <c r="AH158" s="248" t="s">
        <v>146</v>
      </c>
      <c r="AI158" s="248">
        <v>5.57E-2</v>
      </c>
      <c r="AJ158" s="248" t="s">
        <v>147</v>
      </c>
    </row>
    <row r="159" spans="1:37" ht="13.9" customHeight="1">
      <c r="A159" s="247" t="s">
        <v>482</v>
      </c>
      <c r="B159" s="247" t="s">
        <v>483</v>
      </c>
      <c r="C159" s="248" t="s">
        <v>146</v>
      </c>
      <c r="D159" s="248" t="s">
        <v>145</v>
      </c>
      <c r="E159" s="258" t="s">
        <v>149</v>
      </c>
      <c r="F159" s="258" t="s">
        <v>149</v>
      </c>
      <c r="G159" s="248">
        <v>5.8399999999999997E-3</v>
      </c>
      <c r="H159" s="247"/>
      <c r="I159" s="249">
        <f t="shared" si="27"/>
        <v>5.8399999999999997E-3</v>
      </c>
      <c r="J159" s="250">
        <f t="shared" si="28"/>
        <v>5.7999999999999996E-3</v>
      </c>
      <c r="K159" s="249" t="str">
        <f t="shared" si="29"/>
        <v>-</v>
      </c>
      <c r="L159" s="250" t="str">
        <f t="shared" si="30"/>
        <v>NITI</v>
      </c>
      <c r="M159" s="248" t="s">
        <v>147</v>
      </c>
      <c r="N159" s="251" t="str">
        <f t="shared" si="31"/>
        <v>-</v>
      </c>
      <c r="O159" s="252" t="str">
        <f t="shared" si="32"/>
        <v>NV</v>
      </c>
      <c r="P159" s="253" t="str">
        <f t="shared" si="33"/>
        <v>--</v>
      </c>
      <c r="Q159" s="252" t="str">
        <f t="shared" si="34"/>
        <v>NITI, NV</v>
      </c>
      <c r="R159" s="248" t="s">
        <v>147</v>
      </c>
      <c r="S159" s="254" t="str">
        <f t="shared" si="35"/>
        <v>-</v>
      </c>
      <c r="T159" s="255" t="str">
        <f t="shared" si="36"/>
        <v>NV</v>
      </c>
      <c r="U159" s="254" t="str">
        <f t="shared" si="37"/>
        <v>--</v>
      </c>
      <c r="V159" s="255" t="str">
        <f t="shared" si="38"/>
        <v>NITI, NV</v>
      </c>
      <c r="W159" s="256" t="str">
        <f t="shared" si="39"/>
        <v>NITI, NV</v>
      </c>
      <c r="X159" s="247"/>
      <c r="Y159" s="248">
        <v>6.42E-29</v>
      </c>
      <c r="Z159" s="248">
        <v>1.01E-28</v>
      </c>
      <c r="AA159" s="248">
        <v>12.5</v>
      </c>
      <c r="AB159" s="248" t="s">
        <v>147</v>
      </c>
      <c r="AC159" s="247"/>
      <c r="AD159" s="248">
        <v>2.0999999999999999E-3</v>
      </c>
      <c r="AE159" s="248" t="s">
        <v>166</v>
      </c>
      <c r="AF159" s="248" t="s">
        <v>147</v>
      </c>
      <c r="AG159" s="247"/>
      <c r="AH159" s="248" t="s">
        <v>146</v>
      </c>
      <c r="AI159" s="248">
        <v>5.8399999999999997E-3</v>
      </c>
      <c r="AJ159" s="248" t="s">
        <v>147</v>
      </c>
    </row>
    <row r="160" spans="1:37" ht="13.9" customHeight="1">
      <c r="A160" s="247" t="s">
        <v>484</v>
      </c>
      <c r="B160" s="247" t="s">
        <v>485</v>
      </c>
      <c r="C160" s="248" t="s">
        <v>146</v>
      </c>
      <c r="D160" s="248" t="s">
        <v>145</v>
      </c>
      <c r="E160" s="258" t="s">
        <v>149</v>
      </c>
      <c r="F160" s="258" t="s">
        <v>149</v>
      </c>
      <c r="G160" s="248">
        <v>5.8399999999999997E-3</v>
      </c>
      <c r="H160" s="247"/>
      <c r="I160" s="249">
        <f t="shared" si="27"/>
        <v>5.8399999999999997E-3</v>
      </c>
      <c r="J160" s="250">
        <f t="shared" si="28"/>
        <v>5.7999999999999996E-3</v>
      </c>
      <c r="K160" s="249" t="str">
        <f t="shared" si="29"/>
        <v>-</v>
      </c>
      <c r="L160" s="250" t="str">
        <f t="shared" si="30"/>
        <v>NITI</v>
      </c>
      <c r="M160" s="248" t="s">
        <v>147</v>
      </c>
      <c r="N160" s="251" t="str">
        <f t="shared" si="31"/>
        <v>-</v>
      </c>
      <c r="O160" s="252" t="str">
        <f t="shared" si="32"/>
        <v>NV</v>
      </c>
      <c r="P160" s="253" t="str">
        <f t="shared" si="33"/>
        <v>--</v>
      </c>
      <c r="Q160" s="252" t="str">
        <f t="shared" si="34"/>
        <v>NITI, NV</v>
      </c>
      <c r="R160" s="248" t="s">
        <v>147</v>
      </c>
      <c r="S160" s="254" t="str">
        <f t="shared" si="35"/>
        <v>-</v>
      </c>
      <c r="T160" s="255" t="str">
        <f t="shared" si="36"/>
        <v>NV</v>
      </c>
      <c r="U160" s="254" t="str">
        <f t="shared" si="37"/>
        <v>--</v>
      </c>
      <c r="V160" s="255" t="str">
        <f t="shared" si="38"/>
        <v>NITI, NV</v>
      </c>
      <c r="W160" s="256" t="str">
        <f t="shared" si="39"/>
        <v>NITI, NV</v>
      </c>
      <c r="X160" s="247"/>
      <c r="Y160" s="248">
        <v>4.7899999999999998E-31</v>
      </c>
      <c r="Z160" s="248">
        <v>5.0899999999999996E-40</v>
      </c>
      <c r="AA160" s="248">
        <v>12.5</v>
      </c>
      <c r="AB160" s="248" t="s">
        <v>147</v>
      </c>
      <c r="AC160" s="247"/>
      <c r="AD160" s="248">
        <v>2.0999999999999999E-3</v>
      </c>
      <c r="AE160" s="248" t="s">
        <v>166</v>
      </c>
      <c r="AF160" s="248" t="s">
        <v>147</v>
      </c>
      <c r="AG160" s="247"/>
      <c r="AH160" s="248" t="s">
        <v>146</v>
      </c>
      <c r="AI160" s="248">
        <v>5.8399999999999997E-3</v>
      </c>
      <c r="AJ160" s="248" t="s">
        <v>147</v>
      </c>
    </row>
    <row r="161" spans="1:37" ht="13.9" customHeight="1">
      <c r="A161" s="247" t="s">
        <v>486</v>
      </c>
      <c r="B161" s="247" t="s">
        <v>487</v>
      </c>
      <c r="C161" s="248" t="s">
        <v>146</v>
      </c>
      <c r="D161" s="248" t="s">
        <v>145</v>
      </c>
      <c r="E161" s="258" t="s">
        <v>149</v>
      </c>
      <c r="F161" s="258" t="s">
        <v>149</v>
      </c>
      <c r="G161" s="248">
        <v>6.45E-3</v>
      </c>
      <c r="H161" s="247"/>
      <c r="I161" s="249">
        <f t="shared" si="27"/>
        <v>6.45E-3</v>
      </c>
      <c r="J161" s="250">
        <f t="shared" si="28"/>
        <v>6.4999999999999997E-3</v>
      </c>
      <c r="K161" s="249" t="str">
        <f t="shared" si="29"/>
        <v>-</v>
      </c>
      <c r="L161" s="250" t="str">
        <f t="shared" si="30"/>
        <v>NITI</v>
      </c>
      <c r="M161" s="248" t="s">
        <v>147</v>
      </c>
      <c r="N161" s="274" t="str">
        <f t="shared" si="31"/>
        <v>-</v>
      </c>
      <c r="O161" s="275" t="str">
        <f t="shared" si="32"/>
        <v>NV</v>
      </c>
      <c r="P161" s="313" t="str">
        <f t="shared" si="33"/>
        <v>--</v>
      </c>
      <c r="Q161" s="275" t="str">
        <f t="shared" si="34"/>
        <v>NITI, NV</v>
      </c>
      <c r="R161" s="248" t="s">
        <v>147</v>
      </c>
      <c r="S161" s="259" t="str">
        <f t="shared" si="35"/>
        <v>-</v>
      </c>
      <c r="T161" s="260" t="str">
        <f t="shared" si="36"/>
        <v>NV</v>
      </c>
      <c r="U161" s="259" t="str">
        <f t="shared" si="37"/>
        <v>--</v>
      </c>
      <c r="V161" s="260" t="str">
        <f t="shared" si="38"/>
        <v>NITI, NV</v>
      </c>
      <c r="W161" s="261" t="str">
        <f t="shared" si="39"/>
        <v>NITI, NV</v>
      </c>
      <c r="X161" s="247"/>
      <c r="Y161" s="248">
        <v>5.8500000000000003E-34</v>
      </c>
      <c r="Z161" s="248" t="s">
        <v>147</v>
      </c>
      <c r="AA161" s="248">
        <v>12.5</v>
      </c>
      <c r="AB161" s="248" t="s">
        <v>147</v>
      </c>
      <c r="AC161" s="247"/>
      <c r="AD161" s="248">
        <v>1.9E-3</v>
      </c>
      <c r="AE161" s="248" t="s">
        <v>166</v>
      </c>
      <c r="AF161" s="248" t="s">
        <v>147</v>
      </c>
      <c r="AG161" s="247"/>
      <c r="AH161" s="248" t="s">
        <v>146</v>
      </c>
      <c r="AI161" s="248">
        <v>6.45E-3</v>
      </c>
      <c r="AJ161" s="248" t="s">
        <v>147</v>
      </c>
    </row>
    <row r="162" spans="1:37" s="315" customFormat="1" ht="13.9" customHeight="1">
      <c r="A162" s="262" t="s">
        <v>490</v>
      </c>
      <c r="B162" s="262" t="s">
        <v>491</v>
      </c>
      <c r="C162" s="263" t="s">
        <v>145</v>
      </c>
      <c r="D162" s="263" t="s">
        <v>145</v>
      </c>
      <c r="E162" s="263" t="s">
        <v>145</v>
      </c>
      <c r="F162" s="263" t="s">
        <v>145</v>
      </c>
      <c r="G162" s="263">
        <v>4.38</v>
      </c>
      <c r="H162" s="317" t="s">
        <v>163</v>
      </c>
      <c r="I162" s="249">
        <f t="shared" si="27"/>
        <v>10.199999999999999</v>
      </c>
      <c r="J162" s="250">
        <f t="shared" si="28"/>
        <v>10</v>
      </c>
      <c r="K162" s="249">
        <f t="shared" si="29"/>
        <v>4.38</v>
      </c>
      <c r="L162" s="250">
        <f t="shared" si="30"/>
        <v>4.4000000000000004</v>
      </c>
      <c r="M162" s="265">
        <v>146</v>
      </c>
      <c r="N162" s="276">
        <f>I162/0.03</f>
        <v>340</v>
      </c>
      <c r="O162" s="277">
        <f t="shared" si="32"/>
        <v>340</v>
      </c>
      <c r="P162" s="276">
        <f t="shared" si="33"/>
        <v>146</v>
      </c>
      <c r="Q162" s="277">
        <f t="shared" si="34"/>
        <v>150</v>
      </c>
      <c r="R162" s="314">
        <v>3380</v>
      </c>
      <c r="S162" s="266">
        <f>I162/K162*R162</f>
        <v>7871.232876712329</v>
      </c>
      <c r="T162" s="267">
        <f t="shared" si="36"/>
        <v>7900</v>
      </c>
      <c r="U162" s="266">
        <f t="shared" si="37"/>
        <v>3380</v>
      </c>
      <c r="V162" s="267">
        <f t="shared" si="38"/>
        <v>3400</v>
      </c>
      <c r="W162" s="268">
        <f t="shared" si="39"/>
        <v>771.68949771689495</v>
      </c>
      <c r="X162" s="281" t="s">
        <v>153</v>
      </c>
      <c r="Y162" s="263">
        <v>81800000</v>
      </c>
      <c r="Z162" s="263">
        <v>85400000</v>
      </c>
      <c r="AA162" s="263">
        <v>12.5</v>
      </c>
      <c r="AB162" s="263">
        <v>3.8</v>
      </c>
      <c r="AC162" s="263" t="s">
        <v>148</v>
      </c>
      <c r="AD162" s="263">
        <v>1.1999999999999999E-6</v>
      </c>
      <c r="AE162" s="263" t="s">
        <v>155</v>
      </c>
      <c r="AF162" s="263">
        <v>1E-3</v>
      </c>
      <c r="AG162" s="263" t="s">
        <v>155</v>
      </c>
      <c r="AH162" s="263" t="s">
        <v>146</v>
      </c>
      <c r="AI162" s="263">
        <v>10.199999999999999</v>
      </c>
      <c r="AJ162" s="263">
        <v>4.38</v>
      </c>
      <c r="AK162" s="193"/>
    </row>
    <row r="163" spans="1:37" ht="13.9" customHeight="1">
      <c r="A163" s="247" t="s">
        <v>492</v>
      </c>
      <c r="B163" s="247" t="s">
        <v>493</v>
      </c>
      <c r="C163" s="248" t="s">
        <v>145</v>
      </c>
      <c r="D163" s="248" t="s">
        <v>145</v>
      </c>
      <c r="E163" s="248" t="s">
        <v>145</v>
      </c>
      <c r="F163" s="248" t="s">
        <v>145</v>
      </c>
      <c r="G163" s="248">
        <v>87.6</v>
      </c>
      <c r="H163" s="248" t="s">
        <v>163</v>
      </c>
      <c r="I163" s="249" t="str">
        <f t="shared" si="27"/>
        <v>-</v>
      </c>
      <c r="J163" s="250" t="str">
        <f t="shared" si="28"/>
        <v>NITI</v>
      </c>
      <c r="K163" s="249">
        <f t="shared" si="29"/>
        <v>87.6</v>
      </c>
      <c r="L163" s="250">
        <f t="shared" si="30"/>
        <v>88</v>
      </c>
      <c r="M163" s="248">
        <v>2920</v>
      </c>
      <c r="N163" s="279" t="str">
        <f t="shared" si="31"/>
        <v>--</v>
      </c>
      <c r="O163" s="280" t="str">
        <f t="shared" si="32"/>
        <v>NITI</v>
      </c>
      <c r="P163" s="316">
        <f t="shared" si="33"/>
        <v>2920</v>
      </c>
      <c r="Q163" s="280">
        <f t="shared" si="34"/>
        <v>2900</v>
      </c>
      <c r="R163" s="248">
        <v>20400</v>
      </c>
      <c r="S163" s="271" t="str">
        <f t="shared" si="35"/>
        <v>--</v>
      </c>
      <c r="T163" s="272" t="str">
        <f t="shared" si="36"/>
        <v>NITI</v>
      </c>
      <c r="U163" s="271">
        <f t="shared" si="37"/>
        <v>20400</v>
      </c>
      <c r="V163" s="272">
        <f t="shared" si="38"/>
        <v>20000</v>
      </c>
      <c r="W163" s="273">
        <f t="shared" si="39"/>
        <v>232.87671232876713</v>
      </c>
      <c r="X163" s="248" t="s">
        <v>153</v>
      </c>
      <c r="Y163" s="248">
        <v>698000000</v>
      </c>
      <c r="Z163" s="248">
        <v>408000000</v>
      </c>
      <c r="AA163" s="248">
        <v>12.5</v>
      </c>
      <c r="AB163" s="248">
        <v>1.7</v>
      </c>
      <c r="AC163" s="248" t="s">
        <v>154</v>
      </c>
      <c r="AD163" s="248" t="s">
        <v>147</v>
      </c>
      <c r="AE163" s="247"/>
      <c r="AF163" s="248">
        <v>0.02</v>
      </c>
      <c r="AG163" s="248" t="s">
        <v>155</v>
      </c>
      <c r="AH163" s="248" t="s">
        <v>146</v>
      </c>
      <c r="AI163" s="248" t="s">
        <v>147</v>
      </c>
      <c r="AJ163" s="248">
        <v>87.6</v>
      </c>
    </row>
    <row r="164" spans="1:37" ht="13.9" customHeight="1">
      <c r="A164" s="247" t="s">
        <v>494</v>
      </c>
      <c r="B164" s="247" t="s">
        <v>495</v>
      </c>
      <c r="C164" s="248" t="s">
        <v>145</v>
      </c>
      <c r="D164" s="248" t="s">
        <v>145</v>
      </c>
      <c r="E164" s="248" t="s">
        <v>145</v>
      </c>
      <c r="F164" s="248" t="s">
        <v>145</v>
      </c>
      <c r="G164" s="248">
        <v>263</v>
      </c>
      <c r="H164" s="248" t="s">
        <v>163</v>
      </c>
      <c r="I164" s="249" t="str">
        <f t="shared" si="27"/>
        <v>-</v>
      </c>
      <c r="J164" s="250" t="str">
        <f t="shared" si="28"/>
        <v>NITI</v>
      </c>
      <c r="K164" s="249">
        <f t="shared" si="29"/>
        <v>263</v>
      </c>
      <c r="L164" s="250">
        <f t="shared" si="30"/>
        <v>260</v>
      </c>
      <c r="M164" s="248">
        <v>8760</v>
      </c>
      <c r="N164" s="251" t="str">
        <f t="shared" si="31"/>
        <v>--</v>
      </c>
      <c r="O164" s="252" t="str">
        <f t="shared" si="32"/>
        <v>NITI</v>
      </c>
      <c r="P164" s="253">
        <f t="shared" si="33"/>
        <v>8760</v>
      </c>
      <c r="Q164" s="252">
        <f t="shared" si="34"/>
        <v>8800</v>
      </c>
      <c r="R164" s="248">
        <v>4800000</v>
      </c>
      <c r="S164" s="254" t="str">
        <f t="shared" si="35"/>
        <v>--</v>
      </c>
      <c r="T164" s="255" t="str">
        <f t="shared" si="36"/>
        <v>NITI</v>
      </c>
      <c r="U164" s="254">
        <f t="shared" si="37"/>
        <v>4800000</v>
      </c>
      <c r="V164" s="255">
        <f t="shared" si="38"/>
        <v>4800000</v>
      </c>
      <c r="W164" s="256">
        <f t="shared" si="39"/>
        <v>18250.950570342204</v>
      </c>
      <c r="X164" s="248" t="s">
        <v>153</v>
      </c>
      <c r="Y164" s="248">
        <v>14200000</v>
      </c>
      <c r="Z164" s="248">
        <v>10200000</v>
      </c>
      <c r="AA164" s="248">
        <v>12.5</v>
      </c>
      <c r="AB164" s="248">
        <v>2</v>
      </c>
      <c r="AC164" s="248" t="s">
        <v>154</v>
      </c>
      <c r="AD164" s="248" t="s">
        <v>147</v>
      </c>
      <c r="AE164" s="247"/>
      <c r="AF164" s="248">
        <v>0.06</v>
      </c>
      <c r="AG164" s="248" t="s">
        <v>174</v>
      </c>
      <c r="AH164" s="248" t="s">
        <v>146</v>
      </c>
      <c r="AI164" s="248" t="s">
        <v>147</v>
      </c>
      <c r="AJ164" s="248">
        <v>263</v>
      </c>
    </row>
    <row r="165" spans="1:37" ht="13.9" customHeight="1">
      <c r="A165" s="247" t="s">
        <v>496</v>
      </c>
      <c r="B165" s="247" t="s">
        <v>497</v>
      </c>
      <c r="C165" s="248" t="s">
        <v>145</v>
      </c>
      <c r="D165" s="248" t="s">
        <v>145</v>
      </c>
      <c r="E165" s="248" t="s">
        <v>145</v>
      </c>
      <c r="F165" s="248" t="s">
        <v>145</v>
      </c>
      <c r="G165" s="248">
        <v>175</v>
      </c>
      <c r="H165" s="248" t="s">
        <v>163</v>
      </c>
      <c r="I165" s="249" t="str">
        <f t="shared" si="27"/>
        <v>-</v>
      </c>
      <c r="J165" s="250" t="str">
        <f t="shared" si="28"/>
        <v>NITI</v>
      </c>
      <c r="K165" s="249">
        <f t="shared" si="29"/>
        <v>175</v>
      </c>
      <c r="L165" s="250">
        <f t="shared" si="30"/>
        <v>180</v>
      </c>
      <c r="M165" s="248">
        <v>5840</v>
      </c>
      <c r="N165" s="251" t="str">
        <f t="shared" si="31"/>
        <v>--</v>
      </c>
      <c r="O165" s="252" t="str">
        <f t="shared" si="32"/>
        <v>NITI</v>
      </c>
      <c r="P165" s="253">
        <f t="shared" si="33"/>
        <v>5840</v>
      </c>
      <c r="Q165" s="252">
        <f t="shared" si="34"/>
        <v>5800</v>
      </c>
      <c r="R165" s="248">
        <v>20900000</v>
      </c>
      <c r="S165" s="254" t="str">
        <f t="shared" si="35"/>
        <v>--</v>
      </c>
      <c r="T165" s="255" t="str">
        <f t="shared" si="36"/>
        <v>NITI</v>
      </c>
      <c r="U165" s="254">
        <f t="shared" si="37"/>
        <v>20900000</v>
      </c>
      <c r="V165" s="255">
        <f t="shared" si="38"/>
        <v>21000000</v>
      </c>
      <c r="W165" s="256">
        <f t="shared" si="39"/>
        <v>119428.57142857143</v>
      </c>
      <c r="X165" s="248" t="s">
        <v>153</v>
      </c>
      <c r="Y165" s="248">
        <v>25700000</v>
      </c>
      <c r="Z165" s="248">
        <v>8370000</v>
      </c>
      <c r="AA165" s="248">
        <v>12.5</v>
      </c>
      <c r="AB165" s="248">
        <v>3</v>
      </c>
      <c r="AC165" s="248" t="s">
        <v>154</v>
      </c>
      <c r="AD165" s="248" t="s">
        <v>147</v>
      </c>
      <c r="AE165" s="247"/>
      <c r="AF165" s="248">
        <v>0.04</v>
      </c>
      <c r="AG165" s="248" t="s">
        <v>174</v>
      </c>
      <c r="AH165" s="248" t="s">
        <v>146</v>
      </c>
      <c r="AI165" s="248" t="s">
        <v>147</v>
      </c>
      <c r="AJ165" s="248">
        <v>175</v>
      </c>
    </row>
    <row r="166" spans="1:37" ht="13.9" customHeight="1">
      <c r="A166" s="247" t="s">
        <v>498</v>
      </c>
      <c r="B166" s="247" t="s">
        <v>499</v>
      </c>
      <c r="C166" s="248" t="s">
        <v>145</v>
      </c>
      <c r="D166" s="248" t="s">
        <v>145</v>
      </c>
      <c r="E166" s="248" t="s">
        <v>145</v>
      </c>
      <c r="F166" s="248" t="s">
        <v>145</v>
      </c>
      <c r="G166" s="248">
        <v>307</v>
      </c>
      <c r="H166" s="248" t="s">
        <v>163</v>
      </c>
      <c r="I166" s="249" t="str">
        <f t="shared" si="27"/>
        <v>-</v>
      </c>
      <c r="J166" s="250" t="str">
        <f t="shared" si="28"/>
        <v>NITI</v>
      </c>
      <c r="K166" s="249">
        <f t="shared" si="29"/>
        <v>307</v>
      </c>
      <c r="L166" s="250">
        <f t="shared" si="30"/>
        <v>310</v>
      </c>
      <c r="M166" s="248">
        <v>10200</v>
      </c>
      <c r="N166" s="251" t="str">
        <f t="shared" si="31"/>
        <v>--</v>
      </c>
      <c r="O166" s="252" t="str">
        <f t="shared" si="32"/>
        <v>NITI</v>
      </c>
      <c r="P166" s="253">
        <f t="shared" si="33"/>
        <v>10200</v>
      </c>
      <c r="Q166" s="252">
        <f t="shared" si="34"/>
        <v>10000</v>
      </c>
      <c r="R166" s="248">
        <v>101000</v>
      </c>
      <c r="S166" s="254" t="str">
        <f t="shared" si="35"/>
        <v>--</v>
      </c>
      <c r="T166" s="255" t="str">
        <f t="shared" si="36"/>
        <v>NITI</v>
      </c>
      <c r="U166" s="254">
        <f t="shared" si="37"/>
        <v>101000</v>
      </c>
      <c r="V166" s="255">
        <f t="shared" si="38"/>
        <v>100000</v>
      </c>
      <c r="W166" s="256">
        <f t="shared" si="39"/>
        <v>328.99022801302931</v>
      </c>
      <c r="X166" s="248" t="s">
        <v>153</v>
      </c>
      <c r="Y166" s="248">
        <v>442000000</v>
      </c>
      <c r="Z166" s="248">
        <v>242000000</v>
      </c>
      <c r="AA166" s="248">
        <v>12.5</v>
      </c>
      <c r="AB166" s="248">
        <v>2</v>
      </c>
      <c r="AC166" s="248" t="s">
        <v>154</v>
      </c>
      <c r="AD166" s="248" t="s">
        <v>147</v>
      </c>
      <c r="AE166" s="247"/>
      <c r="AF166" s="248">
        <v>7.0000000000000007E-2</v>
      </c>
      <c r="AG166" s="248" t="s">
        <v>174</v>
      </c>
      <c r="AH166" s="248" t="s">
        <v>146</v>
      </c>
      <c r="AI166" s="248" t="s">
        <v>147</v>
      </c>
      <c r="AJ166" s="248">
        <v>307</v>
      </c>
    </row>
    <row r="167" spans="1:37" ht="13.9" customHeight="1">
      <c r="A167" s="247" t="s">
        <v>500</v>
      </c>
      <c r="B167" s="247" t="s">
        <v>501</v>
      </c>
      <c r="C167" s="248" t="s">
        <v>145</v>
      </c>
      <c r="D167" s="248" t="s">
        <v>145</v>
      </c>
      <c r="E167" s="248" t="s">
        <v>145</v>
      </c>
      <c r="F167" s="248" t="s">
        <v>145</v>
      </c>
      <c r="G167" s="248">
        <v>35</v>
      </c>
      <c r="H167" s="248" t="s">
        <v>163</v>
      </c>
      <c r="I167" s="249" t="str">
        <f t="shared" si="27"/>
        <v>-</v>
      </c>
      <c r="J167" s="250" t="str">
        <f t="shared" si="28"/>
        <v>NITI</v>
      </c>
      <c r="K167" s="249">
        <f t="shared" si="29"/>
        <v>35</v>
      </c>
      <c r="L167" s="250">
        <f t="shared" si="30"/>
        <v>35</v>
      </c>
      <c r="M167" s="248">
        <v>1170</v>
      </c>
      <c r="N167" s="251" t="str">
        <f t="shared" si="31"/>
        <v>--</v>
      </c>
      <c r="O167" s="252" t="str">
        <f t="shared" si="32"/>
        <v>NITI</v>
      </c>
      <c r="P167" s="253">
        <f t="shared" si="33"/>
        <v>1170</v>
      </c>
      <c r="Q167" s="252">
        <f t="shared" si="34"/>
        <v>1200</v>
      </c>
      <c r="R167" s="248">
        <v>4940</v>
      </c>
      <c r="S167" s="254" t="str">
        <f t="shared" si="35"/>
        <v>--</v>
      </c>
      <c r="T167" s="255" t="str">
        <f t="shared" si="36"/>
        <v>NITI</v>
      </c>
      <c r="U167" s="254">
        <f t="shared" si="37"/>
        <v>4940</v>
      </c>
      <c r="V167" s="255">
        <f t="shared" si="38"/>
        <v>4900</v>
      </c>
      <c r="W167" s="256">
        <f t="shared" si="39"/>
        <v>141.14285714285714</v>
      </c>
      <c r="X167" s="248" t="s">
        <v>153</v>
      </c>
      <c r="Y167" s="248">
        <v>208000000</v>
      </c>
      <c r="Z167" s="248">
        <v>106000000</v>
      </c>
      <c r="AA167" s="248">
        <v>12.5</v>
      </c>
      <c r="AB167" s="248">
        <v>1.4</v>
      </c>
      <c r="AC167" s="248" t="s">
        <v>154</v>
      </c>
      <c r="AD167" s="248" t="s">
        <v>147</v>
      </c>
      <c r="AE167" s="247"/>
      <c r="AF167" s="248">
        <v>8.0000000000000002E-3</v>
      </c>
      <c r="AG167" s="248" t="s">
        <v>174</v>
      </c>
      <c r="AH167" s="248" t="s">
        <v>146</v>
      </c>
      <c r="AI167" s="248" t="s">
        <v>147</v>
      </c>
      <c r="AJ167" s="248">
        <v>35</v>
      </c>
    </row>
    <row r="168" spans="1:37" ht="13.9" customHeight="1">
      <c r="A168" s="247" t="s">
        <v>502</v>
      </c>
      <c r="B168" s="247" t="s">
        <v>503</v>
      </c>
      <c r="C168" s="248" t="s">
        <v>145</v>
      </c>
      <c r="D168" s="248" t="s">
        <v>145</v>
      </c>
      <c r="E168" s="248" t="s">
        <v>145</v>
      </c>
      <c r="F168" s="248" t="s">
        <v>145</v>
      </c>
      <c r="G168" s="248">
        <v>17500</v>
      </c>
      <c r="H168" s="248" t="s">
        <v>163</v>
      </c>
      <c r="I168" s="249" t="str">
        <f t="shared" si="27"/>
        <v>-</v>
      </c>
      <c r="J168" s="250" t="str">
        <f t="shared" si="28"/>
        <v>NITI</v>
      </c>
      <c r="K168" s="249">
        <f t="shared" si="29"/>
        <v>17500</v>
      </c>
      <c r="L168" s="250">
        <f t="shared" si="30"/>
        <v>18000</v>
      </c>
      <c r="M168" s="248">
        <v>584000</v>
      </c>
      <c r="N168" s="251" t="str">
        <f t="shared" si="31"/>
        <v>--</v>
      </c>
      <c r="O168" s="252" t="str">
        <f t="shared" si="32"/>
        <v>NITI</v>
      </c>
      <c r="P168" s="253">
        <f t="shared" si="33"/>
        <v>584000</v>
      </c>
      <c r="Q168" s="252">
        <f t="shared" si="34"/>
        <v>580000</v>
      </c>
      <c r="R168" s="248">
        <v>57200</v>
      </c>
      <c r="S168" s="254" t="str">
        <f t="shared" si="35"/>
        <v>--</v>
      </c>
      <c r="T168" s="255" t="str">
        <f t="shared" si="36"/>
        <v>NITI</v>
      </c>
      <c r="U168" s="254">
        <f t="shared" si="37"/>
        <v>57200</v>
      </c>
      <c r="V168" s="255">
        <f t="shared" si="38"/>
        <v>57000</v>
      </c>
      <c r="W168" s="256">
        <f t="shared" si="39"/>
        <v>3.2685714285714287</v>
      </c>
      <c r="X168" s="248" t="s">
        <v>153</v>
      </c>
      <c r="Y168" s="248">
        <v>3500000000</v>
      </c>
      <c r="Z168" s="248">
        <v>2060000000</v>
      </c>
      <c r="AA168" s="248">
        <v>12.5</v>
      </c>
      <c r="AB168" s="248">
        <v>3.8</v>
      </c>
      <c r="AC168" s="248" t="s">
        <v>154</v>
      </c>
      <c r="AD168" s="248" t="s">
        <v>147</v>
      </c>
      <c r="AE168" s="247"/>
      <c r="AF168" s="248">
        <v>4</v>
      </c>
      <c r="AG168" s="248" t="s">
        <v>174</v>
      </c>
      <c r="AH168" s="248" t="s">
        <v>146</v>
      </c>
      <c r="AI168" s="248" t="s">
        <v>147</v>
      </c>
      <c r="AJ168" s="248">
        <v>17500</v>
      </c>
    </row>
    <row r="169" spans="1:37" ht="13.9" customHeight="1">
      <c r="A169" s="247" t="s">
        <v>504</v>
      </c>
      <c r="B169" s="247" t="s">
        <v>505</v>
      </c>
      <c r="C169" s="248" t="s">
        <v>145</v>
      </c>
      <c r="D169" s="248" t="s">
        <v>145</v>
      </c>
      <c r="E169" s="248" t="s">
        <v>145</v>
      </c>
      <c r="F169" s="248" t="s">
        <v>145</v>
      </c>
      <c r="G169" s="248">
        <v>1310</v>
      </c>
      <c r="H169" s="248" t="s">
        <v>163</v>
      </c>
      <c r="I169" s="249" t="str">
        <f t="shared" si="27"/>
        <v>-</v>
      </c>
      <c r="J169" s="250" t="str">
        <f t="shared" si="28"/>
        <v>NITI</v>
      </c>
      <c r="K169" s="249">
        <f t="shared" si="29"/>
        <v>1310</v>
      </c>
      <c r="L169" s="250">
        <f t="shared" si="30"/>
        <v>1300</v>
      </c>
      <c r="M169" s="248">
        <v>43800</v>
      </c>
      <c r="N169" s="251" t="str">
        <f t="shared" si="31"/>
        <v>--</v>
      </c>
      <c r="O169" s="252" t="str">
        <f t="shared" si="32"/>
        <v>NITI</v>
      </c>
      <c r="P169" s="253">
        <f t="shared" si="33"/>
        <v>43800</v>
      </c>
      <c r="Q169" s="252">
        <f t="shared" si="34"/>
        <v>44000</v>
      </c>
      <c r="R169" s="248">
        <v>140000</v>
      </c>
      <c r="S169" s="254" t="str">
        <f t="shared" si="35"/>
        <v>--</v>
      </c>
      <c r="T169" s="255" t="str">
        <f t="shared" si="36"/>
        <v>NITI</v>
      </c>
      <c r="U169" s="254">
        <f t="shared" si="37"/>
        <v>140000</v>
      </c>
      <c r="V169" s="255">
        <f t="shared" si="38"/>
        <v>140000</v>
      </c>
      <c r="W169" s="256">
        <f t="shared" si="39"/>
        <v>106.87022900763358</v>
      </c>
      <c r="X169" s="248" t="s">
        <v>153</v>
      </c>
      <c r="Y169" s="248">
        <v>126000000</v>
      </c>
      <c r="Z169" s="248">
        <v>50500000</v>
      </c>
      <c r="AA169" s="248">
        <v>12.5</v>
      </c>
      <c r="AB169" s="248">
        <v>1.8</v>
      </c>
      <c r="AC169" s="248" t="s">
        <v>148</v>
      </c>
      <c r="AD169" s="248" t="s">
        <v>147</v>
      </c>
      <c r="AE169" s="247"/>
      <c r="AF169" s="248">
        <v>0.3</v>
      </c>
      <c r="AG169" s="248" t="s">
        <v>174</v>
      </c>
      <c r="AH169" s="248" t="s">
        <v>146</v>
      </c>
      <c r="AI169" s="248" t="s">
        <v>147</v>
      </c>
      <c r="AJ169" s="248">
        <v>1310</v>
      </c>
    </row>
    <row r="170" spans="1:37" ht="13.9" customHeight="1">
      <c r="A170" s="247" t="s">
        <v>506</v>
      </c>
      <c r="B170" s="247" t="s">
        <v>507</v>
      </c>
      <c r="C170" s="248" t="s">
        <v>145</v>
      </c>
      <c r="D170" s="248" t="s">
        <v>145</v>
      </c>
      <c r="E170" s="248" t="s">
        <v>145</v>
      </c>
      <c r="F170" s="248" t="s">
        <v>145</v>
      </c>
      <c r="G170" s="248">
        <v>153</v>
      </c>
      <c r="H170" s="248" t="s">
        <v>152</v>
      </c>
      <c r="I170" s="249">
        <f t="shared" si="27"/>
        <v>153</v>
      </c>
      <c r="J170" s="250">
        <f t="shared" si="28"/>
        <v>150</v>
      </c>
      <c r="K170" s="249">
        <f t="shared" si="29"/>
        <v>175000</v>
      </c>
      <c r="L170" s="250">
        <f t="shared" si="30"/>
        <v>180000</v>
      </c>
      <c r="M170" s="248">
        <v>5110</v>
      </c>
      <c r="N170" s="251">
        <f t="shared" si="31"/>
        <v>5110</v>
      </c>
      <c r="O170" s="252">
        <f t="shared" si="32"/>
        <v>5100</v>
      </c>
      <c r="P170" s="253">
        <f t="shared" si="33"/>
        <v>5833333.333333334</v>
      </c>
      <c r="Q170" s="252">
        <f t="shared" si="34"/>
        <v>5800000</v>
      </c>
      <c r="R170" s="248">
        <v>3930</v>
      </c>
      <c r="S170" s="254">
        <f t="shared" si="35"/>
        <v>3930</v>
      </c>
      <c r="T170" s="255">
        <f t="shared" si="36"/>
        <v>3900</v>
      </c>
      <c r="U170" s="254">
        <f t="shared" si="37"/>
        <v>4495098.0392156858</v>
      </c>
      <c r="V170" s="255">
        <f t="shared" si="38"/>
        <v>4500000</v>
      </c>
      <c r="W170" s="256">
        <f t="shared" si="39"/>
        <v>25.686274509803919</v>
      </c>
      <c r="X170" s="248" t="s">
        <v>153</v>
      </c>
      <c r="Y170" s="248">
        <v>681000000</v>
      </c>
      <c r="Z170" s="248">
        <v>468000000</v>
      </c>
      <c r="AA170" s="248">
        <v>12.5</v>
      </c>
      <c r="AB170" s="248">
        <v>1.2</v>
      </c>
      <c r="AC170" s="248" t="s">
        <v>148</v>
      </c>
      <c r="AD170" s="248">
        <v>8.0000000000000002E-8</v>
      </c>
      <c r="AE170" s="248" t="s">
        <v>155</v>
      </c>
      <c r="AF170" s="248">
        <v>40</v>
      </c>
      <c r="AG170" s="248" t="s">
        <v>155</v>
      </c>
      <c r="AH170" s="248" t="s">
        <v>146</v>
      </c>
      <c r="AI170" s="248">
        <v>153</v>
      </c>
      <c r="AJ170" s="248">
        <v>175000</v>
      </c>
    </row>
    <row r="171" spans="1:37" ht="13.9" customHeight="1">
      <c r="A171" s="247" t="s">
        <v>92</v>
      </c>
      <c r="B171" s="247" t="s">
        <v>508</v>
      </c>
      <c r="C171" s="248" t="s">
        <v>145</v>
      </c>
      <c r="D171" s="248" t="s">
        <v>145</v>
      </c>
      <c r="E171" s="248" t="s">
        <v>145</v>
      </c>
      <c r="F171" s="248" t="s">
        <v>145</v>
      </c>
      <c r="G171" s="248">
        <v>4.91</v>
      </c>
      <c r="H171" s="248" t="s">
        <v>152</v>
      </c>
      <c r="I171" s="249">
        <f t="shared" si="27"/>
        <v>4.91</v>
      </c>
      <c r="J171" s="250">
        <f t="shared" si="28"/>
        <v>4.9000000000000004</v>
      </c>
      <c r="K171" s="249">
        <f t="shared" si="29"/>
        <v>4380</v>
      </c>
      <c r="L171" s="250">
        <f t="shared" si="30"/>
        <v>4400</v>
      </c>
      <c r="M171" s="248">
        <v>164</v>
      </c>
      <c r="N171" s="251">
        <f t="shared" si="31"/>
        <v>164</v>
      </c>
      <c r="O171" s="252">
        <f t="shared" si="32"/>
        <v>160</v>
      </c>
      <c r="P171" s="253">
        <f t="shared" si="33"/>
        <v>146000</v>
      </c>
      <c r="Q171" s="252">
        <f t="shared" si="34"/>
        <v>150000</v>
      </c>
      <c r="R171" s="248">
        <v>30.8</v>
      </c>
      <c r="S171" s="254">
        <f t="shared" si="35"/>
        <v>30.8</v>
      </c>
      <c r="T171" s="255">
        <f t="shared" si="36"/>
        <v>31</v>
      </c>
      <c r="U171" s="254">
        <f t="shared" si="37"/>
        <v>27475.356415478615</v>
      </c>
      <c r="V171" s="255">
        <f t="shared" si="38"/>
        <v>27000</v>
      </c>
      <c r="W171" s="256">
        <f t="shared" si="39"/>
        <v>6.2729124236252547</v>
      </c>
      <c r="X171" s="248" t="s">
        <v>509</v>
      </c>
      <c r="Y171" s="248">
        <v>54800000</v>
      </c>
      <c r="Z171" s="248">
        <v>26900000</v>
      </c>
      <c r="AA171" s="248">
        <v>12.5</v>
      </c>
      <c r="AB171" s="248">
        <v>0.8</v>
      </c>
      <c r="AC171" s="248" t="s">
        <v>154</v>
      </c>
      <c r="AD171" s="248">
        <v>2.5000000000000002E-6</v>
      </c>
      <c r="AE171" s="248" t="s">
        <v>166</v>
      </c>
      <c r="AF171" s="248">
        <v>1</v>
      </c>
      <c r="AG171" s="248" t="s">
        <v>155</v>
      </c>
      <c r="AH171" s="248" t="s">
        <v>146</v>
      </c>
      <c r="AI171" s="248">
        <v>4.91</v>
      </c>
      <c r="AJ171" s="248">
        <v>4380</v>
      </c>
    </row>
    <row r="172" spans="1:37" ht="13.9" customHeight="1">
      <c r="A172" s="247" t="s">
        <v>510</v>
      </c>
      <c r="B172" s="247" t="s">
        <v>511</v>
      </c>
      <c r="C172" s="248" t="s">
        <v>146</v>
      </c>
      <c r="D172" s="248" t="s">
        <v>145</v>
      </c>
      <c r="E172" s="258" t="s">
        <v>149</v>
      </c>
      <c r="F172" s="258" t="s">
        <v>149</v>
      </c>
      <c r="G172" s="248">
        <v>1750</v>
      </c>
      <c r="H172" s="247"/>
      <c r="I172" s="249" t="str">
        <f t="shared" si="27"/>
        <v>-</v>
      </c>
      <c r="J172" s="250" t="str">
        <f t="shared" si="28"/>
        <v>NITI</v>
      </c>
      <c r="K172" s="249">
        <f t="shared" si="29"/>
        <v>1750</v>
      </c>
      <c r="L172" s="250">
        <f t="shared" si="30"/>
        <v>1800</v>
      </c>
      <c r="M172" s="248" t="s">
        <v>147</v>
      </c>
      <c r="N172" s="251" t="str">
        <f t="shared" si="31"/>
        <v>--</v>
      </c>
      <c r="O172" s="252" t="str">
        <f t="shared" si="32"/>
        <v>NITI, NV</v>
      </c>
      <c r="P172" s="253" t="str">
        <f t="shared" si="33"/>
        <v>--</v>
      </c>
      <c r="Q172" s="252" t="str">
        <f t="shared" si="34"/>
        <v>NV</v>
      </c>
      <c r="R172" s="248" t="s">
        <v>147</v>
      </c>
      <c r="S172" s="254" t="str">
        <f t="shared" si="35"/>
        <v>--</v>
      </c>
      <c r="T172" s="255" t="str">
        <f t="shared" si="36"/>
        <v>NITI, NV</v>
      </c>
      <c r="U172" s="254" t="str">
        <f t="shared" si="37"/>
        <v>--</v>
      </c>
      <c r="V172" s="255" t="str">
        <f t="shared" si="38"/>
        <v>NV</v>
      </c>
      <c r="W172" s="256" t="str">
        <f t="shared" si="39"/>
        <v>NV</v>
      </c>
      <c r="X172" s="247"/>
      <c r="Y172" s="248">
        <v>307000</v>
      </c>
      <c r="Z172" s="248">
        <v>857000</v>
      </c>
      <c r="AA172" s="248">
        <v>12.5</v>
      </c>
      <c r="AB172" s="248">
        <v>3.2</v>
      </c>
      <c r="AC172" s="248" t="s">
        <v>154</v>
      </c>
      <c r="AD172" s="248" t="s">
        <v>147</v>
      </c>
      <c r="AE172" s="247"/>
      <c r="AF172" s="248">
        <v>0.4</v>
      </c>
      <c r="AG172" s="248" t="s">
        <v>166</v>
      </c>
      <c r="AH172" s="248" t="s">
        <v>146</v>
      </c>
      <c r="AI172" s="248" t="s">
        <v>147</v>
      </c>
      <c r="AJ172" s="248">
        <v>1750</v>
      </c>
    </row>
    <row r="173" spans="1:37" ht="13.9" customHeight="1">
      <c r="A173" s="247" t="s">
        <v>512</v>
      </c>
      <c r="B173" s="247" t="s">
        <v>513</v>
      </c>
      <c r="C173" s="248" t="s">
        <v>146</v>
      </c>
      <c r="D173" s="248" t="s">
        <v>145</v>
      </c>
      <c r="E173" s="258" t="s">
        <v>149</v>
      </c>
      <c r="F173" s="258" t="s">
        <v>149</v>
      </c>
      <c r="G173" s="248">
        <v>7010</v>
      </c>
      <c r="H173" s="247"/>
      <c r="I173" s="249" t="str">
        <f t="shared" si="27"/>
        <v>-</v>
      </c>
      <c r="J173" s="250" t="str">
        <f t="shared" si="28"/>
        <v>NITI</v>
      </c>
      <c r="K173" s="249">
        <f t="shared" si="29"/>
        <v>7010</v>
      </c>
      <c r="L173" s="250">
        <f t="shared" si="30"/>
        <v>7000</v>
      </c>
      <c r="M173" s="248" t="s">
        <v>147</v>
      </c>
      <c r="N173" s="251" t="str">
        <f t="shared" si="31"/>
        <v>--</v>
      </c>
      <c r="O173" s="252" t="str">
        <f t="shared" si="32"/>
        <v>NITI, NV</v>
      </c>
      <c r="P173" s="253" t="str">
        <f t="shared" si="33"/>
        <v>--</v>
      </c>
      <c r="Q173" s="252" t="str">
        <f t="shared" si="34"/>
        <v>NV</v>
      </c>
      <c r="R173" s="248" t="s">
        <v>147</v>
      </c>
      <c r="S173" s="254" t="str">
        <f t="shared" si="35"/>
        <v>--</v>
      </c>
      <c r="T173" s="255" t="str">
        <f t="shared" si="36"/>
        <v>NITI, NV</v>
      </c>
      <c r="U173" s="254" t="str">
        <f t="shared" si="37"/>
        <v>--</v>
      </c>
      <c r="V173" s="255" t="str">
        <f t="shared" si="38"/>
        <v>NV</v>
      </c>
      <c r="W173" s="256" t="str">
        <f t="shared" si="39"/>
        <v>NV</v>
      </c>
      <c r="X173" s="247"/>
      <c r="Y173" s="248">
        <v>5590000</v>
      </c>
      <c r="Z173" s="248">
        <v>24300000</v>
      </c>
      <c r="AA173" s="248">
        <v>12.5</v>
      </c>
      <c r="AB173" s="248">
        <v>4</v>
      </c>
      <c r="AC173" s="248" t="s">
        <v>154</v>
      </c>
      <c r="AD173" s="248" t="s">
        <v>147</v>
      </c>
      <c r="AE173" s="247"/>
      <c r="AF173" s="248">
        <v>1.6</v>
      </c>
      <c r="AG173" s="248" t="s">
        <v>155</v>
      </c>
      <c r="AH173" s="248" t="s">
        <v>146</v>
      </c>
      <c r="AI173" s="248" t="s">
        <v>147</v>
      </c>
      <c r="AJ173" s="248">
        <v>7010</v>
      </c>
    </row>
    <row r="174" spans="1:37" ht="13.9" customHeight="1">
      <c r="A174" s="247" t="s">
        <v>514</v>
      </c>
      <c r="B174" s="247" t="s">
        <v>515</v>
      </c>
      <c r="C174" s="248" t="s">
        <v>145</v>
      </c>
      <c r="D174" s="248" t="s">
        <v>145</v>
      </c>
      <c r="E174" s="248" t="s">
        <v>145</v>
      </c>
      <c r="F174" s="248" t="s">
        <v>145</v>
      </c>
      <c r="G174" s="248">
        <v>4.0899999999999999E-3</v>
      </c>
      <c r="H174" s="248" t="s">
        <v>152</v>
      </c>
      <c r="I174" s="249">
        <f t="shared" si="27"/>
        <v>4.0899999999999999E-3</v>
      </c>
      <c r="J174" s="250">
        <f t="shared" si="28"/>
        <v>4.1000000000000003E-3</v>
      </c>
      <c r="K174" s="249">
        <f t="shared" si="29"/>
        <v>131</v>
      </c>
      <c r="L174" s="250">
        <f t="shared" si="30"/>
        <v>130</v>
      </c>
      <c r="M174" s="248">
        <v>0.13600000000000001</v>
      </c>
      <c r="N174" s="251">
        <f t="shared" si="31"/>
        <v>0.13600000000000001</v>
      </c>
      <c r="O174" s="252">
        <f t="shared" si="32"/>
        <v>0.14000000000000001</v>
      </c>
      <c r="P174" s="253">
        <f t="shared" si="33"/>
        <v>4366.666666666667</v>
      </c>
      <c r="Q174" s="252">
        <f t="shared" si="34"/>
        <v>4400</v>
      </c>
      <c r="R174" s="248">
        <v>1.01</v>
      </c>
      <c r="S174" s="254">
        <f t="shared" si="35"/>
        <v>1.01</v>
      </c>
      <c r="T174" s="255">
        <f t="shared" si="36"/>
        <v>1</v>
      </c>
      <c r="U174" s="254">
        <f t="shared" si="37"/>
        <v>32349.633251833744</v>
      </c>
      <c r="V174" s="255">
        <f t="shared" si="38"/>
        <v>32000</v>
      </c>
      <c r="W174" s="256">
        <f t="shared" si="39"/>
        <v>246.94376528117363</v>
      </c>
      <c r="X174" s="248" t="s">
        <v>153</v>
      </c>
      <c r="Y174" s="248">
        <v>3110000000</v>
      </c>
      <c r="Z174" s="248">
        <v>4030000000</v>
      </c>
      <c r="AA174" s="248">
        <v>12.5</v>
      </c>
      <c r="AB174" s="248">
        <v>3</v>
      </c>
      <c r="AC174" s="248" t="s">
        <v>154</v>
      </c>
      <c r="AD174" s="248">
        <v>3.0000000000000001E-3</v>
      </c>
      <c r="AE174" s="248" t="s">
        <v>155</v>
      </c>
      <c r="AF174" s="248">
        <v>0.03</v>
      </c>
      <c r="AG174" s="248" t="s">
        <v>166</v>
      </c>
      <c r="AH174" s="248" t="s">
        <v>171</v>
      </c>
      <c r="AI174" s="248">
        <v>4.0899999999999999E-3</v>
      </c>
      <c r="AJ174" s="248">
        <v>131</v>
      </c>
    </row>
    <row r="175" spans="1:37" ht="13.9" customHeight="1">
      <c r="A175" s="247" t="s">
        <v>516</v>
      </c>
      <c r="B175" s="247" t="s">
        <v>517</v>
      </c>
      <c r="C175" s="248" t="s">
        <v>146</v>
      </c>
      <c r="D175" s="248" t="s">
        <v>145</v>
      </c>
      <c r="E175" s="258" t="s">
        <v>149</v>
      </c>
      <c r="F175" s="258" t="s">
        <v>149</v>
      </c>
      <c r="G175" s="248">
        <v>0.94299999999999995</v>
      </c>
      <c r="H175" s="247"/>
      <c r="I175" s="249">
        <f t="shared" si="27"/>
        <v>0.94299999999999995</v>
      </c>
      <c r="J175" s="250">
        <f t="shared" si="28"/>
        <v>0.94</v>
      </c>
      <c r="K175" s="249" t="str">
        <f t="shared" si="29"/>
        <v>-</v>
      </c>
      <c r="L175" s="250" t="str">
        <f t="shared" si="30"/>
        <v>NITI</v>
      </c>
      <c r="M175" s="248" t="s">
        <v>147</v>
      </c>
      <c r="N175" s="251" t="str">
        <f t="shared" si="31"/>
        <v>-</v>
      </c>
      <c r="O175" s="252" t="str">
        <f t="shared" si="32"/>
        <v>NV</v>
      </c>
      <c r="P175" s="253" t="str">
        <f t="shared" si="33"/>
        <v>--</v>
      </c>
      <c r="Q175" s="252" t="str">
        <f t="shared" si="34"/>
        <v>NITI, NV</v>
      </c>
      <c r="R175" s="248" t="s">
        <v>147</v>
      </c>
      <c r="S175" s="254" t="str">
        <f t="shared" si="35"/>
        <v>-</v>
      </c>
      <c r="T175" s="255" t="str">
        <f t="shared" si="36"/>
        <v>NV</v>
      </c>
      <c r="U175" s="254" t="str">
        <f t="shared" si="37"/>
        <v>--</v>
      </c>
      <c r="V175" s="255" t="str">
        <f t="shared" si="38"/>
        <v>NITI, NV</v>
      </c>
      <c r="W175" s="256" t="str">
        <f t="shared" si="39"/>
        <v>NITI, NV</v>
      </c>
      <c r="X175" s="247"/>
      <c r="Y175" s="248">
        <v>11.1</v>
      </c>
      <c r="Z175" s="248">
        <v>11.1</v>
      </c>
      <c r="AA175" s="248">
        <v>12.5</v>
      </c>
      <c r="AB175" s="248" t="s">
        <v>147</v>
      </c>
      <c r="AC175" s="247"/>
      <c r="AD175" s="248">
        <v>1.2999999999999999E-5</v>
      </c>
      <c r="AE175" s="248" t="s">
        <v>166</v>
      </c>
      <c r="AF175" s="248" t="s">
        <v>147</v>
      </c>
      <c r="AG175" s="247"/>
      <c r="AH175" s="248" t="s">
        <v>146</v>
      </c>
      <c r="AI175" s="248">
        <v>0.94299999999999995</v>
      </c>
      <c r="AJ175" s="248" t="s">
        <v>147</v>
      </c>
    </row>
    <row r="176" spans="1:37" ht="13.9" customHeight="1">
      <c r="A176" s="247" t="s">
        <v>518</v>
      </c>
      <c r="B176" s="247" t="s">
        <v>519</v>
      </c>
      <c r="C176" s="248" t="s">
        <v>145</v>
      </c>
      <c r="D176" s="248" t="s">
        <v>145</v>
      </c>
      <c r="E176" s="248" t="s">
        <v>145</v>
      </c>
      <c r="F176" s="248" t="s">
        <v>145</v>
      </c>
      <c r="G176" s="248">
        <v>6.4499999999999996E-4</v>
      </c>
      <c r="H176" s="248" t="s">
        <v>152</v>
      </c>
      <c r="I176" s="249">
        <f t="shared" si="27"/>
        <v>6.4499999999999996E-4</v>
      </c>
      <c r="J176" s="250">
        <f t="shared" si="28"/>
        <v>6.4999999999999997E-4</v>
      </c>
      <c r="K176" s="249" t="str">
        <f t="shared" si="29"/>
        <v>-</v>
      </c>
      <c r="L176" s="250" t="str">
        <f t="shared" si="30"/>
        <v>NITI</v>
      </c>
      <c r="M176" s="248">
        <v>2.1499999999999998E-2</v>
      </c>
      <c r="N176" s="251">
        <f t="shared" si="31"/>
        <v>2.1499999999999998E-2</v>
      </c>
      <c r="O176" s="252">
        <f t="shared" si="32"/>
        <v>2.1999999999999999E-2</v>
      </c>
      <c r="P176" s="253" t="str">
        <f t="shared" si="33"/>
        <v>--</v>
      </c>
      <c r="Q176" s="252" t="str">
        <f t="shared" si="34"/>
        <v>NITI</v>
      </c>
      <c r="R176" s="248">
        <v>2.27</v>
      </c>
      <c r="S176" s="254">
        <f t="shared" si="35"/>
        <v>2.27</v>
      </c>
      <c r="T176" s="255">
        <f t="shared" si="36"/>
        <v>2.2999999999999998</v>
      </c>
      <c r="U176" s="254" t="str">
        <f t="shared" si="37"/>
        <v>--</v>
      </c>
      <c r="V176" s="255" t="str">
        <f t="shared" si="38"/>
        <v>NITI</v>
      </c>
      <c r="W176" s="256" t="str">
        <f t="shared" si="39"/>
        <v>NITI</v>
      </c>
      <c r="X176" s="248" t="s">
        <v>153</v>
      </c>
      <c r="Y176" s="248">
        <v>493000000</v>
      </c>
      <c r="Z176" s="248">
        <v>284000000</v>
      </c>
      <c r="AA176" s="248">
        <v>12.5</v>
      </c>
      <c r="AB176" s="248">
        <v>3.3</v>
      </c>
      <c r="AC176" s="248" t="s">
        <v>154</v>
      </c>
      <c r="AD176" s="248">
        <v>1.9E-2</v>
      </c>
      <c r="AE176" s="248" t="s">
        <v>166</v>
      </c>
      <c r="AF176" s="248" t="s">
        <v>147</v>
      </c>
      <c r="AG176" s="247"/>
      <c r="AH176" s="248" t="s">
        <v>146</v>
      </c>
      <c r="AI176" s="248">
        <v>6.4499999999999996E-4</v>
      </c>
      <c r="AJ176" s="248" t="s">
        <v>147</v>
      </c>
    </row>
    <row r="177" spans="1:37" ht="13.9" customHeight="1">
      <c r="A177" s="247" t="s">
        <v>522</v>
      </c>
      <c r="B177" s="247" t="s">
        <v>523</v>
      </c>
      <c r="C177" s="248" t="s">
        <v>187</v>
      </c>
      <c r="D177" s="248" t="s">
        <v>145</v>
      </c>
      <c r="E177" s="258" t="s">
        <v>149</v>
      </c>
      <c r="F177" s="258" t="s">
        <v>149</v>
      </c>
      <c r="G177" s="248">
        <v>56.9</v>
      </c>
      <c r="H177" s="247"/>
      <c r="I177" s="249" t="str">
        <f t="shared" si="27"/>
        <v>-</v>
      </c>
      <c r="J177" s="250" t="str">
        <f t="shared" si="28"/>
        <v>NITI</v>
      </c>
      <c r="K177" s="249">
        <f t="shared" si="29"/>
        <v>56.9</v>
      </c>
      <c r="L177" s="250">
        <f t="shared" si="30"/>
        <v>57</v>
      </c>
      <c r="M177" s="248" t="s">
        <v>147</v>
      </c>
      <c r="N177" s="251" t="str">
        <f t="shared" si="31"/>
        <v>--</v>
      </c>
      <c r="O177" s="252" t="str">
        <f t="shared" si="32"/>
        <v>NITI, NV</v>
      </c>
      <c r="P177" s="253" t="str">
        <f t="shared" si="33"/>
        <v>--</v>
      </c>
      <c r="Q177" s="252" t="str">
        <f t="shared" si="34"/>
        <v>NV</v>
      </c>
      <c r="R177" s="248" t="s">
        <v>147</v>
      </c>
      <c r="S177" s="254" t="str">
        <f t="shared" si="35"/>
        <v>--</v>
      </c>
      <c r="T177" s="255" t="str">
        <f t="shared" si="36"/>
        <v>NITI, NV</v>
      </c>
      <c r="U177" s="254" t="str">
        <f t="shared" si="37"/>
        <v>--</v>
      </c>
      <c r="V177" s="255" t="str">
        <f t="shared" si="38"/>
        <v>NV</v>
      </c>
      <c r="W177" s="256" t="str">
        <f t="shared" si="39"/>
        <v>NV</v>
      </c>
      <c r="X177" s="247"/>
      <c r="Y177" s="248" t="s">
        <v>147</v>
      </c>
      <c r="Z177" s="248" t="s">
        <v>147</v>
      </c>
      <c r="AA177" s="248">
        <v>12.5</v>
      </c>
      <c r="AB177" s="248" t="s">
        <v>147</v>
      </c>
      <c r="AC177" s="247"/>
      <c r="AD177" s="248" t="s">
        <v>147</v>
      </c>
      <c r="AE177" s="247"/>
      <c r="AF177" s="248">
        <v>1.2999999999999999E-2</v>
      </c>
      <c r="AG177" s="248" t="s">
        <v>166</v>
      </c>
      <c r="AH177" s="248" t="s">
        <v>146</v>
      </c>
      <c r="AI177" s="248" t="s">
        <v>147</v>
      </c>
      <c r="AJ177" s="248">
        <v>56.9</v>
      </c>
    </row>
    <row r="178" spans="1:37" ht="13.9" customHeight="1">
      <c r="A178" s="247" t="s">
        <v>524</v>
      </c>
      <c r="B178" s="247" t="s">
        <v>525</v>
      </c>
      <c r="C178" s="248" t="s">
        <v>187</v>
      </c>
      <c r="D178" s="248" t="s">
        <v>145</v>
      </c>
      <c r="E178" s="258" t="s">
        <v>149</v>
      </c>
      <c r="F178" s="258" t="s">
        <v>149</v>
      </c>
      <c r="G178" s="248">
        <v>56.9</v>
      </c>
      <c r="H178" s="247"/>
      <c r="I178" s="249" t="str">
        <f t="shared" si="27"/>
        <v>-</v>
      </c>
      <c r="J178" s="250" t="str">
        <f t="shared" si="28"/>
        <v>NITI</v>
      </c>
      <c r="K178" s="249">
        <f t="shared" si="29"/>
        <v>56.9</v>
      </c>
      <c r="L178" s="250">
        <f t="shared" si="30"/>
        <v>57</v>
      </c>
      <c r="M178" s="248" t="s">
        <v>147</v>
      </c>
      <c r="N178" s="251" t="str">
        <f t="shared" si="31"/>
        <v>--</v>
      </c>
      <c r="O178" s="252" t="str">
        <f t="shared" si="32"/>
        <v>NITI, NV</v>
      </c>
      <c r="P178" s="253" t="str">
        <f t="shared" si="33"/>
        <v>--</v>
      </c>
      <c r="Q178" s="252" t="str">
        <f t="shared" si="34"/>
        <v>NV</v>
      </c>
      <c r="R178" s="248" t="s">
        <v>147</v>
      </c>
      <c r="S178" s="254" t="str">
        <f t="shared" si="35"/>
        <v>--</v>
      </c>
      <c r="T178" s="255" t="str">
        <f t="shared" si="36"/>
        <v>NITI, NV</v>
      </c>
      <c r="U178" s="254" t="str">
        <f t="shared" si="37"/>
        <v>--</v>
      </c>
      <c r="V178" s="255" t="str">
        <f t="shared" si="38"/>
        <v>NV</v>
      </c>
      <c r="W178" s="256" t="str">
        <f t="shared" si="39"/>
        <v>NV</v>
      </c>
      <c r="X178" s="247"/>
      <c r="Y178" s="248" t="s">
        <v>147</v>
      </c>
      <c r="Z178" s="248" t="s">
        <v>147</v>
      </c>
      <c r="AA178" s="248">
        <v>12.5</v>
      </c>
      <c r="AB178" s="248" t="s">
        <v>147</v>
      </c>
      <c r="AC178" s="247"/>
      <c r="AD178" s="248" t="s">
        <v>147</v>
      </c>
      <c r="AE178" s="247"/>
      <c r="AF178" s="248">
        <v>1.2999999999999999E-2</v>
      </c>
      <c r="AG178" s="248" t="s">
        <v>166</v>
      </c>
      <c r="AH178" s="248" t="s">
        <v>146</v>
      </c>
      <c r="AI178" s="248" t="s">
        <v>147</v>
      </c>
      <c r="AJ178" s="248">
        <v>56.9</v>
      </c>
    </row>
    <row r="179" spans="1:37" ht="13.9" customHeight="1">
      <c r="A179" s="247" t="s">
        <v>526</v>
      </c>
      <c r="B179" s="247" t="s">
        <v>527</v>
      </c>
      <c r="C179" s="248" t="s">
        <v>145</v>
      </c>
      <c r="D179" s="248" t="s">
        <v>145</v>
      </c>
      <c r="E179" s="248" t="s">
        <v>145</v>
      </c>
      <c r="F179" s="248" t="s">
        <v>145</v>
      </c>
      <c r="G179" s="248">
        <v>1.66</v>
      </c>
      <c r="H179" s="248" t="s">
        <v>152</v>
      </c>
      <c r="I179" s="249">
        <f t="shared" si="27"/>
        <v>1.66</v>
      </c>
      <c r="J179" s="250">
        <f t="shared" si="28"/>
        <v>1.7</v>
      </c>
      <c r="K179" s="249">
        <f t="shared" si="29"/>
        <v>30.7</v>
      </c>
      <c r="L179" s="250">
        <f t="shared" si="30"/>
        <v>31</v>
      </c>
      <c r="M179" s="248">
        <v>55.2</v>
      </c>
      <c r="N179" s="251">
        <f t="shared" si="31"/>
        <v>55.2</v>
      </c>
      <c r="O179" s="252">
        <f t="shared" si="32"/>
        <v>55</v>
      </c>
      <c r="P179" s="253">
        <f t="shared" si="33"/>
        <v>1023.3333333333334</v>
      </c>
      <c r="Q179" s="252">
        <f t="shared" si="34"/>
        <v>1000</v>
      </c>
      <c r="R179" s="248">
        <v>173000</v>
      </c>
      <c r="S179" s="254">
        <f t="shared" si="35"/>
        <v>173000</v>
      </c>
      <c r="T179" s="255">
        <f t="shared" si="36"/>
        <v>170000</v>
      </c>
      <c r="U179" s="254">
        <f t="shared" si="37"/>
        <v>3199457.8313253014</v>
      </c>
      <c r="V179" s="255">
        <f t="shared" si="38"/>
        <v>3200000</v>
      </c>
      <c r="W179" s="256">
        <f t="shared" si="39"/>
        <v>104216.86746987952</v>
      </c>
      <c r="X179" s="248" t="s">
        <v>153</v>
      </c>
      <c r="Y179" s="248">
        <v>6280000000</v>
      </c>
      <c r="Z179" s="248">
        <v>3840000</v>
      </c>
      <c r="AA179" s="248">
        <v>12.5</v>
      </c>
      <c r="AB179" s="248">
        <v>7</v>
      </c>
      <c r="AC179" s="248" t="s">
        <v>154</v>
      </c>
      <c r="AD179" s="248">
        <v>7.4000000000000003E-6</v>
      </c>
      <c r="AE179" s="248" t="s">
        <v>155</v>
      </c>
      <c r="AF179" s="248">
        <v>7.0000000000000001E-3</v>
      </c>
      <c r="AG179" s="248" t="s">
        <v>155</v>
      </c>
      <c r="AH179" s="248" t="s">
        <v>171</v>
      </c>
      <c r="AI179" s="248">
        <v>1.66</v>
      </c>
      <c r="AJ179" s="248">
        <v>30.7</v>
      </c>
    </row>
    <row r="180" spans="1:37" ht="13.9" customHeight="1">
      <c r="A180" s="247" t="s">
        <v>528</v>
      </c>
      <c r="B180" s="247" t="s">
        <v>529</v>
      </c>
      <c r="C180" s="248" t="s">
        <v>145</v>
      </c>
      <c r="D180" s="248" t="s">
        <v>145</v>
      </c>
      <c r="E180" s="248" t="s">
        <v>145</v>
      </c>
      <c r="F180" s="248" t="s">
        <v>145</v>
      </c>
      <c r="G180" s="248">
        <v>1.31</v>
      </c>
      <c r="H180" s="248" t="s">
        <v>163</v>
      </c>
      <c r="I180" s="249" t="str">
        <f t="shared" si="27"/>
        <v>-</v>
      </c>
      <c r="J180" s="250" t="str">
        <f t="shared" si="28"/>
        <v>NITI</v>
      </c>
      <c r="K180" s="249">
        <f t="shared" si="29"/>
        <v>1.31</v>
      </c>
      <c r="L180" s="250">
        <f t="shared" si="30"/>
        <v>1.3</v>
      </c>
      <c r="M180" s="248">
        <v>43.8</v>
      </c>
      <c r="N180" s="251" t="str">
        <f t="shared" si="31"/>
        <v>--</v>
      </c>
      <c r="O180" s="252" t="str">
        <f t="shared" si="32"/>
        <v>NITI</v>
      </c>
      <c r="P180" s="253">
        <f t="shared" si="33"/>
        <v>43.8</v>
      </c>
      <c r="Q180" s="252">
        <f t="shared" si="34"/>
        <v>44</v>
      </c>
      <c r="R180" s="248">
        <v>290000</v>
      </c>
      <c r="S180" s="254" t="str">
        <f t="shared" si="35"/>
        <v>--</v>
      </c>
      <c r="T180" s="255" t="str">
        <f t="shared" si="36"/>
        <v>NITI</v>
      </c>
      <c r="U180" s="254">
        <f t="shared" si="37"/>
        <v>290000</v>
      </c>
      <c r="V180" s="255">
        <f t="shared" si="38"/>
        <v>290000</v>
      </c>
      <c r="W180" s="256">
        <f t="shared" si="39"/>
        <v>221374.04580152672</v>
      </c>
      <c r="X180" s="248" t="s">
        <v>153</v>
      </c>
      <c r="Y180" s="248">
        <v>105000000</v>
      </c>
      <c r="Z180" s="248">
        <v>4530000</v>
      </c>
      <c r="AA180" s="248">
        <v>12.5</v>
      </c>
      <c r="AB180" s="248">
        <v>18</v>
      </c>
      <c r="AC180" s="248" t="s">
        <v>154</v>
      </c>
      <c r="AD180" s="248" t="s">
        <v>147</v>
      </c>
      <c r="AE180" s="247"/>
      <c r="AF180" s="248">
        <v>2.9999999999999997E-4</v>
      </c>
      <c r="AG180" s="248" t="s">
        <v>160</v>
      </c>
      <c r="AH180" s="248" t="s">
        <v>146</v>
      </c>
      <c r="AI180" s="248" t="s">
        <v>147</v>
      </c>
      <c r="AJ180" s="248">
        <v>1.31</v>
      </c>
    </row>
    <row r="181" spans="1:37" ht="13.9" customHeight="1">
      <c r="A181" s="247" t="s">
        <v>530</v>
      </c>
      <c r="B181" s="247" t="s">
        <v>531</v>
      </c>
      <c r="C181" s="248" t="s">
        <v>145</v>
      </c>
      <c r="D181" s="248" t="s">
        <v>145</v>
      </c>
      <c r="E181" s="248" t="s">
        <v>145</v>
      </c>
      <c r="F181" s="248" t="s">
        <v>145</v>
      </c>
      <c r="G181" s="248">
        <v>219</v>
      </c>
      <c r="H181" s="248" t="s">
        <v>163</v>
      </c>
      <c r="I181" s="249" t="str">
        <f t="shared" si="27"/>
        <v>-</v>
      </c>
      <c r="J181" s="250" t="str">
        <f t="shared" si="28"/>
        <v>NITI</v>
      </c>
      <c r="K181" s="249">
        <f t="shared" si="29"/>
        <v>219</v>
      </c>
      <c r="L181" s="250">
        <f t="shared" si="30"/>
        <v>220</v>
      </c>
      <c r="M181" s="248">
        <v>7300</v>
      </c>
      <c r="N181" s="251" t="str">
        <f t="shared" si="31"/>
        <v>--</v>
      </c>
      <c r="O181" s="252" t="str">
        <f t="shared" si="32"/>
        <v>NITI</v>
      </c>
      <c r="P181" s="253">
        <f t="shared" si="33"/>
        <v>7300</v>
      </c>
      <c r="Q181" s="252">
        <f t="shared" si="34"/>
        <v>7300</v>
      </c>
      <c r="R181" s="248">
        <v>3390000</v>
      </c>
      <c r="S181" s="254" t="str">
        <f t="shared" si="35"/>
        <v>--</v>
      </c>
      <c r="T181" s="255" t="str">
        <f t="shared" si="36"/>
        <v>NITI</v>
      </c>
      <c r="U181" s="254">
        <f t="shared" si="37"/>
        <v>3390000</v>
      </c>
      <c r="V181" s="255">
        <f t="shared" si="38"/>
        <v>3400000</v>
      </c>
      <c r="W181" s="256">
        <f t="shared" si="39"/>
        <v>15479.452054794521</v>
      </c>
      <c r="X181" s="248" t="s">
        <v>153</v>
      </c>
      <c r="Y181" s="248">
        <v>11400000</v>
      </c>
      <c r="Z181" s="248">
        <v>4790000</v>
      </c>
      <c r="AA181" s="248">
        <v>12.5</v>
      </c>
      <c r="AB181" s="248">
        <v>2.1</v>
      </c>
      <c r="AC181" s="248" t="s">
        <v>154</v>
      </c>
      <c r="AD181" s="248" t="s">
        <v>147</v>
      </c>
      <c r="AE181" s="247"/>
      <c r="AF181" s="248">
        <v>0.05</v>
      </c>
      <c r="AG181" s="248" t="s">
        <v>231</v>
      </c>
      <c r="AH181" s="248" t="s">
        <v>146</v>
      </c>
      <c r="AI181" s="248" t="s">
        <v>147</v>
      </c>
      <c r="AJ181" s="248">
        <v>219</v>
      </c>
    </row>
    <row r="182" spans="1:37" ht="13.9" customHeight="1">
      <c r="A182" s="247" t="s">
        <v>532</v>
      </c>
      <c r="B182" s="247" t="s">
        <v>533</v>
      </c>
      <c r="C182" s="248" t="s">
        <v>146</v>
      </c>
      <c r="D182" s="248" t="s">
        <v>145</v>
      </c>
      <c r="E182" s="258" t="s">
        <v>149</v>
      </c>
      <c r="F182" s="258" t="s">
        <v>149</v>
      </c>
      <c r="G182" s="248">
        <v>2.8500000000000001E-2</v>
      </c>
      <c r="H182" s="247"/>
      <c r="I182" s="249">
        <f t="shared" si="27"/>
        <v>2.8500000000000001E-2</v>
      </c>
      <c r="J182" s="250">
        <f t="shared" si="28"/>
        <v>2.9000000000000001E-2</v>
      </c>
      <c r="K182" s="249" t="str">
        <f t="shared" si="29"/>
        <v>-</v>
      </c>
      <c r="L182" s="250" t="str">
        <f t="shared" si="30"/>
        <v>NITI</v>
      </c>
      <c r="M182" s="248" t="s">
        <v>147</v>
      </c>
      <c r="N182" s="251" t="str">
        <f t="shared" si="31"/>
        <v>-</v>
      </c>
      <c r="O182" s="252" t="str">
        <f t="shared" si="32"/>
        <v>NV</v>
      </c>
      <c r="P182" s="253" t="str">
        <f t="shared" si="33"/>
        <v>--</v>
      </c>
      <c r="Q182" s="252" t="str">
        <f t="shared" si="34"/>
        <v>NITI, NV</v>
      </c>
      <c r="R182" s="248" t="s">
        <v>147</v>
      </c>
      <c r="S182" s="254" t="str">
        <f t="shared" si="35"/>
        <v>-</v>
      </c>
      <c r="T182" s="255" t="str">
        <f t="shared" si="36"/>
        <v>NV</v>
      </c>
      <c r="U182" s="254" t="str">
        <f t="shared" si="37"/>
        <v>--</v>
      </c>
      <c r="V182" s="255" t="str">
        <f t="shared" si="38"/>
        <v>NITI, NV</v>
      </c>
      <c r="W182" s="256" t="str">
        <f t="shared" si="39"/>
        <v>NITI, NV</v>
      </c>
      <c r="X182" s="247"/>
      <c r="Y182" s="248">
        <v>0.12</v>
      </c>
      <c r="Z182" s="248">
        <v>2.2900000000000001E-4</v>
      </c>
      <c r="AA182" s="248">
        <v>12.5</v>
      </c>
      <c r="AB182" s="248" t="s">
        <v>147</v>
      </c>
      <c r="AC182" s="247"/>
      <c r="AD182" s="248">
        <v>4.2999999999999999E-4</v>
      </c>
      <c r="AE182" s="248" t="s">
        <v>166</v>
      </c>
      <c r="AF182" s="248" t="s">
        <v>147</v>
      </c>
      <c r="AG182" s="247"/>
      <c r="AH182" s="248" t="s">
        <v>146</v>
      </c>
      <c r="AI182" s="248">
        <v>2.8500000000000001E-2</v>
      </c>
      <c r="AJ182" s="248" t="s">
        <v>147</v>
      </c>
    </row>
    <row r="183" spans="1:37" ht="13.9" customHeight="1">
      <c r="A183" s="247" t="s">
        <v>534</v>
      </c>
      <c r="B183" s="247" t="s">
        <v>535</v>
      </c>
      <c r="C183" s="248" t="s">
        <v>146</v>
      </c>
      <c r="D183" s="248" t="s">
        <v>145</v>
      </c>
      <c r="E183" s="258" t="s">
        <v>149</v>
      </c>
      <c r="F183" s="258" t="s">
        <v>149</v>
      </c>
      <c r="G183" s="248">
        <v>1.43</v>
      </c>
      <c r="H183" s="247"/>
      <c r="I183" s="249">
        <f t="shared" si="27"/>
        <v>1.43</v>
      </c>
      <c r="J183" s="250">
        <f t="shared" si="28"/>
        <v>1.4</v>
      </c>
      <c r="K183" s="249" t="str">
        <f t="shared" si="29"/>
        <v>-</v>
      </c>
      <c r="L183" s="250" t="str">
        <f t="shared" si="30"/>
        <v>NITI</v>
      </c>
      <c r="M183" s="248" t="s">
        <v>147</v>
      </c>
      <c r="N183" s="251" t="str">
        <f t="shared" si="31"/>
        <v>-</v>
      </c>
      <c r="O183" s="252" t="str">
        <f t="shared" si="32"/>
        <v>NV</v>
      </c>
      <c r="P183" s="253" t="str">
        <f t="shared" si="33"/>
        <v>--</v>
      </c>
      <c r="Q183" s="252" t="str">
        <f t="shared" si="34"/>
        <v>NITI, NV</v>
      </c>
      <c r="R183" s="248" t="s">
        <v>147</v>
      </c>
      <c r="S183" s="254" t="str">
        <f t="shared" si="35"/>
        <v>-</v>
      </c>
      <c r="T183" s="255" t="str">
        <f t="shared" si="36"/>
        <v>NV</v>
      </c>
      <c r="U183" s="254" t="str">
        <f t="shared" si="37"/>
        <v>--</v>
      </c>
      <c r="V183" s="255" t="str">
        <f t="shared" si="38"/>
        <v>NITI, NV</v>
      </c>
      <c r="W183" s="256" t="str">
        <f t="shared" si="39"/>
        <v>NITI, NV</v>
      </c>
      <c r="X183" s="247"/>
      <c r="Y183" s="248">
        <v>1130</v>
      </c>
      <c r="Z183" s="248">
        <v>8.4500000000000006E-2</v>
      </c>
      <c r="AA183" s="248">
        <v>12.5</v>
      </c>
      <c r="AB183" s="248" t="s">
        <v>147</v>
      </c>
      <c r="AC183" s="247"/>
      <c r="AD183" s="248">
        <v>8.6000000000000007E-6</v>
      </c>
      <c r="AE183" s="248" t="s">
        <v>166</v>
      </c>
      <c r="AF183" s="248" t="s">
        <v>147</v>
      </c>
      <c r="AG183" s="247"/>
      <c r="AH183" s="248" t="s">
        <v>146</v>
      </c>
      <c r="AI183" s="248">
        <v>1.43</v>
      </c>
      <c r="AJ183" s="248" t="s">
        <v>147</v>
      </c>
    </row>
    <row r="184" spans="1:37" ht="13.9" customHeight="1">
      <c r="A184" s="247" t="s">
        <v>536</v>
      </c>
      <c r="B184" s="247" t="s">
        <v>537</v>
      </c>
      <c r="C184" s="248" t="s">
        <v>146</v>
      </c>
      <c r="D184" s="248" t="s">
        <v>145</v>
      </c>
      <c r="E184" s="258" t="s">
        <v>149</v>
      </c>
      <c r="F184" s="258" t="s">
        <v>149</v>
      </c>
      <c r="G184" s="248">
        <v>0.35</v>
      </c>
      <c r="H184" s="247"/>
      <c r="I184" s="249" t="str">
        <f t="shared" si="27"/>
        <v>-</v>
      </c>
      <c r="J184" s="250" t="str">
        <f t="shared" si="28"/>
        <v>NITI</v>
      </c>
      <c r="K184" s="249">
        <f t="shared" si="29"/>
        <v>0.35</v>
      </c>
      <c r="L184" s="250">
        <f t="shared" si="30"/>
        <v>0.35</v>
      </c>
      <c r="M184" s="248" t="s">
        <v>147</v>
      </c>
      <c r="N184" s="251" t="str">
        <f t="shared" si="31"/>
        <v>--</v>
      </c>
      <c r="O184" s="252" t="str">
        <f t="shared" si="32"/>
        <v>NITI, NV</v>
      </c>
      <c r="P184" s="253" t="str">
        <f t="shared" si="33"/>
        <v>--</v>
      </c>
      <c r="Q184" s="252" t="str">
        <f t="shared" si="34"/>
        <v>NV</v>
      </c>
      <c r="R184" s="248" t="s">
        <v>147</v>
      </c>
      <c r="S184" s="254" t="str">
        <f t="shared" si="35"/>
        <v>--</v>
      </c>
      <c r="T184" s="255" t="str">
        <f t="shared" si="36"/>
        <v>NITI, NV</v>
      </c>
      <c r="U184" s="254" t="str">
        <f t="shared" si="37"/>
        <v>--</v>
      </c>
      <c r="V184" s="255" t="str">
        <f t="shared" si="38"/>
        <v>NV</v>
      </c>
      <c r="W184" s="256" t="str">
        <f t="shared" si="39"/>
        <v>NV</v>
      </c>
      <c r="X184" s="247"/>
      <c r="Y184" s="248">
        <v>3230000</v>
      </c>
      <c r="Z184" s="248">
        <v>126000</v>
      </c>
      <c r="AA184" s="248">
        <v>12.5</v>
      </c>
      <c r="AB184" s="248" t="s">
        <v>147</v>
      </c>
      <c r="AC184" s="247"/>
      <c r="AD184" s="248" t="s">
        <v>147</v>
      </c>
      <c r="AE184" s="247"/>
      <c r="AF184" s="248">
        <v>8.0000000000000007E-5</v>
      </c>
      <c r="AG184" s="248" t="s">
        <v>166</v>
      </c>
      <c r="AH184" s="248" t="s">
        <v>146</v>
      </c>
      <c r="AI184" s="248" t="s">
        <v>147</v>
      </c>
      <c r="AJ184" s="248">
        <v>0.35</v>
      </c>
    </row>
    <row r="185" spans="1:37" ht="13.9" customHeight="1">
      <c r="A185" s="247" t="s">
        <v>538</v>
      </c>
      <c r="B185" s="247" t="s">
        <v>539</v>
      </c>
      <c r="C185" s="248" t="s">
        <v>145</v>
      </c>
      <c r="D185" s="248" t="s">
        <v>145</v>
      </c>
      <c r="E185" s="248" t="s">
        <v>145</v>
      </c>
      <c r="F185" s="248" t="s">
        <v>145</v>
      </c>
      <c r="G185" s="248">
        <v>4.38</v>
      </c>
      <c r="H185" s="248" t="s">
        <v>163</v>
      </c>
      <c r="I185" s="249" t="str">
        <f t="shared" si="27"/>
        <v>-</v>
      </c>
      <c r="J185" s="250" t="str">
        <f t="shared" si="28"/>
        <v>NITI</v>
      </c>
      <c r="K185" s="249">
        <f t="shared" si="29"/>
        <v>4.38</v>
      </c>
      <c r="L185" s="250">
        <f t="shared" si="30"/>
        <v>4.4000000000000004</v>
      </c>
      <c r="M185" s="248">
        <v>146</v>
      </c>
      <c r="N185" s="251" t="str">
        <f t="shared" si="31"/>
        <v>--</v>
      </c>
      <c r="O185" s="252" t="str">
        <f t="shared" si="32"/>
        <v>NITI</v>
      </c>
      <c r="P185" s="253">
        <f t="shared" si="33"/>
        <v>146</v>
      </c>
      <c r="Q185" s="252">
        <f t="shared" si="34"/>
        <v>150</v>
      </c>
      <c r="R185" s="248">
        <v>397000</v>
      </c>
      <c r="S185" s="254" t="str">
        <f t="shared" si="35"/>
        <v>--</v>
      </c>
      <c r="T185" s="255" t="str">
        <f t="shared" si="36"/>
        <v>NITI</v>
      </c>
      <c r="U185" s="254">
        <f t="shared" si="37"/>
        <v>397000</v>
      </c>
      <c r="V185" s="255">
        <f t="shared" si="38"/>
        <v>400000</v>
      </c>
      <c r="W185" s="256">
        <f t="shared" si="39"/>
        <v>90639.26940639269</v>
      </c>
      <c r="X185" s="248" t="s">
        <v>153</v>
      </c>
      <c r="Y185" s="248">
        <v>176000000</v>
      </c>
      <c r="Z185" s="248">
        <v>11000000</v>
      </c>
      <c r="AA185" s="248">
        <v>12.5</v>
      </c>
      <c r="AB185" s="248" t="s">
        <v>147</v>
      </c>
      <c r="AC185" s="247"/>
      <c r="AD185" s="248" t="s">
        <v>147</v>
      </c>
      <c r="AE185" s="247"/>
      <c r="AF185" s="248">
        <v>1E-3</v>
      </c>
      <c r="AG185" s="248" t="s">
        <v>160</v>
      </c>
      <c r="AH185" s="248" t="s">
        <v>146</v>
      </c>
      <c r="AI185" s="248" t="s">
        <v>147</v>
      </c>
      <c r="AJ185" s="248">
        <v>4.38</v>
      </c>
    </row>
    <row r="186" spans="1:37" ht="13.9" customHeight="1">
      <c r="A186" s="247" t="s">
        <v>540</v>
      </c>
      <c r="B186" s="247" t="s">
        <v>541</v>
      </c>
      <c r="C186" s="248" t="s">
        <v>145</v>
      </c>
      <c r="D186" s="248" t="s">
        <v>145</v>
      </c>
      <c r="E186" s="248" t="s">
        <v>145</v>
      </c>
      <c r="F186" s="248" t="s">
        <v>145</v>
      </c>
      <c r="G186" s="248">
        <v>9.4299999999999991E-3</v>
      </c>
      <c r="H186" s="248" t="s">
        <v>152</v>
      </c>
      <c r="I186" s="249">
        <f t="shared" si="27"/>
        <v>9.4299999999999991E-3</v>
      </c>
      <c r="J186" s="250">
        <f t="shared" si="28"/>
        <v>9.4000000000000004E-3</v>
      </c>
      <c r="K186" s="249" t="str">
        <f t="shared" si="29"/>
        <v>-</v>
      </c>
      <c r="L186" s="250" t="str">
        <f t="shared" si="30"/>
        <v>NITI</v>
      </c>
      <c r="M186" s="248">
        <v>0.314</v>
      </c>
      <c r="N186" s="251">
        <f t="shared" si="31"/>
        <v>0.314</v>
      </c>
      <c r="O186" s="252">
        <f t="shared" si="32"/>
        <v>0.31</v>
      </c>
      <c r="P186" s="253" t="str">
        <f t="shared" si="33"/>
        <v>--</v>
      </c>
      <c r="Q186" s="252" t="str">
        <f t="shared" si="34"/>
        <v>NITI</v>
      </c>
      <c r="R186" s="248">
        <v>2.63</v>
      </c>
      <c r="S186" s="254">
        <f t="shared" si="35"/>
        <v>2.63</v>
      </c>
      <c r="T186" s="255">
        <f t="shared" si="36"/>
        <v>2.6</v>
      </c>
      <c r="U186" s="254" t="str">
        <f t="shared" si="37"/>
        <v>--</v>
      </c>
      <c r="V186" s="255" t="str">
        <f t="shared" si="38"/>
        <v>NITI</v>
      </c>
      <c r="W186" s="256" t="str">
        <f t="shared" si="39"/>
        <v>NITI</v>
      </c>
      <c r="X186" s="248" t="s">
        <v>395</v>
      </c>
      <c r="Y186" s="248">
        <v>8030</v>
      </c>
      <c r="Z186" s="248">
        <v>646</v>
      </c>
      <c r="AA186" s="248">
        <v>12.5</v>
      </c>
      <c r="AB186" s="248" t="s">
        <v>147</v>
      </c>
      <c r="AC186" s="247"/>
      <c r="AD186" s="248">
        <v>1.2999999999999999E-3</v>
      </c>
      <c r="AE186" s="248" t="s">
        <v>155</v>
      </c>
      <c r="AF186" s="248" t="s">
        <v>147</v>
      </c>
      <c r="AG186" s="247"/>
      <c r="AH186" s="248" t="s">
        <v>146</v>
      </c>
      <c r="AI186" s="248">
        <v>9.4299999999999991E-3</v>
      </c>
      <c r="AJ186" s="248" t="s">
        <v>147</v>
      </c>
    </row>
    <row r="187" spans="1:37" ht="13.9" customHeight="1">
      <c r="A187" s="247" t="s">
        <v>542</v>
      </c>
      <c r="B187" s="247" t="s">
        <v>543</v>
      </c>
      <c r="C187" s="248" t="s">
        <v>145</v>
      </c>
      <c r="D187" s="248" t="s">
        <v>145</v>
      </c>
      <c r="E187" s="248" t="s">
        <v>145</v>
      </c>
      <c r="F187" s="248" t="s">
        <v>145</v>
      </c>
      <c r="G187" s="248">
        <v>4.7200000000000002E-3</v>
      </c>
      <c r="H187" s="248" t="s">
        <v>152</v>
      </c>
      <c r="I187" s="249">
        <f t="shared" si="27"/>
        <v>4.7200000000000002E-3</v>
      </c>
      <c r="J187" s="250">
        <f t="shared" si="28"/>
        <v>4.7000000000000002E-3</v>
      </c>
      <c r="K187" s="249" t="str">
        <f t="shared" si="29"/>
        <v>-</v>
      </c>
      <c r="L187" s="250" t="str">
        <f t="shared" si="30"/>
        <v>NITI</v>
      </c>
      <c r="M187" s="248">
        <v>0.157</v>
      </c>
      <c r="N187" s="251">
        <f t="shared" si="31"/>
        <v>0.157</v>
      </c>
      <c r="O187" s="252">
        <f t="shared" si="32"/>
        <v>0.16</v>
      </c>
      <c r="P187" s="253" t="str">
        <f t="shared" si="33"/>
        <v>--</v>
      </c>
      <c r="Q187" s="252" t="str">
        <f t="shared" si="34"/>
        <v>NITI</v>
      </c>
      <c r="R187" s="248">
        <v>24.9</v>
      </c>
      <c r="S187" s="254">
        <f t="shared" si="35"/>
        <v>24.9</v>
      </c>
      <c r="T187" s="255">
        <f t="shared" si="36"/>
        <v>25</v>
      </c>
      <c r="U187" s="254" t="str">
        <f t="shared" si="37"/>
        <v>--</v>
      </c>
      <c r="V187" s="255" t="str">
        <f t="shared" si="38"/>
        <v>NITI</v>
      </c>
      <c r="W187" s="256" t="str">
        <f t="shared" si="39"/>
        <v>NITI</v>
      </c>
      <c r="X187" s="248" t="s">
        <v>395</v>
      </c>
      <c r="Y187" s="248">
        <v>408</v>
      </c>
      <c r="Z187" s="248">
        <v>37.799999999999997</v>
      </c>
      <c r="AA187" s="248">
        <v>12.5</v>
      </c>
      <c r="AB187" s="248" t="s">
        <v>147</v>
      </c>
      <c r="AC187" s="247"/>
      <c r="AD187" s="248">
        <v>2.5999999999999999E-3</v>
      </c>
      <c r="AE187" s="248" t="s">
        <v>155</v>
      </c>
      <c r="AF187" s="248" t="s">
        <v>147</v>
      </c>
      <c r="AG187" s="247"/>
      <c r="AH187" s="248" t="s">
        <v>146</v>
      </c>
      <c r="AI187" s="248">
        <v>4.7200000000000002E-3</v>
      </c>
      <c r="AJ187" s="248" t="s">
        <v>147</v>
      </c>
    </row>
    <row r="188" spans="1:37" ht="13.9" customHeight="1">
      <c r="A188" s="247" t="s">
        <v>544</v>
      </c>
      <c r="B188" s="247" t="s">
        <v>545</v>
      </c>
      <c r="C188" s="248" t="s">
        <v>145</v>
      </c>
      <c r="D188" s="248" t="s">
        <v>145</v>
      </c>
      <c r="E188" s="248" t="s">
        <v>145</v>
      </c>
      <c r="F188" s="248" t="s">
        <v>145</v>
      </c>
      <c r="G188" s="248">
        <v>1.0800000000000001E-2</v>
      </c>
      <c r="H188" s="248" t="s">
        <v>152</v>
      </c>
      <c r="I188" s="249">
        <f t="shared" si="27"/>
        <v>1.0800000000000001E-2</v>
      </c>
      <c r="J188" s="250">
        <f t="shared" si="28"/>
        <v>1.0999999999999999E-2</v>
      </c>
      <c r="K188" s="249">
        <f t="shared" si="29"/>
        <v>5.84</v>
      </c>
      <c r="L188" s="250">
        <f t="shared" si="30"/>
        <v>5.8</v>
      </c>
      <c r="M188" s="248">
        <v>0.35899999999999999</v>
      </c>
      <c r="N188" s="251">
        <f t="shared" si="31"/>
        <v>0.35899999999999999</v>
      </c>
      <c r="O188" s="252">
        <f t="shared" si="32"/>
        <v>0.36</v>
      </c>
      <c r="P188" s="253">
        <f t="shared" si="33"/>
        <v>194.66666666666666</v>
      </c>
      <c r="Q188" s="252">
        <f t="shared" si="34"/>
        <v>190</v>
      </c>
      <c r="R188" s="248">
        <v>5.19</v>
      </c>
      <c r="S188" s="254">
        <f t="shared" si="35"/>
        <v>5.19</v>
      </c>
      <c r="T188" s="255">
        <f t="shared" si="36"/>
        <v>5.2</v>
      </c>
      <c r="U188" s="254">
        <f t="shared" si="37"/>
        <v>2806.4444444444443</v>
      </c>
      <c r="V188" s="255">
        <f t="shared" si="38"/>
        <v>2800</v>
      </c>
      <c r="W188" s="256">
        <f t="shared" si="39"/>
        <v>480.55555555555554</v>
      </c>
      <c r="X188" s="248" t="s">
        <v>153</v>
      </c>
      <c r="Y188" s="248">
        <v>2.76</v>
      </c>
      <c r="Z188" s="248">
        <v>1.56</v>
      </c>
      <c r="AA188" s="248">
        <v>12.5</v>
      </c>
      <c r="AB188" s="248" t="s">
        <v>147</v>
      </c>
      <c r="AC188" s="247"/>
      <c r="AD188" s="248">
        <v>1.14E-3</v>
      </c>
      <c r="AE188" s="248" t="s">
        <v>546</v>
      </c>
      <c r="AF188" s="248">
        <v>1.33E-3</v>
      </c>
      <c r="AG188" s="248" t="s">
        <v>546</v>
      </c>
      <c r="AH188" s="248" t="s">
        <v>146</v>
      </c>
      <c r="AI188" s="248">
        <v>1.0800000000000001E-2</v>
      </c>
      <c r="AJ188" s="248">
        <v>5.84</v>
      </c>
      <c r="AK188" s="257" t="s">
        <v>1277</v>
      </c>
    </row>
    <row r="189" spans="1:37" ht="13.9" customHeight="1">
      <c r="A189" s="247" t="s">
        <v>547</v>
      </c>
      <c r="B189" s="247" t="s">
        <v>548</v>
      </c>
      <c r="C189" s="248" t="s">
        <v>145</v>
      </c>
      <c r="D189" s="248" t="s">
        <v>145</v>
      </c>
      <c r="E189" s="248" t="s">
        <v>145</v>
      </c>
      <c r="F189" s="248" t="s">
        <v>145</v>
      </c>
      <c r="G189" s="248">
        <v>3.2299999999999999E-5</v>
      </c>
      <c r="H189" s="248" t="s">
        <v>152</v>
      </c>
      <c r="I189" s="249">
        <f t="shared" si="27"/>
        <v>3.2299999999999999E-5</v>
      </c>
      <c r="J189" s="250">
        <f t="shared" si="28"/>
        <v>3.1999999999999999E-5</v>
      </c>
      <c r="K189" s="249">
        <f t="shared" si="29"/>
        <v>1.7500000000000002E-2</v>
      </c>
      <c r="L189" s="250">
        <f t="shared" si="30"/>
        <v>1.7999999999999999E-2</v>
      </c>
      <c r="M189" s="248">
        <v>1.08E-3</v>
      </c>
      <c r="N189" s="251">
        <f t="shared" si="31"/>
        <v>1.08E-3</v>
      </c>
      <c r="O189" s="252">
        <f t="shared" si="32"/>
        <v>1.1000000000000001E-3</v>
      </c>
      <c r="P189" s="253">
        <f t="shared" si="33"/>
        <v>0.58333333333333337</v>
      </c>
      <c r="Q189" s="252">
        <f t="shared" si="34"/>
        <v>0.57999999999999996</v>
      </c>
      <c r="R189" s="248">
        <v>5.6000000000000001E-2</v>
      </c>
      <c r="S189" s="254">
        <f t="shared" si="35"/>
        <v>5.6000000000000001E-2</v>
      </c>
      <c r="T189" s="255">
        <f t="shared" si="36"/>
        <v>5.6000000000000001E-2</v>
      </c>
      <c r="U189" s="254">
        <f t="shared" si="37"/>
        <v>30.340557275541798</v>
      </c>
      <c r="V189" s="255">
        <f t="shared" si="38"/>
        <v>30</v>
      </c>
      <c r="W189" s="256">
        <f t="shared" si="39"/>
        <v>1733.7461300309596</v>
      </c>
      <c r="X189" s="248" t="s">
        <v>153</v>
      </c>
      <c r="Y189" s="248">
        <v>7.7700000000000002E-4</v>
      </c>
      <c r="Z189" s="248">
        <v>7.7800000000000005E-4</v>
      </c>
      <c r="AA189" s="248">
        <v>12.5</v>
      </c>
      <c r="AB189" s="248" t="s">
        <v>147</v>
      </c>
      <c r="AC189" s="247"/>
      <c r="AD189" s="248">
        <v>0.38</v>
      </c>
      <c r="AE189" s="248" t="s">
        <v>546</v>
      </c>
      <c r="AF189" s="248">
        <v>3.9999999999999998E-6</v>
      </c>
      <c r="AG189" s="248" t="s">
        <v>546</v>
      </c>
      <c r="AH189" s="248" t="s">
        <v>146</v>
      </c>
      <c r="AI189" s="248">
        <v>3.2299999999999999E-5</v>
      </c>
      <c r="AJ189" s="248">
        <v>1.7500000000000002E-2</v>
      </c>
      <c r="AK189" s="257" t="s">
        <v>1279</v>
      </c>
    </row>
    <row r="190" spans="1:37" ht="13.9" customHeight="1">
      <c r="A190" s="247" t="s">
        <v>549</v>
      </c>
      <c r="B190" s="247" t="s">
        <v>550</v>
      </c>
      <c r="C190" s="248" t="s">
        <v>145</v>
      </c>
      <c r="D190" s="248" t="s">
        <v>145</v>
      </c>
      <c r="E190" s="248" t="s">
        <v>145</v>
      </c>
      <c r="F190" s="248" t="s">
        <v>145</v>
      </c>
      <c r="G190" s="248">
        <v>13.1</v>
      </c>
      <c r="H190" s="248" t="s">
        <v>163</v>
      </c>
      <c r="I190" s="249" t="str">
        <f t="shared" si="27"/>
        <v>-</v>
      </c>
      <c r="J190" s="250" t="str">
        <f t="shared" si="28"/>
        <v>NITI</v>
      </c>
      <c r="K190" s="249">
        <f t="shared" si="29"/>
        <v>13.1</v>
      </c>
      <c r="L190" s="250">
        <f t="shared" si="30"/>
        <v>13</v>
      </c>
      <c r="M190" s="248">
        <v>438</v>
      </c>
      <c r="N190" s="251" t="str">
        <f t="shared" si="31"/>
        <v>--</v>
      </c>
      <c r="O190" s="252" t="str">
        <f t="shared" si="32"/>
        <v>NITI</v>
      </c>
      <c r="P190" s="253">
        <f t="shared" si="33"/>
        <v>438</v>
      </c>
      <c r="Q190" s="252">
        <f t="shared" si="34"/>
        <v>440</v>
      </c>
      <c r="R190" s="248">
        <v>2670</v>
      </c>
      <c r="S190" s="254" t="str">
        <f t="shared" si="35"/>
        <v>--</v>
      </c>
      <c r="T190" s="255" t="str">
        <f t="shared" si="36"/>
        <v>NITI</v>
      </c>
      <c r="U190" s="254">
        <f t="shared" si="37"/>
        <v>2670</v>
      </c>
      <c r="V190" s="255">
        <f t="shared" si="38"/>
        <v>2700</v>
      </c>
      <c r="W190" s="256">
        <f t="shared" si="39"/>
        <v>203.81679389312978</v>
      </c>
      <c r="X190" s="248" t="s">
        <v>153</v>
      </c>
      <c r="Y190" s="248">
        <v>21600000</v>
      </c>
      <c r="Z190" s="248">
        <v>6150000</v>
      </c>
      <c r="AA190" s="248">
        <v>12.5</v>
      </c>
      <c r="AB190" s="248" t="s">
        <v>147</v>
      </c>
      <c r="AC190" s="247"/>
      <c r="AD190" s="248" t="s">
        <v>147</v>
      </c>
      <c r="AE190" s="247"/>
      <c r="AF190" s="248">
        <v>3.0000000000000001E-3</v>
      </c>
      <c r="AG190" s="248" t="s">
        <v>160</v>
      </c>
      <c r="AH190" s="248" t="s">
        <v>146</v>
      </c>
      <c r="AI190" s="248" t="s">
        <v>147</v>
      </c>
      <c r="AJ190" s="248">
        <v>13.1</v>
      </c>
    </row>
    <row r="191" spans="1:37" ht="13.9" customHeight="1">
      <c r="A191" s="247" t="s">
        <v>551</v>
      </c>
      <c r="B191" s="247" t="s">
        <v>552</v>
      </c>
      <c r="C191" s="248" t="s">
        <v>145</v>
      </c>
      <c r="D191" s="248" t="s">
        <v>145</v>
      </c>
      <c r="E191" s="248" t="s">
        <v>145</v>
      </c>
      <c r="F191" s="248" t="s">
        <v>145</v>
      </c>
      <c r="G191" s="248">
        <v>1750</v>
      </c>
      <c r="H191" s="248" t="s">
        <v>163</v>
      </c>
      <c r="I191" s="249" t="str">
        <f t="shared" si="27"/>
        <v>-</v>
      </c>
      <c r="J191" s="250" t="str">
        <f t="shared" si="28"/>
        <v>NITI</v>
      </c>
      <c r="K191" s="249">
        <f t="shared" si="29"/>
        <v>1750</v>
      </c>
      <c r="L191" s="250">
        <f t="shared" si="30"/>
        <v>1800</v>
      </c>
      <c r="M191" s="248">
        <v>58400</v>
      </c>
      <c r="N191" s="251" t="str">
        <f t="shared" si="31"/>
        <v>--</v>
      </c>
      <c r="O191" s="252" t="str">
        <f t="shared" si="32"/>
        <v>NITI</v>
      </c>
      <c r="P191" s="253">
        <f t="shared" si="33"/>
        <v>58400</v>
      </c>
      <c r="Q191" s="252">
        <f t="shared" si="34"/>
        <v>58000</v>
      </c>
      <c r="R191" s="248">
        <v>39.700000000000003</v>
      </c>
      <c r="S191" s="254" t="str">
        <f t="shared" si="35"/>
        <v>--</v>
      </c>
      <c r="T191" s="255" t="str">
        <f t="shared" si="36"/>
        <v>NITI</v>
      </c>
      <c r="U191" s="254">
        <f t="shared" si="37"/>
        <v>39.700000000000003</v>
      </c>
      <c r="V191" s="255">
        <f t="shared" si="38"/>
        <v>40</v>
      </c>
      <c r="W191" s="256">
        <f t="shared" si="39"/>
        <v>2.2685714285714288E-2</v>
      </c>
      <c r="X191" s="248" t="s">
        <v>153</v>
      </c>
      <c r="Y191" s="248">
        <v>248000000</v>
      </c>
      <c r="Z191" s="248">
        <v>150000000</v>
      </c>
      <c r="AA191" s="248">
        <v>12.5</v>
      </c>
      <c r="AB191" s="248">
        <v>1.05</v>
      </c>
      <c r="AC191" s="248" t="s">
        <v>154</v>
      </c>
      <c r="AD191" s="248" t="s">
        <v>147</v>
      </c>
      <c r="AE191" s="247"/>
      <c r="AF191" s="248">
        <v>0.4</v>
      </c>
      <c r="AG191" s="248" t="s">
        <v>174</v>
      </c>
      <c r="AH191" s="248" t="s">
        <v>146</v>
      </c>
      <c r="AI191" s="248" t="s">
        <v>147</v>
      </c>
      <c r="AJ191" s="248">
        <v>1750</v>
      </c>
    </row>
    <row r="192" spans="1:37" ht="13.9" customHeight="1">
      <c r="A192" s="247" t="s">
        <v>553</v>
      </c>
      <c r="B192" s="247" t="s">
        <v>554</v>
      </c>
      <c r="C192" s="248" t="s">
        <v>145</v>
      </c>
      <c r="D192" s="248" t="s">
        <v>145</v>
      </c>
      <c r="E192" s="248" t="s">
        <v>145</v>
      </c>
      <c r="F192" s="248" t="s">
        <v>145</v>
      </c>
      <c r="G192" s="248">
        <v>2.6700000000000002E-2</v>
      </c>
      <c r="H192" s="248" t="s">
        <v>152</v>
      </c>
      <c r="I192" s="249">
        <f t="shared" si="27"/>
        <v>2.6700000000000002E-2</v>
      </c>
      <c r="J192" s="250">
        <f t="shared" si="28"/>
        <v>2.7E-2</v>
      </c>
      <c r="K192" s="249" t="str">
        <f t="shared" si="29"/>
        <v>-</v>
      </c>
      <c r="L192" s="250" t="str">
        <f t="shared" si="30"/>
        <v>NITI</v>
      </c>
      <c r="M192" s="248">
        <v>0.88900000000000001</v>
      </c>
      <c r="N192" s="251">
        <f t="shared" si="31"/>
        <v>0.88900000000000001</v>
      </c>
      <c r="O192" s="252">
        <f t="shared" si="32"/>
        <v>0.89</v>
      </c>
      <c r="P192" s="253" t="str">
        <f t="shared" si="33"/>
        <v>--</v>
      </c>
      <c r="Q192" s="252" t="str">
        <f t="shared" si="34"/>
        <v>NITI</v>
      </c>
      <c r="R192" s="248">
        <v>1.26</v>
      </c>
      <c r="S192" s="254">
        <f t="shared" si="35"/>
        <v>1.26</v>
      </c>
      <c r="T192" s="255">
        <f t="shared" si="36"/>
        <v>1.3</v>
      </c>
      <c r="U192" s="254" t="str">
        <f t="shared" si="37"/>
        <v>--</v>
      </c>
      <c r="V192" s="255" t="str">
        <f t="shared" si="38"/>
        <v>NITI</v>
      </c>
      <c r="W192" s="256" t="str">
        <f t="shared" si="39"/>
        <v>NITI</v>
      </c>
      <c r="X192" s="248" t="s">
        <v>807</v>
      </c>
      <c r="Y192" s="248">
        <v>276</v>
      </c>
      <c r="Z192" s="248">
        <v>131</v>
      </c>
      <c r="AA192" s="248">
        <v>12.5</v>
      </c>
      <c r="AB192" s="248">
        <v>3.5</v>
      </c>
      <c r="AC192" s="248" t="s">
        <v>148</v>
      </c>
      <c r="AD192" s="248">
        <v>4.6000000000000001E-4</v>
      </c>
      <c r="AE192" s="248" t="s">
        <v>155</v>
      </c>
      <c r="AF192" s="248" t="s">
        <v>147</v>
      </c>
      <c r="AG192" s="247"/>
      <c r="AH192" s="248" t="s">
        <v>146</v>
      </c>
      <c r="AI192" s="248">
        <v>2.6700000000000002E-2</v>
      </c>
      <c r="AJ192" s="248" t="s">
        <v>147</v>
      </c>
    </row>
    <row r="193" spans="1:37" ht="13.9" customHeight="1">
      <c r="A193" s="247" t="s">
        <v>556</v>
      </c>
      <c r="B193" s="247" t="s">
        <v>557</v>
      </c>
      <c r="C193" s="248" t="s">
        <v>145</v>
      </c>
      <c r="D193" s="248" t="s">
        <v>145</v>
      </c>
      <c r="E193" s="248" t="s">
        <v>145</v>
      </c>
      <c r="F193" s="248" t="s">
        <v>145</v>
      </c>
      <c r="G193" s="248">
        <v>1.0800000000000001E-2</v>
      </c>
      <c r="H193" s="248" t="s">
        <v>152</v>
      </c>
      <c r="I193" s="249">
        <f t="shared" si="27"/>
        <v>1.0800000000000001E-2</v>
      </c>
      <c r="J193" s="250">
        <f t="shared" si="28"/>
        <v>1.0999999999999999E-2</v>
      </c>
      <c r="K193" s="249">
        <f t="shared" si="29"/>
        <v>5.84</v>
      </c>
      <c r="L193" s="250">
        <f t="shared" si="30"/>
        <v>5.8</v>
      </c>
      <c r="M193" s="248">
        <v>0.35899999999999999</v>
      </c>
      <c r="N193" s="251">
        <f t="shared" si="31"/>
        <v>0.35899999999999999</v>
      </c>
      <c r="O193" s="252">
        <f t="shared" si="32"/>
        <v>0.36</v>
      </c>
      <c r="P193" s="253">
        <f t="shared" si="33"/>
        <v>194.66666666666666</v>
      </c>
      <c r="Q193" s="252">
        <f t="shared" si="34"/>
        <v>190</v>
      </c>
      <c r="R193" s="248">
        <v>3.84</v>
      </c>
      <c r="S193" s="254">
        <f t="shared" si="35"/>
        <v>3.84</v>
      </c>
      <c r="T193" s="255">
        <f t="shared" si="36"/>
        <v>3.8</v>
      </c>
      <c r="U193" s="254">
        <f t="shared" si="37"/>
        <v>2076.4444444444439</v>
      </c>
      <c r="V193" s="255">
        <f t="shared" si="38"/>
        <v>2100</v>
      </c>
      <c r="W193" s="256">
        <f t="shared" si="39"/>
        <v>355.55555555555549</v>
      </c>
      <c r="X193" s="248" t="s">
        <v>153</v>
      </c>
      <c r="Y193" s="248">
        <v>11.3</v>
      </c>
      <c r="Z193" s="248">
        <v>6.23</v>
      </c>
      <c r="AA193" s="248">
        <v>12.5</v>
      </c>
      <c r="AB193" s="248" t="s">
        <v>147</v>
      </c>
      <c r="AC193" s="247"/>
      <c r="AD193" s="248">
        <v>1.14E-3</v>
      </c>
      <c r="AE193" s="248" t="s">
        <v>546</v>
      </c>
      <c r="AF193" s="248">
        <v>1.33E-3</v>
      </c>
      <c r="AG193" s="248" t="s">
        <v>546</v>
      </c>
      <c r="AH193" s="248" t="s">
        <v>146</v>
      </c>
      <c r="AI193" s="248">
        <v>1.0800000000000001E-2</v>
      </c>
      <c r="AJ193" s="248">
        <v>5.84</v>
      </c>
      <c r="AK193" s="257" t="s">
        <v>1277</v>
      </c>
    </row>
    <row r="194" spans="1:37" ht="13.9" customHeight="1">
      <c r="A194" s="247" t="s">
        <v>558</v>
      </c>
      <c r="B194" s="247" t="s">
        <v>559</v>
      </c>
      <c r="C194" s="248" t="s">
        <v>145</v>
      </c>
      <c r="D194" s="248" t="s">
        <v>145</v>
      </c>
      <c r="E194" s="248" t="s">
        <v>145</v>
      </c>
      <c r="F194" s="248" t="s">
        <v>145</v>
      </c>
      <c r="G194" s="248">
        <v>1.0800000000000001E-2</v>
      </c>
      <c r="H194" s="248" t="s">
        <v>152</v>
      </c>
      <c r="I194" s="249">
        <f t="shared" si="27"/>
        <v>1.0800000000000001E-2</v>
      </c>
      <c r="J194" s="250">
        <f t="shared" si="28"/>
        <v>1.0999999999999999E-2</v>
      </c>
      <c r="K194" s="249">
        <f t="shared" si="29"/>
        <v>5.84</v>
      </c>
      <c r="L194" s="250">
        <f t="shared" si="30"/>
        <v>5.8</v>
      </c>
      <c r="M194" s="248">
        <v>0.35899999999999999</v>
      </c>
      <c r="N194" s="251">
        <f t="shared" si="31"/>
        <v>0.35899999999999999</v>
      </c>
      <c r="O194" s="252">
        <f t="shared" si="32"/>
        <v>0.36</v>
      </c>
      <c r="P194" s="253">
        <f t="shared" si="33"/>
        <v>194.66666666666666</v>
      </c>
      <c r="Q194" s="252">
        <f t="shared" si="34"/>
        <v>190</v>
      </c>
      <c r="R194" s="248">
        <v>1.62</v>
      </c>
      <c r="S194" s="254">
        <f t="shared" si="35"/>
        <v>1.62</v>
      </c>
      <c r="T194" s="255">
        <f t="shared" si="36"/>
        <v>1.6</v>
      </c>
      <c r="U194" s="254">
        <f t="shared" si="37"/>
        <v>875.99999999999989</v>
      </c>
      <c r="V194" s="255">
        <f t="shared" si="38"/>
        <v>880</v>
      </c>
      <c r="W194" s="256">
        <f t="shared" si="39"/>
        <v>149.99999999999997</v>
      </c>
      <c r="X194" s="248" t="s">
        <v>153</v>
      </c>
      <c r="Y194" s="248">
        <v>11.3</v>
      </c>
      <c r="Z194" s="248">
        <v>10.9</v>
      </c>
      <c r="AA194" s="248">
        <v>12.5</v>
      </c>
      <c r="AB194" s="248" t="s">
        <v>147</v>
      </c>
      <c r="AC194" s="247"/>
      <c r="AD194" s="248">
        <v>1.14E-3</v>
      </c>
      <c r="AE194" s="248" t="s">
        <v>546</v>
      </c>
      <c r="AF194" s="248">
        <v>1.33E-3</v>
      </c>
      <c r="AG194" s="248" t="s">
        <v>546</v>
      </c>
      <c r="AH194" s="248" t="s">
        <v>146</v>
      </c>
      <c r="AI194" s="248">
        <v>1.0800000000000001E-2</v>
      </c>
      <c r="AJ194" s="248">
        <v>5.84</v>
      </c>
      <c r="AK194" s="257" t="s">
        <v>1277</v>
      </c>
    </row>
    <row r="195" spans="1:37" ht="13.9" customHeight="1">
      <c r="A195" s="247" t="s">
        <v>560</v>
      </c>
      <c r="B195" s="247" t="s">
        <v>561</v>
      </c>
      <c r="C195" s="248" t="s">
        <v>145</v>
      </c>
      <c r="D195" s="248" t="s">
        <v>145</v>
      </c>
      <c r="E195" s="248" t="s">
        <v>145</v>
      </c>
      <c r="F195" s="248" t="s">
        <v>145</v>
      </c>
      <c r="G195" s="248">
        <v>1.0800000000000001E-2</v>
      </c>
      <c r="H195" s="248" t="s">
        <v>152</v>
      </c>
      <c r="I195" s="249">
        <f t="shared" si="27"/>
        <v>1.0800000000000001E-2</v>
      </c>
      <c r="J195" s="250">
        <f t="shared" si="28"/>
        <v>1.0999999999999999E-2</v>
      </c>
      <c r="K195" s="249">
        <f t="shared" si="29"/>
        <v>5.84</v>
      </c>
      <c r="L195" s="250">
        <f t="shared" si="30"/>
        <v>5.8</v>
      </c>
      <c r="M195" s="248">
        <v>0.35899999999999999</v>
      </c>
      <c r="N195" s="251">
        <f t="shared" si="31"/>
        <v>0.35899999999999999</v>
      </c>
      <c r="O195" s="252">
        <f t="shared" si="32"/>
        <v>0.36</v>
      </c>
      <c r="P195" s="253">
        <f t="shared" si="33"/>
        <v>194.66666666666666</v>
      </c>
      <c r="Q195" s="252">
        <f t="shared" si="34"/>
        <v>190</v>
      </c>
      <c r="R195" s="248">
        <v>7</v>
      </c>
      <c r="S195" s="254">
        <f t="shared" si="35"/>
        <v>7</v>
      </c>
      <c r="T195" s="255">
        <f t="shared" si="36"/>
        <v>7</v>
      </c>
      <c r="U195" s="254">
        <f t="shared" si="37"/>
        <v>3785.1851851851843</v>
      </c>
      <c r="V195" s="255">
        <f t="shared" si="38"/>
        <v>3800</v>
      </c>
      <c r="W195" s="256">
        <f t="shared" si="39"/>
        <v>648.14814814814804</v>
      </c>
      <c r="X195" s="248" t="s">
        <v>153</v>
      </c>
      <c r="Y195" s="248">
        <v>31.2</v>
      </c>
      <c r="Z195" s="248">
        <v>8.19</v>
      </c>
      <c r="AA195" s="248">
        <v>12.5</v>
      </c>
      <c r="AB195" s="248" t="s">
        <v>147</v>
      </c>
      <c r="AC195" s="247"/>
      <c r="AD195" s="248">
        <v>1.14E-3</v>
      </c>
      <c r="AE195" s="248" t="s">
        <v>546</v>
      </c>
      <c r="AF195" s="248">
        <v>1.33E-3</v>
      </c>
      <c r="AG195" s="248" t="s">
        <v>546</v>
      </c>
      <c r="AH195" s="248" t="s">
        <v>146</v>
      </c>
      <c r="AI195" s="248">
        <v>1.0800000000000001E-2</v>
      </c>
      <c r="AJ195" s="248">
        <v>5.84</v>
      </c>
      <c r="AK195" s="257" t="s">
        <v>1277</v>
      </c>
    </row>
    <row r="196" spans="1:37" ht="13.9" customHeight="1">
      <c r="A196" s="247" t="s">
        <v>562</v>
      </c>
      <c r="B196" s="247" t="s">
        <v>563</v>
      </c>
      <c r="C196" s="248" t="s">
        <v>145</v>
      </c>
      <c r="D196" s="248" t="s">
        <v>145</v>
      </c>
      <c r="E196" s="248" t="s">
        <v>145</v>
      </c>
      <c r="F196" s="248" t="s">
        <v>145</v>
      </c>
      <c r="G196" s="248">
        <v>1.08E-5</v>
      </c>
      <c r="H196" s="248" t="s">
        <v>152</v>
      </c>
      <c r="I196" s="249">
        <f t="shared" si="27"/>
        <v>1.08E-5</v>
      </c>
      <c r="J196" s="250">
        <f t="shared" si="28"/>
        <v>1.1E-5</v>
      </c>
      <c r="K196" s="249">
        <f t="shared" si="29"/>
        <v>5.8399999999999997E-3</v>
      </c>
      <c r="L196" s="250">
        <f t="shared" si="30"/>
        <v>5.7999999999999996E-3</v>
      </c>
      <c r="M196" s="248">
        <v>3.59E-4</v>
      </c>
      <c r="N196" s="251">
        <f t="shared" si="31"/>
        <v>3.59E-4</v>
      </c>
      <c r="O196" s="252">
        <f t="shared" si="32"/>
        <v>3.6000000000000002E-4</v>
      </c>
      <c r="P196" s="253">
        <f t="shared" si="33"/>
        <v>0.19466666666666665</v>
      </c>
      <c r="Q196" s="252">
        <f t="shared" si="34"/>
        <v>0.19</v>
      </c>
      <c r="R196" s="248">
        <v>1.46E-2</v>
      </c>
      <c r="S196" s="254">
        <f t="shared" si="35"/>
        <v>1.46E-2</v>
      </c>
      <c r="T196" s="255">
        <f t="shared" si="36"/>
        <v>1.4999999999999999E-2</v>
      </c>
      <c r="U196" s="254">
        <f t="shared" si="37"/>
        <v>7.894814814814815</v>
      </c>
      <c r="V196" s="255">
        <f t="shared" si="38"/>
        <v>7.9</v>
      </c>
      <c r="W196" s="256">
        <f t="shared" si="39"/>
        <v>1351.851851851852</v>
      </c>
      <c r="X196" s="248" t="s">
        <v>153</v>
      </c>
      <c r="Y196" s="248">
        <v>11.3</v>
      </c>
      <c r="Z196" s="248">
        <v>0.375</v>
      </c>
      <c r="AA196" s="248">
        <v>12.5</v>
      </c>
      <c r="AB196" s="248" t="s">
        <v>147</v>
      </c>
      <c r="AC196" s="247"/>
      <c r="AD196" s="248">
        <v>1.1399999999999999</v>
      </c>
      <c r="AE196" s="248" t="s">
        <v>546</v>
      </c>
      <c r="AF196" s="248">
        <v>1.33E-6</v>
      </c>
      <c r="AG196" s="248" t="s">
        <v>546</v>
      </c>
      <c r="AH196" s="248" t="s">
        <v>146</v>
      </c>
      <c r="AI196" s="248">
        <v>1.08E-5</v>
      </c>
      <c r="AJ196" s="248">
        <v>5.8399999999999997E-3</v>
      </c>
      <c r="AK196" s="257" t="s">
        <v>1277</v>
      </c>
    </row>
    <row r="197" spans="1:37" ht="13.9" customHeight="1">
      <c r="A197" s="247" t="s">
        <v>564</v>
      </c>
      <c r="B197" s="247" t="s">
        <v>565</v>
      </c>
      <c r="C197" s="248" t="s">
        <v>145</v>
      </c>
      <c r="D197" s="248" t="s">
        <v>145</v>
      </c>
      <c r="E197" s="248" t="s">
        <v>145</v>
      </c>
      <c r="F197" s="248" t="s">
        <v>145</v>
      </c>
      <c r="G197" s="248">
        <v>0.55700000000000005</v>
      </c>
      <c r="H197" s="248" t="s">
        <v>152</v>
      </c>
      <c r="I197" s="249">
        <f t="shared" si="27"/>
        <v>0.55700000000000005</v>
      </c>
      <c r="J197" s="250">
        <f t="shared" si="28"/>
        <v>0.56000000000000005</v>
      </c>
      <c r="K197" s="249" t="str">
        <f t="shared" si="29"/>
        <v>-</v>
      </c>
      <c r="L197" s="250" t="str">
        <f t="shared" si="30"/>
        <v>NITI</v>
      </c>
      <c r="M197" s="248">
        <v>18.600000000000001</v>
      </c>
      <c r="N197" s="251">
        <f t="shared" si="31"/>
        <v>18.600000000000001</v>
      </c>
      <c r="O197" s="252">
        <f t="shared" si="32"/>
        <v>19</v>
      </c>
      <c r="P197" s="253" t="str">
        <f t="shared" si="33"/>
        <v>--</v>
      </c>
      <c r="Q197" s="252" t="str">
        <f t="shared" si="34"/>
        <v>NITI</v>
      </c>
      <c r="R197" s="248">
        <v>3.25</v>
      </c>
      <c r="S197" s="254">
        <f t="shared" si="35"/>
        <v>3.25</v>
      </c>
      <c r="T197" s="255">
        <f t="shared" si="36"/>
        <v>3.3</v>
      </c>
      <c r="U197" s="254" t="str">
        <f t="shared" si="37"/>
        <v>--</v>
      </c>
      <c r="V197" s="255" t="str">
        <f t="shared" si="38"/>
        <v>NITI</v>
      </c>
      <c r="W197" s="256" t="str">
        <f t="shared" si="39"/>
        <v>NITI</v>
      </c>
      <c r="X197" s="248" t="s">
        <v>153</v>
      </c>
      <c r="Y197" s="248">
        <v>3090000</v>
      </c>
      <c r="Z197" s="248">
        <v>549000</v>
      </c>
      <c r="AA197" s="248">
        <v>12.5</v>
      </c>
      <c r="AB197" s="248">
        <v>2.9</v>
      </c>
      <c r="AC197" s="248" t="s">
        <v>148</v>
      </c>
      <c r="AD197" s="248">
        <v>2.1999999999999999E-5</v>
      </c>
      <c r="AE197" s="248" t="s">
        <v>155</v>
      </c>
      <c r="AF197" s="248" t="s">
        <v>147</v>
      </c>
      <c r="AG197" s="247"/>
      <c r="AH197" s="248" t="s">
        <v>146</v>
      </c>
      <c r="AI197" s="248">
        <v>0.55700000000000005</v>
      </c>
      <c r="AJ197" s="248" t="s">
        <v>147</v>
      </c>
    </row>
    <row r="198" spans="1:37" ht="13.9" customHeight="1">
      <c r="A198" s="247" t="s">
        <v>566</v>
      </c>
      <c r="B198" s="247" t="s">
        <v>567</v>
      </c>
      <c r="C198" s="248" t="s">
        <v>146</v>
      </c>
      <c r="D198" s="248" t="s">
        <v>145</v>
      </c>
      <c r="E198" s="258" t="s">
        <v>149</v>
      </c>
      <c r="F198" s="258" t="s">
        <v>149</v>
      </c>
      <c r="G198" s="248">
        <v>6.8100000000000001E-3</v>
      </c>
      <c r="H198" s="247"/>
      <c r="I198" s="249">
        <f t="shared" ref="I198:I261" si="40">AI198</f>
        <v>6.8100000000000001E-3</v>
      </c>
      <c r="J198" s="250">
        <f t="shared" ref="J198:J261" si="41">IF(ISNUMBER(I198),ROUND(I198,2-(1+INT(LOG10(I198)))),"NITI")</f>
        <v>6.7999999999999996E-3</v>
      </c>
      <c r="K198" s="249" t="str">
        <f t="shared" ref="K198:K261" si="42">AJ198</f>
        <v>-</v>
      </c>
      <c r="L198" s="250" t="str">
        <f t="shared" ref="L198:L261" si="43">IF(ISNUMBER(K198),ROUND(K198,2-(1+INT(LOG10(K198)))),"NITI")</f>
        <v>NITI</v>
      </c>
      <c r="M198" s="248" t="s">
        <v>147</v>
      </c>
      <c r="N198" s="251" t="str">
        <f t="shared" ref="N198:N261" si="44">IF(G198=I198,M198,"--")</f>
        <v>-</v>
      </c>
      <c r="O198" s="252" t="str">
        <f t="shared" ref="O198:O261" si="45">IF(ISNUMBER(N198),ROUND(N198,2-(1+INT(LOG10(N198)))),IF(AND(NOT(C198="Yes"),NOT(ISNUMBER(I198))),"NITI, NV",IF(AND($C198="Yes",NOT(ISNUMBER(I198))),"NITI","NV")))</f>
        <v>NV</v>
      </c>
      <c r="P198" s="253" t="str">
        <f t="shared" ref="P198:P261" si="46">IF(AND(G198=K198,ISNUMBER(M198)),M198,IF(AND(C198="Yes",ISNUMBER(K198)),K198/0.03,"--"))</f>
        <v>--</v>
      </c>
      <c r="Q198" s="252" t="str">
        <f t="shared" ref="Q198:Q261" si="47">IF(ISNUMBER(P198),ROUND(P198,2-(1+INT(LOG10(P198)))),IF(AND(NOT($C198="Yes"),NOT(ISNUMBER(K198))),"NITI, NV",IF(AND($C198="Yes",NOT(ISNUMBER(K198))),"NITI","NV")))</f>
        <v>NITI, NV</v>
      </c>
      <c r="R198" s="248" t="s">
        <v>147</v>
      </c>
      <c r="S198" s="254" t="str">
        <f t="shared" ref="S198:S261" si="48">IF(G198=I198,R198,"--")</f>
        <v>-</v>
      </c>
      <c r="T198" s="255" t="str">
        <f t="shared" ref="T198:T261" si="49">IF(ISNUMBER(S198),ROUND(S198,2-(1+INT(LOG10(S198)))),IF(AND(NOT($C198="Yes"),NOT(ISNUMBER(I198))),"NITI, NV",IF(AND($C198="Yes",NOT(ISNUMBER(I198))),"NITI","NV")))</f>
        <v>NV</v>
      </c>
      <c r="U198" s="254" t="str">
        <f t="shared" ref="U198:U261" si="50">IF(AND(G198=K198,ISNUMBER(R198)),R198,IF(AND(ISNUMBER(I198),ISNUMBER(K198),ISNUMBER(R198)),K198/I198*R198,"--"))</f>
        <v>--</v>
      </c>
      <c r="V198" s="255" t="str">
        <f t="shared" ref="V198:V261" si="51">IF(ISNUMBER(U198),ROUND(U198,2-(1+INT(LOG10(U198)))),IF(AND(NOT($C198="Yes"),NOT(ISNUMBER(K198))),"NITI, NV",IF(AND($C198="Yes",NOT(ISNUMBER(K198))),"NITI","NV")))</f>
        <v>NITI, NV</v>
      </c>
      <c r="W198" s="256" t="str">
        <f t="shared" ref="W198:W261" si="52">IF(ISNUMBER(U198), U198/K198, V198)</f>
        <v>NITI, NV</v>
      </c>
      <c r="X198" s="247"/>
      <c r="Y198" s="248">
        <v>551</v>
      </c>
      <c r="Z198" s="248">
        <v>548</v>
      </c>
      <c r="AA198" s="248">
        <v>12.5</v>
      </c>
      <c r="AB198" s="248" t="s">
        <v>147</v>
      </c>
      <c r="AC198" s="247"/>
      <c r="AD198" s="248">
        <v>1.8E-3</v>
      </c>
      <c r="AE198" s="248" t="s">
        <v>155</v>
      </c>
      <c r="AF198" s="248" t="s">
        <v>147</v>
      </c>
      <c r="AG198" s="247"/>
      <c r="AH198" s="248" t="s">
        <v>146</v>
      </c>
      <c r="AI198" s="248">
        <v>6.8100000000000001E-3</v>
      </c>
      <c r="AJ198" s="248" t="s">
        <v>147</v>
      </c>
    </row>
    <row r="199" spans="1:37" ht="13.9" customHeight="1">
      <c r="A199" s="247" t="s">
        <v>568</v>
      </c>
      <c r="B199" s="247" t="s">
        <v>569</v>
      </c>
      <c r="C199" s="248" t="s">
        <v>146</v>
      </c>
      <c r="D199" s="248" t="s">
        <v>145</v>
      </c>
      <c r="E199" s="258" t="s">
        <v>149</v>
      </c>
      <c r="F199" s="258" t="s">
        <v>149</v>
      </c>
      <c r="G199" s="248">
        <v>2.3099999999999999E-2</v>
      </c>
      <c r="H199" s="247"/>
      <c r="I199" s="249">
        <f t="shared" si="40"/>
        <v>2.3099999999999999E-2</v>
      </c>
      <c r="J199" s="250">
        <f t="shared" si="41"/>
        <v>2.3E-2</v>
      </c>
      <c r="K199" s="249" t="str">
        <f t="shared" si="42"/>
        <v>-</v>
      </c>
      <c r="L199" s="250" t="str">
        <f t="shared" si="43"/>
        <v>NITI</v>
      </c>
      <c r="M199" s="248" t="s">
        <v>147</v>
      </c>
      <c r="N199" s="251" t="str">
        <f t="shared" si="44"/>
        <v>-</v>
      </c>
      <c r="O199" s="252" t="str">
        <f t="shared" si="45"/>
        <v>NV</v>
      </c>
      <c r="P199" s="253" t="str">
        <f t="shared" si="46"/>
        <v>--</v>
      </c>
      <c r="Q199" s="252" t="str">
        <f t="shared" si="47"/>
        <v>NITI, NV</v>
      </c>
      <c r="R199" s="248" t="s">
        <v>147</v>
      </c>
      <c r="S199" s="254" t="str">
        <f t="shared" si="48"/>
        <v>-</v>
      </c>
      <c r="T199" s="255" t="str">
        <f t="shared" si="49"/>
        <v>NV</v>
      </c>
      <c r="U199" s="254" t="str">
        <f t="shared" si="50"/>
        <v>--</v>
      </c>
      <c r="V199" s="255" t="str">
        <f t="shared" si="51"/>
        <v>NITI, NV</v>
      </c>
      <c r="W199" s="256" t="str">
        <f t="shared" si="52"/>
        <v>NITI, NV</v>
      </c>
      <c r="X199" s="247"/>
      <c r="Y199" s="248">
        <v>5.63</v>
      </c>
      <c r="Z199" s="248">
        <v>4.32</v>
      </c>
      <c r="AA199" s="248">
        <v>12.5</v>
      </c>
      <c r="AB199" s="248" t="s">
        <v>147</v>
      </c>
      <c r="AC199" s="247"/>
      <c r="AD199" s="248">
        <v>5.2999999999999998E-4</v>
      </c>
      <c r="AE199" s="248" t="s">
        <v>155</v>
      </c>
      <c r="AF199" s="248" t="s">
        <v>147</v>
      </c>
      <c r="AG199" s="247"/>
      <c r="AH199" s="248" t="s">
        <v>146</v>
      </c>
      <c r="AI199" s="248">
        <v>2.3099999999999999E-2</v>
      </c>
      <c r="AJ199" s="248" t="s">
        <v>147</v>
      </c>
    </row>
    <row r="200" spans="1:37" ht="13.9" customHeight="1">
      <c r="A200" s="247" t="s">
        <v>570</v>
      </c>
      <c r="B200" s="247" t="s">
        <v>571</v>
      </c>
      <c r="C200" s="248" t="s">
        <v>146</v>
      </c>
      <c r="D200" s="248" t="s">
        <v>145</v>
      </c>
      <c r="E200" s="258" t="s">
        <v>149</v>
      </c>
      <c r="F200" s="258" t="s">
        <v>149</v>
      </c>
      <c r="G200" s="248">
        <v>3.9600000000000003E-2</v>
      </c>
      <c r="H200" s="247"/>
      <c r="I200" s="249">
        <f t="shared" si="40"/>
        <v>3.9600000000000003E-2</v>
      </c>
      <c r="J200" s="250">
        <f t="shared" si="41"/>
        <v>0.04</v>
      </c>
      <c r="K200" s="249" t="str">
        <f t="shared" si="42"/>
        <v>-</v>
      </c>
      <c r="L200" s="250" t="str">
        <f t="shared" si="43"/>
        <v>NITI</v>
      </c>
      <c r="M200" s="248" t="s">
        <v>147</v>
      </c>
      <c r="N200" s="251" t="str">
        <f t="shared" si="44"/>
        <v>-</v>
      </c>
      <c r="O200" s="252" t="str">
        <f t="shared" si="45"/>
        <v>NV</v>
      </c>
      <c r="P200" s="253" t="str">
        <f t="shared" si="46"/>
        <v>--</v>
      </c>
      <c r="Q200" s="252" t="str">
        <f t="shared" si="47"/>
        <v>NITI, NV</v>
      </c>
      <c r="R200" s="248" t="s">
        <v>147</v>
      </c>
      <c r="S200" s="254" t="str">
        <f t="shared" si="48"/>
        <v>-</v>
      </c>
      <c r="T200" s="255" t="str">
        <f t="shared" si="49"/>
        <v>NV</v>
      </c>
      <c r="U200" s="254" t="str">
        <f t="shared" si="50"/>
        <v>--</v>
      </c>
      <c r="V200" s="255" t="str">
        <f t="shared" si="51"/>
        <v>NITI, NV</v>
      </c>
      <c r="W200" s="256" t="str">
        <f t="shared" si="52"/>
        <v>NITI, NV</v>
      </c>
      <c r="X200" s="247"/>
      <c r="Y200" s="248">
        <v>657</v>
      </c>
      <c r="Z200" s="248">
        <v>1530</v>
      </c>
      <c r="AA200" s="248">
        <v>12.5</v>
      </c>
      <c r="AB200" s="248" t="s">
        <v>147</v>
      </c>
      <c r="AC200" s="247"/>
      <c r="AD200" s="248">
        <v>3.1E-4</v>
      </c>
      <c r="AE200" s="248" t="s">
        <v>166</v>
      </c>
      <c r="AF200" s="248" t="s">
        <v>147</v>
      </c>
      <c r="AG200" s="247"/>
      <c r="AH200" s="248" t="s">
        <v>146</v>
      </c>
      <c r="AI200" s="248">
        <v>3.9600000000000003E-2</v>
      </c>
      <c r="AJ200" s="248" t="s">
        <v>147</v>
      </c>
    </row>
    <row r="201" spans="1:37" ht="13.9" customHeight="1">
      <c r="A201" s="247" t="s">
        <v>572</v>
      </c>
      <c r="B201" s="247" t="s">
        <v>573</v>
      </c>
      <c r="C201" s="248" t="s">
        <v>146</v>
      </c>
      <c r="D201" s="248" t="s">
        <v>145</v>
      </c>
      <c r="E201" s="258" t="s">
        <v>149</v>
      </c>
      <c r="F201" s="258" t="s">
        <v>149</v>
      </c>
      <c r="G201" s="248">
        <v>2.4E-2</v>
      </c>
      <c r="H201" s="247"/>
      <c r="I201" s="249">
        <f t="shared" si="40"/>
        <v>2.4E-2</v>
      </c>
      <c r="J201" s="250">
        <f t="shared" si="41"/>
        <v>2.4E-2</v>
      </c>
      <c r="K201" s="249" t="str">
        <f t="shared" si="42"/>
        <v>-</v>
      </c>
      <c r="L201" s="250" t="str">
        <f t="shared" si="43"/>
        <v>NITI</v>
      </c>
      <c r="M201" s="248" t="s">
        <v>147</v>
      </c>
      <c r="N201" s="251" t="str">
        <f t="shared" si="44"/>
        <v>-</v>
      </c>
      <c r="O201" s="252" t="str">
        <f t="shared" si="45"/>
        <v>NV</v>
      </c>
      <c r="P201" s="253" t="str">
        <f t="shared" si="46"/>
        <v>--</v>
      </c>
      <c r="Q201" s="252" t="str">
        <f t="shared" si="47"/>
        <v>NITI, NV</v>
      </c>
      <c r="R201" s="248" t="s">
        <v>147</v>
      </c>
      <c r="S201" s="254" t="str">
        <f t="shared" si="48"/>
        <v>-</v>
      </c>
      <c r="T201" s="255" t="str">
        <f t="shared" si="49"/>
        <v>NV</v>
      </c>
      <c r="U201" s="254" t="str">
        <f t="shared" si="50"/>
        <v>--</v>
      </c>
      <c r="V201" s="255" t="str">
        <f t="shared" si="51"/>
        <v>NITI, NV</v>
      </c>
      <c r="W201" s="256" t="str">
        <f t="shared" si="52"/>
        <v>NITI, NV</v>
      </c>
      <c r="X201" s="247"/>
      <c r="Y201" s="248">
        <v>551</v>
      </c>
      <c r="Z201" s="248">
        <v>1680</v>
      </c>
      <c r="AA201" s="248">
        <v>12.5</v>
      </c>
      <c r="AB201" s="248" t="s">
        <v>147</v>
      </c>
      <c r="AC201" s="247"/>
      <c r="AD201" s="248">
        <v>5.1000000000000004E-4</v>
      </c>
      <c r="AE201" s="248" t="s">
        <v>155</v>
      </c>
      <c r="AF201" s="248" t="s">
        <v>147</v>
      </c>
      <c r="AG201" s="247"/>
      <c r="AH201" s="248" t="s">
        <v>146</v>
      </c>
      <c r="AI201" s="248">
        <v>2.4E-2</v>
      </c>
      <c r="AJ201" s="248" t="s">
        <v>147</v>
      </c>
    </row>
    <row r="202" spans="1:37" ht="13.9" customHeight="1">
      <c r="A202" s="247" t="s">
        <v>574</v>
      </c>
      <c r="B202" s="247" t="s">
        <v>575</v>
      </c>
      <c r="C202" s="248" t="s">
        <v>145</v>
      </c>
      <c r="D202" s="248" t="s">
        <v>145</v>
      </c>
      <c r="E202" s="248" t="s">
        <v>145</v>
      </c>
      <c r="F202" s="248" t="s">
        <v>145</v>
      </c>
      <c r="G202" s="248">
        <v>0.876</v>
      </c>
      <c r="H202" s="248" t="s">
        <v>163</v>
      </c>
      <c r="I202" s="249" t="str">
        <f t="shared" si="40"/>
        <v>-</v>
      </c>
      <c r="J202" s="250" t="str">
        <f t="shared" si="41"/>
        <v>NITI</v>
      </c>
      <c r="K202" s="249">
        <f t="shared" si="42"/>
        <v>0.876</v>
      </c>
      <c r="L202" s="250">
        <f t="shared" si="43"/>
        <v>0.88</v>
      </c>
      <c r="M202" s="248">
        <v>29.2</v>
      </c>
      <c r="N202" s="251" t="str">
        <f t="shared" si="44"/>
        <v>--</v>
      </c>
      <c r="O202" s="252" t="str">
        <f t="shared" si="45"/>
        <v>NITI</v>
      </c>
      <c r="P202" s="253">
        <f t="shared" si="46"/>
        <v>29.2</v>
      </c>
      <c r="Q202" s="252">
        <f t="shared" si="47"/>
        <v>29</v>
      </c>
      <c r="R202" s="248">
        <v>47.8</v>
      </c>
      <c r="S202" s="254" t="str">
        <f t="shared" si="48"/>
        <v>--</v>
      </c>
      <c r="T202" s="255" t="str">
        <f t="shared" si="49"/>
        <v>NITI</v>
      </c>
      <c r="U202" s="254">
        <f t="shared" si="50"/>
        <v>47.8</v>
      </c>
      <c r="V202" s="255">
        <f t="shared" si="51"/>
        <v>48</v>
      </c>
      <c r="W202" s="256">
        <f t="shared" si="52"/>
        <v>54.566210045662096</v>
      </c>
      <c r="X202" s="248" t="s">
        <v>576</v>
      </c>
      <c r="Y202" s="248">
        <v>880000</v>
      </c>
      <c r="Z202" s="248">
        <v>33000</v>
      </c>
      <c r="AA202" s="248">
        <v>12.5</v>
      </c>
      <c r="AB202" s="248" t="s">
        <v>147</v>
      </c>
      <c r="AC202" s="247"/>
      <c r="AD202" s="248" t="s">
        <v>147</v>
      </c>
      <c r="AE202" s="247"/>
      <c r="AF202" s="248">
        <v>2.0000000000000001E-4</v>
      </c>
      <c r="AG202" s="248" t="s">
        <v>155</v>
      </c>
      <c r="AH202" s="248" t="s">
        <v>146</v>
      </c>
      <c r="AI202" s="248" t="s">
        <v>147</v>
      </c>
      <c r="AJ202" s="248">
        <v>0.876</v>
      </c>
    </row>
    <row r="203" spans="1:37" ht="13.9" customHeight="1">
      <c r="A203" s="247" t="s">
        <v>577</v>
      </c>
      <c r="B203" s="247" t="s">
        <v>578</v>
      </c>
      <c r="C203" s="248" t="s">
        <v>146</v>
      </c>
      <c r="D203" s="248" t="s">
        <v>145</v>
      </c>
      <c r="E203" s="258" t="s">
        <v>149</v>
      </c>
      <c r="F203" s="258" t="s">
        <v>149</v>
      </c>
      <c r="G203" s="248">
        <v>3.23E-6</v>
      </c>
      <c r="H203" s="247"/>
      <c r="I203" s="249">
        <f t="shared" si="40"/>
        <v>3.23E-6</v>
      </c>
      <c r="J203" s="250">
        <f t="shared" si="41"/>
        <v>3.1999999999999999E-6</v>
      </c>
      <c r="K203" s="249">
        <f t="shared" si="42"/>
        <v>1.75E-3</v>
      </c>
      <c r="L203" s="250">
        <f t="shared" si="43"/>
        <v>1.8E-3</v>
      </c>
      <c r="M203" s="248" t="s">
        <v>147</v>
      </c>
      <c r="N203" s="251" t="str">
        <f t="shared" si="44"/>
        <v>-</v>
      </c>
      <c r="O203" s="252" t="str">
        <f t="shared" si="45"/>
        <v>NV</v>
      </c>
      <c r="P203" s="253" t="str">
        <f t="shared" si="46"/>
        <v>--</v>
      </c>
      <c r="Q203" s="252" t="str">
        <f t="shared" si="47"/>
        <v>NV</v>
      </c>
      <c r="R203" s="248" t="s">
        <v>147</v>
      </c>
      <c r="S203" s="254" t="str">
        <f t="shared" si="48"/>
        <v>-</v>
      </c>
      <c r="T203" s="255" t="str">
        <f t="shared" si="49"/>
        <v>NV</v>
      </c>
      <c r="U203" s="254" t="str">
        <f t="shared" si="50"/>
        <v>--</v>
      </c>
      <c r="V203" s="255" t="str">
        <f t="shared" si="51"/>
        <v>NV</v>
      </c>
      <c r="W203" s="256" t="str">
        <f t="shared" si="52"/>
        <v>NV</v>
      </c>
      <c r="X203" s="247"/>
      <c r="Y203" s="248">
        <v>8.0500000000000005E-4</v>
      </c>
      <c r="Z203" s="248">
        <v>7.1100000000000004E-4</v>
      </c>
      <c r="AA203" s="248">
        <v>12.5</v>
      </c>
      <c r="AB203" s="248" t="s">
        <v>147</v>
      </c>
      <c r="AC203" s="247"/>
      <c r="AD203" s="248">
        <v>3.8</v>
      </c>
      <c r="AE203" s="248" t="s">
        <v>546</v>
      </c>
      <c r="AF203" s="248">
        <v>3.9999999999999998E-7</v>
      </c>
      <c r="AG203" s="248" t="s">
        <v>546</v>
      </c>
      <c r="AH203" s="248" t="s">
        <v>146</v>
      </c>
      <c r="AI203" s="248">
        <v>3.23E-6</v>
      </c>
      <c r="AJ203" s="248">
        <v>1.75E-3</v>
      </c>
      <c r="AK203" s="257" t="s">
        <v>1279</v>
      </c>
    </row>
    <row r="204" spans="1:37" ht="13.9" customHeight="1">
      <c r="A204" s="247" t="s">
        <v>579</v>
      </c>
      <c r="B204" s="247" t="s">
        <v>580</v>
      </c>
      <c r="C204" s="248" t="s">
        <v>146</v>
      </c>
      <c r="D204" s="248" t="s">
        <v>145</v>
      </c>
      <c r="E204" s="258" t="s">
        <v>149</v>
      </c>
      <c r="F204" s="258" t="s">
        <v>149</v>
      </c>
      <c r="G204" s="248">
        <v>9.4299999999999995E-6</v>
      </c>
      <c r="H204" s="247"/>
      <c r="I204" s="249">
        <f t="shared" si="40"/>
        <v>9.4299999999999995E-6</v>
      </c>
      <c r="J204" s="250">
        <f t="shared" si="41"/>
        <v>9.3999999999999998E-6</v>
      </c>
      <c r="K204" s="249" t="str">
        <f t="shared" si="42"/>
        <v>-</v>
      </c>
      <c r="L204" s="250" t="str">
        <f t="shared" si="43"/>
        <v>NITI</v>
      </c>
      <c r="M204" s="248" t="s">
        <v>147</v>
      </c>
      <c r="N204" s="251" t="str">
        <f t="shared" si="44"/>
        <v>-</v>
      </c>
      <c r="O204" s="252" t="str">
        <f t="shared" si="45"/>
        <v>NV</v>
      </c>
      <c r="P204" s="253" t="str">
        <f t="shared" si="46"/>
        <v>--</v>
      </c>
      <c r="Q204" s="252" t="str">
        <f t="shared" si="47"/>
        <v>NITI, NV</v>
      </c>
      <c r="R204" s="248" t="s">
        <v>147</v>
      </c>
      <c r="S204" s="254" t="str">
        <f t="shared" si="48"/>
        <v>-</v>
      </c>
      <c r="T204" s="255" t="str">
        <f t="shared" si="49"/>
        <v>NV</v>
      </c>
      <c r="U204" s="254" t="str">
        <f t="shared" si="50"/>
        <v>--</v>
      </c>
      <c r="V204" s="255" t="str">
        <f t="shared" si="51"/>
        <v>NITI, NV</v>
      </c>
      <c r="W204" s="256" t="str">
        <f t="shared" si="52"/>
        <v>NITI, NV</v>
      </c>
      <c r="X204" s="247"/>
      <c r="Y204" s="248">
        <v>9.2500000000000004E-4</v>
      </c>
      <c r="Z204" s="248">
        <v>9.3199999999999999E-4</v>
      </c>
      <c r="AA204" s="248">
        <v>12.5</v>
      </c>
      <c r="AB204" s="248" t="s">
        <v>147</v>
      </c>
      <c r="AC204" s="247"/>
      <c r="AD204" s="248">
        <v>1.3</v>
      </c>
      <c r="AE204" s="248" t="s">
        <v>155</v>
      </c>
      <c r="AF204" s="248" t="s">
        <v>147</v>
      </c>
      <c r="AG204" s="247"/>
      <c r="AH204" s="248" t="s">
        <v>146</v>
      </c>
      <c r="AI204" s="248">
        <v>9.4299999999999995E-6</v>
      </c>
      <c r="AJ204" s="248" t="s">
        <v>147</v>
      </c>
      <c r="AK204" s="257" t="s">
        <v>1279</v>
      </c>
    </row>
    <row r="205" spans="1:37" ht="13.9" customHeight="1">
      <c r="A205" s="247" t="s">
        <v>581</v>
      </c>
      <c r="B205" s="247" t="s">
        <v>582</v>
      </c>
      <c r="C205" s="248" t="s">
        <v>145</v>
      </c>
      <c r="D205" s="248" t="s">
        <v>145</v>
      </c>
      <c r="E205" s="248" t="s">
        <v>145</v>
      </c>
      <c r="F205" s="248" t="s">
        <v>145</v>
      </c>
      <c r="G205" s="248">
        <v>3.23E-6</v>
      </c>
      <c r="H205" s="248" t="s">
        <v>152</v>
      </c>
      <c r="I205" s="249">
        <f t="shared" si="40"/>
        <v>3.23E-6</v>
      </c>
      <c r="J205" s="250">
        <f t="shared" si="41"/>
        <v>3.1999999999999999E-6</v>
      </c>
      <c r="K205" s="249">
        <f t="shared" si="42"/>
        <v>1.75E-3</v>
      </c>
      <c r="L205" s="250">
        <f t="shared" si="43"/>
        <v>1.8E-3</v>
      </c>
      <c r="M205" s="248">
        <v>1.08E-4</v>
      </c>
      <c r="N205" s="251">
        <f t="shared" si="44"/>
        <v>1.08E-4</v>
      </c>
      <c r="O205" s="252">
        <f t="shared" si="45"/>
        <v>1.1E-4</v>
      </c>
      <c r="P205" s="253">
        <f t="shared" si="46"/>
        <v>5.8333333333333334E-2</v>
      </c>
      <c r="Q205" s="252">
        <f t="shared" si="47"/>
        <v>5.8000000000000003E-2</v>
      </c>
      <c r="R205" s="248">
        <v>2.0300000000000001E-3</v>
      </c>
      <c r="S205" s="254">
        <f t="shared" si="48"/>
        <v>2.0300000000000001E-3</v>
      </c>
      <c r="T205" s="255">
        <f t="shared" si="49"/>
        <v>2E-3</v>
      </c>
      <c r="U205" s="254">
        <f t="shared" si="50"/>
        <v>1.0998452012383901</v>
      </c>
      <c r="V205" s="255">
        <f t="shared" si="51"/>
        <v>1.1000000000000001</v>
      </c>
      <c r="W205" s="256">
        <f t="shared" si="52"/>
        <v>628.48297213622288</v>
      </c>
      <c r="X205" s="248" t="s">
        <v>153</v>
      </c>
      <c r="Y205" s="248">
        <v>2.2599999999999998</v>
      </c>
      <c r="Z205" s="248">
        <v>4.7299999999999998E-3</v>
      </c>
      <c r="AA205" s="248">
        <v>12.5</v>
      </c>
      <c r="AB205" s="248" t="s">
        <v>147</v>
      </c>
      <c r="AC205" s="247"/>
      <c r="AD205" s="248">
        <v>3.8</v>
      </c>
      <c r="AE205" s="248" t="s">
        <v>546</v>
      </c>
      <c r="AF205" s="248">
        <v>3.9999999999999998E-7</v>
      </c>
      <c r="AG205" s="248" t="s">
        <v>546</v>
      </c>
      <c r="AH205" s="248" t="s">
        <v>146</v>
      </c>
      <c r="AI205" s="248">
        <v>3.23E-6</v>
      </c>
      <c r="AJ205" s="248">
        <v>1.75E-3</v>
      </c>
      <c r="AK205" s="257" t="s">
        <v>1279</v>
      </c>
    </row>
    <row r="206" spans="1:37" ht="13.9" customHeight="1">
      <c r="A206" s="247" t="s">
        <v>583</v>
      </c>
      <c r="B206" s="247" t="s">
        <v>584</v>
      </c>
      <c r="C206" s="248" t="s">
        <v>145</v>
      </c>
      <c r="D206" s="248" t="s">
        <v>145</v>
      </c>
      <c r="E206" s="248" t="s">
        <v>145</v>
      </c>
      <c r="F206" s="248" t="s">
        <v>145</v>
      </c>
      <c r="G206" s="248">
        <v>1.1100000000000001</v>
      </c>
      <c r="H206" s="248" t="s">
        <v>152</v>
      </c>
      <c r="I206" s="249">
        <f t="shared" si="40"/>
        <v>1.1100000000000001</v>
      </c>
      <c r="J206" s="250">
        <f t="shared" si="41"/>
        <v>1.1000000000000001</v>
      </c>
      <c r="K206" s="249">
        <f t="shared" si="42"/>
        <v>131</v>
      </c>
      <c r="L206" s="250">
        <f t="shared" si="43"/>
        <v>130</v>
      </c>
      <c r="M206" s="248">
        <v>37.200000000000003</v>
      </c>
      <c r="N206" s="251">
        <f t="shared" si="44"/>
        <v>37.200000000000003</v>
      </c>
      <c r="O206" s="252">
        <f t="shared" si="45"/>
        <v>37</v>
      </c>
      <c r="P206" s="253">
        <f t="shared" si="46"/>
        <v>4366.666666666667</v>
      </c>
      <c r="Q206" s="252">
        <f t="shared" si="47"/>
        <v>4400</v>
      </c>
      <c r="R206" s="248">
        <v>19.7</v>
      </c>
      <c r="S206" s="254">
        <f t="shared" si="48"/>
        <v>19.7</v>
      </c>
      <c r="T206" s="255">
        <f t="shared" si="49"/>
        <v>20</v>
      </c>
      <c r="U206" s="254">
        <f t="shared" si="50"/>
        <v>2324.9549549549547</v>
      </c>
      <c r="V206" s="255">
        <f t="shared" si="51"/>
        <v>2300</v>
      </c>
      <c r="W206" s="256">
        <f t="shared" si="52"/>
        <v>17.747747747747745</v>
      </c>
      <c r="X206" s="248" t="s">
        <v>153</v>
      </c>
      <c r="Y206" s="248">
        <v>2670000</v>
      </c>
      <c r="Z206" s="248">
        <v>2830000</v>
      </c>
      <c r="AA206" s="248">
        <v>12.5</v>
      </c>
      <c r="AB206" s="248" t="s">
        <v>147</v>
      </c>
      <c r="AC206" s="247"/>
      <c r="AD206" s="248">
        <v>1.1E-5</v>
      </c>
      <c r="AE206" s="248" t="s">
        <v>166</v>
      </c>
      <c r="AF206" s="248">
        <v>0.03</v>
      </c>
      <c r="AG206" s="248" t="s">
        <v>155</v>
      </c>
      <c r="AH206" s="248" t="s">
        <v>146</v>
      </c>
      <c r="AI206" s="248">
        <v>1.1100000000000001</v>
      </c>
      <c r="AJ206" s="248">
        <v>131</v>
      </c>
    </row>
    <row r="207" spans="1:37" ht="13.9" customHeight="1">
      <c r="A207" s="247" t="s">
        <v>585</v>
      </c>
      <c r="B207" s="247" t="s">
        <v>586</v>
      </c>
      <c r="C207" s="248" t="s">
        <v>145</v>
      </c>
      <c r="D207" s="248" t="s">
        <v>145</v>
      </c>
      <c r="E207" s="248" t="s">
        <v>145</v>
      </c>
      <c r="F207" s="248" t="s">
        <v>145</v>
      </c>
      <c r="G207" s="248">
        <v>4.3799999999999999E-2</v>
      </c>
      <c r="H207" s="248" t="s">
        <v>163</v>
      </c>
      <c r="I207" s="249" t="str">
        <f t="shared" si="40"/>
        <v>-</v>
      </c>
      <c r="J207" s="250" t="str">
        <f t="shared" si="41"/>
        <v>NITI</v>
      </c>
      <c r="K207" s="249">
        <f t="shared" si="42"/>
        <v>4.3799999999999999E-2</v>
      </c>
      <c r="L207" s="250">
        <f t="shared" si="43"/>
        <v>4.3999999999999997E-2</v>
      </c>
      <c r="M207" s="248">
        <v>1.46</v>
      </c>
      <c r="N207" s="251" t="str">
        <f t="shared" si="44"/>
        <v>--</v>
      </c>
      <c r="O207" s="252" t="str">
        <f t="shared" si="45"/>
        <v>NITI</v>
      </c>
      <c r="P207" s="253">
        <f t="shared" si="46"/>
        <v>1.46</v>
      </c>
      <c r="Q207" s="252">
        <f t="shared" si="47"/>
        <v>1.5</v>
      </c>
      <c r="R207" s="248">
        <v>52.5</v>
      </c>
      <c r="S207" s="254" t="str">
        <f t="shared" si="48"/>
        <v>--</v>
      </c>
      <c r="T207" s="255" t="str">
        <f t="shared" si="49"/>
        <v>NITI</v>
      </c>
      <c r="U207" s="254">
        <f t="shared" si="50"/>
        <v>52.5</v>
      </c>
      <c r="V207" s="255">
        <f t="shared" si="51"/>
        <v>53</v>
      </c>
      <c r="W207" s="256">
        <f t="shared" si="52"/>
        <v>1198.6301369863013</v>
      </c>
      <c r="X207" s="248" t="s">
        <v>153</v>
      </c>
      <c r="Y207" s="248">
        <v>271000</v>
      </c>
      <c r="Z207" s="248">
        <v>97600</v>
      </c>
      <c r="AA207" s="248">
        <v>12.5</v>
      </c>
      <c r="AB207" s="248" t="s">
        <v>147</v>
      </c>
      <c r="AC207" s="247"/>
      <c r="AD207" s="248" t="s">
        <v>147</v>
      </c>
      <c r="AE207" s="247"/>
      <c r="AF207" s="248">
        <v>1.0000000000000001E-5</v>
      </c>
      <c r="AG207" s="248" t="s">
        <v>155</v>
      </c>
      <c r="AH207" s="248" t="s">
        <v>146</v>
      </c>
      <c r="AI207" s="248" t="s">
        <v>147</v>
      </c>
      <c r="AJ207" s="248">
        <v>4.3799999999999999E-2</v>
      </c>
    </row>
    <row r="208" spans="1:37" ht="13.9" customHeight="1">
      <c r="A208" s="247" t="s">
        <v>587</v>
      </c>
      <c r="B208" s="247" t="s">
        <v>588</v>
      </c>
      <c r="C208" s="248" t="s">
        <v>146</v>
      </c>
      <c r="D208" s="248" t="s">
        <v>145</v>
      </c>
      <c r="E208" s="258" t="s">
        <v>149</v>
      </c>
      <c r="F208" s="258" t="s">
        <v>149</v>
      </c>
      <c r="G208" s="248">
        <v>1.75</v>
      </c>
      <c r="H208" s="247"/>
      <c r="I208" s="249" t="str">
        <f t="shared" si="40"/>
        <v>-</v>
      </c>
      <c r="J208" s="250" t="str">
        <f t="shared" si="41"/>
        <v>NITI</v>
      </c>
      <c r="K208" s="249">
        <f t="shared" si="42"/>
        <v>1.75</v>
      </c>
      <c r="L208" s="250">
        <f t="shared" si="43"/>
        <v>1.8</v>
      </c>
      <c r="M208" s="248" t="s">
        <v>147</v>
      </c>
      <c r="N208" s="251" t="str">
        <f t="shared" si="44"/>
        <v>--</v>
      </c>
      <c r="O208" s="252" t="str">
        <f t="shared" si="45"/>
        <v>NITI, NV</v>
      </c>
      <c r="P208" s="253" t="str">
        <f t="shared" si="46"/>
        <v>--</v>
      </c>
      <c r="Q208" s="252" t="str">
        <f t="shared" si="47"/>
        <v>NV</v>
      </c>
      <c r="R208" s="248" t="s">
        <v>147</v>
      </c>
      <c r="S208" s="254" t="str">
        <f t="shared" si="48"/>
        <v>--</v>
      </c>
      <c r="T208" s="255" t="str">
        <f t="shared" si="49"/>
        <v>NITI, NV</v>
      </c>
      <c r="U208" s="254" t="str">
        <f t="shared" si="50"/>
        <v>--</v>
      </c>
      <c r="V208" s="255" t="str">
        <f t="shared" si="51"/>
        <v>NV</v>
      </c>
      <c r="W208" s="256" t="str">
        <f t="shared" si="52"/>
        <v>NV</v>
      </c>
      <c r="X208" s="247"/>
      <c r="Y208" s="248">
        <v>6.4900000000000005E-8</v>
      </c>
      <c r="Z208" s="248">
        <v>8.4100000000000006E-15</v>
      </c>
      <c r="AA208" s="248">
        <v>12.5</v>
      </c>
      <c r="AB208" s="248" t="s">
        <v>147</v>
      </c>
      <c r="AC208" s="247"/>
      <c r="AD208" s="248" t="s">
        <v>147</v>
      </c>
      <c r="AE208" s="247"/>
      <c r="AF208" s="248">
        <v>4.0000000000000002E-4</v>
      </c>
      <c r="AG208" s="248" t="s">
        <v>166</v>
      </c>
      <c r="AH208" s="248" t="s">
        <v>146</v>
      </c>
      <c r="AI208" s="248" t="s">
        <v>147</v>
      </c>
      <c r="AJ208" s="248">
        <v>1.75</v>
      </c>
    </row>
    <row r="209" spans="1:37" ht="13.9" customHeight="1">
      <c r="A209" s="247" t="s">
        <v>589</v>
      </c>
      <c r="B209" s="247" t="s">
        <v>590</v>
      </c>
      <c r="C209" s="248" t="s">
        <v>146</v>
      </c>
      <c r="D209" s="248" t="s">
        <v>145</v>
      </c>
      <c r="E209" s="258" t="s">
        <v>149</v>
      </c>
      <c r="F209" s="258" t="s">
        <v>149</v>
      </c>
      <c r="G209" s="248">
        <v>1.75</v>
      </c>
      <c r="H209" s="247"/>
      <c r="I209" s="249" t="str">
        <f t="shared" si="40"/>
        <v>-</v>
      </c>
      <c r="J209" s="250" t="str">
        <f t="shared" si="41"/>
        <v>NITI</v>
      </c>
      <c r="K209" s="249">
        <f t="shared" si="42"/>
        <v>1.75</v>
      </c>
      <c r="L209" s="250">
        <f t="shared" si="43"/>
        <v>1.8</v>
      </c>
      <c r="M209" s="248" t="s">
        <v>147</v>
      </c>
      <c r="N209" s="251" t="str">
        <f t="shared" si="44"/>
        <v>--</v>
      </c>
      <c r="O209" s="252" t="str">
        <f t="shared" si="45"/>
        <v>NITI, NV</v>
      </c>
      <c r="P209" s="253" t="str">
        <f t="shared" si="46"/>
        <v>--</v>
      </c>
      <c r="Q209" s="252" t="str">
        <f t="shared" si="47"/>
        <v>NV</v>
      </c>
      <c r="R209" s="248" t="s">
        <v>147</v>
      </c>
      <c r="S209" s="254" t="str">
        <f t="shared" si="48"/>
        <v>--</v>
      </c>
      <c r="T209" s="255" t="str">
        <f t="shared" si="49"/>
        <v>NITI, NV</v>
      </c>
      <c r="U209" s="254" t="str">
        <f t="shared" si="50"/>
        <v>--</v>
      </c>
      <c r="V209" s="255" t="str">
        <f t="shared" si="51"/>
        <v>NV</v>
      </c>
      <c r="W209" s="256" t="str">
        <f t="shared" si="52"/>
        <v>NV</v>
      </c>
      <c r="X209" s="247"/>
      <c r="Y209" s="248">
        <v>2.6500000000000002E-9</v>
      </c>
      <c r="Z209" s="248">
        <v>2.6500000000000002E-16</v>
      </c>
      <c r="AA209" s="248">
        <v>12.5</v>
      </c>
      <c r="AB209" s="248" t="s">
        <v>147</v>
      </c>
      <c r="AC209" s="247"/>
      <c r="AD209" s="248" t="s">
        <v>147</v>
      </c>
      <c r="AE209" s="247"/>
      <c r="AF209" s="248">
        <v>4.0000000000000002E-4</v>
      </c>
      <c r="AG209" s="248" t="s">
        <v>166</v>
      </c>
      <c r="AH209" s="248" t="s">
        <v>146</v>
      </c>
      <c r="AI209" s="248" t="s">
        <v>147</v>
      </c>
      <c r="AJ209" s="248">
        <v>1.75</v>
      </c>
    </row>
    <row r="210" spans="1:37" ht="13.9" customHeight="1">
      <c r="A210" s="247" t="s">
        <v>591</v>
      </c>
      <c r="B210" s="247" t="s">
        <v>188</v>
      </c>
      <c r="C210" s="248" t="s">
        <v>145</v>
      </c>
      <c r="D210" s="248" t="s">
        <v>145</v>
      </c>
      <c r="E210" s="248" t="s">
        <v>145</v>
      </c>
      <c r="F210" s="248" t="s">
        <v>145</v>
      </c>
      <c r="G210" s="248">
        <v>61.3</v>
      </c>
      <c r="H210" s="248" t="s">
        <v>152</v>
      </c>
      <c r="I210" s="249">
        <f t="shared" si="40"/>
        <v>61.3</v>
      </c>
      <c r="J210" s="250">
        <f t="shared" si="41"/>
        <v>61</v>
      </c>
      <c r="K210" s="249">
        <f t="shared" si="42"/>
        <v>2630</v>
      </c>
      <c r="L210" s="250">
        <f t="shared" si="43"/>
        <v>2600</v>
      </c>
      <c r="M210" s="248">
        <v>2040</v>
      </c>
      <c r="N210" s="251">
        <f t="shared" si="44"/>
        <v>2040</v>
      </c>
      <c r="O210" s="252">
        <f t="shared" si="45"/>
        <v>2000</v>
      </c>
      <c r="P210" s="253">
        <f t="shared" si="46"/>
        <v>87666.666666666672</v>
      </c>
      <c r="Q210" s="252">
        <f t="shared" si="47"/>
        <v>88000</v>
      </c>
      <c r="R210" s="248">
        <v>1.41</v>
      </c>
      <c r="S210" s="254">
        <f t="shared" si="48"/>
        <v>1.41</v>
      </c>
      <c r="T210" s="255">
        <f t="shared" si="49"/>
        <v>1.4</v>
      </c>
      <c r="U210" s="254">
        <f t="shared" si="50"/>
        <v>60.49429037520391</v>
      </c>
      <c r="V210" s="255">
        <f t="shared" si="51"/>
        <v>60</v>
      </c>
      <c r="W210" s="256">
        <f t="shared" si="52"/>
        <v>2.3001631321370307E-2</v>
      </c>
      <c r="X210" s="248" t="s">
        <v>153</v>
      </c>
      <c r="Y210" s="248">
        <v>701000000</v>
      </c>
      <c r="Z210" s="248">
        <v>413000000</v>
      </c>
      <c r="AA210" s="248">
        <v>12.5</v>
      </c>
      <c r="AB210" s="248">
        <v>1.1000000000000001</v>
      </c>
      <c r="AC210" s="248" t="s">
        <v>154</v>
      </c>
      <c r="AD210" s="248">
        <v>1.9999999999999999E-7</v>
      </c>
      <c r="AE210" s="248" t="s">
        <v>160</v>
      </c>
      <c r="AF210" s="248">
        <v>0.6</v>
      </c>
      <c r="AG210" s="248" t="s">
        <v>174</v>
      </c>
      <c r="AH210" s="248" t="s">
        <v>146</v>
      </c>
      <c r="AI210" s="248">
        <v>61.3</v>
      </c>
      <c r="AJ210" s="248">
        <v>2630</v>
      </c>
    </row>
    <row r="211" spans="1:37" ht="13.9" customHeight="1">
      <c r="A211" s="247" t="s">
        <v>592</v>
      </c>
      <c r="B211" s="247" t="s">
        <v>593</v>
      </c>
      <c r="C211" s="248" t="s">
        <v>145</v>
      </c>
      <c r="D211" s="248" t="s">
        <v>145</v>
      </c>
      <c r="E211" s="248" t="s">
        <v>145</v>
      </c>
      <c r="F211" s="248" t="s">
        <v>145</v>
      </c>
      <c r="G211" s="248">
        <v>3070</v>
      </c>
      <c r="H211" s="248" t="s">
        <v>163</v>
      </c>
      <c r="I211" s="249" t="str">
        <f t="shared" si="40"/>
        <v>-</v>
      </c>
      <c r="J211" s="250" t="str">
        <f t="shared" si="41"/>
        <v>NITI</v>
      </c>
      <c r="K211" s="249">
        <f t="shared" si="42"/>
        <v>3070</v>
      </c>
      <c r="L211" s="250">
        <f t="shared" si="43"/>
        <v>3100</v>
      </c>
      <c r="M211" s="248">
        <v>102000</v>
      </c>
      <c r="N211" s="251" t="str">
        <f t="shared" si="44"/>
        <v>--</v>
      </c>
      <c r="O211" s="252" t="str">
        <f t="shared" si="45"/>
        <v>NITI</v>
      </c>
      <c r="P211" s="253">
        <f t="shared" si="46"/>
        <v>102000</v>
      </c>
      <c r="Q211" s="252">
        <f t="shared" si="47"/>
        <v>100000</v>
      </c>
      <c r="R211" s="248">
        <v>70.599999999999994</v>
      </c>
      <c r="S211" s="254" t="str">
        <f t="shared" si="48"/>
        <v>--</v>
      </c>
      <c r="T211" s="255" t="str">
        <f t="shared" si="49"/>
        <v>NITI</v>
      </c>
      <c r="U211" s="254">
        <f t="shared" si="50"/>
        <v>70.599999999999994</v>
      </c>
      <c r="V211" s="255">
        <f t="shared" si="51"/>
        <v>71</v>
      </c>
      <c r="W211" s="256">
        <f t="shared" si="52"/>
        <v>2.2996742671009769E-2</v>
      </c>
      <c r="X211" s="248" t="s">
        <v>153</v>
      </c>
      <c r="Y211" s="248">
        <v>701000000</v>
      </c>
      <c r="Z211" s="248">
        <v>413000000</v>
      </c>
      <c r="AA211" s="248">
        <v>12.5</v>
      </c>
      <c r="AB211" s="248">
        <v>1.1000000000000001</v>
      </c>
      <c r="AC211" s="248" t="s">
        <v>154</v>
      </c>
      <c r="AD211" s="248" t="s">
        <v>147</v>
      </c>
      <c r="AE211" s="247"/>
      <c r="AF211" s="248">
        <v>0.7</v>
      </c>
      <c r="AG211" s="248" t="s">
        <v>155</v>
      </c>
      <c r="AH211" s="248" t="s">
        <v>146</v>
      </c>
      <c r="AI211" s="248" t="s">
        <v>147</v>
      </c>
      <c r="AJ211" s="248">
        <v>3070</v>
      </c>
    </row>
    <row r="212" spans="1:37" ht="13.9" customHeight="1">
      <c r="A212" s="247" t="s">
        <v>594</v>
      </c>
      <c r="B212" s="247" t="s">
        <v>595</v>
      </c>
      <c r="C212" s="248" t="s">
        <v>145</v>
      </c>
      <c r="D212" s="248" t="s">
        <v>145</v>
      </c>
      <c r="E212" s="248" t="s">
        <v>145</v>
      </c>
      <c r="F212" s="248" t="s">
        <v>145</v>
      </c>
      <c r="G212" s="248">
        <v>1.75</v>
      </c>
      <c r="H212" s="248" t="s">
        <v>163</v>
      </c>
      <c r="I212" s="249" t="str">
        <f t="shared" si="40"/>
        <v>-</v>
      </c>
      <c r="J212" s="250" t="str">
        <f t="shared" si="41"/>
        <v>NITI</v>
      </c>
      <c r="K212" s="249">
        <f t="shared" si="42"/>
        <v>1.75</v>
      </c>
      <c r="L212" s="250">
        <f t="shared" si="43"/>
        <v>1.8</v>
      </c>
      <c r="M212" s="248">
        <v>58.4</v>
      </c>
      <c r="N212" s="251" t="str">
        <f t="shared" si="44"/>
        <v>--</v>
      </c>
      <c r="O212" s="252" t="str">
        <f t="shared" si="45"/>
        <v>NITI</v>
      </c>
      <c r="P212" s="253">
        <f t="shared" si="46"/>
        <v>58.4</v>
      </c>
      <c r="Q212" s="252">
        <f t="shared" si="47"/>
        <v>58</v>
      </c>
      <c r="R212" s="248">
        <v>5440</v>
      </c>
      <c r="S212" s="254" t="str">
        <f t="shared" si="48"/>
        <v>--</v>
      </c>
      <c r="T212" s="255" t="str">
        <f t="shared" si="49"/>
        <v>NITI</v>
      </c>
      <c r="U212" s="254">
        <f t="shared" si="50"/>
        <v>5440</v>
      </c>
      <c r="V212" s="255">
        <f t="shared" si="51"/>
        <v>5400</v>
      </c>
      <c r="W212" s="256">
        <f t="shared" si="52"/>
        <v>3108.5714285714284</v>
      </c>
      <c r="X212" s="248" t="s">
        <v>153</v>
      </c>
      <c r="Y212" s="248">
        <v>953000</v>
      </c>
      <c r="Z212" s="248">
        <v>283000</v>
      </c>
      <c r="AA212" s="248">
        <v>12.5</v>
      </c>
      <c r="AB212" s="248">
        <v>0.88</v>
      </c>
      <c r="AC212" s="248" t="s">
        <v>154</v>
      </c>
      <c r="AD212" s="248" t="s">
        <v>147</v>
      </c>
      <c r="AE212" s="247"/>
      <c r="AF212" s="248">
        <v>4.0000000000000002E-4</v>
      </c>
      <c r="AG212" s="248" t="s">
        <v>174</v>
      </c>
      <c r="AH212" s="248" t="s">
        <v>146</v>
      </c>
      <c r="AI212" s="248" t="s">
        <v>147</v>
      </c>
      <c r="AJ212" s="248">
        <v>1.75</v>
      </c>
    </row>
    <row r="213" spans="1:37" ht="13.9" customHeight="1">
      <c r="A213" s="247" t="s">
        <v>596</v>
      </c>
      <c r="B213" s="247" t="s">
        <v>597</v>
      </c>
      <c r="C213" s="248" t="s">
        <v>145</v>
      </c>
      <c r="D213" s="248" t="s">
        <v>145</v>
      </c>
      <c r="E213" s="248" t="s">
        <v>145</v>
      </c>
      <c r="F213" s="248" t="s">
        <v>145</v>
      </c>
      <c r="G213" s="248">
        <v>131</v>
      </c>
      <c r="H213" s="248" t="s">
        <v>163</v>
      </c>
      <c r="I213" s="249" t="str">
        <f t="shared" si="40"/>
        <v>-</v>
      </c>
      <c r="J213" s="250" t="str">
        <f t="shared" si="41"/>
        <v>NITI</v>
      </c>
      <c r="K213" s="249">
        <f t="shared" si="42"/>
        <v>131</v>
      </c>
      <c r="L213" s="250">
        <f t="shared" si="43"/>
        <v>130</v>
      </c>
      <c r="M213" s="248">
        <v>4380</v>
      </c>
      <c r="N213" s="251" t="str">
        <f t="shared" si="44"/>
        <v>--</v>
      </c>
      <c r="O213" s="252" t="str">
        <f t="shared" si="45"/>
        <v>NITI</v>
      </c>
      <c r="P213" s="253">
        <f t="shared" si="46"/>
        <v>4380</v>
      </c>
      <c r="Q213" s="252">
        <f t="shared" si="47"/>
        <v>4400</v>
      </c>
      <c r="R213" s="248">
        <v>71700</v>
      </c>
      <c r="S213" s="254" t="str">
        <f t="shared" si="48"/>
        <v>--</v>
      </c>
      <c r="T213" s="255" t="str">
        <f t="shared" si="49"/>
        <v>NITI</v>
      </c>
      <c r="U213" s="254">
        <f t="shared" si="50"/>
        <v>71700</v>
      </c>
      <c r="V213" s="255">
        <f t="shared" si="51"/>
        <v>72000</v>
      </c>
      <c r="W213" s="256">
        <f t="shared" si="52"/>
        <v>547.32824427480921</v>
      </c>
      <c r="X213" s="248" t="s">
        <v>153</v>
      </c>
      <c r="Y213" s="248">
        <v>62500000</v>
      </c>
      <c r="Z213" s="248">
        <v>31500000</v>
      </c>
      <c r="AA213" s="248">
        <v>12.5</v>
      </c>
      <c r="AB213" s="248">
        <v>1</v>
      </c>
      <c r="AC213" s="248" t="s">
        <v>154</v>
      </c>
      <c r="AD213" s="248" t="s">
        <v>147</v>
      </c>
      <c r="AE213" s="247"/>
      <c r="AF213" s="248">
        <v>0.03</v>
      </c>
      <c r="AG213" s="248" t="s">
        <v>155</v>
      </c>
      <c r="AH213" s="248" t="s">
        <v>146</v>
      </c>
      <c r="AI213" s="248" t="s">
        <v>147</v>
      </c>
      <c r="AJ213" s="248">
        <v>131</v>
      </c>
    </row>
    <row r="214" spans="1:37" ht="13.9" customHeight="1">
      <c r="A214" s="247" t="s">
        <v>598</v>
      </c>
      <c r="B214" s="247" t="s">
        <v>599</v>
      </c>
      <c r="C214" s="248" t="s">
        <v>145</v>
      </c>
      <c r="D214" s="248" t="s">
        <v>145</v>
      </c>
      <c r="E214" s="248" t="s">
        <v>145</v>
      </c>
      <c r="F214" s="248" t="s">
        <v>145</v>
      </c>
      <c r="G214" s="248">
        <v>3.2299999999999999E-5</v>
      </c>
      <c r="H214" s="248" t="s">
        <v>152</v>
      </c>
      <c r="I214" s="249">
        <f t="shared" si="40"/>
        <v>3.2299999999999999E-5</v>
      </c>
      <c r="J214" s="250">
        <f t="shared" si="41"/>
        <v>3.1999999999999999E-5</v>
      </c>
      <c r="K214" s="249">
        <f t="shared" si="42"/>
        <v>1.7500000000000002E-2</v>
      </c>
      <c r="L214" s="250">
        <f t="shared" si="43"/>
        <v>1.7999999999999999E-2</v>
      </c>
      <c r="M214" s="248">
        <v>1.08E-3</v>
      </c>
      <c r="N214" s="251">
        <f t="shared" si="44"/>
        <v>1.08E-3</v>
      </c>
      <c r="O214" s="252">
        <f t="shared" si="45"/>
        <v>1.1000000000000001E-3</v>
      </c>
      <c r="P214" s="253">
        <f t="shared" si="46"/>
        <v>0.58333333333333337</v>
      </c>
      <c r="Q214" s="252">
        <f t="shared" si="47"/>
        <v>0.57999999999999996</v>
      </c>
      <c r="R214" s="248">
        <v>4.5100000000000001E-3</v>
      </c>
      <c r="S214" s="254">
        <f t="shared" si="48"/>
        <v>4.5100000000000001E-3</v>
      </c>
      <c r="T214" s="255">
        <f t="shared" si="49"/>
        <v>4.4999999999999997E-3</v>
      </c>
      <c r="U214" s="254">
        <f t="shared" si="50"/>
        <v>2.4434984520123839</v>
      </c>
      <c r="V214" s="255">
        <f t="shared" si="51"/>
        <v>2.4</v>
      </c>
      <c r="W214" s="256">
        <f t="shared" si="52"/>
        <v>139.6284829721362</v>
      </c>
      <c r="X214" s="248" t="s">
        <v>153</v>
      </c>
      <c r="Y214" s="248">
        <v>1.72E-2</v>
      </c>
      <c r="Z214" s="248">
        <v>1.72E-2</v>
      </c>
      <c r="AA214" s="248">
        <v>12.5</v>
      </c>
      <c r="AB214" s="248" t="s">
        <v>147</v>
      </c>
      <c r="AC214" s="247"/>
      <c r="AD214" s="248">
        <v>0.38</v>
      </c>
      <c r="AE214" s="248" t="s">
        <v>546</v>
      </c>
      <c r="AF214" s="248">
        <v>3.9999999999999998E-6</v>
      </c>
      <c r="AG214" s="248" t="s">
        <v>546</v>
      </c>
      <c r="AH214" s="248" t="s">
        <v>146</v>
      </c>
      <c r="AI214" s="248">
        <v>3.2299999999999999E-5</v>
      </c>
      <c r="AJ214" s="248">
        <v>1.7500000000000002E-2</v>
      </c>
      <c r="AK214" s="257" t="s">
        <v>1279</v>
      </c>
    </row>
    <row r="215" spans="1:37" ht="13.9" customHeight="1">
      <c r="A215" s="247" t="s">
        <v>600</v>
      </c>
      <c r="B215" s="247" t="s">
        <v>601</v>
      </c>
      <c r="C215" s="248" t="s">
        <v>145</v>
      </c>
      <c r="D215" s="248" t="s">
        <v>145</v>
      </c>
      <c r="E215" s="248" t="s">
        <v>145</v>
      </c>
      <c r="F215" s="248" t="s">
        <v>145</v>
      </c>
      <c r="G215" s="248">
        <v>3.2299999999999999E-5</v>
      </c>
      <c r="H215" s="248" t="s">
        <v>152</v>
      </c>
      <c r="I215" s="249">
        <f t="shared" si="40"/>
        <v>3.2299999999999999E-5</v>
      </c>
      <c r="J215" s="250">
        <f t="shared" si="41"/>
        <v>3.1999999999999999E-5</v>
      </c>
      <c r="K215" s="249">
        <f t="shared" si="42"/>
        <v>1.7500000000000002E-2</v>
      </c>
      <c r="L215" s="250">
        <f t="shared" si="43"/>
        <v>1.7999999999999999E-2</v>
      </c>
      <c r="M215" s="248">
        <v>1.08E-3</v>
      </c>
      <c r="N215" s="251">
        <f t="shared" si="44"/>
        <v>1.08E-3</v>
      </c>
      <c r="O215" s="252">
        <f t="shared" si="45"/>
        <v>1.1000000000000001E-3</v>
      </c>
      <c r="P215" s="253">
        <f t="shared" si="46"/>
        <v>0.58333333333333337</v>
      </c>
      <c r="Q215" s="252">
        <f t="shared" si="47"/>
        <v>0.57999999999999996</v>
      </c>
      <c r="R215" s="248">
        <v>5.6000000000000001E-2</v>
      </c>
      <c r="S215" s="254">
        <f t="shared" si="48"/>
        <v>5.6000000000000001E-2</v>
      </c>
      <c r="T215" s="255">
        <f t="shared" si="49"/>
        <v>5.6000000000000001E-2</v>
      </c>
      <c r="U215" s="254">
        <f t="shared" si="50"/>
        <v>30.340557275541798</v>
      </c>
      <c r="V215" s="255">
        <f t="shared" si="51"/>
        <v>30</v>
      </c>
      <c r="W215" s="256">
        <f t="shared" si="52"/>
        <v>1733.7461300309596</v>
      </c>
      <c r="X215" s="248" t="s">
        <v>153</v>
      </c>
      <c r="Y215" s="248">
        <v>7.7700000000000002E-4</v>
      </c>
      <c r="Z215" s="248">
        <v>7.7800000000000005E-4</v>
      </c>
      <c r="AA215" s="248">
        <v>12.5</v>
      </c>
      <c r="AB215" s="248" t="s">
        <v>147</v>
      </c>
      <c r="AC215" s="247"/>
      <c r="AD215" s="248">
        <v>0.38</v>
      </c>
      <c r="AE215" s="248" t="s">
        <v>546</v>
      </c>
      <c r="AF215" s="248">
        <v>3.9999999999999998E-6</v>
      </c>
      <c r="AG215" s="248" t="s">
        <v>546</v>
      </c>
      <c r="AH215" s="248" t="s">
        <v>146</v>
      </c>
      <c r="AI215" s="248">
        <v>3.2299999999999999E-5</v>
      </c>
      <c r="AJ215" s="248">
        <v>1.7500000000000002E-2</v>
      </c>
      <c r="AK215" s="257" t="s">
        <v>1279</v>
      </c>
    </row>
    <row r="216" spans="1:37" ht="13.9" customHeight="1">
      <c r="A216" s="247" t="s">
        <v>602</v>
      </c>
      <c r="B216" s="247" t="s">
        <v>603</v>
      </c>
      <c r="C216" s="248" t="s">
        <v>146</v>
      </c>
      <c r="D216" s="248" t="s">
        <v>145</v>
      </c>
      <c r="E216" s="258" t="s">
        <v>149</v>
      </c>
      <c r="F216" s="258" t="s">
        <v>149</v>
      </c>
      <c r="G216" s="248">
        <v>3.23E-6</v>
      </c>
      <c r="H216" s="247"/>
      <c r="I216" s="249">
        <f t="shared" si="40"/>
        <v>3.23E-6</v>
      </c>
      <c r="J216" s="250">
        <f t="shared" si="41"/>
        <v>3.1999999999999999E-6</v>
      </c>
      <c r="K216" s="249">
        <f t="shared" si="42"/>
        <v>1.75E-3</v>
      </c>
      <c r="L216" s="250">
        <f t="shared" si="43"/>
        <v>1.8E-3</v>
      </c>
      <c r="M216" s="248" t="s">
        <v>147</v>
      </c>
      <c r="N216" s="251" t="str">
        <f t="shared" si="44"/>
        <v>-</v>
      </c>
      <c r="O216" s="252" t="str">
        <f t="shared" si="45"/>
        <v>NV</v>
      </c>
      <c r="P216" s="253" t="str">
        <f t="shared" si="46"/>
        <v>--</v>
      </c>
      <c r="Q216" s="252" t="str">
        <f t="shared" si="47"/>
        <v>NV</v>
      </c>
      <c r="R216" s="248" t="s">
        <v>147</v>
      </c>
      <c r="S216" s="254" t="str">
        <f t="shared" si="48"/>
        <v>-</v>
      </c>
      <c r="T216" s="255" t="str">
        <f t="shared" si="49"/>
        <v>NV</v>
      </c>
      <c r="U216" s="254" t="str">
        <f t="shared" si="50"/>
        <v>--</v>
      </c>
      <c r="V216" s="255" t="str">
        <f t="shared" si="51"/>
        <v>NV</v>
      </c>
      <c r="W216" s="256" t="str">
        <f t="shared" si="52"/>
        <v>NV</v>
      </c>
      <c r="X216" s="247"/>
      <c r="Y216" s="248">
        <v>7.5699999999999997E-4</v>
      </c>
      <c r="Z216" s="248">
        <v>2.0999999999999999E-3</v>
      </c>
      <c r="AA216" s="248">
        <v>12.5</v>
      </c>
      <c r="AB216" s="248" t="s">
        <v>147</v>
      </c>
      <c r="AC216" s="247"/>
      <c r="AD216" s="248">
        <v>3.8</v>
      </c>
      <c r="AE216" s="248" t="s">
        <v>546</v>
      </c>
      <c r="AF216" s="248">
        <v>3.9999999999999998E-7</v>
      </c>
      <c r="AG216" s="248" t="s">
        <v>546</v>
      </c>
      <c r="AH216" s="248" t="s">
        <v>146</v>
      </c>
      <c r="AI216" s="248">
        <v>3.23E-6</v>
      </c>
      <c r="AJ216" s="248">
        <v>1.75E-3</v>
      </c>
      <c r="AK216" s="257" t="s">
        <v>1279</v>
      </c>
    </row>
    <row r="217" spans="1:37" ht="13.9" customHeight="1">
      <c r="A217" s="247" t="s">
        <v>604</v>
      </c>
      <c r="B217" s="247" t="s">
        <v>605</v>
      </c>
      <c r="C217" s="248" t="s">
        <v>146</v>
      </c>
      <c r="D217" s="248" t="s">
        <v>145</v>
      </c>
      <c r="E217" s="258" t="s">
        <v>149</v>
      </c>
      <c r="F217" s="258" t="s">
        <v>149</v>
      </c>
      <c r="G217" s="248">
        <v>3.23E-6</v>
      </c>
      <c r="H217" s="247"/>
      <c r="I217" s="249">
        <f t="shared" si="40"/>
        <v>3.23E-6</v>
      </c>
      <c r="J217" s="250">
        <f t="shared" si="41"/>
        <v>3.1999999999999999E-6</v>
      </c>
      <c r="K217" s="249">
        <f t="shared" si="42"/>
        <v>1.75E-3</v>
      </c>
      <c r="L217" s="250">
        <f t="shared" si="43"/>
        <v>1.8E-3</v>
      </c>
      <c r="M217" s="248" t="s">
        <v>147</v>
      </c>
      <c r="N217" s="251" t="str">
        <f t="shared" si="44"/>
        <v>-</v>
      </c>
      <c r="O217" s="252" t="str">
        <f t="shared" si="45"/>
        <v>NV</v>
      </c>
      <c r="P217" s="253" t="str">
        <f t="shared" si="46"/>
        <v>--</v>
      </c>
      <c r="Q217" s="252" t="str">
        <f t="shared" si="47"/>
        <v>NV</v>
      </c>
      <c r="R217" s="248" t="s">
        <v>147</v>
      </c>
      <c r="S217" s="254" t="str">
        <f t="shared" si="48"/>
        <v>-</v>
      </c>
      <c r="T217" s="255" t="str">
        <f t="shared" si="49"/>
        <v>NV</v>
      </c>
      <c r="U217" s="254" t="str">
        <f t="shared" si="50"/>
        <v>--</v>
      </c>
      <c r="V217" s="255" t="str">
        <f t="shared" si="51"/>
        <v>NV</v>
      </c>
      <c r="W217" s="256" t="str">
        <f t="shared" si="52"/>
        <v>NV</v>
      </c>
      <c r="X217" s="247"/>
      <c r="Y217" s="248">
        <v>7.5699999999999997E-4</v>
      </c>
      <c r="Z217" s="248">
        <v>2.0999999999999999E-3</v>
      </c>
      <c r="AA217" s="248">
        <v>12.5</v>
      </c>
      <c r="AB217" s="248" t="s">
        <v>147</v>
      </c>
      <c r="AC217" s="247"/>
      <c r="AD217" s="248">
        <v>3.8</v>
      </c>
      <c r="AE217" s="248" t="s">
        <v>546</v>
      </c>
      <c r="AF217" s="248">
        <v>3.9999999999999998E-7</v>
      </c>
      <c r="AG217" s="248" t="s">
        <v>546</v>
      </c>
      <c r="AH217" s="248" t="s">
        <v>146</v>
      </c>
      <c r="AI217" s="248">
        <v>3.23E-6</v>
      </c>
      <c r="AJ217" s="248">
        <v>1.75E-3</v>
      </c>
      <c r="AK217" s="257" t="s">
        <v>1279</v>
      </c>
    </row>
    <row r="218" spans="1:37" ht="13.9" customHeight="1">
      <c r="A218" s="247" t="s">
        <v>606</v>
      </c>
      <c r="B218" s="247" t="s">
        <v>607</v>
      </c>
      <c r="C218" s="248" t="s">
        <v>145</v>
      </c>
      <c r="D218" s="248" t="s">
        <v>145</v>
      </c>
      <c r="E218" s="248" t="s">
        <v>145</v>
      </c>
      <c r="F218" s="248" t="s">
        <v>145</v>
      </c>
      <c r="G218" s="248">
        <v>3.23E-6</v>
      </c>
      <c r="H218" s="248" t="s">
        <v>152</v>
      </c>
      <c r="I218" s="249">
        <f t="shared" si="40"/>
        <v>3.23E-6</v>
      </c>
      <c r="J218" s="250">
        <f t="shared" si="41"/>
        <v>3.1999999999999999E-6</v>
      </c>
      <c r="K218" s="249">
        <f t="shared" si="42"/>
        <v>1.75E-3</v>
      </c>
      <c r="L218" s="250">
        <f t="shared" si="43"/>
        <v>1.8E-3</v>
      </c>
      <c r="M218" s="248">
        <v>1.08E-4</v>
      </c>
      <c r="N218" s="251">
        <f t="shared" si="44"/>
        <v>1.08E-4</v>
      </c>
      <c r="O218" s="252">
        <f t="shared" si="45"/>
        <v>1.1E-4</v>
      </c>
      <c r="P218" s="253">
        <f t="shared" si="46"/>
        <v>5.8333333333333334E-2</v>
      </c>
      <c r="Q218" s="252">
        <f t="shared" si="47"/>
        <v>5.8000000000000003E-2</v>
      </c>
      <c r="R218" s="248">
        <v>2.0300000000000001E-3</v>
      </c>
      <c r="S218" s="254">
        <f t="shared" si="48"/>
        <v>2.0300000000000001E-3</v>
      </c>
      <c r="T218" s="255">
        <f t="shared" si="49"/>
        <v>2E-3</v>
      </c>
      <c r="U218" s="254">
        <f t="shared" si="50"/>
        <v>1.0998452012383901</v>
      </c>
      <c r="V218" s="255">
        <f t="shared" si="51"/>
        <v>1.1000000000000001</v>
      </c>
      <c r="W218" s="256">
        <f t="shared" si="52"/>
        <v>628.48297213622288</v>
      </c>
      <c r="X218" s="248" t="s">
        <v>153</v>
      </c>
      <c r="Y218" s="248">
        <v>2.2599999999999998</v>
      </c>
      <c r="Z218" s="248">
        <v>0.55400000000000005</v>
      </c>
      <c r="AA218" s="248">
        <v>12.5</v>
      </c>
      <c r="AB218" s="248" t="s">
        <v>147</v>
      </c>
      <c r="AC218" s="247"/>
      <c r="AD218" s="248">
        <v>3.8</v>
      </c>
      <c r="AE218" s="248" t="s">
        <v>546</v>
      </c>
      <c r="AF218" s="248">
        <v>3.9999999999999998E-7</v>
      </c>
      <c r="AG218" s="248" t="s">
        <v>546</v>
      </c>
      <c r="AH218" s="248" t="s">
        <v>146</v>
      </c>
      <c r="AI218" s="248">
        <v>3.23E-6</v>
      </c>
      <c r="AJ218" s="248">
        <v>1.75E-3</v>
      </c>
      <c r="AK218" s="257" t="s">
        <v>1279</v>
      </c>
    </row>
    <row r="219" spans="1:37" ht="13.9" customHeight="1">
      <c r="A219" s="247" t="s">
        <v>608</v>
      </c>
      <c r="B219" s="247" t="s">
        <v>609</v>
      </c>
      <c r="C219" s="248" t="s">
        <v>146</v>
      </c>
      <c r="D219" s="248" t="s">
        <v>145</v>
      </c>
      <c r="E219" s="258" t="s">
        <v>149</v>
      </c>
      <c r="F219" s="258" t="s">
        <v>149</v>
      </c>
      <c r="G219" s="248">
        <v>3.23E-6</v>
      </c>
      <c r="H219" s="247"/>
      <c r="I219" s="249">
        <f t="shared" si="40"/>
        <v>3.23E-6</v>
      </c>
      <c r="J219" s="250">
        <f t="shared" si="41"/>
        <v>3.1999999999999999E-6</v>
      </c>
      <c r="K219" s="249">
        <f t="shared" si="42"/>
        <v>1.75E-3</v>
      </c>
      <c r="L219" s="250">
        <f t="shared" si="43"/>
        <v>1.8E-3</v>
      </c>
      <c r="M219" s="248" t="s">
        <v>147</v>
      </c>
      <c r="N219" s="251" t="str">
        <f t="shared" si="44"/>
        <v>-</v>
      </c>
      <c r="O219" s="252" t="str">
        <f t="shared" si="45"/>
        <v>NV</v>
      </c>
      <c r="P219" s="253" t="str">
        <f t="shared" si="46"/>
        <v>--</v>
      </c>
      <c r="Q219" s="252" t="str">
        <f t="shared" si="47"/>
        <v>NV</v>
      </c>
      <c r="R219" s="248" t="s">
        <v>147</v>
      </c>
      <c r="S219" s="254" t="str">
        <f t="shared" si="48"/>
        <v>-</v>
      </c>
      <c r="T219" s="255" t="str">
        <f t="shared" si="49"/>
        <v>NV</v>
      </c>
      <c r="U219" s="254" t="str">
        <f t="shared" si="50"/>
        <v>--</v>
      </c>
      <c r="V219" s="255" t="str">
        <f t="shared" si="51"/>
        <v>NV</v>
      </c>
      <c r="W219" s="256" t="str">
        <f t="shared" si="52"/>
        <v>NV</v>
      </c>
      <c r="X219" s="247"/>
      <c r="Y219" s="248">
        <v>1.55</v>
      </c>
      <c r="Z219" s="248">
        <v>0.53900000000000003</v>
      </c>
      <c r="AA219" s="248">
        <v>12.5</v>
      </c>
      <c r="AB219" s="248" t="s">
        <v>147</v>
      </c>
      <c r="AC219" s="247"/>
      <c r="AD219" s="248">
        <v>3.8</v>
      </c>
      <c r="AE219" s="248" t="s">
        <v>546</v>
      </c>
      <c r="AF219" s="248">
        <v>3.9999999999999998E-7</v>
      </c>
      <c r="AG219" s="248" t="s">
        <v>546</v>
      </c>
      <c r="AH219" s="248" t="s">
        <v>146</v>
      </c>
      <c r="AI219" s="248">
        <v>3.23E-6</v>
      </c>
      <c r="AJ219" s="248">
        <v>1.75E-3</v>
      </c>
      <c r="AK219" s="257" t="s">
        <v>1279</v>
      </c>
    </row>
    <row r="220" spans="1:37" ht="13.9" customHeight="1">
      <c r="A220" s="247" t="s">
        <v>610</v>
      </c>
      <c r="B220" s="247" t="s">
        <v>611</v>
      </c>
      <c r="C220" s="248" t="s">
        <v>146</v>
      </c>
      <c r="D220" s="248" t="s">
        <v>145</v>
      </c>
      <c r="E220" s="258" t="s">
        <v>149</v>
      </c>
      <c r="F220" s="258" t="s">
        <v>149</v>
      </c>
      <c r="G220" s="248">
        <v>3.23E-6</v>
      </c>
      <c r="H220" s="247"/>
      <c r="I220" s="249">
        <f t="shared" si="40"/>
        <v>3.23E-6</v>
      </c>
      <c r="J220" s="250">
        <f t="shared" si="41"/>
        <v>3.1999999999999999E-6</v>
      </c>
      <c r="K220" s="249">
        <f t="shared" si="42"/>
        <v>1.75E-3</v>
      </c>
      <c r="L220" s="250">
        <f t="shared" si="43"/>
        <v>1.8E-3</v>
      </c>
      <c r="M220" s="248" t="s">
        <v>147</v>
      </c>
      <c r="N220" s="251" t="str">
        <f t="shared" si="44"/>
        <v>-</v>
      </c>
      <c r="O220" s="252" t="str">
        <f t="shared" si="45"/>
        <v>NV</v>
      </c>
      <c r="P220" s="253" t="str">
        <f t="shared" si="46"/>
        <v>--</v>
      </c>
      <c r="Q220" s="252" t="str">
        <f t="shared" si="47"/>
        <v>NV</v>
      </c>
      <c r="R220" s="248" t="s">
        <v>147</v>
      </c>
      <c r="S220" s="254" t="str">
        <f t="shared" si="48"/>
        <v>-</v>
      </c>
      <c r="T220" s="255" t="str">
        <f t="shared" si="49"/>
        <v>NV</v>
      </c>
      <c r="U220" s="254" t="str">
        <f t="shared" si="50"/>
        <v>--</v>
      </c>
      <c r="V220" s="255" t="str">
        <f t="shared" si="51"/>
        <v>NV</v>
      </c>
      <c r="W220" s="256" t="str">
        <f t="shared" si="52"/>
        <v>NV</v>
      </c>
      <c r="X220" s="247"/>
      <c r="Y220" s="248">
        <v>2.2599999999999998</v>
      </c>
      <c r="Z220" s="248">
        <v>1.6400000000000001E-2</v>
      </c>
      <c r="AA220" s="248">
        <v>12.5</v>
      </c>
      <c r="AB220" s="248" t="s">
        <v>147</v>
      </c>
      <c r="AC220" s="247"/>
      <c r="AD220" s="248">
        <v>3.8</v>
      </c>
      <c r="AE220" s="248" t="s">
        <v>546</v>
      </c>
      <c r="AF220" s="248">
        <v>3.9999999999999998E-7</v>
      </c>
      <c r="AG220" s="248" t="s">
        <v>546</v>
      </c>
      <c r="AH220" s="248" t="s">
        <v>146</v>
      </c>
      <c r="AI220" s="248">
        <v>3.23E-6</v>
      </c>
      <c r="AJ220" s="248">
        <v>1.75E-3</v>
      </c>
      <c r="AK220" s="257" t="s">
        <v>1279</v>
      </c>
    </row>
    <row r="221" spans="1:37" ht="13.9" customHeight="1">
      <c r="A221" s="247" t="s">
        <v>612</v>
      </c>
      <c r="B221" s="247" t="s">
        <v>613</v>
      </c>
      <c r="C221" s="248" t="s">
        <v>145</v>
      </c>
      <c r="D221" s="248" t="s">
        <v>145</v>
      </c>
      <c r="E221" s="248" t="s">
        <v>145</v>
      </c>
      <c r="F221" s="248" t="s">
        <v>145</v>
      </c>
      <c r="G221" s="248">
        <v>2.5000000000000001E-3</v>
      </c>
      <c r="H221" s="248" t="s">
        <v>152</v>
      </c>
      <c r="I221" s="249">
        <f t="shared" si="40"/>
        <v>2.5000000000000001E-3</v>
      </c>
      <c r="J221" s="250">
        <f t="shared" si="41"/>
        <v>2.5000000000000001E-3</v>
      </c>
      <c r="K221" s="249">
        <f t="shared" si="42"/>
        <v>0.13100000000000001</v>
      </c>
      <c r="L221" s="250">
        <f t="shared" si="43"/>
        <v>0.13</v>
      </c>
      <c r="M221" s="248">
        <v>8.3400000000000002E-2</v>
      </c>
      <c r="N221" s="251">
        <f t="shared" si="44"/>
        <v>8.3400000000000002E-2</v>
      </c>
      <c r="O221" s="252">
        <f t="shared" si="45"/>
        <v>8.3000000000000004E-2</v>
      </c>
      <c r="P221" s="253">
        <f t="shared" si="46"/>
        <v>4.3666666666666671</v>
      </c>
      <c r="Q221" s="252">
        <f t="shared" si="47"/>
        <v>4.4000000000000004</v>
      </c>
      <c r="R221" s="248">
        <v>219</v>
      </c>
      <c r="S221" s="254">
        <f t="shared" si="48"/>
        <v>219</v>
      </c>
      <c r="T221" s="255">
        <f t="shared" si="49"/>
        <v>220</v>
      </c>
      <c r="U221" s="254">
        <f t="shared" si="50"/>
        <v>11475.6</v>
      </c>
      <c r="V221" s="255">
        <f t="shared" si="51"/>
        <v>11000</v>
      </c>
      <c r="W221" s="256">
        <f t="shared" si="52"/>
        <v>87600</v>
      </c>
      <c r="X221" s="248" t="s">
        <v>153</v>
      </c>
      <c r="Y221" s="248">
        <v>24800000</v>
      </c>
      <c r="Z221" s="248">
        <v>11400000</v>
      </c>
      <c r="AA221" s="248">
        <v>12.5</v>
      </c>
      <c r="AB221" s="248">
        <v>5</v>
      </c>
      <c r="AC221" s="248" t="s">
        <v>154</v>
      </c>
      <c r="AD221" s="248">
        <v>4.8999999999999998E-3</v>
      </c>
      <c r="AE221" s="248" t="s">
        <v>155</v>
      </c>
      <c r="AF221" s="248">
        <v>3.0000000000000001E-5</v>
      </c>
      <c r="AG221" s="248" t="s">
        <v>174</v>
      </c>
      <c r="AH221" s="248" t="s">
        <v>146</v>
      </c>
      <c r="AI221" s="248">
        <v>2.5000000000000001E-3</v>
      </c>
      <c r="AJ221" s="248">
        <v>0.13100000000000001</v>
      </c>
    </row>
    <row r="222" spans="1:37" ht="13.9" customHeight="1">
      <c r="A222" s="247" t="s">
        <v>614</v>
      </c>
      <c r="B222" s="247" t="s">
        <v>615</v>
      </c>
      <c r="C222" s="248" t="s">
        <v>187</v>
      </c>
      <c r="D222" s="248" t="s">
        <v>145</v>
      </c>
      <c r="E222" s="258" t="s">
        <v>149</v>
      </c>
      <c r="F222" s="258" t="s">
        <v>149</v>
      </c>
      <c r="G222" s="248">
        <v>2.5000000000000001E-3</v>
      </c>
      <c r="H222" s="247"/>
      <c r="I222" s="249">
        <f t="shared" si="40"/>
        <v>2.5000000000000001E-3</v>
      </c>
      <c r="J222" s="250">
        <f t="shared" si="41"/>
        <v>2.5000000000000001E-3</v>
      </c>
      <c r="K222" s="249" t="str">
        <f t="shared" si="42"/>
        <v>-</v>
      </c>
      <c r="L222" s="250" t="str">
        <f t="shared" si="43"/>
        <v>NITI</v>
      </c>
      <c r="M222" s="248" t="s">
        <v>147</v>
      </c>
      <c r="N222" s="251" t="str">
        <f t="shared" si="44"/>
        <v>-</v>
      </c>
      <c r="O222" s="252" t="str">
        <f t="shared" si="45"/>
        <v>NV</v>
      </c>
      <c r="P222" s="253" t="str">
        <f t="shared" si="46"/>
        <v>--</v>
      </c>
      <c r="Q222" s="252" t="str">
        <f t="shared" si="47"/>
        <v>NITI, NV</v>
      </c>
      <c r="R222" s="248" t="s">
        <v>147</v>
      </c>
      <c r="S222" s="254" t="str">
        <f t="shared" si="48"/>
        <v>-</v>
      </c>
      <c r="T222" s="255" t="str">
        <f t="shared" si="49"/>
        <v>NV</v>
      </c>
      <c r="U222" s="254" t="str">
        <f t="shared" si="50"/>
        <v>--</v>
      </c>
      <c r="V222" s="255" t="str">
        <f t="shared" si="51"/>
        <v>NITI, NV</v>
      </c>
      <c r="W222" s="256" t="str">
        <f t="shared" si="52"/>
        <v>NITI, NV</v>
      </c>
      <c r="X222" s="247"/>
      <c r="Y222" s="248" t="s">
        <v>147</v>
      </c>
      <c r="Z222" s="248" t="s">
        <v>147</v>
      </c>
      <c r="AA222" s="248">
        <v>12.5</v>
      </c>
      <c r="AB222" s="248" t="s">
        <v>147</v>
      </c>
      <c r="AC222" s="247"/>
      <c r="AD222" s="248">
        <v>4.8999999999999998E-3</v>
      </c>
      <c r="AE222" s="248" t="s">
        <v>155</v>
      </c>
      <c r="AF222" s="248" t="s">
        <v>147</v>
      </c>
      <c r="AG222" s="247"/>
      <c r="AH222" s="248" t="s">
        <v>146</v>
      </c>
      <c r="AI222" s="248">
        <v>2.5000000000000001E-3</v>
      </c>
      <c r="AJ222" s="248" t="s">
        <v>147</v>
      </c>
    </row>
    <row r="223" spans="1:37" ht="13.9" customHeight="1">
      <c r="A223" s="247" t="s">
        <v>616</v>
      </c>
      <c r="B223" s="247" t="s">
        <v>617</v>
      </c>
      <c r="C223" s="248" t="s">
        <v>145</v>
      </c>
      <c r="D223" s="248" t="s">
        <v>145</v>
      </c>
      <c r="E223" s="248" t="s">
        <v>145</v>
      </c>
      <c r="F223" s="248" t="s">
        <v>145</v>
      </c>
      <c r="G223" s="248">
        <v>87.6</v>
      </c>
      <c r="H223" s="248" t="s">
        <v>163</v>
      </c>
      <c r="I223" s="249" t="str">
        <f t="shared" si="40"/>
        <v>-</v>
      </c>
      <c r="J223" s="250" t="str">
        <f t="shared" si="41"/>
        <v>NITI</v>
      </c>
      <c r="K223" s="249">
        <f t="shared" si="42"/>
        <v>87.6</v>
      </c>
      <c r="L223" s="250">
        <f t="shared" si="43"/>
        <v>88</v>
      </c>
      <c r="M223" s="248">
        <v>2920</v>
      </c>
      <c r="N223" s="251" t="str">
        <f t="shared" si="44"/>
        <v>--</v>
      </c>
      <c r="O223" s="252" t="str">
        <f t="shared" si="45"/>
        <v>NITI</v>
      </c>
      <c r="P223" s="253">
        <f t="shared" si="46"/>
        <v>2920</v>
      </c>
      <c r="Q223" s="252">
        <f t="shared" si="47"/>
        <v>2900</v>
      </c>
      <c r="R223" s="248">
        <v>5080000000</v>
      </c>
      <c r="S223" s="254" t="str">
        <f t="shared" si="48"/>
        <v>--</v>
      </c>
      <c r="T223" s="255" t="str">
        <f t="shared" si="49"/>
        <v>NITI</v>
      </c>
      <c r="U223" s="254">
        <f t="shared" si="50"/>
        <v>5080000000</v>
      </c>
      <c r="V223" s="255">
        <f t="shared" si="51"/>
        <v>5100000000</v>
      </c>
      <c r="W223" s="256">
        <f t="shared" si="52"/>
        <v>57990867.579908676</v>
      </c>
      <c r="X223" s="248" t="s">
        <v>153</v>
      </c>
      <c r="Y223" s="248">
        <v>67500000000</v>
      </c>
      <c r="Z223" s="248">
        <v>11600</v>
      </c>
      <c r="AA223" s="248">
        <v>12.5</v>
      </c>
      <c r="AB223" s="248" t="s">
        <v>147</v>
      </c>
      <c r="AC223" s="247"/>
      <c r="AD223" s="248" t="s">
        <v>147</v>
      </c>
      <c r="AE223" s="247"/>
      <c r="AF223" s="248">
        <v>0.02</v>
      </c>
      <c r="AG223" s="248" t="s">
        <v>155</v>
      </c>
      <c r="AH223" s="248" t="s">
        <v>146</v>
      </c>
      <c r="AI223" s="248" t="s">
        <v>147</v>
      </c>
      <c r="AJ223" s="248">
        <v>87.6</v>
      </c>
    </row>
    <row r="224" spans="1:37" ht="13.9" customHeight="1">
      <c r="A224" s="247" t="s">
        <v>618</v>
      </c>
      <c r="B224" s="247" t="s">
        <v>619</v>
      </c>
      <c r="C224" s="248" t="s">
        <v>145</v>
      </c>
      <c r="D224" s="248" t="s">
        <v>145</v>
      </c>
      <c r="E224" s="248" t="s">
        <v>145</v>
      </c>
      <c r="F224" s="248" t="s">
        <v>145</v>
      </c>
      <c r="G224" s="248">
        <v>3.5</v>
      </c>
      <c r="H224" s="248" t="s">
        <v>163</v>
      </c>
      <c r="I224" s="249" t="str">
        <f t="shared" si="40"/>
        <v>-</v>
      </c>
      <c r="J224" s="250" t="str">
        <f t="shared" si="41"/>
        <v>NITI</v>
      </c>
      <c r="K224" s="249">
        <f t="shared" si="42"/>
        <v>3.5</v>
      </c>
      <c r="L224" s="250">
        <f t="shared" si="43"/>
        <v>3.5</v>
      </c>
      <c r="M224" s="248">
        <v>117</v>
      </c>
      <c r="N224" s="251" t="str">
        <f t="shared" si="44"/>
        <v>--</v>
      </c>
      <c r="O224" s="252" t="str">
        <f t="shared" si="45"/>
        <v>NITI</v>
      </c>
      <c r="P224" s="253">
        <f t="shared" si="46"/>
        <v>117</v>
      </c>
      <c r="Q224" s="252">
        <f t="shared" si="47"/>
        <v>120</v>
      </c>
      <c r="R224" s="248">
        <v>1030</v>
      </c>
      <c r="S224" s="254" t="str">
        <f t="shared" si="48"/>
        <v>--</v>
      </c>
      <c r="T224" s="255" t="str">
        <f t="shared" si="49"/>
        <v>NITI</v>
      </c>
      <c r="U224" s="254">
        <f t="shared" si="50"/>
        <v>1030</v>
      </c>
      <c r="V224" s="255">
        <f t="shared" si="51"/>
        <v>1000</v>
      </c>
      <c r="W224" s="256">
        <f t="shared" si="52"/>
        <v>294.28571428571428</v>
      </c>
      <c r="X224" s="248" t="s">
        <v>153</v>
      </c>
      <c r="Y224" s="248">
        <v>1080000000</v>
      </c>
      <c r="Z224" s="248">
        <v>3410000000</v>
      </c>
      <c r="AA224" s="248">
        <v>12.5</v>
      </c>
      <c r="AB224" s="248">
        <v>6</v>
      </c>
      <c r="AC224" s="248" t="s">
        <v>154</v>
      </c>
      <c r="AD224" s="248" t="s">
        <v>147</v>
      </c>
      <c r="AE224" s="247"/>
      <c r="AF224" s="248">
        <v>8.0000000000000004E-4</v>
      </c>
      <c r="AG224" s="248" t="s">
        <v>155</v>
      </c>
      <c r="AH224" s="248" t="s">
        <v>146</v>
      </c>
      <c r="AI224" s="248" t="s">
        <v>147</v>
      </c>
      <c r="AJ224" s="248">
        <v>3.5</v>
      </c>
    </row>
    <row r="225" spans="1:37" ht="13.9" customHeight="1">
      <c r="A225" s="247" t="s">
        <v>620</v>
      </c>
      <c r="B225" s="247" t="s">
        <v>621</v>
      </c>
      <c r="C225" s="248" t="s">
        <v>145</v>
      </c>
      <c r="D225" s="248" t="s">
        <v>145</v>
      </c>
      <c r="E225" s="248" t="s">
        <v>145</v>
      </c>
      <c r="F225" s="248" t="s">
        <v>145</v>
      </c>
      <c r="G225" s="248">
        <v>61.3</v>
      </c>
      <c r="H225" s="248" t="s">
        <v>163</v>
      </c>
      <c r="I225" s="249" t="str">
        <f t="shared" si="40"/>
        <v>-</v>
      </c>
      <c r="J225" s="250" t="str">
        <f t="shared" si="41"/>
        <v>NITI</v>
      </c>
      <c r="K225" s="249">
        <f t="shared" si="42"/>
        <v>61.3</v>
      </c>
      <c r="L225" s="250">
        <f t="shared" si="43"/>
        <v>61</v>
      </c>
      <c r="M225" s="248">
        <v>2040</v>
      </c>
      <c r="N225" s="251" t="str">
        <f t="shared" si="44"/>
        <v>--</v>
      </c>
      <c r="O225" s="252" t="str">
        <f t="shared" si="45"/>
        <v>NITI</v>
      </c>
      <c r="P225" s="253">
        <f t="shared" si="46"/>
        <v>2040</v>
      </c>
      <c r="Q225" s="252">
        <f t="shared" si="47"/>
        <v>2000</v>
      </c>
      <c r="R225" s="248">
        <v>15800</v>
      </c>
      <c r="S225" s="254" t="str">
        <f t="shared" si="48"/>
        <v>--</v>
      </c>
      <c r="T225" s="255" t="str">
        <f t="shared" si="49"/>
        <v>NITI</v>
      </c>
      <c r="U225" s="254">
        <f t="shared" si="50"/>
        <v>15800</v>
      </c>
      <c r="V225" s="255">
        <f t="shared" si="51"/>
        <v>16000</v>
      </c>
      <c r="W225" s="256">
        <f t="shared" si="52"/>
        <v>257.7487765089723</v>
      </c>
      <c r="X225" s="248" t="s">
        <v>153</v>
      </c>
      <c r="Y225" s="248">
        <v>987000000</v>
      </c>
      <c r="Z225" s="248">
        <v>3880000000</v>
      </c>
      <c r="AA225" s="248">
        <v>12.5</v>
      </c>
      <c r="AB225" s="248" t="s">
        <v>147</v>
      </c>
      <c r="AC225" s="247"/>
      <c r="AD225" s="248" t="s">
        <v>147</v>
      </c>
      <c r="AE225" s="247"/>
      <c r="AF225" s="248">
        <v>1.4E-2</v>
      </c>
      <c r="AG225" s="248" t="s">
        <v>166</v>
      </c>
      <c r="AH225" s="248" t="s">
        <v>146</v>
      </c>
      <c r="AI225" s="248" t="s">
        <v>147</v>
      </c>
      <c r="AJ225" s="248">
        <v>61.3</v>
      </c>
    </row>
    <row r="226" spans="1:37" ht="13.9" customHeight="1">
      <c r="A226" s="247" t="s">
        <v>622</v>
      </c>
      <c r="B226" s="247" t="s">
        <v>623</v>
      </c>
      <c r="C226" s="248" t="s">
        <v>145</v>
      </c>
      <c r="D226" s="248" t="s">
        <v>145</v>
      </c>
      <c r="E226" s="248" t="s">
        <v>145</v>
      </c>
      <c r="F226" s="248" t="s">
        <v>145</v>
      </c>
      <c r="G226" s="248">
        <v>8.76</v>
      </c>
      <c r="H226" s="248" t="s">
        <v>163</v>
      </c>
      <c r="I226" s="249" t="str">
        <f t="shared" si="40"/>
        <v>-</v>
      </c>
      <c r="J226" s="250" t="str">
        <f t="shared" si="41"/>
        <v>NITI</v>
      </c>
      <c r="K226" s="249">
        <f t="shared" si="42"/>
        <v>8.76</v>
      </c>
      <c r="L226" s="250">
        <f t="shared" si="43"/>
        <v>8.8000000000000007</v>
      </c>
      <c r="M226" s="248">
        <v>292</v>
      </c>
      <c r="N226" s="251" t="str">
        <f t="shared" si="44"/>
        <v>--</v>
      </c>
      <c r="O226" s="252" t="str">
        <f t="shared" si="45"/>
        <v>NITI</v>
      </c>
      <c r="P226" s="253">
        <f t="shared" si="46"/>
        <v>292</v>
      </c>
      <c r="Q226" s="252">
        <f t="shared" si="47"/>
        <v>290</v>
      </c>
      <c r="R226" s="248">
        <v>31.6</v>
      </c>
      <c r="S226" s="254" t="str">
        <f t="shared" si="48"/>
        <v>--</v>
      </c>
      <c r="T226" s="255" t="str">
        <f t="shared" si="49"/>
        <v>NITI</v>
      </c>
      <c r="U226" s="254">
        <f t="shared" si="50"/>
        <v>31.6</v>
      </c>
      <c r="V226" s="255">
        <f t="shared" si="51"/>
        <v>32</v>
      </c>
      <c r="W226" s="256">
        <f t="shared" si="52"/>
        <v>3.6073059360730597</v>
      </c>
      <c r="X226" s="248" t="s">
        <v>153</v>
      </c>
      <c r="Y226" s="248">
        <v>28700000000</v>
      </c>
      <c r="Z226" s="248">
        <v>1040000000</v>
      </c>
      <c r="AA226" s="248">
        <v>12.5</v>
      </c>
      <c r="AB226" s="248">
        <v>4</v>
      </c>
      <c r="AC226" s="248" t="s">
        <v>154</v>
      </c>
      <c r="AD226" s="248" t="s">
        <v>147</v>
      </c>
      <c r="AE226" s="247"/>
      <c r="AF226" s="248">
        <v>2E-3</v>
      </c>
      <c r="AG226" s="248" t="s">
        <v>155</v>
      </c>
      <c r="AH226" s="248" t="s">
        <v>146</v>
      </c>
      <c r="AI226" s="248" t="s">
        <v>147</v>
      </c>
      <c r="AJ226" s="248">
        <v>8.76</v>
      </c>
    </row>
    <row r="227" spans="1:37" ht="13.9" customHeight="1">
      <c r="A227" s="247" t="s">
        <v>624</v>
      </c>
      <c r="B227" s="247" t="s">
        <v>625</v>
      </c>
      <c r="C227" s="248" t="s">
        <v>146</v>
      </c>
      <c r="D227" s="248" t="s">
        <v>145</v>
      </c>
      <c r="E227" s="258" t="s">
        <v>149</v>
      </c>
      <c r="F227" s="258" t="s">
        <v>149</v>
      </c>
      <c r="G227" s="248">
        <v>0.20399999999999999</v>
      </c>
      <c r="H227" s="247"/>
      <c r="I227" s="249">
        <f t="shared" si="40"/>
        <v>0.20399999999999999</v>
      </c>
      <c r="J227" s="250">
        <f t="shared" si="41"/>
        <v>0.2</v>
      </c>
      <c r="K227" s="249" t="str">
        <f t="shared" si="42"/>
        <v>-</v>
      </c>
      <c r="L227" s="250" t="str">
        <f t="shared" si="43"/>
        <v>NITI</v>
      </c>
      <c r="M227" s="248" t="s">
        <v>147</v>
      </c>
      <c r="N227" s="251" t="str">
        <f t="shared" si="44"/>
        <v>-</v>
      </c>
      <c r="O227" s="252" t="str">
        <f t="shared" si="45"/>
        <v>NV</v>
      </c>
      <c r="P227" s="253" t="str">
        <f t="shared" si="46"/>
        <v>--</v>
      </c>
      <c r="Q227" s="252" t="str">
        <f t="shared" si="47"/>
        <v>NITI, NV</v>
      </c>
      <c r="R227" s="248" t="s">
        <v>147</v>
      </c>
      <c r="S227" s="254" t="str">
        <f t="shared" si="48"/>
        <v>-</v>
      </c>
      <c r="T227" s="255" t="str">
        <f t="shared" si="49"/>
        <v>NV</v>
      </c>
      <c r="U227" s="254" t="str">
        <f t="shared" si="50"/>
        <v>--</v>
      </c>
      <c r="V227" s="255" t="str">
        <f t="shared" si="51"/>
        <v>NITI, NV</v>
      </c>
      <c r="W227" s="256" t="str">
        <f t="shared" si="52"/>
        <v>NITI, NV</v>
      </c>
      <c r="X227" s="247"/>
      <c r="Y227" s="248">
        <v>1.8600000000000001E-3</v>
      </c>
      <c r="Z227" s="248">
        <v>3.6600000000000001E-4</v>
      </c>
      <c r="AA227" s="248">
        <v>12.5</v>
      </c>
      <c r="AB227" s="248" t="s">
        <v>147</v>
      </c>
      <c r="AC227" s="247"/>
      <c r="AD227" s="248">
        <v>6.0000000000000002E-5</v>
      </c>
      <c r="AE227" s="248" t="s">
        <v>234</v>
      </c>
      <c r="AF227" s="248" t="s">
        <v>147</v>
      </c>
      <c r="AG227" s="247"/>
      <c r="AH227" s="248" t="s">
        <v>171</v>
      </c>
      <c r="AI227" s="248">
        <v>0.20399999999999999</v>
      </c>
      <c r="AJ227" s="248" t="s">
        <v>147</v>
      </c>
      <c r="AK227" s="257" t="s">
        <v>1278</v>
      </c>
    </row>
    <row r="228" spans="1:37" ht="13.9" customHeight="1">
      <c r="A228" s="247" t="s">
        <v>626</v>
      </c>
      <c r="B228" s="247" t="s">
        <v>627</v>
      </c>
      <c r="C228" s="248" t="s">
        <v>145</v>
      </c>
      <c r="D228" s="248" t="s">
        <v>145</v>
      </c>
      <c r="E228" s="248" t="s">
        <v>145</v>
      </c>
      <c r="F228" s="248" t="s">
        <v>145</v>
      </c>
      <c r="G228" s="248">
        <v>1750</v>
      </c>
      <c r="H228" s="248" t="s">
        <v>163</v>
      </c>
      <c r="I228" s="249" t="str">
        <f t="shared" si="40"/>
        <v>-</v>
      </c>
      <c r="J228" s="250" t="str">
        <f t="shared" si="41"/>
        <v>NITI</v>
      </c>
      <c r="K228" s="249">
        <f t="shared" si="42"/>
        <v>1750</v>
      </c>
      <c r="L228" s="250">
        <f t="shared" si="43"/>
        <v>1800</v>
      </c>
      <c r="M228" s="248">
        <v>58400</v>
      </c>
      <c r="N228" s="251" t="str">
        <f t="shared" si="44"/>
        <v>--</v>
      </c>
      <c r="O228" s="252" t="str">
        <f t="shared" si="45"/>
        <v>NITI</v>
      </c>
      <c r="P228" s="253">
        <f t="shared" si="46"/>
        <v>58400</v>
      </c>
      <c r="Q228" s="252">
        <f t="shared" si="47"/>
        <v>58000</v>
      </c>
      <c r="R228" s="248">
        <v>10200000</v>
      </c>
      <c r="S228" s="254" t="str">
        <f t="shared" si="48"/>
        <v>--</v>
      </c>
      <c r="T228" s="255" t="str">
        <f t="shared" si="49"/>
        <v>NITI</v>
      </c>
      <c r="U228" s="254">
        <f t="shared" si="50"/>
        <v>10200000</v>
      </c>
      <c r="V228" s="255">
        <f t="shared" si="51"/>
        <v>10000000</v>
      </c>
      <c r="W228" s="256">
        <f t="shared" si="52"/>
        <v>5828.5714285714284</v>
      </c>
      <c r="X228" s="248" t="s">
        <v>153</v>
      </c>
      <c r="Y228" s="248">
        <v>41700000</v>
      </c>
      <c r="Z228" s="248">
        <v>14700000</v>
      </c>
      <c r="AA228" s="248">
        <v>12.5</v>
      </c>
      <c r="AB228" s="248">
        <v>1.7</v>
      </c>
      <c r="AC228" s="248" t="s">
        <v>154</v>
      </c>
      <c r="AD228" s="248" t="s">
        <v>147</v>
      </c>
      <c r="AE228" s="247"/>
      <c r="AF228" s="248">
        <v>0.4</v>
      </c>
      <c r="AG228" s="248" t="s">
        <v>160</v>
      </c>
      <c r="AH228" s="248" t="s">
        <v>146</v>
      </c>
      <c r="AI228" s="248" t="s">
        <v>147</v>
      </c>
      <c r="AJ228" s="248">
        <v>1750</v>
      </c>
    </row>
    <row r="229" spans="1:37" ht="13.9" customHeight="1">
      <c r="A229" s="247" t="s">
        <v>628</v>
      </c>
      <c r="B229" s="247" t="s">
        <v>629</v>
      </c>
      <c r="C229" s="248" t="s">
        <v>146</v>
      </c>
      <c r="D229" s="248" t="s">
        <v>145</v>
      </c>
      <c r="E229" s="258" t="s">
        <v>149</v>
      </c>
      <c r="F229" s="258" t="s">
        <v>149</v>
      </c>
      <c r="G229" s="248">
        <v>8760</v>
      </c>
      <c r="H229" s="247"/>
      <c r="I229" s="249" t="str">
        <f t="shared" si="40"/>
        <v>-</v>
      </c>
      <c r="J229" s="250" t="str">
        <f t="shared" si="41"/>
        <v>NITI</v>
      </c>
      <c r="K229" s="249">
        <f t="shared" si="42"/>
        <v>8760</v>
      </c>
      <c r="L229" s="250">
        <f t="shared" si="43"/>
        <v>8800</v>
      </c>
      <c r="M229" s="248" t="s">
        <v>147</v>
      </c>
      <c r="N229" s="251" t="str">
        <f t="shared" si="44"/>
        <v>--</v>
      </c>
      <c r="O229" s="252" t="str">
        <f t="shared" si="45"/>
        <v>NITI, NV</v>
      </c>
      <c r="P229" s="253" t="str">
        <f t="shared" si="46"/>
        <v>--</v>
      </c>
      <c r="Q229" s="252" t="str">
        <f t="shared" si="47"/>
        <v>NV</v>
      </c>
      <c r="R229" s="248" t="s">
        <v>147</v>
      </c>
      <c r="S229" s="254" t="str">
        <f t="shared" si="48"/>
        <v>--</v>
      </c>
      <c r="T229" s="255" t="str">
        <f t="shared" si="49"/>
        <v>NITI, NV</v>
      </c>
      <c r="U229" s="254" t="str">
        <f t="shared" si="50"/>
        <v>--</v>
      </c>
      <c r="V229" s="255" t="str">
        <f t="shared" si="51"/>
        <v>NV</v>
      </c>
      <c r="W229" s="256" t="str">
        <f t="shared" si="52"/>
        <v>NV</v>
      </c>
      <c r="X229" s="247"/>
      <c r="Y229" s="248">
        <v>3260000</v>
      </c>
      <c r="Z229" s="248">
        <v>1300000</v>
      </c>
      <c r="AA229" s="248">
        <v>12.5</v>
      </c>
      <c r="AB229" s="248">
        <v>0.8</v>
      </c>
      <c r="AC229" s="248" t="s">
        <v>154</v>
      </c>
      <c r="AD229" s="248" t="s">
        <v>147</v>
      </c>
      <c r="AE229" s="247"/>
      <c r="AF229" s="248">
        <v>2</v>
      </c>
      <c r="AG229" s="248" t="s">
        <v>166</v>
      </c>
      <c r="AH229" s="248" t="s">
        <v>146</v>
      </c>
      <c r="AI229" s="248" t="s">
        <v>147</v>
      </c>
      <c r="AJ229" s="248">
        <v>8760</v>
      </c>
    </row>
    <row r="230" spans="1:37" ht="13.9" customHeight="1">
      <c r="A230" s="247" t="s">
        <v>630</v>
      </c>
      <c r="B230" s="247" t="s">
        <v>631</v>
      </c>
      <c r="C230" s="248" t="s">
        <v>145</v>
      </c>
      <c r="D230" s="248" t="s">
        <v>145</v>
      </c>
      <c r="E230" s="248" t="s">
        <v>145</v>
      </c>
      <c r="F230" s="248" t="s">
        <v>145</v>
      </c>
      <c r="G230" s="248">
        <v>876</v>
      </c>
      <c r="H230" s="248" t="s">
        <v>163</v>
      </c>
      <c r="I230" s="249" t="str">
        <f t="shared" si="40"/>
        <v>-</v>
      </c>
      <c r="J230" s="250" t="str">
        <f t="shared" si="41"/>
        <v>NITI</v>
      </c>
      <c r="K230" s="249">
        <f t="shared" si="42"/>
        <v>876</v>
      </c>
      <c r="L230" s="250">
        <f t="shared" si="43"/>
        <v>880</v>
      </c>
      <c r="M230" s="248">
        <v>29200</v>
      </c>
      <c r="N230" s="251" t="str">
        <f t="shared" si="44"/>
        <v>--</v>
      </c>
      <c r="O230" s="252" t="str">
        <f t="shared" si="45"/>
        <v>NITI</v>
      </c>
      <c r="P230" s="253">
        <f t="shared" si="46"/>
        <v>29200</v>
      </c>
      <c r="Q230" s="252">
        <f t="shared" si="47"/>
        <v>29000</v>
      </c>
      <c r="R230" s="248">
        <v>5740000</v>
      </c>
      <c r="S230" s="254" t="str">
        <f t="shared" si="48"/>
        <v>--</v>
      </c>
      <c r="T230" s="255" t="str">
        <f t="shared" si="49"/>
        <v>NITI</v>
      </c>
      <c r="U230" s="254">
        <f t="shared" si="50"/>
        <v>5740000</v>
      </c>
      <c r="V230" s="255">
        <f t="shared" si="51"/>
        <v>5700000</v>
      </c>
      <c r="W230" s="256">
        <f t="shared" si="52"/>
        <v>6552.511415525114</v>
      </c>
      <c r="X230" s="248" t="s">
        <v>153</v>
      </c>
      <c r="Y230" s="248">
        <v>147000000</v>
      </c>
      <c r="Z230" s="248">
        <v>152000000</v>
      </c>
      <c r="AA230" s="248">
        <v>12.5</v>
      </c>
      <c r="AB230" s="248">
        <v>2</v>
      </c>
      <c r="AC230" s="248" t="s">
        <v>154</v>
      </c>
      <c r="AD230" s="248" t="s">
        <v>147</v>
      </c>
      <c r="AE230" s="247"/>
      <c r="AF230" s="248">
        <v>0.2</v>
      </c>
      <c r="AG230" s="248" t="s">
        <v>174</v>
      </c>
      <c r="AH230" s="248" t="s">
        <v>146</v>
      </c>
      <c r="AI230" s="248" t="s">
        <v>147</v>
      </c>
      <c r="AJ230" s="248">
        <v>876</v>
      </c>
    </row>
    <row r="231" spans="1:37" ht="13.9" customHeight="1">
      <c r="A231" s="247" t="s">
        <v>1252</v>
      </c>
      <c r="B231" s="247" t="s">
        <v>1253</v>
      </c>
      <c r="C231" s="248" t="s">
        <v>145</v>
      </c>
      <c r="D231" s="248" t="s">
        <v>145</v>
      </c>
      <c r="E231" s="248" t="s">
        <v>145</v>
      </c>
      <c r="F231" s="248" t="s">
        <v>145</v>
      </c>
      <c r="G231" s="248">
        <v>175</v>
      </c>
      <c r="H231" s="248" t="s">
        <v>163</v>
      </c>
      <c r="I231" s="249" t="str">
        <f t="shared" si="40"/>
        <v>-</v>
      </c>
      <c r="J231" s="250" t="str">
        <f t="shared" si="41"/>
        <v>NITI</v>
      </c>
      <c r="K231" s="249">
        <f t="shared" si="42"/>
        <v>175</v>
      </c>
      <c r="L231" s="250">
        <f t="shared" si="43"/>
        <v>180</v>
      </c>
      <c r="M231" s="248">
        <v>5840</v>
      </c>
      <c r="N231" s="274" t="str">
        <f t="shared" si="44"/>
        <v>--</v>
      </c>
      <c r="O231" s="275" t="str">
        <f t="shared" si="45"/>
        <v>NITI</v>
      </c>
      <c r="P231" s="313">
        <f t="shared" si="46"/>
        <v>5840</v>
      </c>
      <c r="Q231" s="275">
        <f t="shared" si="47"/>
        <v>5800</v>
      </c>
      <c r="R231" s="248">
        <v>875</v>
      </c>
      <c r="S231" s="259" t="str">
        <f t="shared" si="48"/>
        <v>--</v>
      </c>
      <c r="T231" s="260" t="str">
        <f t="shared" si="49"/>
        <v>NITI</v>
      </c>
      <c r="U231" s="259">
        <f t="shared" si="50"/>
        <v>875</v>
      </c>
      <c r="V231" s="260">
        <f t="shared" si="51"/>
        <v>880</v>
      </c>
      <c r="W231" s="261">
        <f t="shared" si="52"/>
        <v>5</v>
      </c>
      <c r="X231" s="248" t="s">
        <v>153</v>
      </c>
      <c r="Y231" s="248">
        <v>10500000</v>
      </c>
      <c r="Z231" s="248">
        <v>4690000</v>
      </c>
      <c r="AA231" s="248">
        <v>12.5</v>
      </c>
      <c r="AB231" s="248">
        <v>0.7</v>
      </c>
      <c r="AC231" s="248" t="s">
        <v>154</v>
      </c>
      <c r="AD231" s="248" t="s">
        <v>147</v>
      </c>
      <c r="AE231" s="247"/>
      <c r="AF231" s="248">
        <v>0.04</v>
      </c>
      <c r="AG231" s="248" t="s">
        <v>160</v>
      </c>
      <c r="AH231" s="248" t="s">
        <v>146</v>
      </c>
      <c r="AI231" s="248" t="s">
        <v>147</v>
      </c>
      <c r="AJ231" s="248">
        <v>175</v>
      </c>
    </row>
    <row r="232" spans="1:37" s="315" customFormat="1" ht="13.9" customHeight="1">
      <c r="A232" s="262" t="s">
        <v>632</v>
      </c>
      <c r="B232" s="262" t="s">
        <v>188</v>
      </c>
      <c r="C232" s="263" t="s">
        <v>145</v>
      </c>
      <c r="D232" s="263" t="s">
        <v>145</v>
      </c>
      <c r="E232" s="262"/>
      <c r="F232" s="263" t="s">
        <v>145</v>
      </c>
      <c r="G232" s="263">
        <v>1310</v>
      </c>
      <c r="H232" s="317" t="s">
        <v>163</v>
      </c>
      <c r="I232" s="249" t="str">
        <f t="shared" si="40"/>
        <v>-</v>
      </c>
      <c r="J232" s="250" t="str">
        <f t="shared" si="41"/>
        <v>NITI</v>
      </c>
      <c r="K232" s="249">
        <f t="shared" si="42"/>
        <v>1310</v>
      </c>
      <c r="L232" s="250">
        <f t="shared" si="43"/>
        <v>1300</v>
      </c>
      <c r="M232" s="265" t="s">
        <v>147</v>
      </c>
      <c r="N232" s="276" t="str">
        <f t="shared" si="44"/>
        <v>--</v>
      </c>
      <c r="O232" s="277" t="str">
        <f t="shared" si="45"/>
        <v>NITI</v>
      </c>
      <c r="P232" s="276">
        <f>IF(AND(G232=K232,ISNUMBER(M232)),M232,IF(AND(C232="Yes",ISNUMBER(K232)),K232/0.03,"--"))</f>
        <v>43666.666666666672</v>
      </c>
      <c r="Q232" s="277">
        <f t="shared" si="47"/>
        <v>44000</v>
      </c>
      <c r="R232" s="314">
        <v>3210</v>
      </c>
      <c r="S232" s="266" t="str">
        <f t="shared" si="48"/>
        <v>--</v>
      </c>
      <c r="T232" s="267" t="str">
        <f t="shared" si="49"/>
        <v>NITI</v>
      </c>
      <c r="U232" s="266">
        <f t="shared" si="50"/>
        <v>3210</v>
      </c>
      <c r="V232" s="267">
        <f t="shared" si="51"/>
        <v>3200</v>
      </c>
      <c r="W232" s="268">
        <f t="shared" si="52"/>
        <v>2.4503816793893129</v>
      </c>
      <c r="X232" s="281" t="s">
        <v>153</v>
      </c>
      <c r="Y232" s="263" t="s">
        <v>147</v>
      </c>
      <c r="Z232" s="263">
        <v>4250000</v>
      </c>
      <c r="AA232" s="263">
        <v>12.5</v>
      </c>
      <c r="AB232" s="263" t="s">
        <v>147</v>
      </c>
      <c r="AC232" s="262"/>
      <c r="AD232" s="263" t="s">
        <v>147</v>
      </c>
      <c r="AE232" s="262"/>
      <c r="AF232" s="263">
        <v>0.3</v>
      </c>
      <c r="AG232" s="263" t="s">
        <v>199</v>
      </c>
      <c r="AH232" s="263" t="s">
        <v>146</v>
      </c>
      <c r="AI232" s="263" t="s">
        <v>147</v>
      </c>
      <c r="AJ232" s="263">
        <v>1310</v>
      </c>
      <c r="AK232" s="193" t="s">
        <v>97</v>
      </c>
    </row>
    <row r="233" spans="1:37" ht="13.9" customHeight="1">
      <c r="A233" s="247" t="s">
        <v>633</v>
      </c>
      <c r="B233" s="247" t="s">
        <v>634</v>
      </c>
      <c r="C233" s="248" t="s">
        <v>187</v>
      </c>
      <c r="D233" s="248" t="s">
        <v>145</v>
      </c>
      <c r="E233" s="258" t="s">
        <v>149</v>
      </c>
      <c r="F233" s="258" t="s">
        <v>149</v>
      </c>
      <c r="G233" s="248">
        <v>1.02</v>
      </c>
      <c r="H233" s="247"/>
      <c r="I233" s="249">
        <f t="shared" si="40"/>
        <v>1.02</v>
      </c>
      <c r="J233" s="250">
        <f t="shared" si="41"/>
        <v>1</v>
      </c>
      <c r="K233" s="249" t="str">
        <f t="shared" si="42"/>
        <v>-</v>
      </c>
      <c r="L233" s="250" t="str">
        <f t="shared" si="43"/>
        <v>NITI</v>
      </c>
      <c r="M233" s="248" t="s">
        <v>147</v>
      </c>
      <c r="N233" s="279" t="str">
        <f t="shared" si="44"/>
        <v>-</v>
      </c>
      <c r="O233" s="280" t="str">
        <f t="shared" si="45"/>
        <v>NV</v>
      </c>
      <c r="P233" s="316" t="str">
        <f t="shared" si="46"/>
        <v>--</v>
      </c>
      <c r="Q233" s="280" t="str">
        <f t="shared" si="47"/>
        <v>NITI, NV</v>
      </c>
      <c r="R233" s="248" t="s">
        <v>147</v>
      </c>
      <c r="S233" s="271" t="str">
        <f t="shared" si="48"/>
        <v>-</v>
      </c>
      <c r="T233" s="272" t="str">
        <f t="shared" si="49"/>
        <v>NV</v>
      </c>
      <c r="U233" s="271" t="str">
        <f t="shared" si="50"/>
        <v>--</v>
      </c>
      <c r="V233" s="272" t="str">
        <f t="shared" si="51"/>
        <v>NITI, NV</v>
      </c>
      <c r="W233" s="273" t="str">
        <f t="shared" si="52"/>
        <v>NITI, NV</v>
      </c>
      <c r="X233" s="247"/>
      <c r="Y233" s="248" t="s">
        <v>147</v>
      </c>
      <c r="Z233" s="248" t="s">
        <v>147</v>
      </c>
      <c r="AA233" s="248">
        <v>12.5</v>
      </c>
      <c r="AB233" s="248" t="s">
        <v>147</v>
      </c>
      <c r="AC233" s="247"/>
      <c r="AD233" s="248">
        <v>1.2E-5</v>
      </c>
      <c r="AE233" s="248" t="s">
        <v>166</v>
      </c>
      <c r="AF233" s="248" t="s">
        <v>147</v>
      </c>
      <c r="AG233" s="247"/>
      <c r="AH233" s="248" t="s">
        <v>146</v>
      </c>
      <c r="AI233" s="248">
        <v>1.02</v>
      </c>
      <c r="AJ233" s="248" t="s">
        <v>147</v>
      </c>
    </row>
    <row r="234" spans="1:37" ht="13.9" customHeight="1">
      <c r="A234" s="247" t="s">
        <v>635</v>
      </c>
      <c r="B234" s="247" t="s">
        <v>636</v>
      </c>
      <c r="C234" s="248" t="s">
        <v>146</v>
      </c>
      <c r="D234" s="248" t="s">
        <v>145</v>
      </c>
      <c r="E234" s="258" t="s">
        <v>149</v>
      </c>
      <c r="F234" s="258" t="s">
        <v>149</v>
      </c>
      <c r="G234" s="248">
        <v>0.153</v>
      </c>
      <c r="H234" s="247"/>
      <c r="I234" s="249">
        <f t="shared" si="40"/>
        <v>0.153</v>
      </c>
      <c r="J234" s="250">
        <f t="shared" si="41"/>
        <v>0.15</v>
      </c>
      <c r="K234" s="249" t="str">
        <f t="shared" si="42"/>
        <v>-</v>
      </c>
      <c r="L234" s="250" t="str">
        <f t="shared" si="43"/>
        <v>NITI</v>
      </c>
      <c r="M234" s="248" t="s">
        <v>147</v>
      </c>
      <c r="N234" s="251" t="str">
        <f t="shared" si="44"/>
        <v>-</v>
      </c>
      <c r="O234" s="252" t="str">
        <f t="shared" si="45"/>
        <v>NV</v>
      </c>
      <c r="P234" s="253" t="str">
        <f t="shared" si="46"/>
        <v>--</v>
      </c>
      <c r="Q234" s="252" t="str">
        <f t="shared" si="47"/>
        <v>NITI, NV</v>
      </c>
      <c r="R234" s="248" t="s">
        <v>147</v>
      </c>
      <c r="S234" s="254" t="str">
        <f t="shared" si="48"/>
        <v>-</v>
      </c>
      <c r="T234" s="255" t="str">
        <f t="shared" si="49"/>
        <v>NV</v>
      </c>
      <c r="U234" s="254" t="str">
        <f t="shared" si="50"/>
        <v>--</v>
      </c>
      <c r="V234" s="255" t="str">
        <f t="shared" si="51"/>
        <v>NITI, NV</v>
      </c>
      <c r="W234" s="256" t="str">
        <f t="shared" si="52"/>
        <v>NITI, NV</v>
      </c>
      <c r="X234" s="247"/>
      <c r="Y234" s="248">
        <v>12700</v>
      </c>
      <c r="Z234" s="248" t="s">
        <v>147</v>
      </c>
      <c r="AA234" s="248">
        <v>12.5</v>
      </c>
      <c r="AB234" s="248" t="s">
        <v>147</v>
      </c>
      <c r="AC234" s="247"/>
      <c r="AD234" s="248">
        <v>8.0000000000000007E-5</v>
      </c>
      <c r="AE234" s="248" t="s">
        <v>166</v>
      </c>
      <c r="AF234" s="248" t="s">
        <v>147</v>
      </c>
      <c r="AG234" s="247"/>
      <c r="AH234" s="248" t="s">
        <v>146</v>
      </c>
      <c r="AI234" s="248">
        <v>0.153</v>
      </c>
      <c r="AJ234" s="248" t="s">
        <v>147</v>
      </c>
    </row>
    <row r="235" spans="1:37" ht="13.9" customHeight="1">
      <c r="A235" s="247" t="s">
        <v>637</v>
      </c>
      <c r="B235" s="247" t="s">
        <v>638</v>
      </c>
      <c r="C235" s="248" t="s">
        <v>146</v>
      </c>
      <c r="D235" s="248" t="s">
        <v>145</v>
      </c>
      <c r="E235" s="258" t="s">
        <v>149</v>
      </c>
      <c r="F235" s="258" t="s">
        <v>149</v>
      </c>
      <c r="G235" s="248">
        <v>1.1100000000000001</v>
      </c>
      <c r="H235" s="247"/>
      <c r="I235" s="249">
        <f t="shared" si="40"/>
        <v>1.1100000000000001</v>
      </c>
      <c r="J235" s="250">
        <f t="shared" si="41"/>
        <v>1.1000000000000001</v>
      </c>
      <c r="K235" s="249" t="str">
        <f t="shared" si="42"/>
        <v>-</v>
      </c>
      <c r="L235" s="250" t="str">
        <f t="shared" si="43"/>
        <v>NITI</v>
      </c>
      <c r="M235" s="248" t="s">
        <v>147</v>
      </c>
      <c r="N235" s="251" t="str">
        <f t="shared" si="44"/>
        <v>-</v>
      </c>
      <c r="O235" s="252" t="str">
        <f t="shared" si="45"/>
        <v>NV</v>
      </c>
      <c r="P235" s="253" t="str">
        <f t="shared" si="46"/>
        <v>--</v>
      </c>
      <c r="Q235" s="252" t="str">
        <f t="shared" si="47"/>
        <v>NITI, NV</v>
      </c>
      <c r="R235" s="248" t="s">
        <v>147</v>
      </c>
      <c r="S235" s="254" t="str">
        <f t="shared" si="48"/>
        <v>-</v>
      </c>
      <c r="T235" s="255" t="str">
        <f t="shared" si="49"/>
        <v>NV</v>
      </c>
      <c r="U235" s="254" t="str">
        <f t="shared" si="50"/>
        <v>--</v>
      </c>
      <c r="V235" s="255" t="str">
        <f t="shared" si="51"/>
        <v>NITI, NV</v>
      </c>
      <c r="W235" s="256" t="str">
        <f t="shared" si="52"/>
        <v>NITI, NV</v>
      </c>
      <c r="X235" s="247"/>
      <c r="Y235" s="248">
        <v>1.29E-2</v>
      </c>
      <c r="Z235" s="248" t="s">
        <v>147</v>
      </c>
      <c r="AA235" s="248">
        <v>12.5</v>
      </c>
      <c r="AB235" s="248" t="s">
        <v>147</v>
      </c>
      <c r="AC235" s="247"/>
      <c r="AD235" s="248">
        <v>1.1E-5</v>
      </c>
      <c r="AE235" s="248" t="s">
        <v>166</v>
      </c>
      <c r="AF235" s="248" t="s">
        <v>147</v>
      </c>
      <c r="AG235" s="247"/>
      <c r="AH235" s="248" t="s">
        <v>146</v>
      </c>
      <c r="AI235" s="248">
        <v>1.1100000000000001</v>
      </c>
      <c r="AJ235" s="248" t="s">
        <v>147</v>
      </c>
    </row>
    <row r="236" spans="1:37" ht="13.9" customHeight="1">
      <c r="A236" s="247" t="s">
        <v>639</v>
      </c>
      <c r="B236" s="247" t="s">
        <v>640</v>
      </c>
      <c r="C236" s="248" t="s">
        <v>146</v>
      </c>
      <c r="D236" s="248" t="s">
        <v>145</v>
      </c>
      <c r="E236" s="258" t="s">
        <v>149</v>
      </c>
      <c r="F236" s="258" t="s">
        <v>149</v>
      </c>
      <c r="G236" s="248">
        <v>3.07</v>
      </c>
      <c r="H236" s="247"/>
      <c r="I236" s="249" t="str">
        <f t="shared" si="40"/>
        <v>-</v>
      </c>
      <c r="J236" s="250" t="str">
        <f t="shared" si="41"/>
        <v>NITI</v>
      </c>
      <c r="K236" s="249">
        <f t="shared" si="42"/>
        <v>3.07</v>
      </c>
      <c r="L236" s="250">
        <f t="shared" si="43"/>
        <v>3.1</v>
      </c>
      <c r="M236" s="248" t="s">
        <v>147</v>
      </c>
      <c r="N236" s="251" t="str">
        <f t="shared" si="44"/>
        <v>--</v>
      </c>
      <c r="O236" s="252" t="str">
        <f t="shared" si="45"/>
        <v>NITI, NV</v>
      </c>
      <c r="P236" s="253" t="str">
        <f t="shared" si="46"/>
        <v>--</v>
      </c>
      <c r="Q236" s="252" t="str">
        <f t="shared" si="47"/>
        <v>NV</v>
      </c>
      <c r="R236" s="248" t="s">
        <v>147</v>
      </c>
      <c r="S236" s="254" t="str">
        <f t="shared" si="48"/>
        <v>--</v>
      </c>
      <c r="T236" s="255" t="str">
        <f t="shared" si="49"/>
        <v>NITI, NV</v>
      </c>
      <c r="U236" s="254" t="str">
        <f t="shared" si="50"/>
        <v>--</v>
      </c>
      <c r="V236" s="255" t="str">
        <f t="shared" si="51"/>
        <v>NV</v>
      </c>
      <c r="W236" s="256" t="str">
        <f t="shared" si="52"/>
        <v>NV</v>
      </c>
      <c r="X236" s="247"/>
      <c r="Y236" s="248">
        <v>1320000</v>
      </c>
      <c r="Z236" s="248">
        <v>9750000</v>
      </c>
      <c r="AA236" s="248">
        <v>12.5</v>
      </c>
      <c r="AB236" s="248">
        <v>1.4</v>
      </c>
      <c r="AC236" s="248" t="s">
        <v>154</v>
      </c>
      <c r="AD236" s="248" t="s">
        <v>147</v>
      </c>
      <c r="AE236" s="247"/>
      <c r="AF236" s="248">
        <v>6.9999999999999999E-4</v>
      </c>
      <c r="AG236" s="248" t="s">
        <v>166</v>
      </c>
      <c r="AH236" s="248" t="s">
        <v>146</v>
      </c>
      <c r="AI236" s="248" t="s">
        <v>147</v>
      </c>
      <c r="AJ236" s="248">
        <v>3.07</v>
      </c>
    </row>
    <row r="237" spans="1:37" ht="13.9" customHeight="1">
      <c r="A237" s="247" t="s">
        <v>641</v>
      </c>
      <c r="B237" s="247" t="s">
        <v>642</v>
      </c>
      <c r="C237" s="248" t="s">
        <v>146</v>
      </c>
      <c r="D237" s="248" t="s">
        <v>145</v>
      </c>
      <c r="E237" s="258" t="s">
        <v>149</v>
      </c>
      <c r="F237" s="258" t="s">
        <v>149</v>
      </c>
      <c r="G237" s="248">
        <v>0.219</v>
      </c>
      <c r="H237" s="247"/>
      <c r="I237" s="249" t="str">
        <f t="shared" si="40"/>
        <v>-</v>
      </c>
      <c r="J237" s="250" t="str">
        <f t="shared" si="41"/>
        <v>NITI</v>
      </c>
      <c r="K237" s="249">
        <f t="shared" si="42"/>
        <v>0.219</v>
      </c>
      <c r="L237" s="250">
        <f t="shared" si="43"/>
        <v>0.22</v>
      </c>
      <c r="M237" s="248" t="s">
        <v>147</v>
      </c>
      <c r="N237" s="251" t="str">
        <f t="shared" si="44"/>
        <v>--</v>
      </c>
      <c r="O237" s="252" t="str">
        <f t="shared" si="45"/>
        <v>NITI, NV</v>
      </c>
      <c r="P237" s="253" t="str">
        <f t="shared" si="46"/>
        <v>--</v>
      </c>
      <c r="Q237" s="252" t="str">
        <f t="shared" si="47"/>
        <v>NV</v>
      </c>
      <c r="R237" s="248" t="s">
        <v>147</v>
      </c>
      <c r="S237" s="254" t="str">
        <f t="shared" si="48"/>
        <v>--</v>
      </c>
      <c r="T237" s="255" t="str">
        <f t="shared" si="49"/>
        <v>NITI, NV</v>
      </c>
      <c r="U237" s="254" t="str">
        <f t="shared" si="50"/>
        <v>--</v>
      </c>
      <c r="V237" s="255" t="str">
        <f t="shared" si="51"/>
        <v>NV</v>
      </c>
      <c r="W237" s="256" t="str">
        <f t="shared" si="52"/>
        <v>NV</v>
      </c>
      <c r="X237" s="247"/>
      <c r="Y237" s="248">
        <v>0</v>
      </c>
      <c r="Z237" s="248" t="s">
        <v>147</v>
      </c>
      <c r="AA237" s="248">
        <v>12.5</v>
      </c>
      <c r="AB237" s="248" t="s">
        <v>147</v>
      </c>
      <c r="AC237" s="247"/>
      <c r="AD237" s="248" t="s">
        <v>147</v>
      </c>
      <c r="AE237" s="247"/>
      <c r="AF237" s="248">
        <v>5.0000000000000002E-5</v>
      </c>
      <c r="AG237" s="248" t="s">
        <v>155</v>
      </c>
      <c r="AH237" s="248" t="s">
        <v>146</v>
      </c>
      <c r="AI237" s="248" t="s">
        <v>147</v>
      </c>
      <c r="AJ237" s="248">
        <v>0.219</v>
      </c>
    </row>
    <row r="238" spans="1:37" ht="13.9" customHeight="1">
      <c r="A238" s="247" t="s">
        <v>643</v>
      </c>
      <c r="B238" s="247" t="s">
        <v>642</v>
      </c>
      <c r="C238" s="248" t="s">
        <v>146</v>
      </c>
      <c r="D238" s="248" t="s">
        <v>145</v>
      </c>
      <c r="E238" s="258" t="s">
        <v>149</v>
      </c>
      <c r="F238" s="258" t="s">
        <v>149</v>
      </c>
      <c r="G238" s="248">
        <v>0.219</v>
      </c>
      <c r="H238" s="247"/>
      <c r="I238" s="249" t="str">
        <f t="shared" si="40"/>
        <v>-</v>
      </c>
      <c r="J238" s="250" t="str">
        <f t="shared" si="41"/>
        <v>NITI</v>
      </c>
      <c r="K238" s="249">
        <f t="shared" si="42"/>
        <v>0.219</v>
      </c>
      <c r="L238" s="250">
        <f t="shared" si="43"/>
        <v>0.22</v>
      </c>
      <c r="M238" s="248" t="s">
        <v>147</v>
      </c>
      <c r="N238" s="251" t="str">
        <f t="shared" si="44"/>
        <v>--</v>
      </c>
      <c r="O238" s="252" t="str">
        <f t="shared" si="45"/>
        <v>NITI, NV</v>
      </c>
      <c r="P238" s="253" t="str">
        <f t="shared" si="46"/>
        <v>--</v>
      </c>
      <c r="Q238" s="252" t="str">
        <f t="shared" si="47"/>
        <v>NV</v>
      </c>
      <c r="R238" s="248" t="s">
        <v>147</v>
      </c>
      <c r="S238" s="254" t="str">
        <f t="shared" si="48"/>
        <v>--</v>
      </c>
      <c r="T238" s="255" t="str">
        <f t="shared" si="49"/>
        <v>NITI, NV</v>
      </c>
      <c r="U238" s="254" t="str">
        <f t="shared" si="50"/>
        <v>--</v>
      </c>
      <c r="V238" s="255" t="str">
        <f t="shared" si="51"/>
        <v>NV</v>
      </c>
      <c r="W238" s="256" t="str">
        <f t="shared" si="52"/>
        <v>NV</v>
      </c>
      <c r="X238" s="247"/>
      <c r="Y238" s="248">
        <v>0</v>
      </c>
      <c r="Z238" s="248" t="s">
        <v>147</v>
      </c>
      <c r="AA238" s="248">
        <v>12.5</v>
      </c>
      <c r="AB238" s="248" t="s">
        <v>147</v>
      </c>
      <c r="AC238" s="247"/>
      <c r="AD238" s="248" t="s">
        <v>147</v>
      </c>
      <c r="AE238" s="247"/>
      <c r="AF238" s="248">
        <v>5.0000000000000002E-5</v>
      </c>
      <c r="AG238" s="248" t="s">
        <v>155</v>
      </c>
      <c r="AH238" s="248" t="s">
        <v>146</v>
      </c>
      <c r="AI238" s="248" t="s">
        <v>147</v>
      </c>
      <c r="AJ238" s="248">
        <v>0.219</v>
      </c>
    </row>
    <row r="239" spans="1:37" ht="13.9" customHeight="1">
      <c r="A239" s="247" t="s">
        <v>644</v>
      </c>
      <c r="B239" s="247" t="s">
        <v>645</v>
      </c>
      <c r="C239" s="248" t="s">
        <v>187</v>
      </c>
      <c r="D239" s="248" t="s">
        <v>145</v>
      </c>
      <c r="E239" s="258" t="s">
        <v>149</v>
      </c>
      <c r="F239" s="258" t="s">
        <v>149</v>
      </c>
      <c r="G239" s="248">
        <v>1.31</v>
      </c>
      <c r="H239" s="247"/>
      <c r="I239" s="249" t="str">
        <f t="shared" si="40"/>
        <v>-</v>
      </c>
      <c r="J239" s="250" t="str">
        <f t="shared" si="41"/>
        <v>NITI</v>
      </c>
      <c r="K239" s="249">
        <f t="shared" si="42"/>
        <v>1.31</v>
      </c>
      <c r="L239" s="250">
        <f t="shared" si="43"/>
        <v>1.3</v>
      </c>
      <c r="M239" s="248" t="s">
        <v>147</v>
      </c>
      <c r="N239" s="251" t="str">
        <f t="shared" si="44"/>
        <v>--</v>
      </c>
      <c r="O239" s="252" t="str">
        <f t="shared" si="45"/>
        <v>NITI, NV</v>
      </c>
      <c r="P239" s="253" t="str">
        <f t="shared" si="46"/>
        <v>--</v>
      </c>
      <c r="Q239" s="252" t="str">
        <f t="shared" si="47"/>
        <v>NV</v>
      </c>
      <c r="R239" s="248" t="s">
        <v>147</v>
      </c>
      <c r="S239" s="254" t="str">
        <f t="shared" si="48"/>
        <v>--</v>
      </c>
      <c r="T239" s="255" t="str">
        <f t="shared" si="49"/>
        <v>NITI, NV</v>
      </c>
      <c r="U239" s="254" t="str">
        <f t="shared" si="50"/>
        <v>--</v>
      </c>
      <c r="V239" s="255" t="str">
        <f t="shared" si="51"/>
        <v>NV</v>
      </c>
      <c r="W239" s="256" t="str">
        <f t="shared" si="52"/>
        <v>NV</v>
      </c>
      <c r="X239" s="247"/>
      <c r="Y239" s="248" t="s">
        <v>147</v>
      </c>
      <c r="Z239" s="248" t="s">
        <v>147</v>
      </c>
      <c r="AA239" s="248">
        <v>12.5</v>
      </c>
      <c r="AB239" s="248" t="s">
        <v>147</v>
      </c>
      <c r="AC239" s="247"/>
      <c r="AD239" s="248" t="s">
        <v>147</v>
      </c>
      <c r="AE239" s="247"/>
      <c r="AF239" s="248">
        <v>2.9999999999999997E-4</v>
      </c>
      <c r="AG239" s="248" t="s">
        <v>204</v>
      </c>
      <c r="AH239" s="248" t="s">
        <v>146</v>
      </c>
      <c r="AI239" s="248" t="s">
        <v>147</v>
      </c>
      <c r="AJ239" s="248">
        <v>1.31</v>
      </c>
    </row>
    <row r="240" spans="1:37" ht="13.9" customHeight="1">
      <c r="A240" s="247" t="s">
        <v>646</v>
      </c>
      <c r="B240" s="247" t="s">
        <v>647</v>
      </c>
      <c r="C240" s="248" t="s">
        <v>145</v>
      </c>
      <c r="D240" s="248" t="s">
        <v>145</v>
      </c>
      <c r="E240" s="248" t="s">
        <v>145</v>
      </c>
      <c r="F240" s="248" t="s">
        <v>145</v>
      </c>
      <c r="G240" s="248">
        <v>1.31</v>
      </c>
      <c r="H240" s="248" t="s">
        <v>163</v>
      </c>
      <c r="I240" s="249" t="str">
        <f t="shared" si="40"/>
        <v>-</v>
      </c>
      <c r="J240" s="250" t="str">
        <f t="shared" si="41"/>
        <v>NITI</v>
      </c>
      <c r="K240" s="249">
        <f t="shared" si="42"/>
        <v>1.31</v>
      </c>
      <c r="L240" s="250">
        <f t="shared" si="43"/>
        <v>1.3</v>
      </c>
      <c r="M240" s="248">
        <v>43.8</v>
      </c>
      <c r="N240" s="251" t="str">
        <f t="shared" si="44"/>
        <v>--</v>
      </c>
      <c r="O240" s="252" t="str">
        <f t="shared" si="45"/>
        <v>NITI</v>
      </c>
      <c r="P240" s="253">
        <f t="shared" si="46"/>
        <v>43.8</v>
      </c>
      <c r="Q240" s="252">
        <f t="shared" si="47"/>
        <v>44</v>
      </c>
      <c r="R240" s="248">
        <v>11.1</v>
      </c>
      <c r="S240" s="254" t="str">
        <f t="shared" si="48"/>
        <v>--</v>
      </c>
      <c r="T240" s="255" t="str">
        <f t="shared" si="49"/>
        <v>NITI</v>
      </c>
      <c r="U240" s="254">
        <f t="shared" si="50"/>
        <v>11.1</v>
      </c>
      <c r="V240" s="255">
        <f t="shared" si="51"/>
        <v>11</v>
      </c>
      <c r="W240" s="256">
        <f t="shared" si="52"/>
        <v>8.4732824427480917</v>
      </c>
      <c r="X240" s="248" t="s">
        <v>312</v>
      </c>
      <c r="Y240" s="248">
        <v>21100</v>
      </c>
      <c r="Z240" s="248">
        <v>7130</v>
      </c>
      <c r="AA240" s="248">
        <v>12.5</v>
      </c>
      <c r="AB240" s="248" t="s">
        <v>147</v>
      </c>
      <c r="AC240" s="247"/>
      <c r="AD240" s="248" t="s">
        <v>147</v>
      </c>
      <c r="AE240" s="247"/>
      <c r="AF240" s="248">
        <v>2.9999999999999997E-4</v>
      </c>
      <c r="AG240" s="248" t="s">
        <v>155</v>
      </c>
      <c r="AH240" s="248" t="s">
        <v>146</v>
      </c>
      <c r="AI240" s="248" t="s">
        <v>147</v>
      </c>
      <c r="AJ240" s="248">
        <v>1.31</v>
      </c>
    </row>
    <row r="241" spans="1:36" ht="13.9" customHeight="1">
      <c r="A241" s="247" t="s">
        <v>648</v>
      </c>
      <c r="B241" s="247" t="s">
        <v>649</v>
      </c>
      <c r="C241" s="248" t="s">
        <v>145</v>
      </c>
      <c r="D241" s="248" t="s">
        <v>145</v>
      </c>
      <c r="E241" s="248" t="s">
        <v>145</v>
      </c>
      <c r="F241" s="248" t="s">
        <v>145</v>
      </c>
      <c r="G241" s="248">
        <v>131</v>
      </c>
      <c r="H241" s="248" t="s">
        <v>163</v>
      </c>
      <c r="I241" s="249" t="str">
        <f t="shared" si="40"/>
        <v>-</v>
      </c>
      <c r="J241" s="250" t="str">
        <f t="shared" si="41"/>
        <v>NITI</v>
      </c>
      <c r="K241" s="249">
        <f t="shared" si="42"/>
        <v>131</v>
      </c>
      <c r="L241" s="250">
        <f t="shared" si="43"/>
        <v>130</v>
      </c>
      <c r="M241" s="248">
        <v>4380</v>
      </c>
      <c r="N241" s="251" t="str">
        <f t="shared" si="44"/>
        <v>--</v>
      </c>
      <c r="O241" s="252" t="str">
        <f t="shared" si="45"/>
        <v>NITI</v>
      </c>
      <c r="P241" s="253">
        <f t="shared" si="46"/>
        <v>4380</v>
      </c>
      <c r="Q241" s="252">
        <f t="shared" si="47"/>
        <v>4400</v>
      </c>
      <c r="R241" s="248">
        <v>23600</v>
      </c>
      <c r="S241" s="254" t="str">
        <f t="shared" si="48"/>
        <v>--</v>
      </c>
      <c r="T241" s="255" t="str">
        <f t="shared" si="49"/>
        <v>NITI</v>
      </c>
      <c r="U241" s="254">
        <f t="shared" si="50"/>
        <v>23600</v>
      </c>
      <c r="V241" s="255">
        <f t="shared" si="51"/>
        <v>24000</v>
      </c>
      <c r="W241" s="256">
        <f t="shared" si="52"/>
        <v>180.15267175572518</v>
      </c>
      <c r="X241" s="248" t="s">
        <v>153</v>
      </c>
      <c r="Y241" s="248">
        <v>257000000</v>
      </c>
      <c r="Z241" s="248">
        <v>142000000</v>
      </c>
      <c r="AA241" s="248">
        <v>12.5</v>
      </c>
      <c r="AB241" s="248">
        <v>2</v>
      </c>
      <c r="AC241" s="248" t="s">
        <v>154</v>
      </c>
      <c r="AD241" s="248" t="s">
        <v>147</v>
      </c>
      <c r="AE241" s="247"/>
      <c r="AF241" s="248">
        <v>0.03</v>
      </c>
      <c r="AG241" s="248" t="s">
        <v>174</v>
      </c>
      <c r="AH241" s="248" t="s">
        <v>146</v>
      </c>
      <c r="AI241" s="248" t="s">
        <v>147</v>
      </c>
      <c r="AJ241" s="248">
        <v>131</v>
      </c>
    </row>
    <row r="242" spans="1:36" ht="13.9" customHeight="1">
      <c r="A242" s="247" t="s">
        <v>650</v>
      </c>
      <c r="B242" s="247" t="s">
        <v>651</v>
      </c>
      <c r="C242" s="248" t="s">
        <v>145</v>
      </c>
      <c r="D242" s="248" t="s">
        <v>145</v>
      </c>
      <c r="E242" s="248" t="s">
        <v>145</v>
      </c>
      <c r="F242" s="248" t="s">
        <v>145</v>
      </c>
      <c r="G242" s="248">
        <v>87600</v>
      </c>
      <c r="H242" s="248" t="s">
        <v>163</v>
      </c>
      <c r="I242" s="249" t="str">
        <f t="shared" si="40"/>
        <v>-</v>
      </c>
      <c r="J242" s="250" t="str">
        <f t="shared" si="41"/>
        <v>NITI</v>
      </c>
      <c r="K242" s="249">
        <f t="shared" si="42"/>
        <v>87600</v>
      </c>
      <c r="L242" s="250">
        <f t="shared" si="43"/>
        <v>88000</v>
      </c>
      <c r="M242" s="248">
        <v>2920000</v>
      </c>
      <c r="N242" s="251" t="str">
        <f t="shared" si="44"/>
        <v>--</v>
      </c>
      <c r="O242" s="252" t="str">
        <f t="shared" si="45"/>
        <v>NITI</v>
      </c>
      <c r="P242" s="253">
        <f t="shared" si="46"/>
        <v>2920000</v>
      </c>
      <c r="Q242" s="252">
        <f t="shared" si="47"/>
        <v>2900000</v>
      </c>
      <c r="R242" s="248">
        <v>895000000</v>
      </c>
      <c r="S242" s="254" t="str">
        <f t="shared" si="48"/>
        <v>--</v>
      </c>
      <c r="T242" s="255" t="str">
        <f t="shared" si="49"/>
        <v>NITI</v>
      </c>
      <c r="U242" s="254">
        <f t="shared" si="50"/>
        <v>895000000</v>
      </c>
      <c r="V242" s="255">
        <f t="shared" si="51"/>
        <v>900000000</v>
      </c>
      <c r="W242" s="256">
        <f t="shared" si="52"/>
        <v>10216.894977168949</v>
      </c>
      <c r="X242" s="248" t="s">
        <v>153</v>
      </c>
      <c r="Y242" s="248">
        <v>219000000</v>
      </c>
      <c r="Z242" s="248">
        <v>97900000</v>
      </c>
      <c r="AA242" s="248">
        <v>12.5</v>
      </c>
      <c r="AB242" s="248">
        <v>6</v>
      </c>
      <c r="AC242" s="248" t="s">
        <v>154</v>
      </c>
      <c r="AD242" s="248" t="s">
        <v>147</v>
      </c>
      <c r="AE242" s="247"/>
      <c r="AF242" s="248">
        <v>20</v>
      </c>
      <c r="AG242" s="248" t="s">
        <v>155</v>
      </c>
      <c r="AH242" s="248" t="s">
        <v>146</v>
      </c>
      <c r="AI242" s="248" t="s">
        <v>147</v>
      </c>
      <c r="AJ242" s="248">
        <v>87600</v>
      </c>
    </row>
    <row r="243" spans="1:36" ht="13.9" customHeight="1">
      <c r="A243" s="247" t="s">
        <v>652</v>
      </c>
      <c r="B243" s="247" t="s">
        <v>653</v>
      </c>
      <c r="C243" s="248" t="s">
        <v>145</v>
      </c>
      <c r="D243" s="248" t="s">
        <v>145</v>
      </c>
      <c r="E243" s="248" t="s">
        <v>145</v>
      </c>
      <c r="F243" s="248" t="s">
        <v>145</v>
      </c>
      <c r="G243" s="248">
        <v>4.38</v>
      </c>
      <c r="H243" s="248" t="s">
        <v>163</v>
      </c>
      <c r="I243" s="249" t="str">
        <f t="shared" si="40"/>
        <v>-</v>
      </c>
      <c r="J243" s="250" t="str">
        <f t="shared" si="41"/>
        <v>NITI</v>
      </c>
      <c r="K243" s="249">
        <f t="shared" si="42"/>
        <v>4.38</v>
      </c>
      <c r="L243" s="250">
        <f t="shared" si="43"/>
        <v>4.4000000000000004</v>
      </c>
      <c r="M243" s="248">
        <v>146</v>
      </c>
      <c r="N243" s="251" t="str">
        <f t="shared" si="44"/>
        <v>--</v>
      </c>
      <c r="O243" s="252" t="str">
        <f t="shared" si="45"/>
        <v>NITI</v>
      </c>
      <c r="P243" s="253">
        <f t="shared" si="46"/>
        <v>146</v>
      </c>
      <c r="Q243" s="252">
        <f t="shared" si="47"/>
        <v>150</v>
      </c>
      <c r="R243" s="248">
        <v>863000</v>
      </c>
      <c r="S243" s="254" t="str">
        <f t="shared" si="48"/>
        <v>--</v>
      </c>
      <c r="T243" s="255" t="str">
        <f t="shared" si="49"/>
        <v>NITI</v>
      </c>
      <c r="U243" s="254">
        <f t="shared" si="50"/>
        <v>863000</v>
      </c>
      <c r="V243" s="255">
        <f t="shared" si="51"/>
        <v>860000</v>
      </c>
      <c r="W243" s="256">
        <f t="shared" si="52"/>
        <v>197031.96347031964</v>
      </c>
      <c r="X243" s="248" t="s">
        <v>153</v>
      </c>
      <c r="Y243" s="248">
        <v>44500000</v>
      </c>
      <c r="Z243" s="248">
        <v>5080000</v>
      </c>
      <c r="AA243" s="248">
        <v>12.5</v>
      </c>
      <c r="AB243" s="248">
        <v>1.5</v>
      </c>
      <c r="AC243" s="248" t="s">
        <v>154</v>
      </c>
      <c r="AD243" s="248" t="s">
        <v>147</v>
      </c>
      <c r="AE243" s="247"/>
      <c r="AF243" s="248">
        <v>1E-3</v>
      </c>
      <c r="AG243" s="248" t="s">
        <v>174</v>
      </c>
      <c r="AH243" s="248" t="s">
        <v>146</v>
      </c>
      <c r="AI243" s="248" t="s">
        <v>147</v>
      </c>
      <c r="AJ243" s="248">
        <v>4.38</v>
      </c>
    </row>
    <row r="244" spans="1:36" ht="13.9" customHeight="1">
      <c r="A244" s="247" t="s">
        <v>654</v>
      </c>
      <c r="B244" s="247" t="s">
        <v>655</v>
      </c>
      <c r="C244" s="248" t="s">
        <v>145</v>
      </c>
      <c r="D244" s="248" t="s">
        <v>145</v>
      </c>
      <c r="E244" s="248" t="s">
        <v>145</v>
      </c>
      <c r="F244" s="248" t="s">
        <v>145</v>
      </c>
      <c r="G244" s="248">
        <v>30.7</v>
      </c>
      <c r="H244" s="248" t="s">
        <v>163</v>
      </c>
      <c r="I244" s="249" t="str">
        <f t="shared" si="40"/>
        <v>-</v>
      </c>
      <c r="J244" s="250" t="str">
        <f t="shared" si="41"/>
        <v>NITI</v>
      </c>
      <c r="K244" s="249">
        <f t="shared" si="42"/>
        <v>30.7</v>
      </c>
      <c r="L244" s="250">
        <f t="shared" si="43"/>
        <v>31</v>
      </c>
      <c r="M244" s="248">
        <v>1020</v>
      </c>
      <c r="N244" s="251" t="str">
        <f t="shared" si="44"/>
        <v>--</v>
      </c>
      <c r="O244" s="252" t="str">
        <f t="shared" si="45"/>
        <v>NITI</v>
      </c>
      <c r="P244" s="253">
        <f t="shared" si="46"/>
        <v>1020</v>
      </c>
      <c r="Q244" s="252">
        <f t="shared" si="47"/>
        <v>1000</v>
      </c>
      <c r="R244" s="248">
        <v>4760000</v>
      </c>
      <c r="S244" s="254" t="str">
        <f t="shared" si="48"/>
        <v>--</v>
      </c>
      <c r="T244" s="255" t="str">
        <f t="shared" si="49"/>
        <v>NITI</v>
      </c>
      <c r="U244" s="254">
        <f t="shared" si="50"/>
        <v>4760000</v>
      </c>
      <c r="V244" s="255">
        <f t="shared" si="51"/>
        <v>4800000</v>
      </c>
      <c r="W244" s="256">
        <f t="shared" si="52"/>
        <v>155048.85993485342</v>
      </c>
      <c r="X244" s="248" t="s">
        <v>153</v>
      </c>
      <c r="Y244" s="248">
        <v>38900000</v>
      </c>
      <c r="Z244" s="248">
        <v>6440000</v>
      </c>
      <c r="AA244" s="248">
        <v>12.5</v>
      </c>
      <c r="AB244" s="248">
        <v>1.8</v>
      </c>
      <c r="AC244" s="248" t="s">
        <v>154</v>
      </c>
      <c r="AD244" s="248" t="s">
        <v>147</v>
      </c>
      <c r="AE244" s="247"/>
      <c r="AF244" s="248">
        <v>7.0000000000000001E-3</v>
      </c>
      <c r="AG244" s="248" t="s">
        <v>174</v>
      </c>
      <c r="AH244" s="248" t="s">
        <v>146</v>
      </c>
      <c r="AI244" s="248" t="s">
        <v>147</v>
      </c>
      <c r="AJ244" s="248">
        <v>30.7</v>
      </c>
    </row>
    <row r="245" spans="1:36" ht="13.9" customHeight="1">
      <c r="A245" s="247" t="s">
        <v>656</v>
      </c>
      <c r="B245" s="247" t="s">
        <v>657</v>
      </c>
      <c r="C245" s="248" t="s">
        <v>145</v>
      </c>
      <c r="D245" s="248" t="s">
        <v>145</v>
      </c>
      <c r="E245" s="248" t="s">
        <v>145</v>
      </c>
      <c r="F245" s="248" t="s">
        <v>145</v>
      </c>
      <c r="G245" s="248">
        <v>87.6</v>
      </c>
      <c r="H245" s="248" t="s">
        <v>163</v>
      </c>
      <c r="I245" s="249" t="str">
        <f t="shared" si="40"/>
        <v>-</v>
      </c>
      <c r="J245" s="250" t="str">
        <f t="shared" si="41"/>
        <v>NITI</v>
      </c>
      <c r="K245" s="249">
        <f t="shared" si="42"/>
        <v>87.6</v>
      </c>
      <c r="L245" s="250">
        <f t="shared" si="43"/>
        <v>88</v>
      </c>
      <c r="M245" s="248">
        <v>2920</v>
      </c>
      <c r="N245" s="251" t="str">
        <f t="shared" si="44"/>
        <v>--</v>
      </c>
      <c r="O245" s="252" t="str">
        <f t="shared" si="45"/>
        <v>NITI</v>
      </c>
      <c r="P245" s="253">
        <f t="shared" si="46"/>
        <v>2920</v>
      </c>
      <c r="Q245" s="252">
        <f t="shared" si="47"/>
        <v>2900</v>
      </c>
      <c r="R245" s="248">
        <v>19900</v>
      </c>
      <c r="S245" s="254" t="str">
        <f t="shared" si="48"/>
        <v>--</v>
      </c>
      <c r="T245" s="255" t="str">
        <f t="shared" si="49"/>
        <v>NITI</v>
      </c>
      <c r="U245" s="254">
        <f t="shared" si="50"/>
        <v>19900</v>
      </c>
      <c r="V245" s="255">
        <f t="shared" si="51"/>
        <v>20000</v>
      </c>
      <c r="W245" s="256">
        <f t="shared" si="52"/>
        <v>227.16894977168951</v>
      </c>
      <c r="X245" s="248" t="s">
        <v>153</v>
      </c>
      <c r="Y245" s="248">
        <v>401000000</v>
      </c>
      <c r="Z245" s="248">
        <v>217000000</v>
      </c>
      <c r="AA245" s="248">
        <v>12.5</v>
      </c>
      <c r="AB245" s="248">
        <v>2.8</v>
      </c>
      <c r="AC245" s="248" t="s">
        <v>154</v>
      </c>
      <c r="AD245" s="248" t="s">
        <v>147</v>
      </c>
      <c r="AE245" s="247"/>
      <c r="AF245" s="248">
        <v>0.02</v>
      </c>
      <c r="AG245" s="248" t="s">
        <v>174</v>
      </c>
      <c r="AH245" s="248" t="s">
        <v>146</v>
      </c>
      <c r="AI245" s="248" t="s">
        <v>147</v>
      </c>
      <c r="AJ245" s="248">
        <v>87.6</v>
      </c>
    </row>
    <row r="246" spans="1:36" ht="13.9" customHeight="1">
      <c r="A246" s="247" t="s">
        <v>658</v>
      </c>
      <c r="B246" s="247" t="s">
        <v>659</v>
      </c>
      <c r="C246" s="248" t="s">
        <v>145</v>
      </c>
      <c r="D246" s="248" t="s">
        <v>145</v>
      </c>
      <c r="E246" s="248" t="s">
        <v>145</v>
      </c>
      <c r="F246" s="248" t="s">
        <v>145</v>
      </c>
      <c r="G246" s="248">
        <v>21900</v>
      </c>
      <c r="H246" s="248" t="s">
        <v>163</v>
      </c>
      <c r="I246" s="249" t="str">
        <f t="shared" si="40"/>
        <v>-</v>
      </c>
      <c r="J246" s="250" t="str">
        <f t="shared" si="41"/>
        <v>NITI</v>
      </c>
      <c r="K246" s="249">
        <f t="shared" si="42"/>
        <v>21900</v>
      </c>
      <c r="L246" s="250">
        <f t="shared" si="43"/>
        <v>22000</v>
      </c>
      <c r="M246" s="248">
        <v>730000</v>
      </c>
      <c r="N246" s="251" t="str">
        <f t="shared" si="44"/>
        <v>--</v>
      </c>
      <c r="O246" s="252" t="str">
        <f t="shared" si="45"/>
        <v>NITI</v>
      </c>
      <c r="P246" s="253">
        <f t="shared" si="46"/>
        <v>730000</v>
      </c>
      <c r="Q246" s="252">
        <f t="shared" si="47"/>
        <v>730000</v>
      </c>
      <c r="R246" s="248">
        <v>16800000</v>
      </c>
      <c r="S246" s="254" t="str">
        <f t="shared" si="48"/>
        <v>--</v>
      </c>
      <c r="T246" s="255" t="str">
        <f t="shared" si="49"/>
        <v>NITI</v>
      </c>
      <c r="U246" s="254">
        <f t="shared" si="50"/>
        <v>16800000</v>
      </c>
      <c r="V246" s="255">
        <f t="shared" si="51"/>
        <v>17000000</v>
      </c>
      <c r="W246" s="256">
        <f t="shared" si="52"/>
        <v>767.1232876712329</v>
      </c>
      <c r="X246" s="248" t="s">
        <v>153</v>
      </c>
      <c r="Y246" s="248">
        <v>351000000</v>
      </c>
      <c r="Z246" s="248">
        <v>291000000</v>
      </c>
      <c r="AA246" s="248">
        <v>12.5</v>
      </c>
      <c r="AB246" s="248">
        <v>1.4</v>
      </c>
      <c r="AC246" s="248" t="s">
        <v>154</v>
      </c>
      <c r="AD246" s="248" t="s">
        <v>147</v>
      </c>
      <c r="AE246" s="247"/>
      <c r="AF246" s="248">
        <v>5</v>
      </c>
      <c r="AG246" s="248" t="s">
        <v>155</v>
      </c>
      <c r="AH246" s="248" t="s">
        <v>146</v>
      </c>
      <c r="AI246" s="248" t="s">
        <v>147</v>
      </c>
      <c r="AJ246" s="248">
        <v>21900</v>
      </c>
    </row>
    <row r="247" spans="1:36" ht="13.9" customHeight="1">
      <c r="A247" s="247" t="s">
        <v>660</v>
      </c>
      <c r="B247" s="247" t="s">
        <v>661</v>
      </c>
      <c r="C247" s="248" t="s">
        <v>145</v>
      </c>
      <c r="D247" s="248" t="s">
        <v>145</v>
      </c>
      <c r="E247" s="248" t="s">
        <v>145</v>
      </c>
      <c r="F247" s="248" t="s">
        <v>145</v>
      </c>
      <c r="G247" s="248">
        <v>1.23E-2</v>
      </c>
      <c r="H247" s="248" t="s">
        <v>152</v>
      </c>
      <c r="I247" s="249">
        <f t="shared" si="40"/>
        <v>1.23E-2</v>
      </c>
      <c r="J247" s="250">
        <f t="shared" si="41"/>
        <v>1.2E-2</v>
      </c>
      <c r="K247" s="249">
        <f t="shared" si="42"/>
        <v>8.7599999999999997E-2</v>
      </c>
      <c r="L247" s="250">
        <f t="shared" si="43"/>
        <v>8.7999999999999995E-2</v>
      </c>
      <c r="M247" s="248">
        <v>0.40899999999999997</v>
      </c>
      <c r="N247" s="251">
        <f t="shared" si="44"/>
        <v>0.40899999999999997</v>
      </c>
      <c r="O247" s="252">
        <f t="shared" si="45"/>
        <v>0.41</v>
      </c>
      <c r="P247" s="253">
        <f t="shared" si="46"/>
        <v>2.92</v>
      </c>
      <c r="Q247" s="252">
        <f t="shared" si="47"/>
        <v>2.9</v>
      </c>
      <c r="R247" s="248">
        <v>192</v>
      </c>
      <c r="S247" s="254">
        <f t="shared" si="48"/>
        <v>192</v>
      </c>
      <c r="T247" s="255">
        <f t="shared" si="49"/>
        <v>190</v>
      </c>
      <c r="U247" s="254">
        <f t="shared" si="50"/>
        <v>1367.4146341463415</v>
      </c>
      <c r="V247" s="255">
        <f t="shared" si="51"/>
        <v>1400</v>
      </c>
      <c r="W247" s="256">
        <f t="shared" si="52"/>
        <v>15609.756097560978</v>
      </c>
      <c r="X247" s="248" t="s">
        <v>153</v>
      </c>
      <c r="Y247" s="248">
        <v>124000000</v>
      </c>
      <c r="Z247" s="248">
        <v>64000000</v>
      </c>
      <c r="AA247" s="248">
        <v>12.5</v>
      </c>
      <c r="AB247" s="248">
        <v>2.5</v>
      </c>
      <c r="AC247" s="248" t="s">
        <v>154</v>
      </c>
      <c r="AD247" s="248">
        <v>1E-3</v>
      </c>
      <c r="AE247" s="248" t="s">
        <v>160</v>
      </c>
      <c r="AF247" s="248">
        <v>2.0000000000000002E-5</v>
      </c>
      <c r="AG247" s="248" t="s">
        <v>160</v>
      </c>
      <c r="AH247" s="248" t="s">
        <v>146</v>
      </c>
      <c r="AI247" s="248">
        <v>1.23E-2</v>
      </c>
      <c r="AJ247" s="248">
        <v>8.7599999999999997E-2</v>
      </c>
    </row>
    <row r="248" spans="1:36" ht="13.9" customHeight="1">
      <c r="A248" s="247" t="s">
        <v>662</v>
      </c>
      <c r="B248" s="247" t="s">
        <v>663</v>
      </c>
      <c r="C248" s="248" t="s">
        <v>145</v>
      </c>
      <c r="D248" s="248" t="s">
        <v>145</v>
      </c>
      <c r="E248" s="248" t="s">
        <v>145</v>
      </c>
      <c r="F248" s="248" t="s">
        <v>145</v>
      </c>
      <c r="G248" s="248">
        <v>13100</v>
      </c>
      <c r="H248" s="248" t="s">
        <v>163</v>
      </c>
      <c r="I248" s="249" t="str">
        <f t="shared" si="40"/>
        <v>-</v>
      </c>
      <c r="J248" s="250" t="str">
        <f t="shared" si="41"/>
        <v>NITI</v>
      </c>
      <c r="K248" s="249">
        <f t="shared" si="42"/>
        <v>13100</v>
      </c>
      <c r="L248" s="250">
        <f t="shared" si="43"/>
        <v>13000</v>
      </c>
      <c r="M248" s="248">
        <v>438000</v>
      </c>
      <c r="N248" s="251" t="str">
        <f t="shared" si="44"/>
        <v>--</v>
      </c>
      <c r="O248" s="252" t="str">
        <f t="shared" si="45"/>
        <v>NITI</v>
      </c>
      <c r="P248" s="253">
        <f t="shared" si="46"/>
        <v>438000</v>
      </c>
      <c r="Q248" s="252">
        <f t="shared" si="47"/>
        <v>440000</v>
      </c>
      <c r="R248" s="248">
        <v>4600000</v>
      </c>
      <c r="S248" s="254" t="str">
        <f t="shared" si="48"/>
        <v>--</v>
      </c>
      <c r="T248" s="255" t="str">
        <f t="shared" si="49"/>
        <v>NITI</v>
      </c>
      <c r="U248" s="254">
        <f t="shared" si="50"/>
        <v>4600000</v>
      </c>
      <c r="V248" s="255">
        <f t="shared" si="51"/>
        <v>4600000</v>
      </c>
      <c r="W248" s="256">
        <f t="shared" si="52"/>
        <v>351.14503816793894</v>
      </c>
      <c r="X248" s="248" t="s">
        <v>153</v>
      </c>
      <c r="Y248" s="248">
        <v>107000000</v>
      </c>
      <c r="Z248" s="248">
        <v>54300000</v>
      </c>
      <c r="AA248" s="248">
        <v>12.5</v>
      </c>
      <c r="AB248" s="248">
        <v>1.2</v>
      </c>
      <c r="AC248" s="248" t="s">
        <v>154</v>
      </c>
      <c r="AD248" s="248" t="s">
        <v>147</v>
      </c>
      <c r="AE248" s="247"/>
      <c r="AF248" s="248">
        <v>3</v>
      </c>
      <c r="AG248" s="248" t="s">
        <v>155</v>
      </c>
      <c r="AH248" s="248" t="s">
        <v>146</v>
      </c>
      <c r="AI248" s="248" t="s">
        <v>147</v>
      </c>
      <c r="AJ248" s="248">
        <v>13100</v>
      </c>
    </row>
    <row r="249" spans="1:36" ht="13.9" customHeight="1">
      <c r="A249" s="247" t="s">
        <v>664</v>
      </c>
      <c r="B249" s="247" t="s">
        <v>665</v>
      </c>
      <c r="C249" s="248" t="s">
        <v>145</v>
      </c>
      <c r="D249" s="248" t="s">
        <v>145</v>
      </c>
      <c r="E249" s="248" t="s">
        <v>145</v>
      </c>
      <c r="F249" s="248" t="s">
        <v>145</v>
      </c>
      <c r="G249" s="248">
        <v>4.38</v>
      </c>
      <c r="H249" s="248" t="s">
        <v>163</v>
      </c>
      <c r="I249" s="249" t="str">
        <f t="shared" si="40"/>
        <v>-</v>
      </c>
      <c r="J249" s="250" t="str">
        <f t="shared" si="41"/>
        <v>NITI</v>
      </c>
      <c r="K249" s="249">
        <f t="shared" si="42"/>
        <v>4.38</v>
      </c>
      <c r="L249" s="250">
        <f t="shared" si="43"/>
        <v>4.4000000000000004</v>
      </c>
      <c r="M249" s="248">
        <v>146</v>
      </c>
      <c r="N249" s="251" t="str">
        <f t="shared" si="44"/>
        <v>--</v>
      </c>
      <c r="O249" s="252" t="str">
        <f t="shared" si="45"/>
        <v>NITI</v>
      </c>
      <c r="P249" s="253">
        <f t="shared" si="46"/>
        <v>146</v>
      </c>
      <c r="Q249" s="252">
        <f t="shared" si="47"/>
        <v>150</v>
      </c>
      <c r="R249" s="248">
        <v>182</v>
      </c>
      <c r="S249" s="254" t="str">
        <f t="shared" si="48"/>
        <v>--</v>
      </c>
      <c r="T249" s="255" t="str">
        <f t="shared" si="49"/>
        <v>NITI</v>
      </c>
      <c r="U249" s="254">
        <f t="shared" si="50"/>
        <v>182</v>
      </c>
      <c r="V249" s="255">
        <f t="shared" si="51"/>
        <v>180</v>
      </c>
      <c r="W249" s="256">
        <f t="shared" si="52"/>
        <v>41.552511415525117</v>
      </c>
      <c r="X249" s="248" t="s">
        <v>153</v>
      </c>
      <c r="Y249" s="248">
        <v>1070000000</v>
      </c>
      <c r="Z249" s="248">
        <v>704000000</v>
      </c>
      <c r="AA249" s="248">
        <v>12.5</v>
      </c>
      <c r="AB249" s="248">
        <v>5.3</v>
      </c>
      <c r="AC249" s="248" t="s">
        <v>154</v>
      </c>
      <c r="AD249" s="248" t="s">
        <v>147</v>
      </c>
      <c r="AE249" s="247"/>
      <c r="AF249" s="248">
        <v>1E-3</v>
      </c>
      <c r="AG249" s="248" t="s">
        <v>166</v>
      </c>
      <c r="AH249" s="248" t="s">
        <v>146</v>
      </c>
      <c r="AI249" s="248" t="s">
        <v>147</v>
      </c>
      <c r="AJ249" s="248">
        <v>4.38</v>
      </c>
    </row>
    <row r="250" spans="1:36" ht="13.9" customHeight="1">
      <c r="A250" s="247" t="s">
        <v>666</v>
      </c>
      <c r="B250" s="247" t="s">
        <v>667</v>
      </c>
      <c r="C250" s="248" t="s">
        <v>145</v>
      </c>
      <c r="D250" s="248" t="s">
        <v>145</v>
      </c>
      <c r="E250" s="248" t="s">
        <v>145</v>
      </c>
      <c r="F250" s="248" t="s">
        <v>145</v>
      </c>
      <c r="G250" s="248">
        <v>3070</v>
      </c>
      <c r="H250" s="248" t="s">
        <v>163</v>
      </c>
      <c r="I250" s="249" t="str">
        <f t="shared" si="40"/>
        <v>-</v>
      </c>
      <c r="J250" s="250" t="str">
        <f t="shared" si="41"/>
        <v>NITI</v>
      </c>
      <c r="K250" s="249">
        <f t="shared" si="42"/>
        <v>3070</v>
      </c>
      <c r="L250" s="250">
        <f t="shared" si="43"/>
        <v>3100</v>
      </c>
      <c r="M250" s="248">
        <v>102000</v>
      </c>
      <c r="N250" s="251" t="str">
        <f t="shared" si="44"/>
        <v>--</v>
      </c>
      <c r="O250" s="252" t="str">
        <f t="shared" si="45"/>
        <v>NITI</v>
      </c>
      <c r="P250" s="253">
        <f t="shared" si="46"/>
        <v>102000</v>
      </c>
      <c r="Q250" s="252">
        <f t="shared" si="47"/>
        <v>100000</v>
      </c>
      <c r="R250" s="248">
        <v>478000</v>
      </c>
      <c r="S250" s="254" t="str">
        <f t="shared" si="48"/>
        <v>--</v>
      </c>
      <c r="T250" s="255" t="str">
        <f t="shared" si="49"/>
        <v>NITI</v>
      </c>
      <c r="U250" s="254">
        <f t="shared" si="50"/>
        <v>478000</v>
      </c>
      <c r="V250" s="255">
        <f t="shared" si="51"/>
        <v>480000</v>
      </c>
      <c r="W250" s="256">
        <f t="shared" si="52"/>
        <v>155.70032573289902</v>
      </c>
      <c r="X250" s="248" t="s">
        <v>153</v>
      </c>
      <c r="Y250" s="248">
        <v>207000000</v>
      </c>
      <c r="Z250" s="248">
        <v>96300000</v>
      </c>
      <c r="AA250" s="248">
        <v>12.5</v>
      </c>
      <c r="AB250" s="248">
        <v>1.7</v>
      </c>
      <c r="AC250" s="248" t="s">
        <v>154</v>
      </c>
      <c r="AD250" s="248" t="s">
        <v>147</v>
      </c>
      <c r="AE250" s="247"/>
      <c r="AF250" s="248">
        <v>0.7</v>
      </c>
      <c r="AG250" s="248" t="s">
        <v>155</v>
      </c>
      <c r="AH250" s="248" t="s">
        <v>146</v>
      </c>
      <c r="AI250" s="248" t="s">
        <v>147</v>
      </c>
      <c r="AJ250" s="248">
        <v>3070</v>
      </c>
    </row>
    <row r="251" spans="1:36" ht="13.9" customHeight="1">
      <c r="A251" s="247" t="s">
        <v>668</v>
      </c>
      <c r="B251" s="247" t="s">
        <v>669</v>
      </c>
      <c r="C251" s="248" t="s">
        <v>145</v>
      </c>
      <c r="D251" s="248" t="s">
        <v>145</v>
      </c>
      <c r="E251" s="248" t="s">
        <v>145</v>
      </c>
      <c r="F251" s="248" t="s">
        <v>145</v>
      </c>
      <c r="G251" s="248">
        <v>175</v>
      </c>
      <c r="H251" s="248" t="s">
        <v>163</v>
      </c>
      <c r="I251" s="249" t="str">
        <f t="shared" si="40"/>
        <v>-</v>
      </c>
      <c r="J251" s="250" t="str">
        <f t="shared" si="41"/>
        <v>NITI</v>
      </c>
      <c r="K251" s="249">
        <f t="shared" si="42"/>
        <v>175</v>
      </c>
      <c r="L251" s="250">
        <f t="shared" si="43"/>
        <v>180</v>
      </c>
      <c r="M251" s="248">
        <v>5840</v>
      </c>
      <c r="N251" s="251" t="str">
        <f t="shared" si="44"/>
        <v>--</v>
      </c>
      <c r="O251" s="252" t="str">
        <f t="shared" si="45"/>
        <v>NITI</v>
      </c>
      <c r="P251" s="253">
        <f t="shared" si="46"/>
        <v>5840</v>
      </c>
      <c r="Q251" s="252">
        <f t="shared" si="47"/>
        <v>5800</v>
      </c>
      <c r="R251" s="248">
        <v>4620</v>
      </c>
      <c r="S251" s="254" t="str">
        <f t="shared" si="48"/>
        <v>--</v>
      </c>
      <c r="T251" s="255" t="str">
        <f t="shared" si="49"/>
        <v>NITI</v>
      </c>
      <c r="U251" s="254">
        <f t="shared" si="50"/>
        <v>4620</v>
      </c>
      <c r="V251" s="255">
        <f t="shared" si="51"/>
        <v>4600</v>
      </c>
      <c r="W251" s="256">
        <f t="shared" si="52"/>
        <v>26.4</v>
      </c>
      <c r="X251" s="248" t="s">
        <v>153</v>
      </c>
      <c r="Y251" s="248">
        <v>28600000</v>
      </c>
      <c r="Z251" s="248">
        <v>3380000</v>
      </c>
      <c r="AA251" s="248">
        <v>12.5</v>
      </c>
      <c r="AB251" s="248" t="s">
        <v>147</v>
      </c>
      <c r="AC251" s="247"/>
      <c r="AD251" s="248" t="s">
        <v>147</v>
      </c>
      <c r="AE251" s="247"/>
      <c r="AF251" s="248">
        <v>0.04</v>
      </c>
      <c r="AG251" s="248" t="s">
        <v>231</v>
      </c>
      <c r="AH251" s="248" t="s">
        <v>146</v>
      </c>
      <c r="AI251" s="248" t="s">
        <v>147</v>
      </c>
      <c r="AJ251" s="248">
        <v>175</v>
      </c>
    </row>
    <row r="252" spans="1:36" ht="13.9" customHeight="1">
      <c r="A252" s="247" t="s">
        <v>670</v>
      </c>
      <c r="B252" s="247" t="s">
        <v>671</v>
      </c>
      <c r="C252" s="248" t="s">
        <v>146</v>
      </c>
      <c r="D252" s="248" t="s">
        <v>145</v>
      </c>
      <c r="E252" s="258" t="s">
        <v>149</v>
      </c>
      <c r="F252" s="258" t="s">
        <v>149</v>
      </c>
      <c r="G252" s="248">
        <v>0.438</v>
      </c>
      <c r="H252" s="247"/>
      <c r="I252" s="249">
        <f t="shared" si="40"/>
        <v>0.438</v>
      </c>
      <c r="J252" s="250">
        <f t="shared" si="41"/>
        <v>0.44</v>
      </c>
      <c r="K252" s="249" t="str">
        <f t="shared" si="42"/>
        <v>-</v>
      </c>
      <c r="L252" s="250" t="str">
        <f t="shared" si="43"/>
        <v>NITI</v>
      </c>
      <c r="M252" s="248" t="s">
        <v>147</v>
      </c>
      <c r="N252" s="251" t="str">
        <f t="shared" si="44"/>
        <v>-</v>
      </c>
      <c r="O252" s="252" t="str">
        <f t="shared" si="45"/>
        <v>NV</v>
      </c>
      <c r="P252" s="253" t="str">
        <f t="shared" si="46"/>
        <v>--</v>
      </c>
      <c r="Q252" s="252" t="str">
        <f t="shared" si="47"/>
        <v>NITI, NV</v>
      </c>
      <c r="R252" s="248" t="s">
        <v>147</v>
      </c>
      <c r="S252" s="254" t="str">
        <f t="shared" si="48"/>
        <v>-</v>
      </c>
      <c r="T252" s="255" t="str">
        <f t="shared" si="49"/>
        <v>NV</v>
      </c>
      <c r="U252" s="254" t="str">
        <f t="shared" si="50"/>
        <v>--</v>
      </c>
      <c r="V252" s="255" t="str">
        <f t="shared" si="51"/>
        <v>NITI, NV</v>
      </c>
      <c r="W252" s="256" t="str">
        <f t="shared" si="52"/>
        <v>NITI, NV</v>
      </c>
      <c r="X252" s="247"/>
      <c r="Y252" s="248">
        <v>1840000</v>
      </c>
      <c r="Z252" s="248">
        <v>33000000</v>
      </c>
      <c r="AA252" s="248">
        <v>12.5</v>
      </c>
      <c r="AB252" s="248" t="s">
        <v>147</v>
      </c>
      <c r="AC252" s="247"/>
      <c r="AD252" s="248">
        <v>2.8E-5</v>
      </c>
      <c r="AE252" s="248" t="s">
        <v>166</v>
      </c>
      <c r="AF252" s="248" t="s">
        <v>147</v>
      </c>
      <c r="AG252" s="247"/>
      <c r="AH252" s="248" t="s">
        <v>146</v>
      </c>
      <c r="AI252" s="248">
        <v>0.438</v>
      </c>
      <c r="AJ252" s="248" t="s">
        <v>147</v>
      </c>
    </row>
    <row r="253" spans="1:36" ht="13.9" customHeight="1">
      <c r="A253" s="247" t="s">
        <v>672</v>
      </c>
      <c r="B253" s="247" t="s">
        <v>673</v>
      </c>
      <c r="C253" s="248" t="s">
        <v>145</v>
      </c>
      <c r="D253" s="248" t="s">
        <v>145</v>
      </c>
      <c r="E253" s="248" t="s">
        <v>145</v>
      </c>
      <c r="F253" s="248" t="s">
        <v>145</v>
      </c>
      <c r="G253" s="248">
        <v>47.2</v>
      </c>
      <c r="H253" s="248" t="s">
        <v>152</v>
      </c>
      <c r="I253" s="249">
        <f t="shared" si="40"/>
        <v>47.2</v>
      </c>
      <c r="J253" s="250">
        <f t="shared" si="41"/>
        <v>47</v>
      </c>
      <c r="K253" s="249">
        <f t="shared" si="42"/>
        <v>13100</v>
      </c>
      <c r="L253" s="250">
        <f t="shared" si="43"/>
        <v>13000</v>
      </c>
      <c r="M253" s="248">
        <v>1570</v>
      </c>
      <c r="N253" s="251">
        <f t="shared" si="44"/>
        <v>1570</v>
      </c>
      <c r="O253" s="252">
        <f t="shared" si="45"/>
        <v>1600</v>
      </c>
      <c r="P253" s="253">
        <f t="shared" si="46"/>
        <v>436666.66666666669</v>
      </c>
      <c r="Q253" s="252">
        <f t="shared" si="47"/>
        <v>440000</v>
      </c>
      <c r="R253" s="248">
        <v>3220</v>
      </c>
      <c r="S253" s="254">
        <f t="shared" si="48"/>
        <v>3220</v>
      </c>
      <c r="T253" s="255">
        <f t="shared" si="49"/>
        <v>3200</v>
      </c>
      <c r="U253" s="254">
        <f t="shared" si="50"/>
        <v>893686.44067796599</v>
      </c>
      <c r="V253" s="255">
        <f t="shared" si="51"/>
        <v>890000</v>
      </c>
      <c r="W253" s="256">
        <f t="shared" si="52"/>
        <v>68.220338983050837</v>
      </c>
      <c r="X253" s="248" t="s">
        <v>153</v>
      </c>
      <c r="Y253" s="248">
        <v>1190000000</v>
      </c>
      <c r="Z253" s="248">
        <v>747000000</v>
      </c>
      <c r="AA253" s="248">
        <v>12.5</v>
      </c>
      <c r="AB253" s="248">
        <v>2</v>
      </c>
      <c r="AC253" s="248" t="s">
        <v>148</v>
      </c>
      <c r="AD253" s="248">
        <v>2.6E-7</v>
      </c>
      <c r="AE253" s="248" t="s">
        <v>166</v>
      </c>
      <c r="AF253" s="248">
        <v>3</v>
      </c>
      <c r="AG253" s="248" t="s">
        <v>155</v>
      </c>
      <c r="AH253" s="248" t="s">
        <v>146</v>
      </c>
      <c r="AI253" s="248">
        <v>47.2</v>
      </c>
      <c r="AJ253" s="248">
        <v>13100</v>
      </c>
    </row>
    <row r="254" spans="1:36" ht="13.9" customHeight="1">
      <c r="A254" s="247" t="s">
        <v>674</v>
      </c>
      <c r="B254" s="247" t="s">
        <v>675</v>
      </c>
      <c r="C254" s="248" t="s">
        <v>145</v>
      </c>
      <c r="D254" s="248" t="s">
        <v>145</v>
      </c>
      <c r="E254" s="248" t="s">
        <v>145</v>
      </c>
      <c r="F254" s="248" t="s">
        <v>145</v>
      </c>
      <c r="G254" s="248">
        <v>13100</v>
      </c>
      <c r="H254" s="248" t="s">
        <v>163</v>
      </c>
      <c r="I254" s="249" t="str">
        <f t="shared" si="40"/>
        <v>-</v>
      </c>
      <c r="J254" s="250" t="str">
        <f t="shared" si="41"/>
        <v>NITI</v>
      </c>
      <c r="K254" s="249">
        <f t="shared" si="42"/>
        <v>13100</v>
      </c>
      <c r="L254" s="250">
        <f t="shared" si="43"/>
        <v>13000</v>
      </c>
      <c r="M254" s="248">
        <v>438000</v>
      </c>
      <c r="N254" s="251" t="str">
        <f t="shared" si="44"/>
        <v>--</v>
      </c>
      <c r="O254" s="252" t="str">
        <f t="shared" si="45"/>
        <v>NITI</v>
      </c>
      <c r="P254" s="253">
        <f t="shared" si="46"/>
        <v>438000</v>
      </c>
      <c r="Q254" s="252">
        <f t="shared" si="47"/>
        <v>440000</v>
      </c>
      <c r="R254" s="248">
        <v>18200000</v>
      </c>
      <c r="S254" s="254" t="str">
        <f t="shared" si="48"/>
        <v>--</v>
      </c>
      <c r="T254" s="255" t="str">
        <f t="shared" si="49"/>
        <v>NITI</v>
      </c>
      <c r="U254" s="254">
        <f t="shared" si="50"/>
        <v>18200000</v>
      </c>
      <c r="V254" s="255">
        <f t="shared" si="51"/>
        <v>18000000</v>
      </c>
      <c r="W254" s="256">
        <f t="shared" si="52"/>
        <v>1389.3129770992366</v>
      </c>
      <c r="X254" s="248" t="s">
        <v>153</v>
      </c>
      <c r="Y254" s="248">
        <v>29100000</v>
      </c>
      <c r="Z254" s="248">
        <v>11800000</v>
      </c>
      <c r="AA254" s="248">
        <v>12.5</v>
      </c>
      <c r="AB254" s="248">
        <v>1</v>
      </c>
      <c r="AC254" s="248" t="s">
        <v>154</v>
      </c>
      <c r="AD254" s="248" t="s">
        <v>147</v>
      </c>
      <c r="AE254" s="247"/>
      <c r="AF254" s="248">
        <v>3</v>
      </c>
      <c r="AG254" s="248" t="s">
        <v>160</v>
      </c>
      <c r="AH254" s="248" t="s">
        <v>146</v>
      </c>
      <c r="AI254" s="248" t="s">
        <v>147</v>
      </c>
      <c r="AJ254" s="248">
        <v>13100</v>
      </c>
    </row>
    <row r="255" spans="1:36" ht="13.9" customHeight="1">
      <c r="A255" s="247" t="s">
        <v>676</v>
      </c>
      <c r="B255" s="247" t="s">
        <v>677</v>
      </c>
      <c r="C255" s="248" t="s">
        <v>146</v>
      </c>
      <c r="D255" s="248" t="s">
        <v>145</v>
      </c>
      <c r="E255" s="258" t="s">
        <v>149</v>
      </c>
      <c r="F255" s="258" t="s">
        <v>149</v>
      </c>
      <c r="G255" s="248">
        <v>5.11E-3</v>
      </c>
      <c r="H255" s="247"/>
      <c r="I255" s="249">
        <f t="shared" si="40"/>
        <v>5.11E-3</v>
      </c>
      <c r="J255" s="250">
        <f t="shared" si="41"/>
        <v>5.1000000000000004E-3</v>
      </c>
      <c r="K255" s="249" t="str">
        <f t="shared" si="42"/>
        <v>-</v>
      </c>
      <c r="L255" s="250" t="str">
        <f t="shared" si="43"/>
        <v>NITI</v>
      </c>
      <c r="M255" s="248" t="s">
        <v>147</v>
      </c>
      <c r="N255" s="251" t="str">
        <f t="shared" si="44"/>
        <v>-</v>
      </c>
      <c r="O255" s="252" t="str">
        <f t="shared" si="45"/>
        <v>NV</v>
      </c>
      <c r="P255" s="253" t="str">
        <f t="shared" si="46"/>
        <v>--</v>
      </c>
      <c r="Q255" s="252" t="str">
        <f t="shared" si="47"/>
        <v>NITI, NV</v>
      </c>
      <c r="R255" s="248" t="s">
        <v>147</v>
      </c>
      <c r="S255" s="254" t="str">
        <f t="shared" si="48"/>
        <v>-</v>
      </c>
      <c r="T255" s="255" t="str">
        <f t="shared" si="49"/>
        <v>NV</v>
      </c>
      <c r="U255" s="254" t="str">
        <f t="shared" si="50"/>
        <v>--</v>
      </c>
      <c r="V255" s="255" t="str">
        <f t="shared" si="51"/>
        <v>NITI, NV</v>
      </c>
      <c r="W255" s="256" t="str">
        <f t="shared" si="52"/>
        <v>NITI, NV</v>
      </c>
      <c r="X255" s="247"/>
      <c r="Y255" s="248">
        <v>949</v>
      </c>
      <c r="Z255" s="248">
        <v>13.3</v>
      </c>
      <c r="AA255" s="248">
        <v>12.5</v>
      </c>
      <c r="AB255" s="248" t="s">
        <v>147</v>
      </c>
      <c r="AC255" s="247"/>
      <c r="AD255" s="248">
        <v>2.3999999999999998E-3</v>
      </c>
      <c r="AE255" s="248" t="s">
        <v>166</v>
      </c>
      <c r="AF255" s="248" t="s">
        <v>147</v>
      </c>
      <c r="AG255" s="247"/>
      <c r="AH255" s="248" t="s">
        <v>146</v>
      </c>
      <c r="AI255" s="248">
        <v>5.11E-3</v>
      </c>
      <c r="AJ255" s="248" t="s">
        <v>147</v>
      </c>
    </row>
    <row r="256" spans="1:36" ht="13.9" customHeight="1">
      <c r="A256" s="247" t="s">
        <v>678</v>
      </c>
      <c r="B256" s="247" t="s">
        <v>679</v>
      </c>
      <c r="C256" s="248" t="s">
        <v>146</v>
      </c>
      <c r="D256" s="248" t="s">
        <v>145</v>
      </c>
      <c r="E256" s="258" t="s">
        <v>149</v>
      </c>
      <c r="F256" s="258" t="s">
        <v>149</v>
      </c>
      <c r="G256" s="248">
        <v>0.33100000000000002</v>
      </c>
      <c r="H256" s="247"/>
      <c r="I256" s="249">
        <f t="shared" si="40"/>
        <v>0.33100000000000002</v>
      </c>
      <c r="J256" s="250">
        <f t="shared" si="41"/>
        <v>0.33</v>
      </c>
      <c r="K256" s="249" t="str">
        <f t="shared" si="42"/>
        <v>-</v>
      </c>
      <c r="L256" s="250" t="str">
        <f t="shared" si="43"/>
        <v>NITI</v>
      </c>
      <c r="M256" s="248" t="s">
        <v>147</v>
      </c>
      <c r="N256" s="251" t="str">
        <f t="shared" si="44"/>
        <v>-</v>
      </c>
      <c r="O256" s="252" t="str">
        <f t="shared" si="45"/>
        <v>NV</v>
      </c>
      <c r="P256" s="253" t="str">
        <f t="shared" si="46"/>
        <v>--</v>
      </c>
      <c r="Q256" s="252" t="str">
        <f t="shared" si="47"/>
        <v>NITI, NV</v>
      </c>
      <c r="R256" s="248" t="s">
        <v>147</v>
      </c>
      <c r="S256" s="254" t="str">
        <f t="shared" si="48"/>
        <v>-</v>
      </c>
      <c r="T256" s="255" t="str">
        <f t="shared" si="49"/>
        <v>NV</v>
      </c>
      <c r="U256" s="254" t="str">
        <f t="shared" si="50"/>
        <v>--</v>
      </c>
      <c r="V256" s="255" t="str">
        <f t="shared" si="51"/>
        <v>NITI, NV</v>
      </c>
      <c r="W256" s="256" t="str">
        <f t="shared" si="52"/>
        <v>NITI, NV</v>
      </c>
      <c r="X256" s="247"/>
      <c r="Y256" s="248">
        <v>2260000</v>
      </c>
      <c r="Z256" s="248">
        <v>712000</v>
      </c>
      <c r="AA256" s="248">
        <v>12.5</v>
      </c>
      <c r="AB256" s="248" t="s">
        <v>147</v>
      </c>
      <c r="AC256" s="247"/>
      <c r="AD256" s="248">
        <v>3.6999999999999998E-5</v>
      </c>
      <c r="AE256" s="248" t="s">
        <v>166</v>
      </c>
      <c r="AF256" s="248" t="s">
        <v>147</v>
      </c>
      <c r="AG256" s="247"/>
      <c r="AH256" s="248" t="s">
        <v>146</v>
      </c>
      <c r="AI256" s="248">
        <v>0.33100000000000002</v>
      </c>
      <c r="AJ256" s="248" t="s">
        <v>147</v>
      </c>
    </row>
    <row r="257" spans="1:37" ht="13.9" customHeight="1">
      <c r="A257" s="247" t="s">
        <v>680</v>
      </c>
      <c r="B257" s="247" t="s">
        <v>681</v>
      </c>
      <c r="C257" s="248" t="s">
        <v>146</v>
      </c>
      <c r="D257" s="248" t="s">
        <v>145</v>
      </c>
      <c r="E257" s="258" t="s">
        <v>149</v>
      </c>
      <c r="F257" s="258" t="s">
        <v>149</v>
      </c>
      <c r="G257" s="248">
        <v>1.9499999999999999E-3</v>
      </c>
      <c r="H257" s="247"/>
      <c r="I257" s="249">
        <f t="shared" si="40"/>
        <v>1.9499999999999999E-3</v>
      </c>
      <c r="J257" s="250">
        <f t="shared" si="41"/>
        <v>2E-3</v>
      </c>
      <c r="K257" s="249" t="str">
        <f t="shared" si="42"/>
        <v>-</v>
      </c>
      <c r="L257" s="250" t="str">
        <f t="shared" si="43"/>
        <v>NITI</v>
      </c>
      <c r="M257" s="248" t="s">
        <v>147</v>
      </c>
      <c r="N257" s="251" t="str">
        <f t="shared" si="44"/>
        <v>-</v>
      </c>
      <c r="O257" s="252" t="str">
        <f t="shared" si="45"/>
        <v>NV</v>
      </c>
      <c r="P257" s="253" t="str">
        <f t="shared" si="46"/>
        <v>--</v>
      </c>
      <c r="Q257" s="252" t="str">
        <f t="shared" si="47"/>
        <v>NITI, NV</v>
      </c>
      <c r="R257" s="248" t="s">
        <v>147</v>
      </c>
      <c r="S257" s="254" t="str">
        <f t="shared" si="48"/>
        <v>-</v>
      </c>
      <c r="T257" s="255" t="str">
        <f t="shared" si="49"/>
        <v>NV</v>
      </c>
      <c r="U257" s="254" t="str">
        <f t="shared" si="50"/>
        <v>--</v>
      </c>
      <c r="V257" s="255" t="str">
        <f t="shared" si="51"/>
        <v>NITI, NV</v>
      </c>
      <c r="W257" s="256" t="str">
        <f t="shared" si="52"/>
        <v>NITI, NV</v>
      </c>
      <c r="X257" s="247"/>
      <c r="Y257" s="248">
        <v>0.621</v>
      </c>
      <c r="Z257" s="248">
        <v>0.621</v>
      </c>
      <c r="AA257" s="248">
        <v>12.5</v>
      </c>
      <c r="AB257" s="248" t="s">
        <v>147</v>
      </c>
      <c r="AC257" s="247"/>
      <c r="AD257" s="248">
        <v>6.3E-3</v>
      </c>
      <c r="AE257" s="248" t="s">
        <v>166</v>
      </c>
      <c r="AF257" s="248" t="s">
        <v>147</v>
      </c>
      <c r="AG257" s="247"/>
      <c r="AH257" s="248" t="s">
        <v>171</v>
      </c>
      <c r="AI257" s="248">
        <v>1.9499999999999999E-3</v>
      </c>
      <c r="AJ257" s="248" t="s">
        <v>147</v>
      </c>
    </row>
    <row r="258" spans="1:37" ht="13.9" customHeight="1">
      <c r="A258" s="247" t="s">
        <v>682</v>
      </c>
      <c r="B258" s="247" t="s">
        <v>683</v>
      </c>
      <c r="C258" s="248" t="s">
        <v>145</v>
      </c>
      <c r="D258" s="248" t="s">
        <v>145</v>
      </c>
      <c r="E258" s="248" t="s">
        <v>145</v>
      </c>
      <c r="F258" s="248" t="s">
        <v>145</v>
      </c>
      <c r="G258" s="248">
        <v>416</v>
      </c>
      <c r="H258" s="248" t="s">
        <v>163</v>
      </c>
      <c r="I258" s="249" t="str">
        <f t="shared" si="40"/>
        <v>-</v>
      </c>
      <c r="J258" s="250" t="str">
        <f t="shared" si="41"/>
        <v>NITI</v>
      </c>
      <c r="K258" s="249">
        <f t="shared" si="42"/>
        <v>416</v>
      </c>
      <c r="L258" s="250">
        <f t="shared" si="43"/>
        <v>420</v>
      </c>
      <c r="M258" s="248">
        <v>13900</v>
      </c>
      <c r="N258" s="251" t="str">
        <f t="shared" si="44"/>
        <v>--</v>
      </c>
      <c r="O258" s="252" t="str">
        <f t="shared" si="45"/>
        <v>NITI</v>
      </c>
      <c r="P258" s="253">
        <f t="shared" si="46"/>
        <v>13900</v>
      </c>
      <c r="Q258" s="252">
        <f t="shared" si="47"/>
        <v>14000</v>
      </c>
      <c r="R258" s="248">
        <v>42.7</v>
      </c>
      <c r="S258" s="254" t="str">
        <f t="shared" si="48"/>
        <v>--</v>
      </c>
      <c r="T258" s="255" t="str">
        <f t="shared" si="49"/>
        <v>NITI</v>
      </c>
      <c r="U258" s="254">
        <f t="shared" si="50"/>
        <v>42.7</v>
      </c>
      <c r="V258" s="255">
        <f t="shared" si="51"/>
        <v>43</v>
      </c>
      <c r="W258" s="256">
        <f t="shared" si="52"/>
        <v>0.10264423076923078</v>
      </c>
      <c r="X258" s="248" t="s">
        <v>153</v>
      </c>
      <c r="Y258" s="248">
        <v>243000000</v>
      </c>
      <c r="Z258" s="248">
        <v>136000000</v>
      </c>
      <c r="AA258" s="248">
        <v>12.5</v>
      </c>
      <c r="AB258" s="248">
        <v>1.2</v>
      </c>
      <c r="AC258" s="248" t="s">
        <v>154</v>
      </c>
      <c r="AD258" s="248" t="s">
        <v>147</v>
      </c>
      <c r="AE258" s="247"/>
      <c r="AF258" s="248">
        <v>9.5000000000000001E-2</v>
      </c>
      <c r="AG258" s="248" t="s">
        <v>160</v>
      </c>
      <c r="AH258" s="248" t="s">
        <v>146</v>
      </c>
      <c r="AI258" s="248" t="s">
        <v>147</v>
      </c>
      <c r="AJ258" s="248">
        <v>416</v>
      </c>
    </row>
    <row r="259" spans="1:37" ht="13.9" customHeight="1">
      <c r="A259" s="247" t="s">
        <v>684</v>
      </c>
      <c r="B259" s="247" t="s">
        <v>685</v>
      </c>
      <c r="C259" s="248" t="s">
        <v>145</v>
      </c>
      <c r="D259" s="248" t="s">
        <v>145</v>
      </c>
      <c r="E259" s="248" t="s">
        <v>145</v>
      </c>
      <c r="F259" s="248" t="s">
        <v>145</v>
      </c>
      <c r="G259" s="248">
        <v>1230</v>
      </c>
      <c r="H259" s="248" t="s">
        <v>152</v>
      </c>
      <c r="I259" s="249">
        <f t="shared" si="40"/>
        <v>1230</v>
      </c>
      <c r="J259" s="250">
        <f t="shared" si="41"/>
        <v>1200</v>
      </c>
      <c r="K259" s="249">
        <f t="shared" si="42"/>
        <v>2630</v>
      </c>
      <c r="L259" s="250">
        <f t="shared" si="43"/>
        <v>2600</v>
      </c>
      <c r="M259" s="248">
        <v>40900</v>
      </c>
      <c r="N259" s="251">
        <f t="shared" si="44"/>
        <v>40900</v>
      </c>
      <c r="O259" s="252">
        <f t="shared" si="45"/>
        <v>41000</v>
      </c>
      <c r="P259" s="253">
        <f t="shared" si="46"/>
        <v>87666.666666666672</v>
      </c>
      <c r="Q259" s="252">
        <f t="shared" si="47"/>
        <v>88000</v>
      </c>
      <c r="R259" s="248">
        <v>14800</v>
      </c>
      <c r="S259" s="254">
        <f t="shared" si="48"/>
        <v>14800</v>
      </c>
      <c r="T259" s="255">
        <f t="shared" si="49"/>
        <v>15000</v>
      </c>
      <c r="U259" s="254">
        <f t="shared" si="50"/>
        <v>31645.528455284551</v>
      </c>
      <c r="V259" s="255">
        <f t="shared" si="51"/>
        <v>32000</v>
      </c>
      <c r="W259" s="256">
        <f t="shared" si="52"/>
        <v>12.032520325203251</v>
      </c>
      <c r="X259" s="248" t="s">
        <v>434</v>
      </c>
      <c r="Y259" s="248">
        <v>1990000000</v>
      </c>
      <c r="Z259" s="248">
        <v>1070000000</v>
      </c>
      <c r="AA259" s="248">
        <v>12.5</v>
      </c>
      <c r="AB259" s="248">
        <v>13</v>
      </c>
      <c r="AC259" s="248" t="s">
        <v>154</v>
      </c>
      <c r="AD259" s="248">
        <v>1E-8</v>
      </c>
      <c r="AE259" s="248" t="s">
        <v>155</v>
      </c>
      <c r="AF259" s="248">
        <v>0.6</v>
      </c>
      <c r="AG259" s="248" t="s">
        <v>155</v>
      </c>
      <c r="AH259" s="248" t="s">
        <v>171</v>
      </c>
      <c r="AI259" s="248">
        <v>1230</v>
      </c>
      <c r="AJ259" s="248">
        <v>2630</v>
      </c>
    </row>
    <row r="260" spans="1:37" ht="13.9" customHeight="1">
      <c r="A260" s="247" t="s">
        <v>686</v>
      </c>
      <c r="B260" s="247" t="s">
        <v>687</v>
      </c>
      <c r="C260" s="248" t="s">
        <v>146</v>
      </c>
      <c r="D260" s="248" t="s">
        <v>145</v>
      </c>
      <c r="E260" s="258" t="s">
        <v>149</v>
      </c>
      <c r="F260" s="258" t="s">
        <v>149</v>
      </c>
      <c r="G260" s="248">
        <v>2.8500000000000001E-2</v>
      </c>
      <c r="H260" s="247"/>
      <c r="I260" s="249">
        <f t="shared" si="40"/>
        <v>2.8500000000000001E-2</v>
      </c>
      <c r="J260" s="250">
        <f t="shared" si="41"/>
        <v>2.9000000000000001E-2</v>
      </c>
      <c r="K260" s="249" t="str">
        <f t="shared" si="42"/>
        <v>-</v>
      </c>
      <c r="L260" s="250" t="str">
        <f t="shared" si="43"/>
        <v>NITI</v>
      </c>
      <c r="M260" s="248" t="s">
        <v>147</v>
      </c>
      <c r="N260" s="251" t="str">
        <f t="shared" si="44"/>
        <v>-</v>
      </c>
      <c r="O260" s="252" t="str">
        <f t="shared" si="45"/>
        <v>NV</v>
      </c>
      <c r="P260" s="253" t="str">
        <f t="shared" si="46"/>
        <v>--</v>
      </c>
      <c r="Q260" s="252" t="str">
        <f t="shared" si="47"/>
        <v>NITI, NV</v>
      </c>
      <c r="R260" s="248" t="s">
        <v>147</v>
      </c>
      <c r="S260" s="254" t="str">
        <f t="shared" si="48"/>
        <v>-</v>
      </c>
      <c r="T260" s="255" t="str">
        <f t="shared" si="49"/>
        <v>NV</v>
      </c>
      <c r="U260" s="254" t="str">
        <f t="shared" si="50"/>
        <v>--</v>
      </c>
      <c r="V260" s="255" t="str">
        <f t="shared" si="51"/>
        <v>NITI, NV</v>
      </c>
      <c r="W260" s="256" t="str">
        <f t="shared" si="52"/>
        <v>NITI, NV</v>
      </c>
      <c r="X260" s="247"/>
      <c r="Y260" s="248">
        <v>4.1100000000000003</v>
      </c>
      <c r="Z260" s="248">
        <v>2.3099999999999999E-2</v>
      </c>
      <c r="AA260" s="248">
        <v>12.5</v>
      </c>
      <c r="AB260" s="248" t="s">
        <v>147</v>
      </c>
      <c r="AC260" s="247"/>
      <c r="AD260" s="248">
        <v>4.2999999999999999E-4</v>
      </c>
      <c r="AE260" s="248" t="s">
        <v>166</v>
      </c>
      <c r="AF260" s="248" t="s">
        <v>147</v>
      </c>
      <c r="AG260" s="247"/>
      <c r="AH260" s="248" t="s">
        <v>171</v>
      </c>
      <c r="AI260" s="248">
        <v>2.8500000000000001E-2</v>
      </c>
      <c r="AJ260" s="248" t="s">
        <v>147</v>
      </c>
    </row>
    <row r="261" spans="1:37" ht="13.9" customHeight="1">
      <c r="A261" s="247" t="s">
        <v>688</v>
      </c>
      <c r="B261" s="247" t="s">
        <v>689</v>
      </c>
      <c r="C261" s="248" t="s">
        <v>146</v>
      </c>
      <c r="D261" s="248" t="s">
        <v>145</v>
      </c>
      <c r="E261" s="258" t="s">
        <v>149</v>
      </c>
      <c r="F261" s="258" t="s">
        <v>149</v>
      </c>
      <c r="G261" s="248">
        <v>0.94299999999999995</v>
      </c>
      <c r="H261" s="247"/>
      <c r="I261" s="249">
        <f t="shared" si="40"/>
        <v>0.94299999999999995</v>
      </c>
      <c r="J261" s="250">
        <f t="shared" si="41"/>
        <v>0.94</v>
      </c>
      <c r="K261" s="249" t="str">
        <f t="shared" si="42"/>
        <v>-</v>
      </c>
      <c r="L261" s="250" t="str">
        <f t="shared" si="43"/>
        <v>NITI</v>
      </c>
      <c r="M261" s="248" t="s">
        <v>147</v>
      </c>
      <c r="N261" s="251" t="str">
        <f t="shared" si="44"/>
        <v>-</v>
      </c>
      <c r="O261" s="252" t="str">
        <f t="shared" si="45"/>
        <v>NV</v>
      </c>
      <c r="P261" s="253" t="str">
        <f t="shared" si="46"/>
        <v>--</v>
      </c>
      <c r="Q261" s="252" t="str">
        <f t="shared" si="47"/>
        <v>NITI, NV</v>
      </c>
      <c r="R261" s="248" t="s">
        <v>147</v>
      </c>
      <c r="S261" s="254" t="str">
        <f t="shared" si="48"/>
        <v>-</v>
      </c>
      <c r="T261" s="255" t="str">
        <f t="shared" si="49"/>
        <v>NV</v>
      </c>
      <c r="U261" s="254" t="str">
        <f t="shared" si="50"/>
        <v>--</v>
      </c>
      <c r="V261" s="255" t="str">
        <f t="shared" si="51"/>
        <v>NITI, NV</v>
      </c>
      <c r="W261" s="256" t="str">
        <f t="shared" si="52"/>
        <v>NITI, NV</v>
      </c>
      <c r="X261" s="247"/>
      <c r="Y261" s="248">
        <v>239</v>
      </c>
      <c r="Z261" s="248">
        <v>0.18099999999999999</v>
      </c>
      <c r="AA261" s="248">
        <v>12.5</v>
      </c>
      <c r="AB261" s="248" t="s">
        <v>147</v>
      </c>
      <c r="AC261" s="247"/>
      <c r="AD261" s="248">
        <v>1.2999999999999999E-5</v>
      </c>
      <c r="AE261" s="248" t="s">
        <v>166</v>
      </c>
      <c r="AF261" s="248" t="s">
        <v>147</v>
      </c>
      <c r="AG261" s="247"/>
      <c r="AH261" s="248" t="s">
        <v>146</v>
      </c>
      <c r="AI261" s="248">
        <v>0.94299999999999995</v>
      </c>
      <c r="AJ261" s="248" t="s">
        <v>147</v>
      </c>
    </row>
    <row r="262" spans="1:37" ht="13.9" customHeight="1">
      <c r="A262" s="247" t="s">
        <v>690</v>
      </c>
      <c r="B262" s="247" t="s">
        <v>691</v>
      </c>
      <c r="C262" s="248" t="s">
        <v>146</v>
      </c>
      <c r="D262" s="248" t="s">
        <v>145</v>
      </c>
      <c r="E262" s="258" t="s">
        <v>149</v>
      </c>
      <c r="F262" s="258" t="s">
        <v>149</v>
      </c>
      <c r="G262" s="248">
        <v>2.6700000000000002E-2</v>
      </c>
      <c r="H262" s="247"/>
      <c r="I262" s="249">
        <f t="shared" ref="I262:I325" si="53">AI262</f>
        <v>2.6700000000000002E-2</v>
      </c>
      <c r="J262" s="250">
        <f t="shared" ref="J262:J325" si="54">IF(ISNUMBER(I262),ROUND(I262,2-(1+INT(LOG10(I262)))),"NITI")</f>
        <v>2.7E-2</v>
      </c>
      <c r="K262" s="249">
        <f t="shared" ref="K262:K325" si="55">AJ262</f>
        <v>87.6</v>
      </c>
      <c r="L262" s="250">
        <f t="shared" ref="L262:L325" si="56">IF(ISNUMBER(K262),ROUND(K262,2-(1+INT(LOG10(K262)))),"NITI")</f>
        <v>88</v>
      </c>
      <c r="M262" s="248" t="s">
        <v>147</v>
      </c>
      <c r="N262" s="251" t="str">
        <f t="shared" ref="N262:N325" si="57">IF(G262=I262,M262,"--")</f>
        <v>-</v>
      </c>
      <c r="O262" s="252" t="str">
        <f t="shared" ref="O262:O325" si="58">IF(ISNUMBER(N262),ROUND(N262,2-(1+INT(LOG10(N262)))),IF(AND(NOT(C262="Yes"),NOT(ISNUMBER(I262))),"NITI, NV",IF(AND($C262="Yes",NOT(ISNUMBER(I262))),"NITI","NV")))</f>
        <v>NV</v>
      </c>
      <c r="P262" s="253" t="str">
        <f t="shared" ref="P262:P325" si="59">IF(AND(G262=K262,ISNUMBER(M262)),M262,IF(AND(C262="Yes",ISNUMBER(K262)),K262/0.03,"--"))</f>
        <v>--</v>
      </c>
      <c r="Q262" s="252" t="str">
        <f t="shared" ref="Q262:Q325" si="60">IF(ISNUMBER(P262),ROUND(P262,2-(1+INT(LOG10(P262)))),IF(AND(NOT($C262="Yes"),NOT(ISNUMBER(K262))),"NITI, NV",IF(AND($C262="Yes",NOT(ISNUMBER(K262))),"NITI","NV")))</f>
        <v>NV</v>
      </c>
      <c r="R262" s="248" t="s">
        <v>147</v>
      </c>
      <c r="S262" s="254" t="str">
        <f t="shared" ref="S262:S325" si="61">IF(G262=I262,R262,"--")</f>
        <v>-</v>
      </c>
      <c r="T262" s="255" t="str">
        <f t="shared" ref="T262:T325" si="62">IF(ISNUMBER(S262),ROUND(S262,2-(1+INT(LOG10(S262)))),IF(AND(NOT($C262="Yes"),NOT(ISNUMBER(I262))),"NITI, NV",IF(AND($C262="Yes",NOT(ISNUMBER(I262))),"NITI","NV")))</f>
        <v>NV</v>
      </c>
      <c r="U262" s="254" t="str">
        <f t="shared" ref="U262:U325" si="63">IF(AND(G262=K262,ISNUMBER(R262)),R262,IF(AND(ISNUMBER(I262),ISNUMBER(K262),ISNUMBER(R262)),K262/I262*R262,"--"))</f>
        <v>--</v>
      </c>
      <c r="V262" s="255" t="str">
        <f t="shared" ref="V262:V325" si="64">IF(ISNUMBER(U262),ROUND(U262,2-(1+INT(LOG10(U262)))),IF(AND(NOT($C262="Yes"),NOT(ISNUMBER(K262))),"NITI, NV",IF(AND($C262="Yes",NOT(ISNUMBER(K262))),"NITI","NV")))</f>
        <v>NV</v>
      </c>
      <c r="W262" s="256" t="str">
        <f t="shared" ref="W262:W325" si="65">IF(ISNUMBER(U262), U262/K262, V262)</f>
        <v>NV</v>
      </c>
      <c r="X262" s="247"/>
      <c r="Y262" s="248">
        <v>2.16</v>
      </c>
      <c r="Z262" s="248">
        <v>2.17</v>
      </c>
      <c r="AA262" s="248">
        <v>12.5</v>
      </c>
      <c r="AB262" s="248" t="s">
        <v>147</v>
      </c>
      <c r="AC262" s="247"/>
      <c r="AD262" s="248">
        <v>4.6000000000000001E-4</v>
      </c>
      <c r="AE262" s="248" t="s">
        <v>166</v>
      </c>
      <c r="AF262" s="248">
        <v>0.02</v>
      </c>
      <c r="AG262" s="248" t="s">
        <v>166</v>
      </c>
      <c r="AH262" s="248" t="s">
        <v>146</v>
      </c>
      <c r="AI262" s="248">
        <v>2.6700000000000002E-2</v>
      </c>
      <c r="AJ262" s="248">
        <v>87.6</v>
      </c>
    </row>
    <row r="263" spans="1:37" ht="13.9" customHeight="1">
      <c r="A263" s="247" t="s">
        <v>692</v>
      </c>
      <c r="B263" s="247" t="s">
        <v>693</v>
      </c>
      <c r="C263" s="248" t="s">
        <v>146</v>
      </c>
      <c r="D263" s="248" t="s">
        <v>145</v>
      </c>
      <c r="E263" s="258" t="s">
        <v>149</v>
      </c>
      <c r="F263" s="258" t="s">
        <v>149</v>
      </c>
      <c r="G263" s="248">
        <v>2.63</v>
      </c>
      <c r="H263" s="247"/>
      <c r="I263" s="249" t="str">
        <f t="shared" si="53"/>
        <v>-</v>
      </c>
      <c r="J263" s="250" t="str">
        <f t="shared" si="54"/>
        <v>NITI</v>
      </c>
      <c r="K263" s="249">
        <f t="shared" si="55"/>
        <v>2.63</v>
      </c>
      <c r="L263" s="250">
        <f t="shared" si="56"/>
        <v>2.6</v>
      </c>
      <c r="M263" s="248" t="s">
        <v>147</v>
      </c>
      <c r="N263" s="251" t="str">
        <f t="shared" si="57"/>
        <v>--</v>
      </c>
      <c r="O263" s="252" t="str">
        <f t="shared" si="58"/>
        <v>NITI, NV</v>
      </c>
      <c r="P263" s="253" t="str">
        <f t="shared" si="59"/>
        <v>--</v>
      </c>
      <c r="Q263" s="252" t="str">
        <f t="shared" si="60"/>
        <v>NV</v>
      </c>
      <c r="R263" s="248" t="s">
        <v>147</v>
      </c>
      <c r="S263" s="254" t="str">
        <f t="shared" si="61"/>
        <v>--</v>
      </c>
      <c r="T263" s="255" t="str">
        <f t="shared" si="62"/>
        <v>NITI, NV</v>
      </c>
      <c r="U263" s="254" t="str">
        <f t="shared" si="63"/>
        <v>--</v>
      </c>
      <c r="V263" s="255" t="str">
        <f t="shared" si="64"/>
        <v>NV</v>
      </c>
      <c r="W263" s="256" t="str">
        <f t="shared" si="65"/>
        <v>NV</v>
      </c>
      <c r="X263" s="247"/>
      <c r="Y263" s="248">
        <v>67.3</v>
      </c>
      <c r="Z263" s="248">
        <v>6.65</v>
      </c>
      <c r="AA263" s="248">
        <v>12.5</v>
      </c>
      <c r="AB263" s="248">
        <v>0.6</v>
      </c>
      <c r="AC263" s="248" t="s">
        <v>148</v>
      </c>
      <c r="AD263" s="248" t="s">
        <v>147</v>
      </c>
      <c r="AE263" s="247"/>
      <c r="AF263" s="248">
        <v>5.9999999999999995E-4</v>
      </c>
      <c r="AG263" s="248" t="s">
        <v>155</v>
      </c>
      <c r="AH263" s="248" t="s">
        <v>146</v>
      </c>
      <c r="AI263" s="248" t="s">
        <v>147</v>
      </c>
      <c r="AJ263" s="248">
        <v>2.63</v>
      </c>
    </row>
    <row r="264" spans="1:37" ht="13.9" customHeight="1">
      <c r="A264" s="247" t="s">
        <v>694</v>
      </c>
      <c r="B264" s="247" t="s">
        <v>695</v>
      </c>
      <c r="C264" s="248" t="s">
        <v>145</v>
      </c>
      <c r="D264" s="248" t="s">
        <v>145</v>
      </c>
      <c r="E264" s="248" t="s">
        <v>145</v>
      </c>
      <c r="F264" s="248" t="s">
        <v>145</v>
      </c>
      <c r="G264" s="248">
        <v>1.3100000000000001E-2</v>
      </c>
      <c r="H264" s="248" t="s">
        <v>163</v>
      </c>
      <c r="I264" s="249" t="str">
        <f t="shared" si="53"/>
        <v>-</v>
      </c>
      <c r="J264" s="250" t="str">
        <f t="shared" si="54"/>
        <v>NITI</v>
      </c>
      <c r="K264" s="249">
        <f t="shared" si="55"/>
        <v>1.3100000000000001E-2</v>
      </c>
      <c r="L264" s="250">
        <f t="shared" si="56"/>
        <v>1.2999999999999999E-2</v>
      </c>
      <c r="M264" s="248">
        <v>0.438</v>
      </c>
      <c r="N264" s="251" t="str">
        <f t="shared" si="57"/>
        <v>--</v>
      </c>
      <c r="O264" s="252" t="str">
        <f t="shared" si="58"/>
        <v>NITI</v>
      </c>
      <c r="P264" s="253">
        <f t="shared" si="59"/>
        <v>0.438</v>
      </c>
      <c r="Q264" s="252">
        <f t="shared" si="60"/>
        <v>0.44</v>
      </c>
      <c r="R264" s="248">
        <v>1.68</v>
      </c>
      <c r="S264" s="254" t="str">
        <f t="shared" si="61"/>
        <v>--</v>
      </c>
      <c r="T264" s="255" t="str">
        <f t="shared" si="62"/>
        <v>NITI</v>
      </c>
      <c r="U264" s="254">
        <f t="shared" si="63"/>
        <v>1.68</v>
      </c>
      <c r="V264" s="255">
        <f t="shared" si="64"/>
        <v>1.7</v>
      </c>
      <c r="W264" s="256">
        <f t="shared" si="65"/>
        <v>128.24427480916029</v>
      </c>
      <c r="X264" s="248" t="s">
        <v>153</v>
      </c>
      <c r="Y264" s="248">
        <v>512000</v>
      </c>
      <c r="Z264" s="248">
        <v>202000</v>
      </c>
      <c r="AA264" s="248">
        <v>12.5</v>
      </c>
      <c r="AB264" s="248">
        <v>0.8</v>
      </c>
      <c r="AC264" s="248" t="s">
        <v>148</v>
      </c>
      <c r="AD264" s="248" t="s">
        <v>147</v>
      </c>
      <c r="AE264" s="247"/>
      <c r="AF264" s="248">
        <v>3.0000000000000001E-6</v>
      </c>
      <c r="AG264" s="248" t="s">
        <v>174</v>
      </c>
      <c r="AH264" s="248" t="s">
        <v>146</v>
      </c>
      <c r="AI264" s="248" t="s">
        <v>147</v>
      </c>
      <c r="AJ264" s="248">
        <v>1.3100000000000001E-2</v>
      </c>
    </row>
    <row r="265" spans="1:37" ht="13.9" customHeight="1">
      <c r="A265" s="247" t="s">
        <v>696</v>
      </c>
      <c r="B265" s="247" t="s">
        <v>188</v>
      </c>
      <c r="C265" s="248" t="s">
        <v>145</v>
      </c>
      <c r="D265" s="248" t="s">
        <v>145</v>
      </c>
      <c r="E265" s="248" t="s">
        <v>145</v>
      </c>
      <c r="F265" s="248" t="s">
        <v>145</v>
      </c>
      <c r="G265" s="248">
        <v>2.73</v>
      </c>
      <c r="H265" s="248" t="s">
        <v>152</v>
      </c>
      <c r="I265" s="249">
        <f t="shared" si="53"/>
        <v>2.73</v>
      </c>
      <c r="J265" s="250">
        <f t="shared" si="54"/>
        <v>2.7</v>
      </c>
      <c r="K265" s="249">
        <f t="shared" si="55"/>
        <v>438</v>
      </c>
      <c r="L265" s="250">
        <f t="shared" si="56"/>
        <v>440</v>
      </c>
      <c r="M265" s="248">
        <v>90.8</v>
      </c>
      <c r="N265" s="251">
        <f t="shared" si="57"/>
        <v>90.8</v>
      </c>
      <c r="O265" s="252">
        <f t="shared" si="58"/>
        <v>91</v>
      </c>
      <c r="P265" s="253">
        <f t="shared" si="59"/>
        <v>14600</v>
      </c>
      <c r="Q265" s="252">
        <f t="shared" si="60"/>
        <v>15000</v>
      </c>
      <c r="R265" s="248">
        <v>5.3400000000000003E-2</v>
      </c>
      <c r="S265" s="254">
        <f t="shared" si="61"/>
        <v>5.3400000000000003E-2</v>
      </c>
      <c r="T265" s="255">
        <f t="shared" si="62"/>
        <v>5.2999999999999999E-2</v>
      </c>
      <c r="U265" s="254">
        <f t="shared" si="63"/>
        <v>8.5674725274725283</v>
      </c>
      <c r="V265" s="255">
        <f t="shared" si="64"/>
        <v>8.6</v>
      </c>
      <c r="W265" s="256">
        <f t="shared" si="65"/>
        <v>1.9560439560439562E-2</v>
      </c>
      <c r="X265" s="248" t="s">
        <v>153</v>
      </c>
      <c r="Y265" s="248">
        <v>30700000</v>
      </c>
      <c r="Z265" s="248">
        <v>11200000</v>
      </c>
      <c r="AA265" s="248">
        <v>12.5</v>
      </c>
      <c r="AB265" s="248">
        <v>0.8</v>
      </c>
      <c r="AC265" s="248" t="s">
        <v>154</v>
      </c>
      <c r="AD265" s="248">
        <v>4.5000000000000001E-6</v>
      </c>
      <c r="AE265" s="248" t="s">
        <v>160</v>
      </c>
      <c r="AF265" s="248">
        <v>0.1</v>
      </c>
      <c r="AG265" s="248" t="s">
        <v>174</v>
      </c>
      <c r="AH265" s="248" t="s">
        <v>146</v>
      </c>
      <c r="AI265" s="248">
        <v>2.73</v>
      </c>
      <c r="AJ265" s="248">
        <v>438</v>
      </c>
      <c r="AK265" s="257" t="s">
        <v>97</v>
      </c>
    </row>
    <row r="266" spans="1:37" ht="13.9" customHeight="1">
      <c r="A266" s="247" t="s">
        <v>697</v>
      </c>
      <c r="B266" s="247" t="s">
        <v>698</v>
      </c>
      <c r="C266" s="248" t="s">
        <v>145</v>
      </c>
      <c r="D266" s="248" t="s">
        <v>145</v>
      </c>
      <c r="E266" s="248" t="s">
        <v>145</v>
      </c>
      <c r="F266" s="248" t="s">
        <v>145</v>
      </c>
      <c r="G266" s="248">
        <v>2.3999999999999998E-3</v>
      </c>
      <c r="H266" s="248" t="s">
        <v>152</v>
      </c>
      <c r="I266" s="249">
        <f t="shared" si="53"/>
        <v>2.3999999999999998E-3</v>
      </c>
      <c r="J266" s="250">
        <f t="shared" si="54"/>
        <v>2.3999999999999998E-3</v>
      </c>
      <c r="K266" s="249" t="str">
        <f t="shared" si="55"/>
        <v>-</v>
      </c>
      <c r="L266" s="250" t="str">
        <f t="shared" si="56"/>
        <v>NITI</v>
      </c>
      <c r="M266" s="248">
        <v>8.0199999999999994E-2</v>
      </c>
      <c r="N266" s="251">
        <f t="shared" si="57"/>
        <v>8.0199999999999994E-2</v>
      </c>
      <c r="O266" s="252">
        <f t="shared" si="58"/>
        <v>0.08</v>
      </c>
      <c r="P266" s="253" t="str">
        <f t="shared" si="59"/>
        <v>--</v>
      </c>
      <c r="Q266" s="252" t="str">
        <f t="shared" si="60"/>
        <v>NITI</v>
      </c>
      <c r="R266" s="248">
        <v>7.2499999999999995E-2</v>
      </c>
      <c r="S266" s="254">
        <f t="shared" si="61"/>
        <v>7.2499999999999995E-2</v>
      </c>
      <c r="T266" s="255">
        <f t="shared" si="62"/>
        <v>7.2999999999999995E-2</v>
      </c>
      <c r="U266" s="254" t="str">
        <f t="shared" si="63"/>
        <v>--</v>
      </c>
      <c r="V266" s="255" t="str">
        <f t="shared" si="64"/>
        <v>NITI</v>
      </c>
      <c r="W266" s="256" t="str">
        <f t="shared" si="65"/>
        <v>NITI</v>
      </c>
      <c r="X266" s="248" t="s">
        <v>153</v>
      </c>
      <c r="Y266" s="248">
        <v>23.5</v>
      </c>
      <c r="Z266" s="248">
        <v>2820</v>
      </c>
      <c r="AA266" s="248">
        <v>12.5</v>
      </c>
      <c r="AB266" s="248" t="s">
        <v>147</v>
      </c>
      <c r="AC266" s="247"/>
      <c r="AD266" s="248">
        <v>5.1000000000000004E-3</v>
      </c>
      <c r="AE266" s="248" t="s">
        <v>166</v>
      </c>
      <c r="AF266" s="248" t="s">
        <v>147</v>
      </c>
      <c r="AG266" s="247"/>
      <c r="AH266" s="248" t="s">
        <v>146</v>
      </c>
      <c r="AI266" s="248">
        <v>2.3999999999999998E-3</v>
      </c>
      <c r="AJ266" s="248" t="s">
        <v>147</v>
      </c>
    </row>
    <row r="267" spans="1:37" ht="13.9" customHeight="1">
      <c r="A267" s="247" t="s">
        <v>699</v>
      </c>
      <c r="B267" s="247" t="s">
        <v>700</v>
      </c>
      <c r="C267" s="248" t="s">
        <v>146</v>
      </c>
      <c r="D267" s="248" t="s">
        <v>145</v>
      </c>
      <c r="E267" s="258" t="s">
        <v>149</v>
      </c>
      <c r="F267" s="258" t="s">
        <v>149</v>
      </c>
      <c r="G267" s="248">
        <v>8.76</v>
      </c>
      <c r="H267" s="247"/>
      <c r="I267" s="249" t="str">
        <f t="shared" si="53"/>
        <v>-</v>
      </c>
      <c r="J267" s="250" t="str">
        <f t="shared" si="54"/>
        <v>NITI</v>
      </c>
      <c r="K267" s="249">
        <f t="shared" si="55"/>
        <v>8.76</v>
      </c>
      <c r="L267" s="250">
        <f t="shared" si="56"/>
        <v>8.8000000000000007</v>
      </c>
      <c r="M267" s="248" t="s">
        <v>147</v>
      </c>
      <c r="N267" s="274" t="str">
        <f t="shared" si="57"/>
        <v>--</v>
      </c>
      <c r="O267" s="275" t="str">
        <f t="shared" si="58"/>
        <v>NITI, NV</v>
      </c>
      <c r="P267" s="313" t="str">
        <f t="shared" si="59"/>
        <v>--</v>
      </c>
      <c r="Q267" s="275" t="str">
        <f t="shared" si="60"/>
        <v>NV</v>
      </c>
      <c r="R267" s="248" t="s">
        <v>147</v>
      </c>
      <c r="S267" s="259" t="str">
        <f t="shared" si="61"/>
        <v>--</v>
      </c>
      <c r="T267" s="260" t="str">
        <f t="shared" si="62"/>
        <v>NITI, NV</v>
      </c>
      <c r="U267" s="259" t="str">
        <f t="shared" si="63"/>
        <v>--</v>
      </c>
      <c r="V267" s="260" t="str">
        <f t="shared" si="64"/>
        <v>NV</v>
      </c>
      <c r="W267" s="261" t="str">
        <f t="shared" si="65"/>
        <v>NV</v>
      </c>
      <c r="X267" s="247"/>
      <c r="Y267" s="248">
        <v>0</v>
      </c>
      <c r="Z267" s="248" t="s">
        <v>147</v>
      </c>
      <c r="AA267" s="248">
        <v>12.5</v>
      </c>
      <c r="AB267" s="248" t="s">
        <v>147</v>
      </c>
      <c r="AC267" s="247"/>
      <c r="AD267" s="248" t="s">
        <v>147</v>
      </c>
      <c r="AE267" s="247"/>
      <c r="AF267" s="248">
        <v>2E-3</v>
      </c>
      <c r="AG267" s="248" t="s">
        <v>199</v>
      </c>
      <c r="AH267" s="248" t="s">
        <v>146</v>
      </c>
      <c r="AI267" s="248" t="s">
        <v>147</v>
      </c>
      <c r="AJ267" s="248">
        <v>8.76</v>
      </c>
    </row>
    <row r="268" spans="1:37" s="315" customFormat="1" ht="13.9" customHeight="1">
      <c r="A268" s="262" t="s">
        <v>701</v>
      </c>
      <c r="B268" s="262" t="s">
        <v>702</v>
      </c>
      <c r="C268" s="263" t="s">
        <v>145</v>
      </c>
      <c r="D268" s="263" t="s">
        <v>145</v>
      </c>
      <c r="E268" s="262"/>
      <c r="F268" s="263" t="s">
        <v>145</v>
      </c>
      <c r="G268" s="263">
        <v>438</v>
      </c>
      <c r="H268" s="317" t="s">
        <v>163</v>
      </c>
      <c r="I268" s="249" t="str">
        <f t="shared" si="53"/>
        <v>-</v>
      </c>
      <c r="J268" s="250" t="str">
        <f t="shared" si="54"/>
        <v>NITI</v>
      </c>
      <c r="K268" s="249">
        <f t="shared" si="55"/>
        <v>438</v>
      </c>
      <c r="L268" s="250">
        <f t="shared" si="56"/>
        <v>440</v>
      </c>
      <c r="M268" s="265" t="s">
        <v>147</v>
      </c>
      <c r="N268" s="276" t="str">
        <f t="shared" si="57"/>
        <v>--</v>
      </c>
      <c r="O268" s="277" t="str">
        <f t="shared" si="58"/>
        <v>NITI</v>
      </c>
      <c r="P268" s="276">
        <f t="shared" si="59"/>
        <v>14600</v>
      </c>
      <c r="Q268" s="277">
        <f t="shared" si="60"/>
        <v>15000</v>
      </c>
      <c r="R268" s="314">
        <v>24300</v>
      </c>
      <c r="S268" s="266" t="str">
        <f t="shared" si="61"/>
        <v>--</v>
      </c>
      <c r="T268" s="267" t="str">
        <f t="shared" si="62"/>
        <v>NITI</v>
      </c>
      <c r="U268" s="266">
        <f t="shared" si="63"/>
        <v>24300</v>
      </c>
      <c r="V268" s="267">
        <f t="shared" si="64"/>
        <v>24000</v>
      </c>
      <c r="W268" s="268">
        <f t="shared" si="65"/>
        <v>55.479452054794521</v>
      </c>
      <c r="X268" s="281" t="s">
        <v>153</v>
      </c>
      <c r="Y268" s="263" t="s">
        <v>147</v>
      </c>
      <c r="Z268" s="263">
        <v>558000</v>
      </c>
      <c r="AA268" s="263">
        <v>12.5</v>
      </c>
      <c r="AB268" s="263" t="s">
        <v>147</v>
      </c>
      <c r="AC268" s="262"/>
      <c r="AD268" s="263" t="s">
        <v>147</v>
      </c>
      <c r="AE268" s="262"/>
      <c r="AF268" s="263">
        <v>0.1</v>
      </c>
      <c r="AG268" s="263" t="s">
        <v>174</v>
      </c>
      <c r="AH268" s="263" t="s">
        <v>146</v>
      </c>
      <c r="AI268" s="263" t="s">
        <v>147</v>
      </c>
      <c r="AJ268" s="263">
        <v>438</v>
      </c>
      <c r="AK268" s="193" t="s">
        <v>97</v>
      </c>
    </row>
    <row r="269" spans="1:37" ht="13.9" customHeight="1">
      <c r="A269" s="247" t="s">
        <v>96</v>
      </c>
      <c r="B269" s="247" t="s">
        <v>703</v>
      </c>
      <c r="C269" s="248" t="s">
        <v>145</v>
      </c>
      <c r="D269" s="248" t="s">
        <v>145</v>
      </c>
      <c r="E269" s="248" t="s">
        <v>145</v>
      </c>
      <c r="F269" s="248" t="s">
        <v>145</v>
      </c>
      <c r="G269" s="248">
        <v>0.36099999999999999</v>
      </c>
      <c r="H269" s="248" t="s">
        <v>152</v>
      </c>
      <c r="I269" s="249">
        <f t="shared" si="53"/>
        <v>0.36099999999999999</v>
      </c>
      <c r="J269" s="250">
        <f t="shared" si="54"/>
        <v>0.36</v>
      </c>
      <c r="K269" s="249">
        <f t="shared" si="55"/>
        <v>13.1</v>
      </c>
      <c r="L269" s="250">
        <f t="shared" si="56"/>
        <v>13</v>
      </c>
      <c r="M269" s="248">
        <v>12</v>
      </c>
      <c r="N269" s="279">
        <f t="shared" si="57"/>
        <v>12</v>
      </c>
      <c r="O269" s="280">
        <f t="shared" si="58"/>
        <v>12</v>
      </c>
      <c r="P269" s="316">
        <f t="shared" si="59"/>
        <v>436.66666666666669</v>
      </c>
      <c r="Q269" s="280">
        <f t="shared" si="60"/>
        <v>440</v>
      </c>
      <c r="R269" s="248">
        <v>49.6</v>
      </c>
      <c r="S269" s="271">
        <f t="shared" si="61"/>
        <v>49.6</v>
      </c>
      <c r="T269" s="272">
        <f t="shared" si="62"/>
        <v>50</v>
      </c>
      <c r="U269" s="271">
        <f t="shared" si="63"/>
        <v>1799.8891966759004</v>
      </c>
      <c r="V269" s="272">
        <f t="shared" si="64"/>
        <v>1800</v>
      </c>
      <c r="W269" s="273">
        <f t="shared" si="65"/>
        <v>137.39612188365652</v>
      </c>
      <c r="X269" s="248" t="s">
        <v>153</v>
      </c>
      <c r="Y269" s="248">
        <v>586000</v>
      </c>
      <c r="Z269" s="248">
        <v>226000</v>
      </c>
      <c r="AA269" s="248">
        <v>12.5</v>
      </c>
      <c r="AB269" s="248">
        <v>0.9</v>
      </c>
      <c r="AC269" s="248" t="s">
        <v>154</v>
      </c>
      <c r="AD269" s="248">
        <v>3.4E-5</v>
      </c>
      <c r="AE269" s="248" t="s">
        <v>166</v>
      </c>
      <c r="AF269" s="248">
        <v>3.0000000000000001E-3</v>
      </c>
      <c r="AG269" s="248" t="s">
        <v>155</v>
      </c>
      <c r="AH269" s="248" t="s">
        <v>146</v>
      </c>
      <c r="AI269" s="248">
        <v>0.36099999999999999</v>
      </c>
      <c r="AJ269" s="248">
        <v>13.1</v>
      </c>
      <c r="AK269" s="257" t="s">
        <v>1278</v>
      </c>
    </row>
    <row r="270" spans="1:37" ht="13.9" customHeight="1">
      <c r="A270" s="247" t="s">
        <v>704</v>
      </c>
      <c r="B270" s="247" t="s">
        <v>705</v>
      </c>
      <c r="C270" s="248" t="s">
        <v>146</v>
      </c>
      <c r="D270" s="248" t="s">
        <v>145</v>
      </c>
      <c r="E270" s="258" t="s">
        <v>149</v>
      </c>
      <c r="F270" s="258" t="s">
        <v>149</v>
      </c>
      <c r="G270" s="248" t="s">
        <v>147</v>
      </c>
      <c r="H270" s="247"/>
      <c r="I270" s="249" t="str">
        <f t="shared" si="53"/>
        <v>-</v>
      </c>
      <c r="J270" s="250" t="str">
        <f t="shared" si="54"/>
        <v>NITI</v>
      </c>
      <c r="K270" s="249" t="str">
        <f t="shared" si="55"/>
        <v>-</v>
      </c>
      <c r="L270" s="250" t="str">
        <f t="shared" si="56"/>
        <v>NITI</v>
      </c>
      <c r="M270" s="248" t="s">
        <v>147</v>
      </c>
      <c r="N270" s="251" t="str">
        <f t="shared" si="57"/>
        <v>-</v>
      </c>
      <c r="O270" s="252" t="str">
        <f t="shared" si="58"/>
        <v>NITI, NV</v>
      </c>
      <c r="P270" s="253" t="str">
        <f t="shared" si="59"/>
        <v>--</v>
      </c>
      <c r="Q270" s="252" t="str">
        <f t="shared" si="60"/>
        <v>NITI, NV</v>
      </c>
      <c r="R270" s="248" t="s">
        <v>147</v>
      </c>
      <c r="S270" s="254" t="str">
        <f t="shared" si="61"/>
        <v>-</v>
      </c>
      <c r="T270" s="255" t="str">
        <f t="shared" si="62"/>
        <v>NITI, NV</v>
      </c>
      <c r="U270" s="254" t="str">
        <f t="shared" si="63"/>
        <v>--</v>
      </c>
      <c r="V270" s="255" t="str">
        <f t="shared" si="64"/>
        <v>NITI, NV</v>
      </c>
      <c r="W270" s="256" t="str">
        <f t="shared" si="65"/>
        <v>NITI, NV</v>
      </c>
      <c r="X270" s="247"/>
      <c r="Y270" s="248">
        <v>1970</v>
      </c>
      <c r="Z270" s="248">
        <v>626</v>
      </c>
      <c r="AA270" s="248">
        <v>12.5</v>
      </c>
      <c r="AB270" s="248" t="s">
        <v>147</v>
      </c>
      <c r="AC270" s="247"/>
      <c r="AD270" s="248">
        <v>0</v>
      </c>
      <c r="AE270" s="248" t="s">
        <v>166</v>
      </c>
      <c r="AF270" s="248" t="s">
        <v>147</v>
      </c>
      <c r="AG270" s="247"/>
      <c r="AH270" s="248" t="s">
        <v>146</v>
      </c>
      <c r="AI270" s="248" t="s">
        <v>147</v>
      </c>
      <c r="AJ270" s="248" t="s">
        <v>147</v>
      </c>
    </row>
    <row r="271" spans="1:37" ht="13.9" customHeight="1">
      <c r="A271" s="247" t="s">
        <v>706</v>
      </c>
      <c r="B271" s="247" t="s">
        <v>707</v>
      </c>
      <c r="C271" s="248" t="s">
        <v>146</v>
      </c>
      <c r="D271" s="248" t="s">
        <v>145</v>
      </c>
      <c r="E271" s="258" t="s">
        <v>149</v>
      </c>
      <c r="F271" s="258" t="s">
        <v>149</v>
      </c>
      <c r="G271" s="248">
        <v>4.7199999999999999E-2</v>
      </c>
      <c r="H271" s="247"/>
      <c r="I271" s="249">
        <f t="shared" si="53"/>
        <v>4.7199999999999999E-2</v>
      </c>
      <c r="J271" s="250">
        <f t="shared" si="54"/>
        <v>4.7E-2</v>
      </c>
      <c r="K271" s="249">
        <f t="shared" si="55"/>
        <v>6.13E-2</v>
      </c>
      <c r="L271" s="250">
        <f t="shared" si="56"/>
        <v>6.0999999999999999E-2</v>
      </c>
      <c r="M271" s="248" t="s">
        <v>147</v>
      </c>
      <c r="N271" s="251" t="str">
        <f t="shared" si="57"/>
        <v>-</v>
      </c>
      <c r="O271" s="252" t="str">
        <f t="shared" si="58"/>
        <v>NV</v>
      </c>
      <c r="P271" s="253" t="str">
        <f t="shared" si="59"/>
        <v>--</v>
      </c>
      <c r="Q271" s="252" t="str">
        <f t="shared" si="60"/>
        <v>NV</v>
      </c>
      <c r="R271" s="248" t="s">
        <v>147</v>
      </c>
      <c r="S271" s="254" t="str">
        <f t="shared" si="61"/>
        <v>-</v>
      </c>
      <c r="T271" s="255" t="str">
        <f t="shared" si="62"/>
        <v>NV</v>
      </c>
      <c r="U271" s="254" t="str">
        <f t="shared" si="63"/>
        <v>--</v>
      </c>
      <c r="V271" s="255" t="str">
        <f t="shared" si="64"/>
        <v>NV</v>
      </c>
      <c r="W271" s="256" t="str">
        <f t="shared" si="65"/>
        <v>NV</v>
      </c>
      <c r="X271" s="247"/>
      <c r="Y271" s="248">
        <v>170</v>
      </c>
      <c r="Z271" s="248" t="s">
        <v>147</v>
      </c>
      <c r="AA271" s="248">
        <v>12.5</v>
      </c>
      <c r="AB271" s="248" t="s">
        <v>147</v>
      </c>
      <c r="AC271" s="247"/>
      <c r="AD271" s="248">
        <v>2.5999999999999998E-4</v>
      </c>
      <c r="AE271" s="248" t="s">
        <v>166</v>
      </c>
      <c r="AF271" s="248">
        <v>1.4E-5</v>
      </c>
      <c r="AG271" s="248" t="s">
        <v>166</v>
      </c>
      <c r="AH271" s="248" t="s">
        <v>146</v>
      </c>
      <c r="AI271" s="248">
        <v>4.7199999999999999E-2</v>
      </c>
      <c r="AJ271" s="248">
        <v>6.13E-2</v>
      </c>
    </row>
    <row r="272" spans="1:37" ht="13.9" customHeight="1">
      <c r="A272" s="247" t="s">
        <v>708</v>
      </c>
      <c r="B272" s="247" t="s">
        <v>709</v>
      </c>
      <c r="C272" s="248" t="s">
        <v>146</v>
      </c>
      <c r="D272" s="248" t="s">
        <v>145</v>
      </c>
      <c r="E272" s="258" t="s">
        <v>149</v>
      </c>
      <c r="F272" s="258" t="s">
        <v>149</v>
      </c>
      <c r="G272" s="248">
        <v>4.7199999999999999E-2</v>
      </c>
      <c r="H272" s="247"/>
      <c r="I272" s="249">
        <f t="shared" si="53"/>
        <v>4.7199999999999999E-2</v>
      </c>
      <c r="J272" s="250">
        <f t="shared" si="54"/>
        <v>4.7E-2</v>
      </c>
      <c r="K272" s="249">
        <f t="shared" si="55"/>
        <v>6.13E-2</v>
      </c>
      <c r="L272" s="250">
        <f t="shared" si="56"/>
        <v>6.0999999999999999E-2</v>
      </c>
      <c r="M272" s="248" t="s">
        <v>147</v>
      </c>
      <c r="N272" s="251" t="str">
        <f t="shared" si="57"/>
        <v>-</v>
      </c>
      <c r="O272" s="252" t="str">
        <f t="shared" si="58"/>
        <v>NV</v>
      </c>
      <c r="P272" s="253" t="str">
        <f t="shared" si="59"/>
        <v>--</v>
      </c>
      <c r="Q272" s="252" t="str">
        <f t="shared" si="60"/>
        <v>NV</v>
      </c>
      <c r="R272" s="248" t="s">
        <v>147</v>
      </c>
      <c r="S272" s="254" t="str">
        <f t="shared" si="61"/>
        <v>-</v>
      </c>
      <c r="T272" s="255" t="str">
        <f t="shared" si="62"/>
        <v>NV</v>
      </c>
      <c r="U272" s="254" t="str">
        <f t="shared" si="63"/>
        <v>--</v>
      </c>
      <c r="V272" s="255" t="str">
        <f t="shared" si="64"/>
        <v>NV</v>
      </c>
      <c r="W272" s="256" t="str">
        <f t="shared" si="65"/>
        <v>NV</v>
      </c>
      <c r="X272" s="247"/>
      <c r="Y272" s="248">
        <v>22.7</v>
      </c>
      <c r="Z272" s="248" t="s">
        <v>147</v>
      </c>
      <c r="AA272" s="248">
        <v>12.5</v>
      </c>
      <c r="AB272" s="248" t="s">
        <v>147</v>
      </c>
      <c r="AC272" s="247"/>
      <c r="AD272" s="248">
        <v>2.5999999999999998E-4</v>
      </c>
      <c r="AE272" s="248" t="s">
        <v>166</v>
      </c>
      <c r="AF272" s="248">
        <v>1.4E-5</v>
      </c>
      <c r="AG272" s="248" t="s">
        <v>166</v>
      </c>
      <c r="AH272" s="248" t="s">
        <v>146</v>
      </c>
      <c r="AI272" s="248">
        <v>4.7199999999999999E-2</v>
      </c>
      <c r="AJ272" s="248">
        <v>6.13E-2</v>
      </c>
    </row>
    <row r="273" spans="1:36" ht="13.9" customHeight="1">
      <c r="A273" s="247" t="s">
        <v>710</v>
      </c>
      <c r="B273" s="247" t="s">
        <v>711</v>
      </c>
      <c r="C273" s="248" t="s">
        <v>145</v>
      </c>
      <c r="D273" s="248" t="s">
        <v>145</v>
      </c>
      <c r="E273" s="248" t="s">
        <v>145</v>
      </c>
      <c r="F273" s="248" t="s">
        <v>145</v>
      </c>
      <c r="G273" s="248">
        <v>4.7199999999999999E-2</v>
      </c>
      <c r="H273" s="248" t="s">
        <v>152</v>
      </c>
      <c r="I273" s="249">
        <f t="shared" si="53"/>
        <v>4.7199999999999999E-2</v>
      </c>
      <c r="J273" s="250">
        <f t="shared" si="54"/>
        <v>4.7E-2</v>
      </c>
      <c r="K273" s="249">
        <f t="shared" si="55"/>
        <v>6.13E-2</v>
      </c>
      <c r="L273" s="250">
        <f t="shared" si="56"/>
        <v>6.0999999999999999E-2</v>
      </c>
      <c r="M273" s="248">
        <v>1.57</v>
      </c>
      <c r="N273" s="251">
        <f t="shared" si="57"/>
        <v>1.57</v>
      </c>
      <c r="O273" s="252">
        <f t="shared" si="58"/>
        <v>1.6</v>
      </c>
      <c r="P273" s="253">
        <f t="shared" si="59"/>
        <v>2.0433333333333334</v>
      </c>
      <c r="Q273" s="252">
        <f t="shared" si="60"/>
        <v>2</v>
      </c>
      <c r="R273" s="248">
        <v>3.7599999999999999E-3</v>
      </c>
      <c r="S273" s="254">
        <f t="shared" si="61"/>
        <v>3.7599999999999999E-3</v>
      </c>
      <c r="T273" s="255">
        <f t="shared" si="62"/>
        <v>3.8E-3</v>
      </c>
      <c r="U273" s="254">
        <f t="shared" si="63"/>
        <v>4.8832203389830506E-3</v>
      </c>
      <c r="V273" s="255">
        <f t="shared" si="64"/>
        <v>4.8999999999999998E-3</v>
      </c>
      <c r="W273" s="256">
        <f t="shared" si="65"/>
        <v>7.9661016949152536E-2</v>
      </c>
      <c r="X273" s="248" t="s">
        <v>153</v>
      </c>
      <c r="Y273" s="248">
        <v>2890000000</v>
      </c>
      <c r="Z273" s="248">
        <v>2260000000</v>
      </c>
      <c r="AA273" s="248">
        <v>12.5</v>
      </c>
      <c r="AB273" s="248">
        <v>2</v>
      </c>
      <c r="AC273" s="248" t="s">
        <v>437</v>
      </c>
      <c r="AD273" s="248">
        <v>2.5999999999999998E-4</v>
      </c>
      <c r="AE273" s="248" t="s">
        <v>166</v>
      </c>
      <c r="AF273" s="248">
        <v>1.4E-5</v>
      </c>
      <c r="AG273" s="248" t="s">
        <v>166</v>
      </c>
      <c r="AH273" s="248" t="s">
        <v>146</v>
      </c>
      <c r="AI273" s="248">
        <v>4.7199999999999999E-2</v>
      </c>
      <c r="AJ273" s="248">
        <v>6.13E-2</v>
      </c>
    </row>
    <row r="274" spans="1:36" ht="13.9" customHeight="1">
      <c r="A274" s="247" t="s">
        <v>712</v>
      </c>
      <c r="B274" s="247" t="s">
        <v>713</v>
      </c>
      <c r="C274" s="248" t="s">
        <v>187</v>
      </c>
      <c r="D274" s="248" t="s">
        <v>145</v>
      </c>
      <c r="E274" s="258" t="s">
        <v>149</v>
      </c>
      <c r="F274" s="258" t="s">
        <v>149</v>
      </c>
      <c r="G274" s="248">
        <v>4.7199999999999999E-2</v>
      </c>
      <c r="H274" s="247"/>
      <c r="I274" s="249">
        <f t="shared" si="53"/>
        <v>4.7199999999999999E-2</v>
      </c>
      <c r="J274" s="250">
        <f t="shared" si="54"/>
        <v>4.7E-2</v>
      </c>
      <c r="K274" s="249">
        <f t="shared" si="55"/>
        <v>6.13E-2</v>
      </c>
      <c r="L274" s="250">
        <f t="shared" si="56"/>
        <v>6.0999999999999999E-2</v>
      </c>
      <c r="M274" s="248" t="s">
        <v>147</v>
      </c>
      <c r="N274" s="251" t="str">
        <f t="shared" si="57"/>
        <v>-</v>
      </c>
      <c r="O274" s="252" t="str">
        <f t="shared" si="58"/>
        <v>NV</v>
      </c>
      <c r="P274" s="253" t="str">
        <f t="shared" si="59"/>
        <v>--</v>
      </c>
      <c r="Q274" s="252" t="str">
        <f t="shared" si="60"/>
        <v>NV</v>
      </c>
      <c r="R274" s="248" t="s">
        <v>147</v>
      </c>
      <c r="S274" s="254" t="str">
        <f t="shared" si="61"/>
        <v>-</v>
      </c>
      <c r="T274" s="255" t="str">
        <f t="shared" si="62"/>
        <v>NV</v>
      </c>
      <c r="U274" s="254" t="str">
        <f t="shared" si="63"/>
        <v>--</v>
      </c>
      <c r="V274" s="255" t="str">
        <f t="shared" si="64"/>
        <v>NV</v>
      </c>
      <c r="W274" s="256" t="str">
        <f t="shared" si="65"/>
        <v>NV</v>
      </c>
      <c r="X274" s="247"/>
      <c r="Y274" s="248" t="s">
        <v>147</v>
      </c>
      <c r="Z274" s="248" t="s">
        <v>147</v>
      </c>
      <c r="AA274" s="248">
        <v>12.5</v>
      </c>
      <c r="AB274" s="248" t="s">
        <v>147</v>
      </c>
      <c r="AC274" s="247"/>
      <c r="AD274" s="248">
        <v>2.5999999999999998E-4</v>
      </c>
      <c r="AE274" s="248" t="s">
        <v>166</v>
      </c>
      <c r="AF274" s="248">
        <v>1.4E-5</v>
      </c>
      <c r="AG274" s="248" t="s">
        <v>166</v>
      </c>
      <c r="AH274" s="248" t="s">
        <v>146</v>
      </c>
      <c r="AI274" s="248">
        <v>4.7199999999999999E-2</v>
      </c>
      <c r="AJ274" s="248">
        <v>6.13E-2</v>
      </c>
    </row>
    <row r="275" spans="1:36" ht="13.9" customHeight="1">
      <c r="A275" s="247" t="s">
        <v>714</v>
      </c>
      <c r="B275" s="247" t="s">
        <v>715</v>
      </c>
      <c r="C275" s="248" t="s">
        <v>187</v>
      </c>
      <c r="D275" s="248" t="s">
        <v>145</v>
      </c>
      <c r="E275" s="258" t="s">
        <v>149</v>
      </c>
      <c r="F275" s="258" t="s">
        <v>149</v>
      </c>
      <c r="G275" s="248">
        <v>4.7199999999999999E-2</v>
      </c>
      <c r="H275" s="247"/>
      <c r="I275" s="249">
        <f t="shared" si="53"/>
        <v>4.7199999999999999E-2</v>
      </c>
      <c r="J275" s="250">
        <f t="shared" si="54"/>
        <v>4.7E-2</v>
      </c>
      <c r="K275" s="249">
        <f t="shared" si="55"/>
        <v>8.7599999999999997E-2</v>
      </c>
      <c r="L275" s="250">
        <f t="shared" si="56"/>
        <v>8.7999999999999995E-2</v>
      </c>
      <c r="M275" s="248" t="s">
        <v>147</v>
      </c>
      <c r="N275" s="251" t="str">
        <f t="shared" si="57"/>
        <v>-</v>
      </c>
      <c r="O275" s="252" t="str">
        <f t="shared" si="58"/>
        <v>NV</v>
      </c>
      <c r="P275" s="253" t="str">
        <f t="shared" si="59"/>
        <v>--</v>
      </c>
      <c r="Q275" s="252" t="str">
        <f t="shared" si="60"/>
        <v>NV</v>
      </c>
      <c r="R275" s="248" t="s">
        <v>147</v>
      </c>
      <c r="S275" s="254" t="str">
        <f t="shared" si="61"/>
        <v>-</v>
      </c>
      <c r="T275" s="255" t="str">
        <f t="shared" si="62"/>
        <v>NV</v>
      </c>
      <c r="U275" s="254" t="str">
        <f t="shared" si="63"/>
        <v>--</v>
      </c>
      <c r="V275" s="255" t="str">
        <f t="shared" si="64"/>
        <v>NV</v>
      </c>
      <c r="W275" s="256" t="str">
        <f t="shared" si="65"/>
        <v>NV</v>
      </c>
      <c r="X275" s="247"/>
      <c r="Y275" s="248" t="s">
        <v>147</v>
      </c>
      <c r="Z275" s="248" t="s">
        <v>147</v>
      </c>
      <c r="AA275" s="248">
        <v>12.5</v>
      </c>
      <c r="AB275" s="248" t="s">
        <v>147</v>
      </c>
      <c r="AC275" s="247"/>
      <c r="AD275" s="248">
        <v>2.5999999999999998E-4</v>
      </c>
      <c r="AE275" s="248" t="s">
        <v>166</v>
      </c>
      <c r="AF275" s="248">
        <v>2.0000000000000002E-5</v>
      </c>
      <c r="AG275" s="248" t="s">
        <v>166</v>
      </c>
      <c r="AH275" s="248" t="s">
        <v>146</v>
      </c>
      <c r="AI275" s="248">
        <v>4.7199999999999999E-2</v>
      </c>
      <c r="AJ275" s="248">
        <v>8.7599999999999997E-2</v>
      </c>
    </row>
    <row r="276" spans="1:36" ht="13.9" customHeight="1">
      <c r="A276" s="247" t="s">
        <v>716</v>
      </c>
      <c r="B276" s="247" t="s">
        <v>188</v>
      </c>
      <c r="C276" s="248" t="s">
        <v>187</v>
      </c>
      <c r="D276" s="248" t="s">
        <v>145</v>
      </c>
      <c r="E276" s="258" t="s">
        <v>149</v>
      </c>
      <c r="F276" s="258" t="s">
        <v>149</v>
      </c>
      <c r="G276" s="248">
        <v>5.11E-2</v>
      </c>
      <c r="H276" s="247"/>
      <c r="I276" s="249">
        <f t="shared" si="53"/>
        <v>5.11E-2</v>
      </c>
      <c r="J276" s="250">
        <f t="shared" si="54"/>
        <v>5.0999999999999997E-2</v>
      </c>
      <c r="K276" s="249">
        <f t="shared" si="55"/>
        <v>6.13E-2</v>
      </c>
      <c r="L276" s="250">
        <f t="shared" si="56"/>
        <v>6.0999999999999999E-2</v>
      </c>
      <c r="M276" s="248" t="s">
        <v>147</v>
      </c>
      <c r="N276" s="251" t="str">
        <f t="shared" si="57"/>
        <v>-</v>
      </c>
      <c r="O276" s="252" t="str">
        <f t="shared" si="58"/>
        <v>NV</v>
      </c>
      <c r="P276" s="253" t="str">
        <f t="shared" si="59"/>
        <v>--</v>
      </c>
      <c r="Q276" s="252" t="str">
        <f t="shared" si="60"/>
        <v>NV</v>
      </c>
      <c r="R276" s="248" t="s">
        <v>147</v>
      </c>
      <c r="S276" s="254" t="str">
        <f t="shared" si="61"/>
        <v>-</v>
      </c>
      <c r="T276" s="255" t="str">
        <f t="shared" si="62"/>
        <v>NV</v>
      </c>
      <c r="U276" s="254" t="str">
        <f t="shared" si="63"/>
        <v>--</v>
      </c>
      <c r="V276" s="255" t="str">
        <f t="shared" si="64"/>
        <v>NV</v>
      </c>
      <c r="W276" s="256" t="str">
        <f t="shared" si="65"/>
        <v>NV</v>
      </c>
      <c r="X276" s="247"/>
      <c r="Y276" s="248" t="s">
        <v>147</v>
      </c>
      <c r="Z276" s="248" t="s">
        <v>147</v>
      </c>
      <c r="AA276" s="248">
        <v>12.5</v>
      </c>
      <c r="AB276" s="248" t="s">
        <v>147</v>
      </c>
      <c r="AC276" s="247"/>
      <c r="AD276" s="248">
        <v>2.4000000000000001E-4</v>
      </c>
      <c r="AE276" s="248" t="s">
        <v>155</v>
      </c>
      <c r="AF276" s="248">
        <v>1.4E-5</v>
      </c>
      <c r="AG276" s="248" t="s">
        <v>166</v>
      </c>
      <c r="AH276" s="248" t="s">
        <v>146</v>
      </c>
      <c r="AI276" s="248">
        <v>5.11E-2</v>
      </c>
      <c r="AJ276" s="248">
        <v>6.13E-2</v>
      </c>
    </row>
    <row r="277" spans="1:36" ht="13.9" customHeight="1">
      <c r="A277" s="247" t="s">
        <v>717</v>
      </c>
      <c r="B277" s="247" t="s">
        <v>718</v>
      </c>
      <c r="C277" s="248" t="s">
        <v>146</v>
      </c>
      <c r="D277" s="248" t="s">
        <v>145</v>
      </c>
      <c r="E277" s="258" t="s">
        <v>149</v>
      </c>
      <c r="F277" s="258" t="s">
        <v>149</v>
      </c>
      <c r="G277" s="248">
        <v>4.3799999999999999E-2</v>
      </c>
      <c r="H277" s="247"/>
      <c r="I277" s="249">
        <f t="shared" si="53"/>
        <v>4.7199999999999999E-2</v>
      </c>
      <c r="J277" s="250">
        <f t="shared" si="54"/>
        <v>4.7E-2</v>
      </c>
      <c r="K277" s="249">
        <f t="shared" si="55"/>
        <v>4.3799999999999999E-2</v>
      </c>
      <c r="L277" s="250">
        <f t="shared" si="56"/>
        <v>4.3999999999999997E-2</v>
      </c>
      <c r="M277" s="248" t="s">
        <v>147</v>
      </c>
      <c r="N277" s="251" t="str">
        <f t="shared" si="57"/>
        <v>--</v>
      </c>
      <c r="O277" s="252" t="str">
        <f t="shared" si="58"/>
        <v>NV</v>
      </c>
      <c r="P277" s="253" t="str">
        <f t="shared" si="59"/>
        <v>--</v>
      </c>
      <c r="Q277" s="252" t="str">
        <f t="shared" si="60"/>
        <v>NV</v>
      </c>
      <c r="R277" s="248" t="s">
        <v>147</v>
      </c>
      <c r="S277" s="254" t="str">
        <f t="shared" si="61"/>
        <v>--</v>
      </c>
      <c r="T277" s="255" t="str">
        <f t="shared" si="62"/>
        <v>NV</v>
      </c>
      <c r="U277" s="254" t="str">
        <f t="shared" si="63"/>
        <v>--</v>
      </c>
      <c r="V277" s="255" t="str">
        <f t="shared" si="64"/>
        <v>NV</v>
      </c>
      <c r="W277" s="256" t="str">
        <f t="shared" si="65"/>
        <v>NV</v>
      </c>
      <c r="X277" s="247"/>
      <c r="Y277" s="248">
        <v>0</v>
      </c>
      <c r="Z277" s="248" t="s">
        <v>147</v>
      </c>
      <c r="AA277" s="248">
        <v>12.5</v>
      </c>
      <c r="AB277" s="248" t="s">
        <v>147</v>
      </c>
      <c r="AC277" s="247"/>
      <c r="AD277" s="248">
        <v>2.5999999999999998E-4</v>
      </c>
      <c r="AE277" s="248" t="s">
        <v>166</v>
      </c>
      <c r="AF277" s="248">
        <v>1.0000000000000001E-5</v>
      </c>
      <c r="AG277" s="248" t="s">
        <v>199</v>
      </c>
      <c r="AH277" s="248" t="s">
        <v>146</v>
      </c>
      <c r="AI277" s="248">
        <v>4.7199999999999999E-2</v>
      </c>
      <c r="AJ277" s="248">
        <v>4.3799999999999999E-2</v>
      </c>
    </row>
    <row r="278" spans="1:36" ht="13.9" customHeight="1">
      <c r="A278" s="247" t="s">
        <v>719</v>
      </c>
      <c r="B278" s="247" t="s">
        <v>720</v>
      </c>
      <c r="C278" s="248" t="s">
        <v>187</v>
      </c>
      <c r="D278" s="248" t="s">
        <v>145</v>
      </c>
      <c r="E278" s="258" t="s">
        <v>149</v>
      </c>
      <c r="F278" s="258" t="s">
        <v>149</v>
      </c>
      <c r="G278" s="248">
        <v>2.5600000000000001E-2</v>
      </c>
      <c r="H278" s="247"/>
      <c r="I278" s="249">
        <f t="shared" si="53"/>
        <v>2.5600000000000001E-2</v>
      </c>
      <c r="J278" s="250">
        <f t="shared" si="54"/>
        <v>2.5999999999999999E-2</v>
      </c>
      <c r="K278" s="249">
        <f t="shared" si="55"/>
        <v>6.13E-2</v>
      </c>
      <c r="L278" s="250">
        <f t="shared" si="56"/>
        <v>6.0999999999999999E-2</v>
      </c>
      <c r="M278" s="248" t="s">
        <v>147</v>
      </c>
      <c r="N278" s="251" t="str">
        <f t="shared" si="57"/>
        <v>-</v>
      </c>
      <c r="O278" s="252" t="str">
        <f t="shared" si="58"/>
        <v>NV</v>
      </c>
      <c r="P278" s="253" t="str">
        <f t="shared" si="59"/>
        <v>--</v>
      </c>
      <c r="Q278" s="252" t="str">
        <f t="shared" si="60"/>
        <v>NV</v>
      </c>
      <c r="R278" s="248" t="s">
        <v>147</v>
      </c>
      <c r="S278" s="254" t="str">
        <f t="shared" si="61"/>
        <v>-</v>
      </c>
      <c r="T278" s="255" t="str">
        <f t="shared" si="62"/>
        <v>NV</v>
      </c>
      <c r="U278" s="254" t="str">
        <f t="shared" si="63"/>
        <v>--</v>
      </c>
      <c r="V278" s="255" t="str">
        <f t="shared" si="64"/>
        <v>NV</v>
      </c>
      <c r="W278" s="256" t="str">
        <f t="shared" si="65"/>
        <v>NV</v>
      </c>
      <c r="X278" s="247"/>
      <c r="Y278" s="248" t="s">
        <v>147</v>
      </c>
      <c r="Z278" s="248" t="s">
        <v>147</v>
      </c>
      <c r="AA278" s="248">
        <v>12.5</v>
      </c>
      <c r="AB278" s="248" t="s">
        <v>147</v>
      </c>
      <c r="AC278" s="247"/>
      <c r="AD278" s="248">
        <v>4.8000000000000001E-4</v>
      </c>
      <c r="AE278" s="248" t="s">
        <v>155</v>
      </c>
      <c r="AF278" s="248">
        <v>1.4E-5</v>
      </c>
      <c r="AG278" s="248" t="s">
        <v>166</v>
      </c>
      <c r="AH278" s="248" t="s">
        <v>146</v>
      </c>
      <c r="AI278" s="248">
        <v>2.5600000000000001E-2</v>
      </c>
      <c r="AJ278" s="248">
        <v>6.13E-2</v>
      </c>
    </row>
    <row r="279" spans="1:36" ht="13.9" customHeight="1">
      <c r="A279" s="247" t="s">
        <v>721</v>
      </c>
      <c r="B279" s="247" t="s">
        <v>722</v>
      </c>
      <c r="C279" s="248" t="s">
        <v>187</v>
      </c>
      <c r="D279" s="248" t="s">
        <v>145</v>
      </c>
      <c r="E279" s="258" t="s">
        <v>149</v>
      </c>
      <c r="F279" s="258" t="s">
        <v>149</v>
      </c>
      <c r="G279" s="248">
        <v>4.7199999999999999E-2</v>
      </c>
      <c r="H279" s="247"/>
      <c r="I279" s="249">
        <f t="shared" si="53"/>
        <v>4.7199999999999999E-2</v>
      </c>
      <c r="J279" s="250">
        <f t="shared" si="54"/>
        <v>4.7E-2</v>
      </c>
      <c r="K279" s="249">
        <f t="shared" si="55"/>
        <v>6.13E-2</v>
      </c>
      <c r="L279" s="250">
        <f t="shared" si="56"/>
        <v>6.0999999999999999E-2</v>
      </c>
      <c r="M279" s="248" t="s">
        <v>147</v>
      </c>
      <c r="N279" s="251" t="str">
        <f t="shared" si="57"/>
        <v>-</v>
      </c>
      <c r="O279" s="252" t="str">
        <f t="shared" si="58"/>
        <v>NV</v>
      </c>
      <c r="P279" s="253" t="str">
        <f t="shared" si="59"/>
        <v>--</v>
      </c>
      <c r="Q279" s="252" t="str">
        <f t="shared" si="60"/>
        <v>NV</v>
      </c>
      <c r="R279" s="248" t="s">
        <v>147</v>
      </c>
      <c r="S279" s="254" t="str">
        <f t="shared" si="61"/>
        <v>-</v>
      </c>
      <c r="T279" s="255" t="str">
        <f t="shared" si="62"/>
        <v>NV</v>
      </c>
      <c r="U279" s="254" t="str">
        <f t="shared" si="63"/>
        <v>--</v>
      </c>
      <c r="V279" s="255" t="str">
        <f t="shared" si="64"/>
        <v>NV</v>
      </c>
      <c r="W279" s="256" t="str">
        <f t="shared" si="65"/>
        <v>NV</v>
      </c>
      <c r="X279" s="247"/>
      <c r="Y279" s="248" t="s">
        <v>147</v>
      </c>
      <c r="Z279" s="248" t="s">
        <v>147</v>
      </c>
      <c r="AA279" s="248">
        <v>12.5</v>
      </c>
      <c r="AB279" s="248" t="s">
        <v>147</v>
      </c>
      <c r="AC279" s="247"/>
      <c r="AD279" s="248">
        <v>2.5999999999999998E-4</v>
      </c>
      <c r="AE279" s="248" t="s">
        <v>166</v>
      </c>
      <c r="AF279" s="248">
        <v>1.4E-5</v>
      </c>
      <c r="AG279" s="248" t="s">
        <v>166</v>
      </c>
      <c r="AH279" s="248" t="s">
        <v>146</v>
      </c>
      <c r="AI279" s="248">
        <v>4.7199999999999999E-2</v>
      </c>
      <c r="AJ279" s="248">
        <v>6.13E-2</v>
      </c>
    </row>
    <row r="280" spans="1:36" ht="13.9" customHeight="1">
      <c r="A280" s="247" t="s">
        <v>724</v>
      </c>
      <c r="B280" s="247" t="s">
        <v>725</v>
      </c>
      <c r="C280" s="248" t="s">
        <v>146</v>
      </c>
      <c r="D280" s="248" t="s">
        <v>145</v>
      </c>
      <c r="E280" s="258" t="s">
        <v>149</v>
      </c>
      <c r="F280" s="258" t="s">
        <v>149</v>
      </c>
      <c r="G280" s="248">
        <v>0.219</v>
      </c>
      <c r="H280" s="247"/>
      <c r="I280" s="249" t="str">
        <f t="shared" si="53"/>
        <v>-</v>
      </c>
      <c r="J280" s="250" t="str">
        <f t="shared" si="54"/>
        <v>NITI</v>
      </c>
      <c r="K280" s="249">
        <f t="shared" si="55"/>
        <v>0.219</v>
      </c>
      <c r="L280" s="250">
        <f t="shared" si="56"/>
        <v>0.22</v>
      </c>
      <c r="M280" s="248" t="s">
        <v>147</v>
      </c>
      <c r="N280" s="251" t="str">
        <f t="shared" si="57"/>
        <v>--</v>
      </c>
      <c r="O280" s="252" t="str">
        <f t="shared" si="58"/>
        <v>NITI, NV</v>
      </c>
      <c r="P280" s="253" t="str">
        <f t="shared" si="59"/>
        <v>--</v>
      </c>
      <c r="Q280" s="252" t="str">
        <f t="shared" si="60"/>
        <v>NV</v>
      </c>
      <c r="R280" s="248" t="s">
        <v>147</v>
      </c>
      <c r="S280" s="254" t="str">
        <f t="shared" si="61"/>
        <v>--</v>
      </c>
      <c r="T280" s="255" t="str">
        <f t="shared" si="62"/>
        <v>NITI, NV</v>
      </c>
      <c r="U280" s="254" t="str">
        <f t="shared" si="63"/>
        <v>--</v>
      </c>
      <c r="V280" s="255" t="str">
        <f t="shared" si="64"/>
        <v>NV</v>
      </c>
      <c r="W280" s="256" t="str">
        <f t="shared" si="65"/>
        <v>NV</v>
      </c>
      <c r="X280" s="247"/>
      <c r="Y280" s="248">
        <v>20600</v>
      </c>
      <c r="Z280" s="248">
        <v>845</v>
      </c>
      <c r="AA280" s="248">
        <v>12.5</v>
      </c>
      <c r="AB280" s="248">
        <v>1.5</v>
      </c>
      <c r="AC280" s="248" t="s">
        <v>148</v>
      </c>
      <c r="AD280" s="248" t="s">
        <v>147</v>
      </c>
      <c r="AE280" s="247"/>
      <c r="AF280" s="248">
        <v>5.0000000000000002E-5</v>
      </c>
      <c r="AG280" s="248" t="s">
        <v>160</v>
      </c>
      <c r="AH280" s="248" t="s">
        <v>146</v>
      </c>
      <c r="AI280" s="248" t="s">
        <v>147</v>
      </c>
      <c r="AJ280" s="248">
        <v>0.219</v>
      </c>
    </row>
    <row r="281" spans="1:36" ht="13.9" customHeight="1">
      <c r="A281" s="247" t="s">
        <v>726</v>
      </c>
      <c r="B281" s="247" t="s">
        <v>727</v>
      </c>
      <c r="C281" s="248" t="s">
        <v>146</v>
      </c>
      <c r="D281" s="248" t="s">
        <v>145</v>
      </c>
      <c r="E281" s="258" t="s">
        <v>149</v>
      </c>
      <c r="F281" s="258" t="s">
        <v>149</v>
      </c>
      <c r="G281" s="248">
        <v>26.3</v>
      </c>
      <c r="H281" s="247"/>
      <c r="I281" s="249" t="str">
        <f t="shared" si="53"/>
        <v>-</v>
      </c>
      <c r="J281" s="250" t="str">
        <f t="shared" si="54"/>
        <v>NITI</v>
      </c>
      <c r="K281" s="249">
        <f t="shared" si="55"/>
        <v>26.3</v>
      </c>
      <c r="L281" s="250">
        <f t="shared" si="56"/>
        <v>26</v>
      </c>
      <c r="M281" s="248" t="s">
        <v>147</v>
      </c>
      <c r="N281" s="251" t="str">
        <f t="shared" si="57"/>
        <v>--</v>
      </c>
      <c r="O281" s="252" t="str">
        <f t="shared" si="58"/>
        <v>NITI, NV</v>
      </c>
      <c r="P281" s="253" t="str">
        <f t="shared" si="59"/>
        <v>--</v>
      </c>
      <c r="Q281" s="252" t="str">
        <f t="shared" si="60"/>
        <v>NV</v>
      </c>
      <c r="R281" s="248" t="s">
        <v>147</v>
      </c>
      <c r="S281" s="254" t="str">
        <f t="shared" si="61"/>
        <v>--</v>
      </c>
      <c r="T281" s="255" t="str">
        <f t="shared" si="62"/>
        <v>NITI, NV</v>
      </c>
      <c r="U281" s="254" t="str">
        <f t="shared" si="63"/>
        <v>--</v>
      </c>
      <c r="V281" s="255" t="str">
        <f t="shared" si="64"/>
        <v>NV</v>
      </c>
      <c r="W281" s="256" t="str">
        <f t="shared" si="65"/>
        <v>NV</v>
      </c>
      <c r="X281" s="247"/>
      <c r="Y281" s="248">
        <v>23.8</v>
      </c>
      <c r="Z281" s="248">
        <v>7.34</v>
      </c>
      <c r="AA281" s="248">
        <v>12.5</v>
      </c>
      <c r="AB281" s="248">
        <v>1.5</v>
      </c>
      <c r="AC281" s="248" t="s">
        <v>148</v>
      </c>
      <c r="AD281" s="248" t="s">
        <v>147</v>
      </c>
      <c r="AE281" s="247"/>
      <c r="AF281" s="248">
        <v>6.0000000000000001E-3</v>
      </c>
      <c r="AG281" s="248" t="s">
        <v>174</v>
      </c>
      <c r="AH281" s="248" t="s">
        <v>146</v>
      </c>
      <c r="AI281" s="248" t="s">
        <v>147</v>
      </c>
      <c r="AJ281" s="248">
        <v>26.3</v>
      </c>
    </row>
    <row r="282" spans="1:36" ht="13.9" customHeight="1">
      <c r="A282" s="247" t="s">
        <v>728</v>
      </c>
      <c r="B282" s="247" t="s">
        <v>729</v>
      </c>
      <c r="C282" s="248" t="s">
        <v>145</v>
      </c>
      <c r="D282" s="248" t="s">
        <v>145</v>
      </c>
      <c r="E282" s="248" t="s">
        <v>145</v>
      </c>
      <c r="F282" s="248" t="s">
        <v>145</v>
      </c>
      <c r="G282" s="248">
        <v>0.307</v>
      </c>
      <c r="H282" s="248" t="s">
        <v>152</v>
      </c>
      <c r="I282" s="249">
        <f t="shared" si="53"/>
        <v>0.307</v>
      </c>
      <c r="J282" s="250">
        <f t="shared" si="54"/>
        <v>0.31</v>
      </c>
      <c r="K282" s="249">
        <f t="shared" si="55"/>
        <v>39.4</v>
      </c>
      <c r="L282" s="250">
        <f t="shared" si="56"/>
        <v>39</v>
      </c>
      <c r="M282" s="248">
        <v>10.199999999999999</v>
      </c>
      <c r="N282" s="251">
        <f t="shared" si="57"/>
        <v>10.199999999999999</v>
      </c>
      <c r="O282" s="252">
        <f t="shared" si="58"/>
        <v>10</v>
      </c>
      <c r="P282" s="253">
        <f t="shared" si="59"/>
        <v>1313.3333333333333</v>
      </c>
      <c r="Q282" s="252">
        <f t="shared" si="60"/>
        <v>1300</v>
      </c>
      <c r="R282" s="248">
        <v>803</v>
      </c>
      <c r="S282" s="254">
        <f t="shared" si="61"/>
        <v>803</v>
      </c>
      <c r="T282" s="255">
        <f t="shared" si="62"/>
        <v>800</v>
      </c>
      <c r="U282" s="254">
        <f t="shared" si="63"/>
        <v>103056.02605863192</v>
      </c>
      <c r="V282" s="255">
        <f t="shared" si="64"/>
        <v>100000</v>
      </c>
      <c r="W282" s="256">
        <f t="shared" si="65"/>
        <v>2615.6351791530947</v>
      </c>
      <c r="X282" s="248" t="s">
        <v>153</v>
      </c>
      <c r="Y282" s="248">
        <v>1620000</v>
      </c>
      <c r="Z282" s="248">
        <v>798000</v>
      </c>
      <c r="AA282" s="248">
        <v>12.5</v>
      </c>
      <c r="AB282" s="248">
        <v>1.8</v>
      </c>
      <c r="AC282" s="248" t="s">
        <v>154</v>
      </c>
      <c r="AD282" s="248">
        <v>4.0000000000000003E-5</v>
      </c>
      <c r="AE282" s="248" t="s">
        <v>155</v>
      </c>
      <c r="AF282" s="248">
        <v>8.9999999999999993E-3</v>
      </c>
      <c r="AG282" s="248" t="s">
        <v>155</v>
      </c>
      <c r="AH282" s="248" t="s">
        <v>146</v>
      </c>
      <c r="AI282" s="248">
        <v>0.307</v>
      </c>
      <c r="AJ282" s="248">
        <v>39.4</v>
      </c>
    </row>
    <row r="283" spans="1:36" ht="13.9" customHeight="1">
      <c r="A283" s="247" t="s">
        <v>730</v>
      </c>
      <c r="B283" s="247" t="s">
        <v>731</v>
      </c>
      <c r="C283" s="248" t="s">
        <v>146</v>
      </c>
      <c r="D283" s="248" t="s">
        <v>145</v>
      </c>
      <c r="E283" s="258" t="s">
        <v>149</v>
      </c>
      <c r="F283" s="258" t="s">
        <v>149</v>
      </c>
      <c r="G283" s="248">
        <v>3.3099999999999997E-2</v>
      </c>
      <c r="H283" s="247"/>
      <c r="I283" s="249">
        <f t="shared" si="53"/>
        <v>3.3099999999999997E-2</v>
      </c>
      <c r="J283" s="250">
        <f t="shared" si="54"/>
        <v>3.3000000000000002E-2</v>
      </c>
      <c r="K283" s="249" t="str">
        <f t="shared" si="55"/>
        <v>-</v>
      </c>
      <c r="L283" s="250" t="str">
        <f t="shared" si="56"/>
        <v>NITI</v>
      </c>
      <c r="M283" s="248" t="s">
        <v>147</v>
      </c>
      <c r="N283" s="251" t="str">
        <f t="shared" si="57"/>
        <v>-</v>
      </c>
      <c r="O283" s="252" t="str">
        <f t="shared" si="58"/>
        <v>NV</v>
      </c>
      <c r="P283" s="253" t="str">
        <f t="shared" si="59"/>
        <v>--</v>
      </c>
      <c r="Q283" s="252" t="str">
        <f t="shared" si="60"/>
        <v>NITI, NV</v>
      </c>
      <c r="R283" s="248" t="s">
        <v>147</v>
      </c>
      <c r="S283" s="254" t="str">
        <f t="shared" si="61"/>
        <v>-</v>
      </c>
      <c r="T283" s="255" t="str">
        <f t="shared" si="62"/>
        <v>NV</v>
      </c>
      <c r="U283" s="254" t="str">
        <f t="shared" si="63"/>
        <v>--</v>
      </c>
      <c r="V283" s="255" t="str">
        <f t="shared" si="64"/>
        <v>NITI, NV</v>
      </c>
      <c r="W283" s="256" t="str">
        <f t="shared" si="65"/>
        <v>NITI, NV</v>
      </c>
      <c r="X283" s="247"/>
      <c r="Y283" s="248">
        <v>45.9</v>
      </c>
      <c r="Z283" s="248">
        <v>2.66E-3</v>
      </c>
      <c r="AA283" s="248">
        <v>12.5</v>
      </c>
      <c r="AB283" s="248" t="s">
        <v>147</v>
      </c>
      <c r="AC283" s="247"/>
      <c r="AD283" s="248">
        <v>3.6999999999999999E-4</v>
      </c>
      <c r="AE283" s="248" t="s">
        <v>166</v>
      </c>
      <c r="AF283" s="248" t="s">
        <v>147</v>
      </c>
      <c r="AG283" s="247"/>
      <c r="AH283" s="248" t="s">
        <v>146</v>
      </c>
      <c r="AI283" s="248">
        <v>3.3099999999999997E-2</v>
      </c>
      <c r="AJ283" s="248" t="s">
        <v>147</v>
      </c>
    </row>
    <row r="284" spans="1:36" ht="13.9" customHeight="1">
      <c r="A284" s="247" t="s">
        <v>732</v>
      </c>
      <c r="B284" s="247" t="s">
        <v>733</v>
      </c>
      <c r="C284" s="248" t="s">
        <v>145</v>
      </c>
      <c r="D284" s="248" t="s">
        <v>145</v>
      </c>
      <c r="E284" s="248" t="s">
        <v>145</v>
      </c>
      <c r="F284" s="248" t="s">
        <v>145</v>
      </c>
      <c r="G284" s="248">
        <v>1.39</v>
      </c>
      <c r="H284" s="248" t="s">
        <v>152</v>
      </c>
      <c r="I284" s="249">
        <f t="shared" si="53"/>
        <v>1.39</v>
      </c>
      <c r="J284" s="250">
        <f t="shared" si="54"/>
        <v>1.4</v>
      </c>
      <c r="K284" s="249">
        <f t="shared" si="55"/>
        <v>21.9</v>
      </c>
      <c r="L284" s="250">
        <f t="shared" si="56"/>
        <v>22</v>
      </c>
      <c r="M284" s="248">
        <v>46.5</v>
      </c>
      <c r="N284" s="251">
        <f t="shared" si="57"/>
        <v>46.5</v>
      </c>
      <c r="O284" s="252">
        <f t="shared" si="58"/>
        <v>47</v>
      </c>
      <c r="P284" s="253">
        <f t="shared" si="59"/>
        <v>730</v>
      </c>
      <c r="Q284" s="252">
        <f t="shared" si="60"/>
        <v>730</v>
      </c>
      <c r="R284" s="248">
        <v>2250</v>
      </c>
      <c r="S284" s="254">
        <f t="shared" si="61"/>
        <v>2250</v>
      </c>
      <c r="T284" s="255">
        <f t="shared" si="62"/>
        <v>2300</v>
      </c>
      <c r="U284" s="254">
        <f t="shared" si="63"/>
        <v>35449.640287769784</v>
      </c>
      <c r="V284" s="255">
        <f t="shared" si="64"/>
        <v>35000</v>
      </c>
      <c r="W284" s="256">
        <f t="shared" si="65"/>
        <v>1618.7050359712232</v>
      </c>
      <c r="X284" s="248" t="s">
        <v>153</v>
      </c>
      <c r="Y284" s="248">
        <v>118000000</v>
      </c>
      <c r="Z284" s="248">
        <v>68700000</v>
      </c>
      <c r="AA284" s="248">
        <v>12.5</v>
      </c>
      <c r="AB284" s="248">
        <v>7.3</v>
      </c>
      <c r="AC284" s="248" t="s">
        <v>154</v>
      </c>
      <c r="AD284" s="248">
        <v>8.8000000000000004E-6</v>
      </c>
      <c r="AE284" s="248" t="s">
        <v>174</v>
      </c>
      <c r="AF284" s="248">
        <v>5.0000000000000001E-3</v>
      </c>
      <c r="AG284" s="248" t="s">
        <v>174</v>
      </c>
      <c r="AH284" s="248" t="s">
        <v>146</v>
      </c>
      <c r="AI284" s="248">
        <v>1.39</v>
      </c>
      <c r="AJ284" s="248">
        <v>21.9</v>
      </c>
    </row>
    <row r="285" spans="1:36" ht="13.9" customHeight="1">
      <c r="A285" s="247" t="s">
        <v>734</v>
      </c>
      <c r="B285" s="247" t="s">
        <v>735</v>
      </c>
      <c r="C285" s="248" t="s">
        <v>145</v>
      </c>
      <c r="D285" s="248" t="s">
        <v>145</v>
      </c>
      <c r="E285" s="248" t="s">
        <v>145</v>
      </c>
      <c r="F285" s="248" t="s">
        <v>145</v>
      </c>
      <c r="G285" s="248">
        <v>2.1100000000000001E-2</v>
      </c>
      <c r="H285" s="248" t="s">
        <v>152</v>
      </c>
      <c r="I285" s="249">
        <f t="shared" si="53"/>
        <v>2.1100000000000001E-2</v>
      </c>
      <c r="J285" s="250">
        <f t="shared" si="54"/>
        <v>2.1000000000000001E-2</v>
      </c>
      <c r="K285" s="249">
        <f t="shared" si="55"/>
        <v>87.6</v>
      </c>
      <c r="L285" s="250">
        <f t="shared" si="56"/>
        <v>88</v>
      </c>
      <c r="M285" s="248">
        <v>0.70499999999999996</v>
      </c>
      <c r="N285" s="251">
        <f t="shared" si="57"/>
        <v>0.70499999999999996</v>
      </c>
      <c r="O285" s="252">
        <f t="shared" si="58"/>
        <v>0.71</v>
      </c>
      <c r="P285" s="253">
        <f t="shared" si="59"/>
        <v>2920</v>
      </c>
      <c r="Q285" s="252">
        <f t="shared" si="60"/>
        <v>2900</v>
      </c>
      <c r="R285" s="248">
        <v>8.93</v>
      </c>
      <c r="S285" s="254">
        <f t="shared" si="61"/>
        <v>8.93</v>
      </c>
      <c r="T285" s="255">
        <f t="shared" si="62"/>
        <v>8.9</v>
      </c>
      <c r="U285" s="254">
        <f t="shared" si="63"/>
        <v>37074.31279620852</v>
      </c>
      <c r="V285" s="255">
        <f t="shared" si="64"/>
        <v>37000</v>
      </c>
      <c r="W285" s="256">
        <f t="shared" si="65"/>
        <v>423.2227488151658</v>
      </c>
      <c r="X285" s="248" t="s">
        <v>153</v>
      </c>
      <c r="Y285" s="248">
        <v>82500000</v>
      </c>
      <c r="Z285" s="248">
        <v>40200000</v>
      </c>
      <c r="AA285" s="248">
        <v>12.5</v>
      </c>
      <c r="AB285" s="248">
        <v>2.6</v>
      </c>
      <c r="AC285" s="248" t="s">
        <v>154</v>
      </c>
      <c r="AD285" s="248">
        <v>5.8E-4</v>
      </c>
      <c r="AE285" s="248" t="s">
        <v>160</v>
      </c>
      <c r="AF285" s="248">
        <v>0.02</v>
      </c>
      <c r="AG285" s="248" t="s">
        <v>155</v>
      </c>
      <c r="AH285" s="248" t="s">
        <v>146</v>
      </c>
      <c r="AI285" s="248">
        <v>2.1100000000000001E-2</v>
      </c>
      <c r="AJ285" s="248">
        <v>87.6</v>
      </c>
    </row>
    <row r="286" spans="1:36" ht="13.9" customHeight="1">
      <c r="A286" s="247" t="s">
        <v>736</v>
      </c>
      <c r="B286" s="247" t="s">
        <v>737</v>
      </c>
      <c r="C286" s="248" t="s">
        <v>146</v>
      </c>
      <c r="D286" s="248" t="s">
        <v>145</v>
      </c>
      <c r="E286" s="258" t="s">
        <v>149</v>
      </c>
      <c r="F286" s="258" t="s">
        <v>149</v>
      </c>
      <c r="G286" s="248">
        <v>0.111</v>
      </c>
      <c r="H286" s="247"/>
      <c r="I286" s="249">
        <f t="shared" si="53"/>
        <v>0.111</v>
      </c>
      <c r="J286" s="250">
        <f t="shared" si="54"/>
        <v>0.11</v>
      </c>
      <c r="K286" s="249" t="str">
        <f t="shared" si="55"/>
        <v>-</v>
      </c>
      <c r="L286" s="250" t="str">
        <f t="shared" si="56"/>
        <v>NITI</v>
      </c>
      <c r="M286" s="248" t="s">
        <v>147</v>
      </c>
      <c r="N286" s="251" t="str">
        <f t="shared" si="57"/>
        <v>-</v>
      </c>
      <c r="O286" s="252" t="str">
        <f t="shared" si="58"/>
        <v>NV</v>
      </c>
      <c r="P286" s="253" t="str">
        <f t="shared" si="59"/>
        <v>--</v>
      </c>
      <c r="Q286" s="252" t="str">
        <f t="shared" si="60"/>
        <v>NITI, NV</v>
      </c>
      <c r="R286" s="248" t="s">
        <v>147</v>
      </c>
      <c r="S286" s="254" t="str">
        <f t="shared" si="61"/>
        <v>-</v>
      </c>
      <c r="T286" s="255" t="str">
        <f t="shared" si="62"/>
        <v>NV</v>
      </c>
      <c r="U286" s="254" t="str">
        <f t="shared" si="63"/>
        <v>--</v>
      </c>
      <c r="V286" s="255" t="str">
        <f t="shared" si="64"/>
        <v>NITI, NV</v>
      </c>
      <c r="W286" s="256" t="str">
        <f t="shared" si="65"/>
        <v>NITI, NV</v>
      </c>
      <c r="X286" s="247"/>
      <c r="Y286" s="248">
        <v>0.74</v>
      </c>
      <c r="Z286" s="248">
        <v>6.8000000000000005E-2</v>
      </c>
      <c r="AA286" s="248">
        <v>12.5</v>
      </c>
      <c r="AB286" s="248" t="s">
        <v>147</v>
      </c>
      <c r="AC286" s="247"/>
      <c r="AD286" s="248">
        <v>1.1E-4</v>
      </c>
      <c r="AE286" s="248" t="s">
        <v>166</v>
      </c>
      <c r="AF286" s="248" t="s">
        <v>147</v>
      </c>
      <c r="AG286" s="247"/>
      <c r="AH286" s="248" t="s">
        <v>146</v>
      </c>
      <c r="AI286" s="248">
        <v>0.111</v>
      </c>
      <c r="AJ286" s="248" t="s">
        <v>147</v>
      </c>
    </row>
    <row r="287" spans="1:36" ht="13.9" customHeight="1">
      <c r="A287" s="247" t="s">
        <v>738</v>
      </c>
      <c r="B287" s="247" t="s">
        <v>739</v>
      </c>
      <c r="C287" s="248" t="s">
        <v>146</v>
      </c>
      <c r="D287" s="248" t="s">
        <v>145</v>
      </c>
      <c r="E287" s="258" t="s">
        <v>149</v>
      </c>
      <c r="F287" s="258" t="s">
        <v>149</v>
      </c>
      <c r="G287" s="248">
        <v>1.5900000000000001E-3</v>
      </c>
      <c r="H287" s="247"/>
      <c r="I287" s="249">
        <f t="shared" si="53"/>
        <v>1.5900000000000001E-3</v>
      </c>
      <c r="J287" s="250">
        <f t="shared" si="54"/>
        <v>1.6000000000000001E-3</v>
      </c>
      <c r="K287" s="249" t="str">
        <f t="shared" si="55"/>
        <v>-</v>
      </c>
      <c r="L287" s="250" t="str">
        <f t="shared" si="56"/>
        <v>NITI</v>
      </c>
      <c r="M287" s="248" t="s">
        <v>147</v>
      </c>
      <c r="N287" s="251" t="str">
        <f t="shared" si="57"/>
        <v>-</v>
      </c>
      <c r="O287" s="252" t="str">
        <f t="shared" si="58"/>
        <v>NV</v>
      </c>
      <c r="P287" s="253" t="str">
        <f t="shared" si="59"/>
        <v>--</v>
      </c>
      <c r="Q287" s="252" t="str">
        <f t="shared" si="60"/>
        <v>NITI, NV</v>
      </c>
      <c r="R287" s="248" t="s">
        <v>147</v>
      </c>
      <c r="S287" s="254" t="str">
        <f t="shared" si="61"/>
        <v>-</v>
      </c>
      <c r="T287" s="255" t="str">
        <f t="shared" si="62"/>
        <v>NV</v>
      </c>
      <c r="U287" s="254" t="str">
        <f t="shared" si="63"/>
        <v>--</v>
      </c>
      <c r="V287" s="255" t="str">
        <f t="shared" si="64"/>
        <v>NITI, NV</v>
      </c>
      <c r="W287" s="256" t="str">
        <f t="shared" si="65"/>
        <v>NITI, NV</v>
      </c>
      <c r="X287" s="247"/>
      <c r="Y287" s="248">
        <v>115000</v>
      </c>
      <c r="Z287" s="248">
        <v>70.2</v>
      </c>
      <c r="AA287" s="248">
        <v>12.5</v>
      </c>
      <c r="AB287" s="248" t="s">
        <v>147</v>
      </c>
      <c r="AC287" s="247"/>
      <c r="AD287" s="248">
        <v>7.7000000000000002E-3</v>
      </c>
      <c r="AE287" s="248" t="s">
        <v>166</v>
      </c>
      <c r="AF287" s="248" t="s">
        <v>147</v>
      </c>
      <c r="AG287" s="247"/>
      <c r="AH287" s="248" t="s">
        <v>171</v>
      </c>
      <c r="AI287" s="248">
        <v>1.5900000000000001E-3</v>
      </c>
      <c r="AJ287" s="248" t="s">
        <v>147</v>
      </c>
    </row>
    <row r="288" spans="1:36" ht="13.9" customHeight="1">
      <c r="A288" s="247" t="s">
        <v>740</v>
      </c>
      <c r="B288" s="247" t="s">
        <v>741</v>
      </c>
      <c r="C288" s="248" t="s">
        <v>146</v>
      </c>
      <c r="D288" s="248" t="s">
        <v>145</v>
      </c>
      <c r="E288" s="258" t="s">
        <v>149</v>
      </c>
      <c r="F288" s="258" t="s">
        <v>149</v>
      </c>
      <c r="G288" s="248">
        <v>3.6099999999999999E-4</v>
      </c>
      <c r="H288" s="247"/>
      <c r="I288" s="249">
        <f t="shared" si="53"/>
        <v>3.6099999999999999E-4</v>
      </c>
      <c r="J288" s="250">
        <f t="shared" si="54"/>
        <v>3.6000000000000002E-4</v>
      </c>
      <c r="K288" s="249" t="str">
        <f t="shared" si="55"/>
        <v>-</v>
      </c>
      <c r="L288" s="250" t="str">
        <f t="shared" si="56"/>
        <v>NITI</v>
      </c>
      <c r="M288" s="248" t="s">
        <v>147</v>
      </c>
      <c r="N288" s="251" t="str">
        <f t="shared" si="57"/>
        <v>-</v>
      </c>
      <c r="O288" s="252" t="str">
        <f t="shared" si="58"/>
        <v>NV</v>
      </c>
      <c r="P288" s="253" t="str">
        <f t="shared" si="59"/>
        <v>--</v>
      </c>
      <c r="Q288" s="252" t="str">
        <f t="shared" si="60"/>
        <v>NITI, NV</v>
      </c>
      <c r="R288" s="248" t="s">
        <v>147</v>
      </c>
      <c r="S288" s="254" t="str">
        <f t="shared" si="61"/>
        <v>-</v>
      </c>
      <c r="T288" s="255" t="str">
        <f t="shared" si="62"/>
        <v>NV</v>
      </c>
      <c r="U288" s="254" t="str">
        <f t="shared" si="63"/>
        <v>--</v>
      </c>
      <c r="V288" s="255" t="str">
        <f t="shared" si="64"/>
        <v>NITI, NV</v>
      </c>
      <c r="W288" s="256" t="str">
        <f t="shared" si="65"/>
        <v>NITI, NV</v>
      </c>
      <c r="X288" s="247"/>
      <c r="Y288" s="248">
        <v>162000</v>
      </c>
      <c r="Z288" s="248">
        <v>58.3</v>
      </c>
      <c r="AA288" s="248">
        <v>12.5</v>
      </c>
      <c r="AB288" s="248" t="s">
        <v>147</v>
      </c>
      <c r="AC288" s="247"/>
      <c r="AD288" s="248">
        <v>3.4000000000000002E-2</v>
      </c>
      <c r="AE288" s="248" t="s">
        <v>166</v>
      </c>
      <c r="AF288" s="248" t="s">
        <v>147</v>
      </c>
      <c r="AG288" s="247"/>
      <c r="AH288" s="248" t="s">
        <v>171</v>
      </c>
      <c r="AI288" s="248">
        <v>3.6099999999999999E-4</v>
      </c>
      <c r="AJ288" s="248" t="s">
        <v>147</v>
      </c>
    </row>
    <row r="289" spans="1:37" ht="13.9" customHeight="1">
      <c r="A289" s="247" t="s">
        <v>1254</v>
      </c>
      <c r="B289" s="247" t="s">
        <v>742</v>
      </c>
      <c r="C289" s="248" t="s">
        <v>145</v>
      </c>
      <c r="D289" s="248" t="s">
        <v>145</v>
      </c>
      <c r="E289" s="248" t="s">
        <v>145</v>
      </c>
      <c r="F289" s="248" t="s">
        <v>145</v>
      </c>
      <c r="G289" s="248">
        <v>7.6699999999999997E-3</v>
      </c>
      <c r="H289" s="248" t="s">
        <v>152</v>
      </c>
      <c r="I289" s="249">
        <f t="shared" si="53"/>
        <v>7.6699999999999997E-3</v>
      </c>
      <c r="J289" s="250">
        <f t="shared" si="54"/>
        <v>7.7000000000000002E-3</v>
      </c>
      <c r="K289" s="249" t="str">
        <f t="shared" si="55"/>
        <v>-</v>
      </c>
      <c r="L289" s="250" t="str">
        <f t="shared" si="56"/>
        <v>NITI</v>
      </c>
      <c r="M289" s="248">
        <v>0.25600000000000001</v>
      </c>
      <c r="N289" s="251">
        <f t="shared" si="57"/>
        <v>0.25600000000000001</v>
      </c>
      <c r="O289" s="252">
        <f t="shared" si="58"/>
        <v>0.26</v>
      </c>
      <c r="P289" s="253" t="str">
        <f t="shared" si="59"/>
        <v>--</v>
      </c>
      <c r="Q289" s="252" t="str">
        <f t="shared" si="60"/>
        <v>NITI</v>
      </c>
      <c r="R289" s="248">
        <v>26.9</v>
      </c>
      <c r="S289" s="254">
        <f t="shared" si="61"/>
        <v>26.9</v>
      </c>
      <c r="T289" s="255">
        <f t="shared" si="62"/>
        <v>27</v>
      </c>
      <c r="U289" s="254" t="str">
        <f t="shared" si="63"/>
        <v>--</v>
      </c>
      <c r="V289" s="255" t="str">
        <f t="shared" si="64"/>
        <v>NITI</v>
      </c>
      <c r="W289" s="256" t="str">
        <f t="shared" si="65"/>
        <v>NITI</v>
      </c>
      <c r="X289" s="248" t="s">
        <v>153</v>
      </c>
      <c r="Y289" s="248">
        <v>399000</v>
      </c>
      <c r="Z289" s="248">
        <v>363000</v>
      </c>
      <c r="AA289" s="248">
        <v>12.5</v>
      </c>
      <c r="AB289" s="248" t="s">
        <v>147</v>
      </c>
      <c r="AC289" s="247"/>
      <c r="AD289" s="248">
        <v>1.6000000000000001E-3</v>
      </c>
      <c r="AE289" s="248" t="s">
        <v>155</v>
      </c>
      <c r="AF289" s="248" t="s">
        <v>147</v>
      </c>
      <c r="AG289" s="247"/>
      <c r="AH289" s="248" t="s">
        <v>146</v>
      </c>
      <c r="AI289" s="248">
        <v>7.6699999999999997E-3</v>
      </c>
      <c r="AJ289" s="248" t="s">
        <v>147</v>
      </c>
    </row>
    <row r="290" spans="1:37" ht="13.9" customHeight="1">
      <c r="A290" s="247" t="s">
        <v>744</v>
      </c>
      <c r="B290" s="247" t="s">
        <v>745</v>
      </c>
      <c r="C290" s="248" t="s">
        <v>146</v>
      </c>
      <c r="D290" s="248" t="s">
        <v>145</v>
      </c>
      <c r="E290" s="258" t="s">
        <v>149</v>
      </c>
      <c r="F290" s="258" t="s">
        <v>149</v>
      </c>
      <c r="G290" s="248">
        <v>1.5299999999999999E-2</v>
      </c>
      <c r="H290" s="247"/>
      <c r="I290" s="249">
        <f t="shared" si="53"/>
        <v>1.5299999999999999E-2</v>
      </c>
      <c r="J290" s="250">
        <f t="shared" si="54"/>
        <v>1.4999999999999999E-2</v>
      </c>
      <c r="K290" s="249" t="str">
        <f t="shared" si="55"/>
        <v>-</v>
      </c>
      <c r="L290" s="250" t="str">
        <f t="shared" si="56"/>
        <v>NITI</v>
      </c>
      <c r="M290" s="248" t="s">
        <v>147</v>
      </c>
      <c r="N290" s="251" t="str">
        <f t="shared" si="57"/>
        <v>-</v>
      </c>
      <c r="O290" s="252" t="str">
        <f t="shared" si="58"/>
        <v>NV</v>
      </c>
      <c r="P290" s="253" t="str">
        <f t="shared" si="59"/>
        <v>--</v>
      </c>
      <c r="Q290" s="252" t="str">
        <f t="shared" si="60"/>
        <v>NITI, NV</v>
      </c>
      <c r="R290" s="248" t="s">
        <v>147</v>
      </c>
      <c r="S290" s="254" t="str">
        <f t="shared" si="61"/>
        <v>-</v>
      </c>
      <c r="T290" s="255" t="str">
        <f t="shared" si="62"/>
        <v>NV</v>
      </c>
      <c r="U290" s="254" t="str">
        <f t="shared" si="63"/>
        <v>--</v>
      </c>
      <c r="V290" s="255" t="str">
        <f t="shared" si="64"/>
        <v>NITI, NV</v>
      </c>
      <c r="W290" s="256" t="str">
        <f t="shared" si="65"/>
        <v>NITI, NV</v>
      </c>
      <c r="X290" s="247"/>
      <c r="Y290" s="248">
        <v>3610</v>
      </c>
      <c r="Z290" s="248">
        <v>198</v>
      </c>
      <c r="AA290" s="248">
        <v>12.5</v>
      </c>
      <c r="AB290" s="248" t="s">
        <v>147</v>
      </c>
      <c r="AC290" s="247"/>
      <c r="AD290" s="248">
        <v>8.0000000000000004E-4</v>
      </c>
      <c r="AE290" s="248" t="s">
        <v>166</v>
      </c>
      <c r="AF290" s="248" t="s">
        <v>147</v>
      </c>
      <c r="AG290" s="247"/>
      <c r="AH290" s="248" t="s">
        <v>146</v>
      </c>
      <c r="AI290" s="248">
        <v>1.5299999999999999E-2</v>
      </c>
      <c r="AJ290" s="248" t="s">
        <v>147</v>
      </c>
    </row>
    <row r="291" spans="1:37" ht="13.9" customHeight="1">
      <c r="A291" s="247" t="s">
        <v>746</v>
      </c>
      <c r="B291" s="247" t="s">
        <v>747</v>
      </c>
      <c r="C291" s="248" t="s">
        <v>146</v>
      </c>
      <c r="D291" s="248" t="s">
        <v>145</v>
      </c>
      <c r="E291" s="258" t="s">
        <v>149</v>
      </c>
      <c r="F291" s="258" t="s">
        <v>149</v>
      </c>
      <c r="G291" s="248">
        <v>2.8499999999999999E-4</v>
      </c>
      <c r="H291" s="247"/>
      <c r="I291" s="249">
        <f t="shared" si="53"/>
        <v>2.8499999999999999E-4</v>
      </c>
      <c r="J291" s="250">
        <f t="shared" si="54"/>
        <v>2.9E-4</v>
      </c>
      <c r="K291" s="249" t="str">
        <f t="shared" si="55"/>
        <v>-</v>
      </c>
      <c r="L291" s="250" t="str">
        <f t="shared" si="56"/>
        <v>NITI</v>
      </c>
      <c r="M291" s="248" t="s">
        <v>147</v>
      </c>
      <c r="N291" s="251" t="str">
        <f t="shared" si="57"/>
        <v>-</v>
      </c>
      <c r="O291" s="252" t="str">
        <f t="shared" si="58"/>
        <v>NV</v>
      </c>
      <c r="P291" s="253" t="str">
        <f t="shared" si="59"/>
        <v>--</v>
      </c>
      <c r="Q291" s="252" t="str">
        <f t="shared" si="60"/>
        <v>NITI, NV</v>
      </c>
      <c r="R291" s="248" t="s">
        <v>147</v>
      </c>
      <c r="S291" s="254" t="str">
        <f t="shared" si="61"/>
        <v>-</v>
      </c>
      <c r="T291" s="255" t="str">
        <f t="shared" si="62"/>
        <v>NV</v>
      </c>
      <c r="U291" s="254" t="str">
        <f t="shared" si="63"/>
        <v>--</v>
      </c>
      <c r="V291" s="255" t="str">
        <f t="shared" si="64"/>
        <v>NITI, NV</v>
      </c>
      <c r="W291" s="256" t="str">
        <f t="shared" si="65"/>
        <v>NITI, NV</v>
      </c>
      <c r="X291" s="247"/>
      <c r="Y291" s="248">
        <v>4720000</v>
      </c>
      <c r="Z291" s="248">
        <v>15700000</v>
      </c>
      <c r="AA291" s="248">
        <v>12.5</v>
      </c>
      <c r="AB291" s="248" t="s">
        <v>147</v>
      </c>
      <c r="AC291" s="247"/>
      <c r="AD291" s="248">
        <v>4.2999999999999997E-2</v>
      </c>
      <c r="AE291" s="248" t="s">
        <v>155</v>
      </c>
      <c r="AF291" s="248" t="s">
        <v>147</v>
      </c>
      <c r="AG291" s="247"/>
      <c r="AH291" s="248" t="s">
        <v>171</v>
      </c>
      <c r="AI291" s="248">
        <v>2.8499999999999999E-4</v>
      </c>
      <c r="AJ291" s="248" t="s">
        <v>147</v>
      </c>
    </row>
    <row r="292" spans="1:37" ht="13.9" customHeight="1">
      <c r="A292" s="247" t="s">
        <v>748</v>
      </c>
      <c r="B292" s="247" t="s">
        <v>749</v>
      </c>
      <c r="C292" s="248" t="s">
        <v>145</v>
      </c>
      <c r="D292" s="248" t="s">
        <v>145</v>
      </c>
      <c r="E292" s="248" t="s">
        <v>145</v>
      </c>
      <c r="F292" s="248" t="s">
        <v>145</v>
      </c>
      <c r="G292" s="248">
        <v>8.7600000000000004E-4</v>
      </c>
      <c r="H292" s="248" t="s">
        <v>152</v>
      </c>
      <c r="I292" s="249">
        <f t="shared" si="53"/>
        <v>8.7600000000000004E-4</v>
      </c>
      <c r="J292" s="250">
        <f t="shared" si="54"/>
        <v>8.8000000000000003E-4</v>
      </c>
      <c r="K292" s="249">
        <f t="shared" si="55"/>
        <v>0.17499999999999999</v>
      </c>
      <c r="L292" s="250">
        <f t="shared" si="56"/>
        <v>0.18</v>
      </c>
      <c r="M292" s="248">
        <v>2.92E-2</v>
      </c>
      <c r="N292" s="251">
        <f t="shared" si="57"/>
        <v>2.92E-2</v>
      </c>
      <c r="O292" s="252">
        <f t="shared" si="58"/>
        <v>2.9000000000000001E-2</v>
      </c>
      <c r="P292" s="253">
        <f t="shared" si="59"/>
        <v>5.833333333333333</v>
      </c>
      <c r="Q292" s="252">
        <f t="shared" si="60"/>
        <v>5.8</v>
      </c>
      <c r="R292" s="248">
        <v>24.8</v>
      </c>
      <c r="S292" s="254">
        <f t="shared" si="61"/>
        <v>24.8</v>
      </c>
      <c r="T292" s="255">
        <f t="shared" si="62"/>
        <v>25</v>
      </c>
      <c r="U292" s="254">
        <f t="shared" si="63"/>
        <v>4954.3378995433786</v>
      </c>
      <c r="V292" s="255">
        <f t="shared" si="64"/>
        <v>5000</v>
      </c>
      <c r="W292" s="256">
        <f t="shared" si="65"/>
        <v>28310.502283105023</v>
      </c>
      <c r="X292" s="248" t="s">
        <v>153</v>
      </c>
      <c r="Y292" s="248">
        <v>10800000</v>
      </c>
      <c r="Z292" s="248">
        <v>35400000</v>
      </c>
      <c r="AA292" s="248">
        <v>12.5</v>
      </c>
      <c r="AB292" s="248" t="s">
        <v>147</v>
      </c>
      <c r="AC292" s="247"/>
      <c r="AD292" s="248">
        <v>1.4E-2</v>
      </c>
      <c r="AE292" s="248" t="s">
        <v>155</v>
      </c>
      <c r="AF292" s="248">
        <v>4.0000000000000003E-5</v>
      </c>
      <c r="AG292" s="248" t="s">
        <v>160</v>
      </c>
      <c r="AH292" s="248" t="s">
        <v>171</v>
      </c>
      <c r="AI292" s="248">
        <v>8.7600000000000004E-4</v>
      </c>
      <c r="AJ292" s="248">
        <v>0.17499999999999999</v>
      </c>
    </row>
    <row r="293" spans="1:37" ht="13.9" customHeight="1">
      <c r="A293" s="247" t="s">
        <v>750</v>
      </c>
      <c r="B293" s="247" t="s">
        <v>751</v>
      </c>
      <c r="C293" s="248" t="s">
        <v>146</v>
      </c>
      <c r="D293" s="248" t="s">
        <v>145</v>
      </c>
      <c r="E293" s="258" t="s">
        <v>149</v>
      </c>
      <c r="F293" s="258" t="s">
        <v>149</v>
      </c>
      <c r="G293" s="248">
        <v>4.72</v>
      </c>
      <c r="H293" s="247"/>
      <c r="I293" s="249">
        <f t="shared" si="53"/>
        <v>4.72</v>
      </c>
      <c r="J293" s="250">
        <f t="shared" si="54"/>
        <v>4.7</v>
      </c>
      <c r="K293" s="249" t="str">
        <f t="shared" si="55"/>
        <v>-</v>
      </c>
      <c r="L293" s="250" t="str">
        <f t="shared" si="56"/>
        <v>NITI</v>
      </c>
      <c r="M293" s="248" t="s">
        <v>147</v>
      </c>
      <c r="N293" s="251" t="str">
        <f t="shared" si="57"/>
        <v>-</v>
      </c>
      <c r="O293" s="252" t="str">
        <f t="shared" si="58"/>
        <v>NV</v>
      </c>
      <c r="P293" s="253" t="str">
        <f t="shared" si="59"/>
        <v>--</v>
      </c>
      <c r="Q293" s="252" t="str">
        <f t="shared" si="60"/>
        <v>NITI, NV</v>
      </c>
      <c r="R293" s="248" t="s">
        <v>147</v>
      </c>
      <c r="S293" s="254" t="str">
        <f t="shared" si="61"/>
        <v>-</v>
      </c>
      <c r="T293" s="255" t="str">
        <f t="shared" si="62"/>
        <v>NV</v>
      </c>
      <c r="U293" s="254" t="str">
        <f t="shared" si="63"/>
        <v>--</v>
      </c>
      <c r="V293" s="255" t="str">
        <f t="shared" si="64"/>
        <v>NITI, NV</v>
      </c>
      <c r="W293" s="256" t="str">
        <f t="shared" si="65"/>
        <v>NITI, NV</v>
      </c>
      <c r="X293" s="247"/>
      <c r="Y293" s="248">
        <v>1070000</v>
      </c>
      <c r="Z293" s="248">
        <v>1730</v>
      </c>
      <c r="AA293" s="248">
        <v>12.5</v>
      </c>
      <c r="AB293" s="248" t="s">
        <v>147</v>
      </c>
      <c r="AC293" s="247"/>
      <c r="AD293" s="248">
        <v>2.6000000000000001E-6</v>
      </c>
      <c r="AE293" s="248" t="s">
        <v>166</v>
      </c>
      <c r="AF293" s="248" t="s">
        <v>147</v>
      </c>
      <c r="AG293" s="247"/>
      <c r="AH293" s="248" t="s">
        <v>146</v>
      </c>
      <c r="AI293" s="248">
        <v>4.72</v>
      </c>
      <c r="AJ293" s="248" t="s">
        <v>147</v>
      </c>
    </row>
    <row r="294" spans="1:37" ht="13.9" customHeight="1">
      <c r="A294" s="247" t="s">
        <v>1255</v>
      </c>
      <c r="B294" s="247" t="s">
        <v>743</v>
      </c>
      <c r="C294" s="248" t="s">
        <v>146</v>
      </c>
      <c r="D294" s="248" t="s">
        <v>145</v>
      </c>
      <c r="E294" s="258" t="s">
        <v>149</v>
      </c>
      <c r="F294" s="258" t="s">
        <v>149</v>
      </c>
      <c r="G294" s="248">
        <v>6.13E-3</v>
      </c>
      <c r="H294" s="247"/>
      <c r="I294" s="249">
        <f t="shared" si="53"/>
        <v>6.13E-3</v>
      </c>
      <c r="J294" s="250">
        <f t="shared" si="54"/>
        <v>6.1000000000000004E-3</v>
      </c>
      <c r="K294" s="249" t="str">
        <f t="shared" si="55"/>
        <v>-</v>
      </c>
      <c r="L294" s="250" t="str">
        <f t="shared" si="56"/>
        <v>NITI</v>
      </c>
      <c r="M294" s="248" t="s">
        <v>147</v>
      </c>
      <c r="N294" s="251" t="str">
        <f t="shared" si="57"/>
        <v>-</v>
      </c>
      <c r="O294" s="252" t="str">
        <f t="shared" si="58"/>
        <v>NV</v>
      </c>
      <c r="P294" s="253" t="str">
        <f t="shared" si="59"/>
        <v>--</v>
      </c>
      <c r="Q294" s="252" t="str">
        <f t="shared" si="60"/>
        <v>NITI, NV</v>
      </c>
      <c r="R294" s="248" t="s">
        <v>147</v>
      </c>
      <c r="S294" s="254" t="str">
        <f t="shared" si="61"/>
        <v>-</v>
      </c>
      <c r="T294" s="255" t="str">
        <f t="shared" si="62"/>
        <v>NV</v>
      </c>
      <c r="U294" s="254" t="str">
        <f t="shared" si="63"/>
        <v>--</v>
      </c>
      <c r="V294" s="255" t="str">
        <f t="shared" si="64"/>
        <v>NITI, NV</v>
      </c>
      <c r="W294" s="256" t="str">
        <f t="shared" si="65"/>
        <v>NITI, NV</v>
      </c>
      <c r="X294" s="247"/>
      <c r="Y294" s="248">
        <v>602000</v>
      </c>
      <c r="Z294" s="248">
        <v>2860000</v>
      </c>
      <c r="AA294" s="248">
        <v>12.5</v>
      </c>
      <c r="AB294" s="248" t="s">
        <v>147</v>
      </c>
      <c r="AC294" s="247"/>
      <c r="AD294" s="248">
        <v>2E-3</v>
      </c>
      <c r="AE294" s="248" t="s">
        <v>166</v>
      </c>
      <c r="AF294" s="248" t="s">
        <v>147</v>
      </c>
      <c r="AG294" s="247"/>
      <c r="AH294" s="248" t="s">
        <v>146</v>
      </c>
      <c r="AI294" s="248">
        <v>6.13E-3</v>
      </c>
      <c r="AJ294" s="248" t="s">
        <v>147</v>
      </c>
    </row>
    <row r="295" spans="1:37" ht="13.9" customHeight="1">
      <c r="A295" s="247" t="s">
        <v>752</v>
      </c>
      <c r="B295" s="247" t="s">
        <v>753</v>
      </c>
      <c r="C295" s="248" t="s">
        <v>145</v>
      </c>
      <c r="D295" s="248" t="s">
        <v>145</v>
      </c>
      <c r="E295" s="248" t="s">
        <v>145</v>
      </c>
      <c r="F295" s="248" t="s">
        <v>145</v>
      </c>
      <c r="G295" s="248">
        <v>1.9499999999999999E-3</v>
      </c>
      <c r="H295" s="248" t="s">
        <v>152</v>
      </c>
      <c r="I295" s="249">
        <f t="shared" si="53"/>
        <v>1.9499999999999999E-3</v>
      </c>
      <c r="J295" s="250">
        <f t="shared" si="54"/>
        <v>2E-3</v>
      </c>
      <c r="K295" s="249" t="str">
        <f t="shared" si="55"/>
        <v>-</v>
      </c>
      <c r="L295" s="250" t="str">
        <f t="shared" si="56"/>
        <v>NITI</v>
      </c>
      <c r="M295" s="248">
        <v>6.4899999999999999E-2</v>
      </c>
      <c r="N295" s="251">
        <f t="shared" si="57"/>
        <v>6.4899999999999999E-2</v>
      </c>
      <c r="O295" s="252">
        <f t="shared" si="58"/>
        <v>6.5000000000000002E-2</v>
      </c>
      <c r="P295" s="253" t="str">
        <f t="shared" si="59"/>
        <v>--</v>
      </c>
      <c r="Q295" s="252" t="str">
        <f t="shared" si="60"/>
        <v>NITI</v>
      </c>
      <c r="R295" s="248">
        <v>33.1</v>
      </c>
      <c r="S295" s="254">
        <f t="shared" si="61"/>
        <v>33.1</v>
      </c>
      <c r="T295" s="255">
        <f t="shared" si="62"/>
        <v>33</v>
      </c>
      <c r="U295" s="254" t="str">
        <f t="shared" si="63"/>
        <v>--</v>
      </c>
      <c r="V295" s="255" t="str">
        <f t="shared" si="64"/>
        <v>NITI</v>
      </c>
      <c r="W295" s="256" t="str">
        <f t="shared" si="65"/>
        <v>NITI</v>
      </c>
      <c r="X295" s="248" t="s">
        <v>153</v>
      </c>
      <c r="Y295" s="248">
        <v>5210000</v>
      </c>
      <c r="Z295" s="248">
        <v>17700000</v>
      </c>
      <c r="AA295" s="248">
        <v>12.5</v>
      </c>
      <c r="AB295" s="248" t="s">
        <v>147</v>
      </c>
      <c r="AC295" s="247"/>
      <c r="AD295" s="248">
        <v>6.3E-3</v>
      </c>
      <c r="AE295" s="248" t="s">
        <v>166</v>
      </c>
      <c r="AF295" s="248" t="s">
        <v>147</v>
      </c>
      <c r="AG295" s="247"/>
      <c r="AH295" s="248" t="s">
        <v>146</v>
      </c>
      <c r="AI295" s="248">
        <v>1.9499999999999999E-3</v>
      </c>
      <c r="AJ295" s="248" t="s">
        <v>147</v>
      </c>
    </row>
    <row r="296" spans="1:37" ht="13.9" customHeight="1">
      <c r="A296" s="247" t="s">
        <v>754</v>
      </c>
      <c r="B296" s="247" t="s">
        <v>755</v>
      </c>
      <c r="C296" s="248" t="s">
        <v>146</v>
      </c>
      <c r="D296" s="248" t="s">
        <v>145</v>
      </c>
      <c r="E296" s="258" t="s">
        <v>149</v>
      </c>
      <c r="F296" s="258" t="s">
        <v>149</v>
      </c>
      <c r="G296" s="248">
        <v>6.45E-3</v>
      </c>
      <c r="H296" s="247"/>
      <c r="I296" s="249">
        <f t="shared" si="53"/>
        <v>6.45E-3</v>
      </c>
      <c r="J296" s="250">
        <f t="shared" si="54"/>
        <v>6.4999999999999997E-3</v>
      </c>
      <c r="K296" s="249" t="str">
        <f t="shared" si="55"/>
        <v>-</v>
      </c>
      <c r="L296" s="250" t="str">
        <f t="shared" si="56"/>
        <v>NITI</v>
      </c>
      <c r="M296" s="248" t="s">
        <v>147</v>
      </c>
      <c r="N296" s="251" t="str">
        <f t="shared" si="57"/>
        <v>-</v>
      </c>
      <c r="O296" s="252" t="str">
        <f t="shared" si="58"/>
        <v>NV</v>
      </c>
      <c r="P296" s="253" t="str">
        <f t="shared" si="59"/>
        <v>--</v>
      </c>
      <c r="Q296" s="252" t="str">
        <f t="shared" si="60"/>
        <v>NITI, NV</v>
      </c>
      <c r="R296" s="248" t="s">
        <v>147</v>
      </c>
      <c r="S296" s="254" t="str">
        <f t="shared" si="61"/>
        <v>-</v>
      </c>
      <c r="T296" s="255" t="str">
        <f t="shared" si="62"/>
        <v>NV</v>
      </c>
      <c r="U296" s="254" t="str">
        <f t="shared" si="63"/>
        <v>--</v>
      </c>
      <c r="V296" s="255" t="str">
        <f t="shared" si="64"/>
        <v>NITI, NV</v>
      </c>
      <c r="W296" s="256" t="str">
        <f t="shared" si="65"/>
        <v>NITI, NV</v>
      </c>
      <c r="X296" s="247"/>
      <c r="Y296" s="248">
        <v>225000</v>
      </c>
      <c r="Z296" s="248">
        <v>1000000</v>
      </c>
      <c r="AA296" s="248">
        <v>12.5</v>
      </c>
      <c r="AB296" s="248" t="s">
        <v>147</v>
      </c>
      <c r="AC296" s="247"/>
      <c r="AD296" s="248">
        <v>1.9E-3</v>
      </c>
      <c r="AE296" s="248" t="s">
        <v>166</v>
      </c>
      <c r="AF296" s="248" t="s">
        <v>147</v>
      </c>
      <c r="AG296" s="247"/>
      <c r="AH296" s="248" t="s">
        <v>146</v>
      </c>
      <c r="AI296" s="248">
        <v>6.45E-3</v>
      </c>
      <c r="AJ296" s="248" t="s">
        <v>147</v>
      </c>
    </row>
    <row r="297" spans="1:37" ht="13.9" customHeight="1">
      <c r="A297" s="247" t="s">
        <v>756</v>
      </c>
      <c r="B297" s="247" t="s">
        <v>757</v>
      </c>
      <c r="C297" s="248" t="s">
        <v>146</v>
      </c>
      <c r="D297" s="248" t="s">
        <v>145</v>
      </c>
      <c r="E297" s="258" t="s">
        <v>149</v>
      </c>
      <c r="F297" s="258" t="s">
        <v>149</v>
      </c>
      <c r="G297" s="248">
        <v>4.5399999999999998E-3</v>
      </c>
      <c r="H297" s="247"/>
      <c r="I297" s="249">
        <f t="shared" si="53"/>
        <v>4.5399999999999998E-3</v>
      </c>
      <c r="J297" s="250">
        <f t="shared" si="54"/>
        <v>4.4999999999999997E-3</v>
      </c>
      <c r="K297" s="249" t="str">
        <f t="shared" si="55"/>
        <v>-</v>
      </c>
      <c r="L297" s="250" t="str">
        <f t="shared" si="56"/>
        <v>NITI</v>
      </c>
      <c r="M297" s="248" t="s">
        <v>147</v>
      </c>
      <c r="N297" s="251" t="str">
        <f t="shared" si="57"/>
        <v>-</v>
      </c>
      <c r="O297" s="252" t="str">
        <f t="shared" si="58"/>
        <v>NV</v>
      </c>
      <c r="P297" s="253" t="str">
        <f t="shared" si="59"/>
        <v>--</v>
      </c>
      <c r="Q297" s="252" t="str">
        <f t="shared" si="60"/>
        <v>NITI, NV</v>
      </c>
      <c r="R297" s="248" t="s">
        <v>147</v>
      </c>
      <c r="S297" s="254" t="str">
        <f t="shared" si="61"/>
        <v>-</v>
      </c>
      <c r="T297" s="255" t="str">
        <f t="shared" si="62"/>
        <v>NV</v>
      </c>
      <c r="U297" s="254" t="str">
        <f t="shared" si="63"/>
        <v>--</v>
      </c>
      <c r="V297" s="255" t="str">
        <f t="shared" si="64"/>
        <v>NITI, NV</v>
      </c>
      <c r="W297" s="256" t="str">
        <f t="shared" si="65"/>
        <v>NITI, NV</v>
      </c>
      <c r="X297" s="247"/>
      <c r="Y297" s="248">
        <v>565000</v>
      </c>
      <c r="Z297" s="248">
        <v>2640000</v>
      </c>
      <c r="AA297" s="248">
        <v>12.5</v>
      </c>
      <c r="AB297" s="248" t="s">
        <v>147</v>
      </c>
      <c r="AC297" s="247"/>
      <c r="AD297" s="248">
        <v>2.7000000000000001E-3</v>
      </c>
      <c r="AE297" s="248" t="s">
        <v>166</v>
      </c>
      <c r="AF297" s="248" t="s">
        <v>147</v>
      </c>
      <c r="AG297" s="247"/>
      <c r="AH297" s="248" t="s">
        <v>146</v>
      </c>
      <c r="AI297" s="248">
        <v>4.5399999999999998E-3</v>
      </c>
      <c r="AJ297" s="248" t="s">
        <v>147</v>
      </c>
    </row>
    <row r="298" spans="1:37" ht="13.9" customHeight="1">
      <c r="A298" s="247" t="s">
        <v>758</v>
      </c>
      <c r="B298" s="247" t="s">
        <v>759</v>
      </c>
      <c r="C298" s="248" t="s">
        <v>146</v>
      </c>
      <c r="D298" s="248" t="s">
        <v>145</v>
      </c>
      <c r="E298" s="258" t="s">
        <v>149</v>
      </c>
      <c r="F298" s="258" t="s">
        <v>149</v>
      </c>
      <c r="G298" s="248">
        <v>2.01E-2</v>
      </c>
      <c r="H298" s="247"/>
      <c r="I298" s="249">
        <f t="shared" si="53"/>
        <v>2.01E-2</v>
      </c>
      <c r="J298" s="250">
        <f t="shared" si="54"/>
        <v>0.02</v>
      </c>
      <c r="K298" s="249" t="str">
        <f t="shared" si="55"/>
        <v>-</v>
      </c>
      <c r="L298" s="250" t="str">
        <f t="shared" si="56"/>
        <v>NITI</v>
      </c>
      <c r="M298" s="248" t="s">
        <v>147</v>
      </c>
      <c r="N298" s="251" t="str">
        <f t="shared" si="57"/>
        <v>-</v>
      </c>
      <c r="O298" s="252" t="str">
        <f t="shared" si="58"/>
        <v>NV</v>
      </c>
      <c r="P298" s="253" t="str">
        <f t="shared" si="59"/>
        <v>--</v>
      </c>
      <c r="Q298" s="252" t="str">
        <f t="shared" si="60"/>
        <v>NITI, NV</v>
      </c>
      <c r="R298" s="248" t="s">
        <v>147</v>
      </c>
      <c r="S298" s="254" t="str">
        <f t="shared" si="61"/>
        <v>-</v>
      </c>
      <c r="T298" s="255" t="str">
        <f t="shared" si="62"/>
        <v>NV</v>
      </c>
      <c r="U298" s="254" t="str">
        <f t="shared" si="63"/>
        <v>--</v>
      </c>
      <c r="V298" s="255" t="str">
        <f t="shared" si="64"/>
        <v>NITI, NV</v>
      </c>
      <c r="W298" s="256" t="str">
        <f t="shared" si="65"/>
        <v>NITI, NV</v>
      </c>
      <c r="X298" s="247"/>
      <c r="Y298" s="248">
        <v>323000</v>
      </c>
      <c r="Z298" s="248">
        <v>2000000</v>
      </c>
      <c r="AA298" s="248">
        <v>12.5</v>
      </c>
      <c r="AB298" s="248" t="s">
        <v>147</v>
      </c>
      <c r="AC298" s="247"/>
      <c r="AD298" s="248">
        <v>6.0999999999999997E-4</v>
      </c>
      <c r="AE298" s="248" t="s">
        <v>155</v>
      </c>
      <c r="AF298" s="248" t="s">
        <v>147</v>
      </c>
      <c r="AG298" s="247"/>
      <c r="AH298" s="248" t="s">
        <v>146</v>
      </c>
      <c r="AI298" s="248">
        <v>2.01E-2</v>
      </c>
      <c r="AJ298" s="248" t="s">
        <v>147</v>
      </c>
    </row>
    <row r="299" spans="1:37" ht="13.9" customHeight="1">
      <c r="A299" s="247" t="s">
        <v>760</v>
      </c>
      <c r="B299" s="247" t="s">
        <v>761</v>
      </c>
      <c r="C299" s="248" t="s">
        <v>145</v>
      </c>
      <c r="D299" s="248" t="s">
        <v>145</v>
      </c>
      <c r="E299" s="248" t="s">
        <v>145</v>
      </c>
      <c r="F299" s="248" t="s">
        <v>145</v>
      </c>
      <c r="G299" s="248">
        <v>87.6</v>
      </c>
      <c r="H299" s="248" t="s">
        <v>163</v>
      </c>
      <c r="I299" s="249" t="str">
        <f t="shared" si="53"/>
        <v>-</v>
      </c>
      <c r="J299" s="250" t="str">
        <f t="shared" si="54"/>
        <v>NITI</v>
      </c>
      <c r="K299" s="249">
        <f t="shared" si="55"/>
        <v>87.6</v>
      </c>
      <c r="L299" s="250">
        <f t="shared" si="56"/>
        <v>88</v>
      </c>
      <c r="M299" s="248">
        <v>2920</v>
      </c>
      <c r="N299" s="251" t="str">
        <f t="shared" si="57"/>
        <v>--</v>
      </c>
      <c r="O299" s="252" t="str">
        <f t="shared" si="58"/>
        <v>NITI</v>
      </c>
      <c r="P299" s="253">
        <f t="shared" si="59"/>
        <v>2920</v>
      </c>
      <c r="Q299" s="252">
        <f t="shared" si="60"/>
        <v>2900</v>
      </c>
      <c r="R299" s="248">
        <v>1.4</v>
      </c>
      <c r="S299" s="254" t="str">
        <f t="shared" si="61"/>
        <v>--</v>
      </c>
      <c r="T299" s="255" t="str">
        <f t="shared" si="62"/>
        <v>NITI</v>
      </c>
      <c r="U299" s="254">
        <f t="shared" si="63"/>
        <v>1.4</v>
      </c>
      <c r="V299" s="255">
        <f t="shared" si="64"/>
        <v>1.4</v>
      </c>
      <c r="W299" s="256">
        <f t="shared" si="65"/>
        <v>1.5981735159817351E-2</v>
      </c>
      <c r="X299" s="248" t="s">
        <v>153</v>
      </c>
      <c r="Y299" s="248">
        <v>30700000</v>
      </c>
      <c r="Z299" s="248">
        <v>13800000</v>
      </c>
      <c r="AA299" s="248">
        <v>12.5</v>
      </c>
      <c r="AB299" s="248">
        <v>0.8</v>
      </c>
      <c r="AC299" s="248" t="s">
        <v>154</v>
      </c>
      <c r="AD299" s="248" t="s">
        <v>147</v>
      </c>
      <c r="AE299" s="247"/>
      <c r="AF299" s="248">
        <v>0.02</v>
      </c>
      <c r="AG299" s="248" t="s">
        <v>174</v>
      </c>
      <c r="AH299" s="248" t="s">
        <v>146</v>
      </c>
      <c r="AI299" s="248" t="s">
        <v>147</v>
      </c>
      <c r="AJ299" s="248">
        <v>87.6</v>
      </c>
    </row>
    <row r="300" spans="1:37" ht="13.9" customHeight="1">
      <c r="A300" s="247" t="s">
        <v>762</v>
      </c>
      <c r="B300" s="247" t="s">
        <v>763</v>
      </c>
      <c r="C300" s="248" t="s">
        <v>146</v>
      </c>
      <c r="D300" s="248" t="s">
        <v>145</v>
      </c>
      <c r="E300" s="258" t="s">
        <v>149</v>
      </c>
      <c r="F300" s="258" t="s">
        <v>149</v>
      </c>
      <c r="G300" s="248">
        <v>1.08E-3</v>
      </c>
      <c r="H300" s="247"/>
      <c r="I300" s="249">
        <f t="shared" si="53"/>
        <v>1.08E-3</v>
      </c>
      <c r="J300" s="250">
        <f t="shared" si="54"/>
        <v>1.1000000000000001E-3</v>
      </c>
      <c r="K300" s="249">
        <f t="shared" si="55"/>
        <v>0.58399999999999996</v>
      </c>
      <c r="L300" s="250">
        <f t="shared" si="56"/>
        <v>0.57999999999999996</v>
      </c>
      <c r="M300" s="248" t="s">
        <v>147</v>
      </c>
      <c r="N300" s="251" t="str">
        <f t="shared" si="57"/>
        <v>-</v>
      </c>
      <c r="O300" s="252" t="str">
        <f t="shared" si="58"/>
        <v>NV</v>
      </c>
      <c r="P300" s="253" t="str">
        <f t="shared" si="59"/>
        <v>--</v>
      </c>
      <c r="Q300" s="252" t="str">
        <f t="shared" si="60"/>
        <v>NV</v>
      </c>
      <c r="R300" s="248" t="s">
        <v>147</v>
      </c>
      <c r="S300" s="254" t="str">
        <f t="shared" si="61"/>
        <v>-</v>
      </c>
      <c r="T300" s="255" t="str">
        <f t="shared" si="62"/>
        <v>NV</v>
      </c>
      <c r="U300" s="254" t="str">
        <f t="shared" si="63"/>
        <v>--</v>
      </c>
      <c r="V300" s="255" t="str">
        <f t="shared" si="64"/>
        <v>NV</v>
      </c>
      <c r="W300" s="256" t="str">
        <f t="shared" si="65"/>
        <v>NV</v>
      </c>
      <c r="X300" s="247"/>
      <c r="Y300" s="248">
        <v>2.0400000000000001E-5</v>
      </c>
      <c r="Z300" s="248">
        <v>6.3100000000000002E-5</v>
      </c>
      <c r="AA300" s="248">
        <v>12.5</v>
      </c>
      <c r="AB300" s="248" t="s">
        <v>147</v>
      </c>
      <c r="AC300" s="247"/>
      <c r="AD300" s="248">
        <v>1.14E-2</v>
      </c>
      <c r="AE300" s="248" t="s">
        <v>546</v>
      </c>
      <c r="AF300" s="248">
        <v>1.3300000000000001E-4</v>
      </c>
      <c r="AG300" s="248" t="s">
        <v>546</v>
      </c>
      <c r="AH300" s="248" t="s">
        <v>146</v>
      </c>
      <c r="AI300" s="248">
        <v>1.08E-3</v>
      </c>
      <c r="AJ300" s="248">
        <v>0.58399999999999996</v>
      </c>
      <c r="AK300" s="257" t="s">
        <v>1279</v>
      </c>
    </row>
    <row r="301" spans="1:37" ht="13.9" customHeight="1">
      <c r="A301" s="247" t="s">
        <v>764</v>
      </c>
      <c r="B301" s="247" t="s">
        <v>765</v>
      </c>
      <c r="C301" s="248" t="s">
        <v>146</v>
      </c>
      <c r="D301" s="248" t="s">
        <v>145</v>
      </c>
      <c r="E301" s="258" t="s">
        <v>149</v>
      </c>
      <c r="F301" s="258" t="s">
        <v>149</v>
      </c>
      <c r="G301" s="248">
        <v>1.08E-3</v>
      </c>
      <c r="H301" s="247"/>
      <c r="I301" s="249">
        <f t="shared" si="53"/>
        <v>1.08E-3</v>
      </c>
      <c r="J301" s="250">
        <f t="shared" si="54"/>
        <v>1.1000000000000001E-3</v>
      </c>
      <c r="K301" s="249">
        <f t="shared" si="55"/>
        <v>0.58399999999999996</v>
      </c>
      <c r="L301" s="250">
        <f t="shared" si="56"/>
        <v>0.57999999999999996</v>
      </c>
      <c r="M301" s="248" t="s">
        <v>147</v>
      </c>
      <c r="N301" s="251" t="str">
        <f t="shared" si="57"/>
        <v>-</v>
      </c>
      <c r="O301" s="252" t="str">
        <f t="shared" si="58"/>
        <v>NV</v>
      </c>
      <c r="P301" s="253" t="str">
        <f t="shared" si="59"/>
        <v>--</v>
      </c>
      <c r="Q301" s="252" t="str">
        <f t="shared" si="60"/>
        <v>NV</v>
      </c>
      <c r="R301" s="248" t="s">
        <v>147</v>
      </c>
      <c r="S301" s="254" t="str">
        <f t="shared" si="61"/>
        <v>-</v>
      </c>
      <c r="T301" s="255" t="str">
        <f t="shared" si="62"/>
        <v>NV</v>
      </c>
      <c r="U301" s="254" t="str">
        <f t="shared" si="63"/>
        <v>--</v>
      </c>
      <c r="V301" s="255" t="str">
        <f t="shared" si="64"/>
        <v>NV</v>
      </c>
      <c r="W301" s="256" t="str">
        <f t="shared" si="65"/>
        <v>NV</v>
      </c>
      <c r="X301" s="247"/>
      <c r="Y301" s="248">
        <v>8.9499999999999994E-5</v>
      </c>
      <c r="Z301" s="248">
        <v>3.1600000000000002E-5</v>
      </c>
      <c r="AA301" s="248">
        <v>12.5</v>
      </c>
      <c r="AB301" s="248" t="s">
        <v>147</v>
      </c>
      <c r="AC301" s="247"/>
      <c r="AD301" s="248">
        <v>1.14E-2</v>
      </c>
      <c r="AE301" s="248" t="s">
        <v>546</v>
      </c>
      <c r="AF301" s="248">
        <v>1.3300000000000001E-4</v>
      </c>
      <c r="AG301" s="248" t="s">
        <v>546</v>
      </c>
      <c r="AH301" s="248" t="s">
        <v>146</v>
      </c>
      <c r="AI301" s="248">
        <v>1.08E-3</v>
      </c>
      <c r="AJ301" s="248">
        <v>0.58399999999999996</v>
      </c>
      <c r="AK301" s="257" t="s">
        <v>1279</v>
      </c>
    </row>
    <row r="302" spans="1:37" ht="13.9" customHeight="1">
      <c r="A302" s="247" t="s">
        <v>768</v>
      </c>
      <c r="B302" s="247" t="s">
        <v>769</v>
      </c>
      <c r="C302" s="248" t="s">
        <v>146</v>
      </c>
      <c r="D302" s="248" t="s">
        <v>145</v>
      </c>
      <c r="E302" s="258" t="s">
        <v>149</v>
      </c>
      <c r="F302" s="258" t="s">
        <v>149</v>
      </c>
      <c r="G302" s="248">
        <v>1.08E-5</v>
      </c>
      <c r="H302" s="247"/>
      <c r="I302" s="249">
        <f t="shared" si="53"/>
        <v>1.08E-5</v>
      </c>
      <c r="J302" s="250">
        <f t="shared" si="54"/>
        <v>1.1E-5</v>
      </c>
      <c r="K302" s="249">
        <f t="shared" si="55"/>
        <v>5.8399999999999997E-3</v>
      </c>
      <c r="L302" s="250">
        <f t="shared" si="56"/>
        <v>5.7999999999999996E-3</v>
      </c>
      <c r="M302" s="248" t="s">
        <v>147</v>
      </c>
      <c r="N302" s="251" t="str">
        <f t="shared" si="57"/>
        <v>-</v>
      </c>
      <c r="O302" s="252" t="str">
        <f t="shared" si="58"/>
        <v>NV</v>
      </c>
      <c r="P302" s="253" t="str">
        <f t="shared" si="59"/>
        <v>--</v>
      </c>
      <c r="Q302" s="252" t="str">
        <f t="shared" si="60"/>
        <v>NV</v>
      </c>
      <c r="R302" s="248" t="s">
        <v>147</v>
      </c>
      <c r="S302" s="254" t="str">
        <f t="shared" si="61"/>
        <v>-</v>
      </c>
      <c r="T302" s="255" t="str">
        <f t="shared" si="62"/>
        <v>NV</v>
      </c>
      <c r="U302" s="254" t="str">
        <f t="shared" si="63"/>
        <v>--</v>
      </c>
      <c r="V302" s="255" t="str">
        <f t="shared" si="64"/>
        <v>NV</v>
      </c>
      <c r="W302" s="256" t="str">
        <f t="shared" si="65"/>
        <v>NV</v>
      </c>
      <c r="X302" s="247"/>
      <c r="Y302" s="248">
        <v>3.1699999999999999E-2</v>
      </c>
      <c r="Z302" s="248">
        <v>4.8099999999999997E-2</v>
      </c>
      <c r="AA302" s="248">
        <v>12.5</v>
      </c>
      <c r="AB302" s="248" t="s">
        <v>147</v>
      </c>
      <c r="AC302" s="247"/>
      <c r="AD302" s="248">
        <v>1.1399999999999999</v>
      </c>
      <c r="AE302" s="248" t="s">
        <v>546</v>
      </c>
      <c r="AF302" s="248">
        <v>1.33E-6</v>
      </c>
      <c r="AG302" s="248" t="s">
        <v>546</v>
      </c>
      <c r="AH302" s="248" t="s">
        <v>146</v>
      </c>
      <c r="AI302" s="248">
        <v>1.08E-5</v>
      </c>
      <c r="AJ302" s="248">
        <v>5.8399999999999997E-3</v>
      </c>
      <c r="AK302" s="257" t="s">
        <v>1279</v>
      </c>
    </row>
    <row r="303" spans="1:37" ht="13.9" customHeight="1">
      <c r="A303" s="247" t="s">
        <v>770</v>
      </c>
      <c r="B303" s="247" t="s">
        <v>771</v>
      </c>
      <c r="C303" s="248" t="s">
        <v>146</v>
      </c>
      <c r="D303" s="248" t="s">
        <v>145</v>
      </c>
      <c r="E303" s="258" t="s">
        <v>149</v>
      </c>
      <c r="F303" s="258" t="s">
        <v>149</v>
      </c>
      <c r="G303" s="248">
        <v>1.08E-6</v>
      </c>
      <c r="H303" s="247"/>
      <c r="I303" s="249">
        <f t="shared" si="53"/>
        <v>1.08E-6</v>
      </c>
      <c r="J303" s="250">
        <f t="shared" si="54"/>
        <v>1.1000000000000001E-6</v>
      </c>
      <c r="K303" s="249">
        <f t="shared" si="55"/>
        <v>5.8399999999999999E-4</v>
      </c>
      <c r="L303" s="250">
        <f t="shared" si="56"/>
        <v>5.8E-4</v>
      </c>
      <c r="M303" s="248" t="s">
        <v>147</v>
      </c>
      <c r="N303" s="251" t="str">
        <f t="shared" si="57"/>
        <v>-</v>
      </c>
      <c r="O303" s="252" t="str">
        <f t="shared" si="58"/>
        <v>NV</v>
      </c>
      <c r="P303" s="253" t="str">
        <f t="shared" si="59"/>
        <v>--</v>
      </c>
      <c r="Q303" s="252" t="str">
        <f t="shared" si="60"/>
        <v>NV</v>
      </c>
      <c r="R303" s="248" t="s">
        <v>147</v>
      </c>
      <c r="S303" s="254" t="str">
        <f t="shared" si="61"/>
        <v>-</v>
      </c>
      <c r="T303" s="255" t="str">
        <f t="shared" si="62"/>
        <v>NV</v>
      </c>
      <c r="U303" s="254" t="str">
        <f t="shared" si="63"/>
        <v>--</v>
      </c>
      <c r="V303" s="255" t="str">
        <f t="shared" si="64"/>
        <v>NV</v>
      </c>
      <c r="W303" s="256" t="str">
        <f t="shared" si="65"/>
        <v>NV</v>
      </c>
      <c r="X303" s="247"/>
      <c r="Y303" s="248">
        <v>3.1699999999999999E-2</v>
      </c>
      <c r="Z303" s="248">
        <v>4.8099999999999997E-2</v>
      </c>
      <c r="AA303" s="248">
        <v>12.5</v>
      </c>
      <c r="AB303" s="248" t="s">
        <v>147</v>
      </c>
      <c r="AC303" s="247"/>
      <c r="AD303" s="248">
        <v>11.4</v>
      </c>
      <c r="AE303" s="248" t="s">
        <v>546</v>
      </c>
      <c r="AF303" s="248">
        <v>1.3300000000000001E-7</v>
      </c>
      <c r="AG303" s="248" t="s">
        <v>546</v>
      </c>
      <c r="AH303" s="248" t="s">
        <v>146</v>
      </c>
      <c r="AI303" s="248">
        <v>1.08E-6</v>
      </c>
      <c r="AJ303" s="248">
        <v>5.8399999999999999E-4</v>
      </c>
      <c r="AK303" s="257" t="s">
        <v>1279</v>
      </c>
    </row>
    <row r="304" spans="1:37" ht="13.9" customHeight="1">
      <c r="A304" s="247" t="s">
        <v>772</v>
      </c>
      <c r="B304" s="247" t="s">
        <v>773</v>
      </c>
      <c r="C304" s="248" t="s">
        <v>145</v>
      </c>
      <c r="D304" s="248" t="s">
        <v>145</v>
      </c>
      <c r="E304" s="248" t="s">
        <v>145</v>
      </c>
      <c r="F304" s="248" t="s">
        <v>145</v>
      </c>
      <c r="G304" s="248">
        <v>1.0800000000000001E-2</v>
      </c>
      <c r="H304" s="248" t="s">
        <v>152</v>
      </c>
      <c r="I304" s="249">
        <f t="shared" si="53"/>
        <v>1.0800000000000001E-2</v>
      </c>
      <c r="J304" s="250">
        <f t="shared" si="54"/>
        <v>1.0999999999999999E-2</v>
      </c>
      <c r="K304" s="249">
        <f t="shared" si="55"/>
        <v>5.84</v>
      </c>
      <c r="L304" s="250">
        <f t="shared" si="56"/>
        <v>5.8</v>
      </c>
      <c r="M304" s="248">
        <v>0.35899999999999999</v>
      </c>
      <c r="N304" s="251">
        <f t="shared" si="57"/>
        <v>0.35899999999999999</v>
      </c>
      <c r="O304" s="252">
        <f t="shared" si="58"/>
        <v>0.36</v>
      </c>
      <c r="P304" s="253">
        <f t="shared" si="59"/>
        <v>194.66666666666666</v>
      </c>
      <c r="Q304" s="252">
        <f t="shared" si="60"/>
        <v>190</v>
      </c>
      <c r="R304" s="248">
        <v>1.38</v>
      </c>
      <c r="S304" s="254">
        <f t="shared" si="61"/>
        <v>1.38</v>
      </c>
      <c r="T304" s="255">
        <f t="shared" si="62"/>
        <v>1.4</v>
      </c>
      <c r="U304" s="254">
        <f t="shared" si="63"/>
        <v>746.22222222222206</v>
      </c>
      <c r="V304" s="255">
        <f t="shared" si="64"/>
        <v>750</v>
      </c>
      <c r="W304" s="256">
        <f t="shared" si="65"/>
        <v>127.77777777777776</v>
      </c>
      <c r="X304" s="248" t="s">
        <v>153</v>
      </c>
      <c r="Y304" s="248">
        <v>96</v>
      </c>
      <c r="Z304" s="248">
        <v>124</v>
      </c>
      <c r="AA304" s="248">
        <v>12.5</v>
      </c>
      <c r="AB304" s="248" t="s">
        <v>147</v>
      </c>
      <c r="AC304" s="247"/>
      <c r="AD304" s="248">
        <v>1.14E-3</v>
      </c>
      <c r="AE304" s="248" t="s">
        <v>546</v>
      </c>
      <c r="AF304" s="248">
        <v>1.33E-3</v>
      </c>
      <c r="AG304" s="248" t="s">
        <v>546</v>
      </c>
      <c r="AH304" s="248" t="s">
        <v>146</v>
      </c>
      <c r="AI304" s="248">
        <v>1.0800000000000001E-2</v>
      </c>
      <c r="AJ304" s="248">
        <v>5.84</v>
      </c>
      <c r="AK304" s="257" t="s">
        <v>1277</v>
      </c>
    </row>
    <row r="305" spans="1:37" ht="13.9" customHeight="1">
      <c r="A305" s="247" t="s">
        <v>774</v>
      </c>
      <c r="B305" s="247" t="s">
        <v>775</v>
      </c>
      <c r="C305" s="248" t="s">
        <v>145</v>
      </c>
      <c r="D305" s="248" t="s">
        <v>145</v>
      </c>
      <c r="E305" s="248" t="s">
        <v>145</v>
      </c>
      <c r="F305" s="248" t="s">
        <v>145</v>
      </c>
      <c r="G305" s="248">
        <v>1.0800000000000001E-2</v>
      </c>
      <c r="H305" s="248" t="s">
        <v>152</v>
      </c>
      <c r="I305" s="249">
        <f t="shared" si="53"/>
        <v>1.0800000000000001E-2</v>
      </c>
      <c r="J305" s="250">
        <f t="shared" si="54"/>
        <v>1.0999999999999999E-2</v>
      </c>
      <c r="K305" s="249">
        <f t="shared" si="55"/>
        <v>5.84</v>
      </c>
      <c r="L305" s="250">
        <f t="shared" si="56"/>
        <v>5.8</v>
      </c>
      <c r="M305" s="248">
        <v>0.35899999999999999</v>
      </c>
      <c r="N305" s="251">
        <f t="shared" si="57"/>
        <v>0.35899999999999999</v>
      </c>
      <c r="O305" s="252">
        <f t="shared" si="58"/>
        <v>0.36</v>
      </c>
      <c r="P305" s="253">
        <f t="shared" si="59"/>
        <v>194.66666666666666</v>
      </c>
      <c r="Q305" s="252">
        <f t="shared" si="60"/>
        <v>190</v>
      </c>
      <c r="R305" s="248">
        <v>3.46</v>
      </c>
      <c r="S305" s="254">
        <f t="shared" si="61"/>
        <v>3.46</v>
      </c>
      <c r="T305" s="255">
        <f t="shared" si="62"/>
        <v>3.5</v>
      </c>
      <c r="U305" s="254">
        <f t="shared" si="63"/>
        <v>1870.9629629629626</v>
      </c>
      <c r="V305" s="255">
        <f t="shared" si="64"/>
        <v>1900</v>
      </c>
      <c r="W305" s="256">
        <f t="shared" si="65"/>
        <v>320.37037037037032</v>
      </c>
      <c r="X305" s="248" t="s">
        <v>153</v>
      </c>
      <c r="Y305" s="248">
        <v>158</v>
      </c>
      <c r="Z305" s="248">
        <v>41.7</v>
      </c>
      <c r="AA305" s="248">
        <v>12.5</v>
      </c>
      <c r="AB305" s="248" t="s">
        <v>147</v>
      </c>
      <c r="AC305" s="247"/>
      <c r="AD305" s="248">
        <v>1.14E-3</v>
      </c>
      <c r="AE305" s="248" t="s">
        <v>546</v>
      </c>
      <c r="AF305" s="248">
        <v>1.33E-3</v>
      </c>
      <c r="AG305" s="248" t="s">
        <v>546</v>
      </c>
      <c r="AH305" s="248" t="s">
        <v>146</v>
      </c>
      <c r="AI305" s="248">
        <v>1.0800000000000001E-2</v>
      </c>
      <c r="AJ305" s="248">
        <v>5.84</v>
      </c>
      <c r="AK305" s="257" t="s">
        <v>1277</v>
      </c>
    </row>
    <row r="306" spans="1:37" ht="13.9" customHeight="1">
      <c r="A306" s="247" t="s">
        <v>776</v>
      </c>
      <c r="B306" s="247" t="s">
        <v>777</v>
      </c>
      <c r="C306" s="248" t="s">
        <v>145</v>
      </c>
      <c r="D306" s="248" t="s">
        <v>145</v>
      </c>
      <c r="E306" s="248" t="s">
        <v>145</v>
      </c>
      <c r="F306" s="248" t="s">
        <v>145</v>
      </c>
      <c r="G306" s="248">
        <v>1.0800000000000001E-2</v>
      </c>
      <c r="H306" s="248" t="s">
        <v>152</v>
      </c>
      <c r="I306" s="249">
        <f t="shared" si="53"/>
        <v>1.0800000000000001E-2</v>
      </c>
      <c r="J306" s="250">
        <f t="shared" si="54"/>
        <v>1.0999999999999999E-2</v>
      </c>
      <c r="K306" s="249">
        <f t="shared" si="55"/>
        <v>5.84</v>
      </c>
      <c r="L306" s="250">
        <f t="shared" si="56"/>
        <v>5.8</v>
      </c>
      <c r="M306" s="248">
        <v>0.35899999999999999</v>
      </c>
      <c r="N306" s="251">
        <f t="shared" si="57"/>
        <v>0.35899999999999999</v>
      </c>
      <c r="O306" s="252">
        <f t="shared" si="58"/>
        <v>0.36</v>
      </c>
      <c r="P306" s="253">
        <f t="shared" si="59"/>
        <v>194.66666666666666</v>
      </c>
      <c r="Q306" s="252">
        <f t="shared" si="60"/>
        <v>190</v>
      </c>
      <c r="R306" s="248">
        <v>3.52</v>
      </c>
      <c r="S306" s="254">
        <f t="shared" si="61"/>
        <v>3.52</v>
      </c>
      <c r="T306" s="255">
        <f t="shared" si="62"/>
        <v>3.5</v>
      </c>
      <c r="U306" s="254">
        <f t="shared" si="63"/>
        <v>1903.4074074074072</v>
      </c>
      <c r="V306" s="255">
        <f t="shared" si="64"/>
        <v>1900</v>
      </c>
      <c r="W306" s="256">
        <f t="shared" si="65"/>
        <v>325.92592592592587</v>
      </c>
      <c r="X306" s="248" t="s">
        <v>153</v>
      </c>
      <c r="Y306" s="248">
        <v>115</v>
      </c>
      <c r="Z306" s="248">
        <v>10.4</v>
      </c>
      <c r="AA306" s="248">
        <v>12.5</v>
      </c>
      <c r="AB306" s="248" t="s">
        <v>147</v>
      </c>
      <c r="AC306" s="247"/>
      <c r="AD306" s="248">
        <v>1.14E-3</v>
      </c>
      <c r="AE306" s="248" t="s">
        <v>546</v>
      </c>
      <c r="AF306" s="248">
        <v>1.33E-3</v>
      </c>
      <c r="AG306" s="248" t="s">
        <v>546</v>
      </c>
      <c r="AH306" s="248" t="s">
        <v>146</v>
      </c>
      <c r="AI306" s="248">
        <v>1.0800000000000001E-2</v>
      </c>
      <c r="AJ306" s="248">
        <v>5.84</v>
      </c>
      <c r="AK306" s="257" t="s">
        <v>1277</v>
      </c>
    </row>
    <row r="307" spans="1:37" ht="13.9" customHeight="1">
      <c r="A307" s="247" t="s">
        <v>778</v>
      </c>
      <c r="B307" s="247" t="s">
        <v>779</v>
      </c>
      <c r="C307" s="248" t="s">
        <v>145</v>
      </c>
      <c r="D307" s="248" t="s">
        <v>145</v>
      </c>
      <c r="E307" s="248" t="s">
        <v>145</v>
      </c>
      <c r="F307" s="248" t="s">
        <v>145</v>
      </c>
      <c r="G307" s="248">
        <v>1.0800000000000001E-2</v>
      </c>
      <c r="H307" s="248" t="s">
        <v>152</v>
      </c>
      <c r="I307" s="249">
        <f t="shared" si="53"/>
        <v>1.0800000000000001E-2</v>
      </c>
      <c r="J307" s="250">
        <f t="shared" si="54"/>
        <v>1.0999999999999999E-2</v>
      </c>
      <c r="K307" s="249">
        <f t="shared" si="55"/>
        <v>5.84</v>
      </c>
      <c r="L307" s="250">
        <f t="shared" si="56"/>
        <v>5.8</v>
      </c>
      <c r="M307" s="248">
        <v>0.35899999999999999</v>
      </c>
      <c r="N307" s="251">
        <f t="shared" si="57"/>
        <v>0.35899999999999999</v>
      </c>
      <c r="O307" s="252">
        <f t="shared" si="58"/>
        <v>0.36</v>
      </c>
      <c r="P307" s="253">
        <f t="shared" si="59"/>
        <v>194.66666666666666</v>
      </c>
      <c r="Q307" s="252">
        <f t="shared" si="60"/>
        <v>190</v>
      </c>
      <c r="R307" s="248">
        <v>2.85</v>
      </c>
      <c r="S307" s="254">
        <f t="shared" si="61"/>
        <v>2.85</v>
      </c>
      <c r="T307" s="255">
        <f t="shared" si="62"/>
        <v>2.9</v>
      </c>
      <c r="U307" s="254">
        <f t="shared" si="63"/>
        <v>1541.1111111111109</v>
      </c>
      <c r="V307" s="255">
        <f t="shared" si="64"/>
        <v>1500</v>
      </c>
      <c r="W307" s="256">
        <f t="shared" si="65"/>
        <v>263.88888888888886</v>
      </c>
      <c r="X307" s="248" t="s">
        <v>153</v>
      </c>
      <c r="Y307" s="248">
        <v>96</v>
      </c>
      <c r="Z307" s="248">
        <v>60.4</v>
      </c>
      <c r="AA307" s="248">
        <v>12.5</v>
      </c>
      <c r="AB307" s="248" t="s">
        <v>147</v>
      </c>
      <c r="AC307" s="247"/>
      <c r="AD307" s="248">
        <v>1.14E-3</v>
      </c>
      <c r="AE307" s="248" t="s">
        <v>546</v>
      </c>
      <c r="AF307" s="248">
        <v>1.33E-3</v>
      </c>
      <c r="AG307" s="248" t="s">
        <v>546</v>
      </c>
      <c r="AH307" s="248" t="s">
        <v>146</v>
      </c>
      <c r="AI307" s="248">
        <v>1.0800000000000001E-2</v>
      </c>
      <c r="AJ307" s="248">
        <v>5.84</v>
      </c>
      <c r="AK307" s="257" t="s">
        <v>1277</v>
      </c>
    </row>
    <row r="308" spans="1:37" ht="13.9" customHeight="1">
      <c r="A308" s="247" t="s">
        <v>780</v>
      </c>
      <c r="B308" s="247" t="s">
        <v>781</v>
      </c>
      <c r="C308" s="248" t="s">
        <v>145</v>
      </c>
      <c r="D308" s="248" t="s">
        <v>145</v>
      </c>
      <c r="E308" s="248" t="s">
        <v>145</v>
      </c>
      <c r="F308" s="248" t="s">
        <v>145</v>
      </c>
      <c r="G308" s="248">
        <v>3.23E-6</v>
      </c>
      <c r="H308" s="248" t="s">
        <v>152</v>
      </c>
      <c r="I308" s="249">
        <f t="shared" si="53"/>
        <v>3.23E-6</v>
      </c>
      <c r="J308" s="250">
        <f t="shared" si="54"/>
        <v>3.1999999999999999E-6</v>
      </c>
      <c r="K308" s="249">
        <f t="shared" si="55"/>
        <v>1.75E-3</v>
      </c>
      <c r="L308" s="250">
        <f t="shared" si="56"/>
        <v>1.8E-3</v>
      </c>
      <c r="M308" s="248">
        <v>1.08E-4</v>
      </c>
      <c r="N308" s="251">
        <f t="shared" si="57"/>
        <v>1.08E-4</v>
      </c>
      <c r="O308" s="252">
        <f t="shared" si="58"/>
        <v>1.1E-4</v>
      </c>
      <c r="P308" s="253">
        <f t="shared" si="59"/>
        <v>5.8333333333333334E-2</v>
      </c>
      <c r="Q308" s="252">
        <f t="shared" si="60"/>
        <v>5.8000000000000003E-2</v>
      </c>
      <c r="R308" s="248">
        <v>1.57E-3</v>
      </c>
      <c r="S308" s="254">
        <f t="shared" si="61"/>
        <v>1.57E-3</v>
      </c>
      <c r="T308" s="255">
        <f t="shared" si="62"/>
        <v>1.6000000000000001E-3</v>
      </c>
      <c r="U308" s="254">
        <f t="shared" si="63"/>
        <v>0.85061919504643968</v>
      </c>
      <c r="V308" s="255">
        <f t="shared" si="64"/>
        <v>0.85</v>
      </c>
      <c r="W308" s="256">
        <f t="shared" si="65"/>
        <v>486.06811145510835</v>
      </c>
      <c r="X308" s="248" t="s">
        <v>153</v>
      </c>
      <c r="Y308" s="248">
        <v>39</v>
      </c>
      <c r="Z308" s="248">
        <v>15.1</v>
      </c>
      <c r="AA308" s="248">
        <v>12.5</v>
      </c>
      <c r="AB308" s="248" t="s">
        <v>147</v>
      </c>
      <c r="AC308" s="247"/>
      <c r="AD308" s="248">
        <v>3.8</v>
      </c>
      <c r="AE308" s="248" t="s">
        <v>546</v>
      </c>
      <c r="AF308" s="248">
        <v>3.9999999999999998E-7</v>
      </c>
      <c r="AG308" s="248" t="s">
        <v>546</v>
      </c>
      <c r="AH308" s="248" t="s">
        <v>146</v>
      </c>
      <c r="AI308" s="248">
        <v>3.23E-6</v>
      </c>
      <c r="AJ308" s="248">
        <v>1.75E-3</v>
      </c>
      <c r="AK308" s="257" t="s">
        <v>1277</v>
      </c>
    </row>
    <row r="309" spans="1:37" ht="13.9" customHeight="1">
      <c r="A309" s="247" t="s">
        <v>782</v>
      </c>
      <c r="B309" s="247" t="s">
        <v>783</v>
      </c>
      <c r="C309" s="248" t="s">
        <v>146</v>
      </c>
      <c r="D309" s="248" t="s">
        <v>145</v>
      </c>
      <c r="E309" s="258" t="s">
        <v>149</v>
      </c>
      <c r="F309" s="258" t="s">
        <v>149</v>
      </c>
      <c r="G309" s="248">
        <v>3.2300000000000002E-7</v>
      </c>
      <c r="H309" s="247"/>
      <c r="I309" s="249">
        <f t="shared" si="53"/>
        <v>3.2300000000000002E-7</v>
      </c>
      <c r="J309" s="250">
        <f t="shared" si="54"/>
        <v>3.2000000000000001E-7</v>
      </c>
      <c r="K309" s="249">
        <f t="shared" si="55"/>
        <v>1.75E-4</v>
      </c>
      <c r="L309" s="250">
        <f t="shared" si="56"/>
        <v>1.8000000000000001E-4</v>
      </c>
      <c r="M309" s="248" t="s">
        <v>147</v>
      </c>
      <c r="N309" s="251" t="str">
        <f t="shared" si="57"/>
        <v>-</v>
      </c>
      <c r="O309" s="252" t="str">
        <f t="shared" si="58"/>
        <v>NV</v>
      </c>
      <c r="P309" s="253" t="str">
        <f t="shared" si="59"/>
        <v>--</v>
      </c>
      <c r="Q309" s="252" t="str">
        <f t="shared" si="60"/>
        <v>NV</v>
      </c>
      <c r="R309" s="248" t="s">
        <v>147</v>
      </c>
      <c r="S309" s="254" t="str">
        <f t="shared" si="61"/>
        <v>-</v>
      </c>
      <c r="T309" s="255" t="str">
        <f t="shared" si="62"/>
        <v>NV</v>
      </c>
      <c r="U309" s="254" t="str">
        <f t="shared" si="63"/>
        <v>--</v>
      </c>
      <c r="V309" s="255" t="str">
        <f t="shared" si="64"/>
        <v>NV</v>
      </c>
      <c r="W309" s="256" t="str">
        <f t="shared" si="65"/>
        <v>NV</v>
      </c>
      <c r="X309" s="247"/>
      <c r="Y309" s="248">
        <v>8.3400000000000002E-3</v>
      </c>
      <c r="Z309" s="248">
        <v>1.6299999999999999E-2</v>
      </c>
      <c r="AA309" s="248">
        <v>12.5</v>
      </c>
      <c r="AB309" s="248" t="s">
        <v>147</v>
      </c>
      <c r="AC309" s="247"/>
      <c r="AD309" s="248">
        <v>38</v>
      </c>
      <c r="AE309" s="248" t="s">
        <v>546</v>
      </c>
      <c r="AF309" s="248">
        <v>4.0000000000000001E-8</v>
      </c>
      <c r="AG309" s="248" t="s">
        <v>546</v>
      </c>
      <c r="AH309" s="248" t="s">
        <v>146</v>
      </c>
      <c r="AI309" s="248">
        <v>3.2300000000000002E-7</v>
      </c>
      <c r="AJ309" s="248">
        <v>1.75E-4</v>
      </c>
      <c r="AK309" s="257" t="s">
        <v>1279</v>
      </c>
    </row>
    <row r="310" spans="1:37" ht="13.9" customHeight="1">
      <c r="A310" s="247" t="s">
        <v>784</v>
      </c>
      <c r="B310" s="247" t="s">
        <v>785</v>
      </c>
      <c r="C310" s="248" t="s">
        <v>146</v>
      </c>
      <c r="D310" s="248" t="s">
        <v>145</v>
      </c>
      <c r="E310" s="258" t="s">
        <v>149</v>
      </c>
      <c r="F310" s="258" t="s">
        <v>149</v>
      </c>
      <c r="G310" s="248">
        <v>2.4</v>
      </c>
      <c r="H310" s="247"/>
      <c r="I310" s="249">
        <f t="shared" si="53"/>
        <v>2.4</v>
      </c>
      <c r="J310" s="250">
        <f t="shared" si="54"/>
        <v>2.4</v>
      </c>
      <c r="K310" s="249" t="str">
        <f t="shared" si="55"/>
        <v>-</v>
      </c>
      <c r="L310" s="250" t="str">
        <f t="shared" si="56"/>
        <v>NITI</v>
      </c>
      <c r="M310" s="248" t="s">
        <v>147</v>
      </c>
      <c r="N310" s="251" t="str">
        <f t="shared" si="57"/>
        <v>-</v>
      </c>
      <c r="O310" s="252" t="str">
        <f t="shared" si="58"/>
        <v>NV</v>
      </c>
      <c r="P310" s="253" t="str">
        <f t="shared" si="59"/>
        <v>--</v>
      </c>
      <c r="Q310" s="252" t="str">
        <f t="shared" si="60"/>
        <v>NITI, NV</v>
      </c>
      <c r="R310" s="248" t="s">
        <v>147</v>
      </c>
      <c r="S310" s="254" t="str">
        <f t="shared" si="61"/>
        <v>-</v>
      </c>
      <c r="T310" s="255" t="str">
        <f t="shared" si="62"/>
        <v>NV</v>
      </c>
      <c r="U310" s="254" t="str">
        <f t="shared" si="63"/>
        <v>--</v>
      </c>
      <c r="V310" s="255" t="str">
        <f t="shared" si="64"/>
        <v>NITI, NV</v>
      </c>
      <c r="W310" s="256" t="str">
        <f t="shared" si="65"/>
        <v>NITI, NV</v>
      </c>
      <c r="X310" s="247"/>
      <c r="Y310" s="248">
        <v>1580</v>
      </c>
      <c r="Z310" s="248">
        <v>14</v>
      </c>
      <c r="AA310" s="248">
        <v>12.5</v>
      </c>
      <c r="AB310" s="248" t="s">
        <v>147</v>
      </c>
      <c r="AC310" s="247"/>
      <c r="AD310" s="248">
        <v>5.1000000000000003E-6</v>
      </c>
      <c r="AE310" s="248" t="s">
        <v>166</v>
      </c>
      <c r="AF310" s="248" t="s">
        <v>147</v>
      </c>
      <c r="AG310" s="247"/>
      <c r="AH310" s="248" t="s">
        <v>146</v>
      </c>
      <c r="AI310" s="248">
        <v>2.4</v>
      </c>
      <c r="AJ310" s="248" t="s">
        <v>147</v>
      </c>
    </row>
    <row r="311" spans="1:37" ht="13.9" customHeight="1">
      <c r="A311" s="247" t="s">
        <v>786</v>
      </c>
      <c r="B311" s="247" t="s">
        <v>787</v>
      </c>
      <c r="C311" s="248" t="s">
        <v>145</v>
      </c>
      <c r="D311" s="248" t="s">
        <v>145</v>
      </c>
      <c r="E311" s="248" t="s">
        <v>145</v>
      </c>
      <c r="F311" s="248" t="s">
        <v>145</v>
      </c>
      <c r="G311" s="248">
        <v>4380</v>
      </c>
      <c r="H311" s="248" t="s">
        <v>163</v>
      </c>
      <c r="I311" s="249" t="str">
        <f t="shared" si="53"/>
        <v>-</v>
      </c>
      <c r="J311" s="250" t="str">
        <f t="shared" si="54"/>
        <v>NITI</v>
      </c>
      <c r="K311" s="249">
        <f t="shared" si="55"/>
        <v>4380</v>
      </c>
      <c r="L311" s="250">
        <f t="shared" si="56"/>
        <v>4400</v>
      </c>
      <c r="M311" s="248">
        <v>146000</v>
      </c>
      <c r="N311" s="251" t="str">
        <f t="shared" si="57"/>
        <v>--</v>
      </c>
      <c r="O311" s="252" t="str">
        <f t="shared" si="58"/>
        <v>NITI</v>
      </c>
      <c r="P311" s="253">
        <f t="shared" si="59"/>
        <v>146000</v>
      </c>
      <c r="Q311" s="252">
        <f t="shared" si="60"/>
        <v>150000</v>
      </c>
      <c r="R311" s="248">
        <v>133</v>
      </c>
      <c r="S311" s="254" t="str">
        <f t="shared" si="61"/>
        <v>--</v>
      </c>
      <c r="T311" s="255" t="str">
        <f t="shared" si="62"/>
        <v>NITI</v>
      </c>
      <c r="U311" s="254">
        <f t="shared" si="63"/>
        <v>133</v>
      </c>
      <c r="V311" s="255">
        <f t="shared" si="64"/>
        <v>130</v>
      </c>
      <c r="W311" s="256">
        <f t="shared" si="65"/>
        <v>3.0365296803652967E-2</v>
      </c>
      <c r="X311" s="248" t="s">
        <v>153</v>
      </c>
      <c r="Y311" s="248">
        <v>1990000000</v>
      </c>
      <c r="Z311" s="248">
        <v>1260000000</v>
      </c>
      <c r="AA311" s="248">
        <v>12.5</v>
      </c>
      <c r="AB311" s="248">
        <v>1.4</v>
      </c>
      <c r="AC311" s="248" t="s">
        <v>154</v>
      </c>
      <c r="AD311" s="248" t="s">
        <v>147</v>
      </c>
      <c r="AE311" s="247"/>
      <c r="AF311" s="248">
        <v>1</v>
      </c>
      <c r="AG311" s="248" t="s">
        <v>174</v>
      </c>
      <c r="AH311" s="248" t="s">
        <v>146</v>
      </c>
      <c r="AI311" s="248" t="s">
        <v>147</v>
      </c>
      <c r="AJ311" s="248">
        <v>4380</v>
      </c>
    </row>
    <row r="312" spans="1:37" ht="13.9" customHeight="1">
      <c r="A312" s="247" t="s">
        <v>788</v>
      </c>
      <c r="B312" s="247" t="s">
        <v>789</v>
      </c>
      <c r="C312" s="248" t="s">
        <v>146</v>
      </c>
      <c r="D312" s="248" t="s">
        <v>145</v>
      </c>
      <c r="E312" s="258" t="s">
        <v>149</v>
      </c>
      <c r="F312" s="258" t="s">
        <v>149</v>
      </c>
      <c r="G312" s="248">
        <v>8.7600000000000004E-3</v>
      </c>
      <c r="H312" s="247"/>
      <c r="I312" s="249" t="str">
        <f t="shared" si="53"/>
        <v>-</v>
      </c>
      <c r="J312" s="250" t="str">
        <f t="shared" si="54"/>
        <v>NITI</v>
      </c>
      <c r="K312" s="249">
        <f t="shared" si="55"/>
        <v>8.7600000000000004E-3</v>
      </c>
      <c r="L312" s="250">
        <f t="shared" si="56"/>
        <v>8.8000000000000005E-3</v>
      </c>
      <c r="M312" s="248" t="s">
        <v>147</v>
      </c>
      <c r="N312" s="251" t="str">
        <f t="shared" si="57"/>
        <v>--</v>
      </c>
      <c r="O312" s="252" t="str">
        <f t="shared" si="58"/>
        <v>NITI, NV</v>
      </c>
      <c r="P312" s="253" t="str">
        <f t="shared" si="59"/>
        <v>--</v>
      </c>
      <c r="Q312" s="252" t="str">
        <f t="shared" si="60"/>
        <v>NV</v>
      </c>
      <c r="R312" s="248" t="s">
        <v>147</v>
      </c>
      <c r="S312" s="254" t="str">
        <f t="shared" si="61"/>
        <v>--</v>
      </c>
      <c r="T312" s="255" t="str">
        <f t="shared" si="62"/>
        <v>NITI, NV</v>
      </c>
      <c r="U312" s="254" t="str">
        <f t="shared" si="63"/>
        <v>--</v>
      </c>
      <c r="V312" s="255" t="str">
        <f t="shared" si="64"/>
        <v>NV</v>
      </c>
      <c r="W312" s="256" t="str">
        <f t="shared" si="65"/>
        <v>NV</v>
      </c>
      <c r="X312" s="247"/>
      <c r="Y312" s="248">
        <v>7.1199999999999999E-2</v>
      </c>
      <c r="Z312" s="248">
        <v>5.9700000000000003E-2</v>
      </c>
      <c r="AA312" s="248">
        <v>12.5</v>
      </c>
      <c r="AB312" s="248" t="s">
        <v>147</v>
      </c>
      <c r="AC312" s="247"/>
      <c r="AD312" s="248" t="s">
        <v>147</v>
      </c>
      <c r="AE312" s="247"/>
      <c r="AF312" s="248">
        <v>1.9999999999999999E-6</v>
      </c>
      <c r="AG312" s="248" t="s">
        <v>160</v>
      </c>
      <c r="AH312" s="248" t="s">
        <v>146</v>
      </c>
      <c r="AI312" s="248" t="s">
        <v>147</v>
      </c>
      <c r="AJ312" s="248">
        <v>8.7600000000000004E-3</v>
      </c>
    </row>
    <row r="313" spans="1:37" ht="13.9" customHeight="1">
      <c r="A313" s="247" t="s">
        <v>790</v>
      </c>
      <c r="B313" s="247" t="s">
        <v>791</v>
      </c>
      <c r="C313" s="248" t="s">
        <v>146</v>
      </c>
      <c r="D313" s="248" t="s">
        <v>145</v>
      </c>
      <c r="E313" s="258" t="s">
        <v>149</v>
      </c>
      <c r="F313" s="258" t="s">
        <v>149</v>
      </c>
      <c r="G313" s="248">
        <v>19.5</v>
      </c>
      <c r="H313" s="247"/>
      <c r="I313" s="249">
        <f t="shared" si="53"/>
        <v>19.5</v>
      </c>
      <c r="J313" s="250">
        <f t="shared" si="54"/>
        <v>20</v>
      </c>
      <c r="K313" s="249" t="str">
        <f t="shared" si="55"/>
        <v>-</v>
      </c>
      <c r="L313" s="250" t="str">
        <f t="shared" si="56"/>
        <v>NITI</v>
      </c>
      <c r="M313" s="248" t="s">
        <v>147</v>
      </c>
      <c r="N313" s="251" t="str">
        <f t="shared" si="57"/>
        <v>-</v>
      </c>
      <c r="O313" s="252" t="str">
        <f t="shared" si="58"/>
        <v>NV</v>
      </c>
      <c r="P313" s="253" t="str">
        <f t="shared" si="59"/>
        <v>--</v>
      </c>
      <c r="Q313" s="252" t="str">
        <f t="shared" si="60"/>
        <v>NITI, NV</v>
      </c>
      <c r="R313" s="248" t="s">
        <v>147</v>
      </c>
      <c r="S313" s="254" t="str">
        <f t="shared" si="61"/>
        <v>-</v>
      </c>
      <c r="T313" s="255" t="str">
        <f t="shared" si="62"/>
        <v>NV</v>
      </c>
      <c r="U313" s="254" t="str">
        <f t="shared" si="63"/>
        <v>--</v>
      </c>
      <c r="V313" s="255" t="str">
        <f t="shared" si="64"/>
        <v>NITI, NV</v>
      </c>
      <c r="W313" s="256" t="str">
        <f t="shared" si="65"/>
        <v>NITI, NV</v>
      </c>
      <c r="X313" s="247"/>
      <c r="Y313" s="248">
        <v>6.67</v>
      </c>
      <c r="Z313" s="248">
        <v>6.67</v>
      </c>
      <c r="AA313" s="248">
        <v>12.5</v>
      </c>
      <c r="AB313" s="248" t="s">
        <v>147</v>
      </c>
      <c r="AC313" s="247"/>
      <c r="AD313" s="248">
        <v>6.3E-7</v>
      </c>
      <c r="AE313" s="248" t="s">
        <v>166</v>
      </c>
      <c r="AF313" s="248" t="s">
        <v>147</v>
      </c>
      <c r="AG313" s="247"/>
      <c r="AH313" s="248" t="s">
        <v>146</v>
      </c>
      <c r="AI313" s="248">
        <v>19.5</v>
      </c>
      <c r="AJ313" s="248" t="s">
        <v>147</v>
      </c>
    </row>
    <row r="314" spans="1:37" ht="13.9" customHeight="1">
      <c r="A314" s="247" t="s">
        <v>792</v>
      </c>
      <c r="B314" s="247" t="s">
        <v>793</v>
      </c>
      <c r="C314" s="248" t="s">
        <v>146</v>
      </c>
      <c r="D314" s="248" t="s">
        <v>145</v>
      </c>
      <c r="E314" s="258" t="s">
        <v>149</v>
      </c>
      <c r="F314" s="258" t="s">
        <v>149</v>
      </c>
      <c r="G314" s="248">
        <v>876</v>
      </c>
      <c r="H314" s="247"/>
      <c r="I314" s="249" t="str">
        <f t="shared" si="53"/>
        <v>-</v>
      </c>
      <c r="J314" s="250" t="str">
        <f t="shared" si="54"/>
        <v>NITI</v>
      </c>
      <c r="K314" s="249">
        <f t="shared" si="55"/>
        <v>876</v>
      </c>
      <c r="L314" s="250">
        <f t="shared" si="56"/>
        <v>880</v>
      </c>
      <c r="M314" s="248" t="s">
        <v>147</v>
      </c>
      <c r="N314" s="251" t="str">
        <f t="shared" si="57"/>
        <v>--</v>
      </c>
      <c r="O314" s="252" t="str">
        <f t="shared" si="58"/>
        <v>NITI, NV</v>
      </c>
      <c r="P314" s="253" t="str">
        <f t="shared" si="59"/>
        <v>--</v>
      </c>
      <c r="Q314" s="252" t="str">
        <f t="shared" si="60"/>
        <v>NV</v>
      </c>
      <c r="R314" s="248" t="s">
        <v>147</v>
      </c>
      <c r="S314" s="254" t="str">
        <f t="shared" si="61"/>
        <v>--</v>
      </c>
      <c r="T314" s="255" t="str">
        <f t="shared" si="62"/>
        <v>NITI, NV</v>
      </c>
      <c r="U314" s="254" t="str">
        <f t="shared" si="63"/>
        <v>--</v>
      </c>
      <c r="V314" s="255" t="str">
        <f t="shared" si="64"/>
        <v>NV</v>
      </c>
      <c r="W314" s="256" t="str">
        <f t="shared" si="65"/>
        <v>NV</v>
      </c>
      <c r="X314" s="247"/>
      <c r="Y314" s="248">
        <v>1770000</v>
      </c>
      <c r="Z314" s="248">
        <v>440000</v>
      </c>
      <c r="AA314" s="248">
        <v>12.5</v>
      </c>
      <c r="AB314" s="248">
        <v>1.8</v>
      </c>
      <c r="AC314" s="248" t="s">
        <v>154</v>
      </c>
      <c r="AD314" s="248" t="s">
        <v>147</v>
      </c>
      <c r="AE314" s="247"/>
      <c r="AF314" s="248">
        <v>0.2</v>
      </c>
      <c r="AG314" s="248" t="s">
        <v>166</v>
      </c>
      <c r="AH314" s="248" t="s">
        <v>146</v>
      </c>
      <c r="AI314" s="248" t="s">
        <v>147</v>
      </c>
      <c r="AJ314" s="248">
        <v>876</v>
      </c>
    </row>
    <row r="315" spans="1:37" ht="13.9" customHeight="1">
      <c r="A315" s="247" t="s">
        <v>794</v>
      </c>
      <c r="B315" s="247" t="s">
        <v>795</v>
      </c>
      <c r="C315" s="248" t="s">
        <v>145</v>
      </c>
      <c r="D315" s="248" t="s">
        <v>145</v>
      </c>
      <c r="E315" s="248" t="s">
        <v>145</v>
      </c>
      <c r="F315" s="248" t="s">
        <v>145</v>
      </c>
      <c r="G315" s="248">
        <v>1.31</v>
      </c>
      <c r="H315" s="248" t="s">
        <v>163</v>
      </c>
      <c r="I315" s="249" t="str">
        <f t="shared" si="53"/>
        <v>-</v>
      </c>
      <c r="J315" s="250" t="str">
        <f t="shared" si="54"/>
        <v>NITI</v>
      </c>
      <c r="K315" s="249">
        <f t="shared" si="55"/>
        <v>1.31</v>
      </c>
      <c r="L315" s="250">
        <f t="shared" si="56"/>
        <v>1.3</v>
      </c>
      <c r="M315" s="248">
        <v>43.8</v>
      </c>
      <c r="N315" s="251" t="str">
        <f t="shared" si="57"/>
        <v>--</v>
      </c>
      <c r="O315" s="252" t="str">
        <f t="shared" si="58"/>
        <v>NITI</v>
      </c>
      <c r="P315" s="253">
        <f t="shared" si="59"/>
        <v>43.8</v>
      </c>
      <c r="Q315" s="252">
        <f t="shared" si="60"/>
        <v>44</v>
      </c>
      <c r="R315" s="248">
        <v>3.16</v>
      </c>
      <c r="S315" s="254" t="str">
        <f t="shared" si="61"/>
        <v>--</v>
      </c>
      <c r="T315" s="255" t="str">
        <f t="shared" si="62"/>
        <v>NITI</v>
      </c>
      <c r="U315" s="254">
        <f t="shared" si="63"/>
        <v>3.16</v>
      </c>
      <c r="V315" s="255">
        <f t="shared" si="64"/>
        <v>3.2</v>
      </c>
      <c r="W315" s="256">
        <f t="shared" si="65"/>
        <v>2.4122137404580153</v>
      </c>
      <c r="X315" s="248" t="s">
        <v>153</v>
      </c>
      <c r="Y315" s="248">
        <v>7540000000</v>
      </c>
      <c r="Z315" s="248">
        <v>2840000000</v>
      </c>
      <c r="AA315" s="248">
        <v>12.5</v>
      </c>
      <c r="AB315" s="248" t="s">
        <v>147</v>
      </c>
      <c r="AC315" s="247"/>
      <c r="AD315" s="248" t="s">
        <v>147</v>
      </c>
      <c r="AE315" s="247"/>
      <c r="AF315" s="248">
        <v>2.9999999999999997E-4</v>
      </c>
      <c r="AG315" s="248" t="s">
        <v>155</v>
      </c>
      <c r="AH315" s="248" t="s">
        <v>146</v>
      </c>
      <c r="AI315" s="248" t="s">
        <v>147</v>
      </c>
      <c r="AJ315" s="248">
        <v>1.31</v>
      </c>
    </row>
    <row r="316" spans="1:37" ht="13.9" customHeight="1">
      <c r="A316" s="247" t="s">
        <v>796</v>
      </c>
      <c r="B316" s="247" t="s">
        <v>797</v>
      </c>
      <c r="C316" s="248" t="s">
        <v>145</v>
      </c>
      <c r="D316" s="248" t="s">
        <v>145</v>
      </c>
      <c r="E316" s="248" t="s">
        <v>145</v>
      </c>
      <c r="F316" s="248" t="s">
        <v>145</v>
      </c>
      <c r="G316" s="248">
        <v>1.31</v>
      </c>
      <c r="H316" s="248" t="s">
        <v>163</v>
      </c>
      <c r="I316" s="249" t="str">
        <f t="shared" si="53"/>
        <v>-</v>
      </c>
      <c r="J316" s="250" t="str">
        <f t="shared" si="54"/>
        <v>NITI</v>
      </c>
      <c r="K316" s="249">
        <f t="shared" si="55"/>
        <v>1.31</v>
      </c>
      <c r="L316" s="250">
        <f t="shared" si="56"/>
        <v>1.3</v>
      </c>
      <c r="M316" s="248">
        <v>43.8</v>
      </c>
      <c r="N316" s="251" t="str">
        <f t="shared" si="57"/>
        <v>--</v>
      </c>
      <c r="O316" s="252" t="str">
        <f t="shared" si="58"/>
        <v>NITI</v>
      </c>
      <c r="P316" s="253">
        <f t="shared" si="59"/>
        <v>43.8</v>
      </c>
      <c r="Q316" s="252">
        <f t="shared" si="60"/>
        <v>44</v>
      </c>
      <c r="R316" s="248">
        <v>1.5</v>
      </c>
      <c r="S316" s="254" t="str">
        <f t="shared" si="61"/>
        <v>--</v>
      </c>
      <c r="T316" s="255" t="str">
        <f t="shared" si="62"/>
        <v>NITI</v>
      </c>
      <c r="U316" s="254">
        <f t="shared" si="63"/>
        <v>1.5</v>
      </c>
      <c r="V316" s="255">
        <f t="shared" si="64"/>
        <v>1.5</v>
      </c>
      <c r="W316" s="256">
        <f t="shared" si="65"/>
        <v>1.1450381679389312</v>
      </c>
      <c r="X316" s="248" t="s">
        <v>153</v>
      </c>
      <c r="Y316" s="248">
        <v>53600000000</v>
      </c>
      <c r="Z316" s="248">
        <v>227000000000</v>
      </c>
      <c r="AA316" s="248">
        <v>12.5</v>
      </c>
      <c r="AB316" s="248">
        <v>1.8</v>
      </c>
      <c r="AC316" s="248" t="s">
        <v>154</v>
      </c>
      <c r="AD316" s="248" t="s">
        <v>147</v>
      </c>
      <c r="AE316" s="247"/>
      <c r="AF316" s="248">
        <v>2.9999999999999997E-4</v>
      </c>
      <c r="AG316" s="248" t="s">
        <v>155</v>
      </c>
      <c r="AH316" s="248" t="s">
        <v>146</v>
      </c>
      <c r="AI316" s="248" t="s">
        <v>147</v>
      </c>
      <c r="AJ316" s="248">
        <v>1.31</v>
      </c>
    </row>
    <row r="317" spans="1:37" ht="13.9" customHeight="1">
      <c r="A317" s="247" t="s">
        <v>798</v>
      </c>
      <c r="B317" s="247" t="s">
        <v>799</v>
      </c>
      <c r="C317" s="248" t="s">
        <v>146</v>
      </c>
      <c r="D317" s="248" t="s">
        <v>145</v>
      </c>
      <c r="E317" s="258" t="s">
        <v>149</v>
      </c>
      <c r="F317" s="258" t="s">
        <v>149</v>
      </c>
      <c r="G317" s="248">
        <v>43.8</v>
      </c>
      <c r="H317" s="247"/>
      <c r="I317" s="249" t="str">
        <f t="shared" si="53"/>
        <v>-</v>
      </c>
      <c r="J317" s="250" t="str">
        <f t="shared" si="54"/>
        <v>NITI</v>
      </c>
      <c r="K317" s="249">
        <f t="shared" si="55"/>
        <v>43.8</v>
      </c>
      <c r="L317" s="250">
        <f t="shared" si="56"/>
        <v>44</v>
      </c>
      <c r="M317" s="248" t="s">
        <v>147</v>
      </c>
      <c r="N317" s="251" t="str">
        <f t="shared" si="57"/>
        <v>--</v>
      </c>
      <c r="O317" s="252" t="str">
        <f t="shared" si="58"/>
        <v>NITI, NV</v>
      </c>
      <c r="P317" s="253" t="str">
        <f t="shared" si="59"/>
        <v>--</v>
      </c>
      <c r="Q317" s="252" t="str">
        <f t="shared" si="60"/>
        <v>NV</v>
      </c>
      <c r="R317" s="248" t="s">
        <v>147</v>
      </c>
      <c r="S317" s="254" t="str">
        <f t="shared" si="61"/>
        <v>--</v>
      </c>
      <c r="T317" s="255" t="str">
        <f t="shared" si="62"/>
        <v>NITI, NV</v>
      </c>
      <c r="U317" s="254" t="str">
        <f t="shared" si="63"/>
        <v>--</v>
      </c>
      <c r="V317" s="255" t="str">
        <f t="shared" si="64"/>
        <v>NV</v>
      </c>
      <c r="W317" s="256" t="str">
        <f t="shared" si="65"/>
        <v>NV</v>
      </c>
      <c r="X317" s="247"/>
      <c r="Y317" s="248">
        <v>158000</v>
      </c>
      <c r="Z317" s="248" t="s">
        <v>147</v>
      </c>
      <c r="AA317" s="248">
        <v>12.5</v>
      </c>
      <c r="AB317" s="248" t="s">
        <v>147</v>
      </c>
      <c r="AC317" s="247"/>
      <c r="AD317" s="248" t="s">
        <v>147</v>
      </c>
      <c r="AE317" s="247"/>
      <c r="AF317" s="248">
        <v>0.01</v>
      </c>
      <c r="AG317" s="248" t="s">
        <v>155</v>
      </c>
      <c r="AH317" s="248" t="s">
        <v>146</v>
      </c>
      <c r="AI317" s="248" t="s">
        <v>147</v>
      </c>
      <c r="AJ317" s="248">
        <v>43.8</v>
      </c>
    </row>
    <row r="318" spans="1:37" ht="13.9" customHeight="1">
      <c r="A318" s="247" t="s">
        <v>800</v>
      </c>
      <c r="B318" s="247" t="s">
        <v>801</v>
      </c>
      <c r="C318" s="248" t="s">
        <v>146</v>
      </c>
      <c r="D318" s="248" t="s">
        <v>145</v>
      </c>
      <c r="E318" s="258" t="s">
        <v>149</v>
      </c>
      <c r="F318" s="258" t="s">
        <v>149</v>
      </c>
      <c r="G318" s="248">
        <v>87.6</v>
      </c>
      <c r="H318" s="247"/>
      <c r="I318" s="249" t="str">
        <f t="shared" si="53"/>
        <v>-</v>
      </c>
      <c r="J318" s="250" t="str">
        <f t="shared" si="54"/>
        <v>NITI</v>
      </c>
      <c r="K318" s="249">
        <f t="shared" si="55"/>
        <v>87.6</v>
      </c>
      <c r="L318" s="250">
        <f t="shared" si="56"/>
        <v>88</v>
      </c>
      <c r="M318" s="248" t="s">
        <v>147</v>
      </c>
      <c r="N318" s="251" t="str">
        <f t="shared" si="57"/>
        <v>--</v>
      </c>
      <c r="O318" s="252" t="str">
        <f t="shared" si="58"/>
        <v>NITI, NV</v>
      </c>
      <c r="P318" s="253" t="str">
        <f t="shared" si="59"/>
        <v>--</v>
      </c>
      <c r="Q318" s="252" t="str">
        <f t="shared" si="60"/>
        <v>NV</v>
      </c>
      <c r="R318" s="248" t="s">
        <v>147</v>
      </c>
      <c r="S318" s="254" t="str">
        <f t="shared" si="61"/>
        <v>--</v>
      </c>
      <c r="T318" s="255" t="str">
        <f t="shared" si="62"/>
        <v>NITI, NV</v>
      </c>
      <c r="U318" s="254" t="str">
        <f t="shared" si="63"/>
        <v>--</v>
      </c>
      <c r="V318" s="255" t="str">
        <f t="shared" si="64"/>
        <v>NV</v>
      </c>
      <c r="W318" s="256" t="str">
        <f t="shared" si="65"/>
        <v>NV</v>
      </c>
      <c r="X318" s="247"/>
      <c r="Y318" s="248">
        <v>4120</v>
      </c>
      <c r="Z318" s="248">
        <v>1170</v>
      </c>
      <c r="AA318" s="248">
        <v>12.5</v>
      </c>
      <c r="AB318" s="248">
        <v>1.7</v>
      </c>
      <c r="AC318" s="248" t="s">
        <v>154</v>
      </c>
      <c r="AD318" s="248" t="s">
        <v>147</v>
      </c>
      <c r="AE318" s="247"/>
      <c r="AF318" s="248">
        <v>0.02</v>
      </c>
      <c r="AG318" s="248" t="s">
        <v>166</v>
      </c>
      <c r="AH318" s="248" t="s">
        <v>146</v>
      </c>
      <c r="AI318" s="248" t="s">
        <v>147</v>
      </c>
      <c r="AJ318" s="248">
        <v>87.6</v>
      </c>
    </row>
    <row r="319" spans="1:37" ht="13.9" customHeight="1">
      <c r="A319" s="247" t="s">
        <v>802</v>
      </c>
      <c r="B319" s="247" t="s">
        <v>803</v>
      </c>
      <c r="C319" s="248" t="s">
        <v>187</v>
      </c>
      <c r="D319" s="248" t="s">
        <v>145</v>
      </c>
      <c r="E319" s="258" t="s">
        <v>149</v>
      </c>
      <c r="F319" s="258" t="s">
        <v>149</v>
      </c>
      <c r="G319" s="248">
        <v>1.4300000000000001E-3</v>
      </c>
      <c r="H319" s="247"/>
      <c r="I319" s="249">
        <f t="shared" si="53"/>
        <v>1.4300000000000001E-3</v>
      </c>
      <c r="J319" s="250">
        <f t="shared" si="54"/>
        <v>1.4E-3</v>
      </c>
      <c r="K319" s="249" t="str">
        <f t="shared" si="55"/>
        <v>-</v>
      </c>
      <c r="L319" s="250" t="str">
        <f t="shared" si="56"/>
        <v>NITI</v>
      </c>
      <c r="M319" s="248" t="s">
        <v>147</v>
      </c>
      <c r="N319" s="251" t="str">
        <f t="shared" si="57"/>
        <v>-</v>
      </c>
      <c r="O319" s="252" t="str">
        <f t="shared" si="58"/>
        <v>NV</v>
      </c>
      <c r="P319" s="253" t="str">
        <f t="shared" si="59"/>
        <v>--</v>
      </c>
      <c r="Q319" s="252" t="str">
        <f t="shared" si="60"/>
        <v>NITI, NV</v>
      </c>
      <c r="R319" s="248" t="s">
        <v>147</v>
      </c>
      <c r="S319" s="254" t="str">
        <f t="shared" si="61"/>
        <v>-</v>
      </c>
      <c r="T319" s="255" t="str">
        <f t="shared" si="62"/>
        <v>NV</v>
      </c>
      <c r="U319" s="254" t="str">
        <f t="shared" si="63"/>
        <v>--</v>
      </c>
      <c r="V319" s="255" t="str">
        <f t="shared" si="64"/>
        <v>NITI, NV</v>
      </c>
      <c r="W319" s="256" t="str">
        <f t="shared" si="65"/>
        <v>NITI, NV</v>
      </c>
      <c r="X319" s="247"/>
      <c r="Y319" s="248" t="s">
        <v>147</v>
      </c>
      <c r="Z319" s="248" t="s">
        <v>147</v>
      </c>
      <c r="AA319" s="248">
        <v>12.5</v>
      </c>
      <c r="AB319" s="248" t="s">
        <v>147</v>
      </c>
      <c r="AC319" s="247"/>
      <c r="AD319" s="248">
        <v>8.6E-3</v>
      </c>
      <c r="AE319" s="248" t="s">
        <v>166</v>
      </c>
      <c r="AF319" s="248" t="s">
        <v>147</v>
      </c>
      <c r="AG319" s="247"/>
      <c r="AH319" s="248" t="s">
        <v>146</v>
      </c>
      <c r="AI319" s="248">
        <v>1.4300000000000001E-3</v>
      </c>
      <c r="AJ319" s="248" t="s">
        <v>147</v>
      </c>
      <c r="AK319" s="257" t="s">
        <v>1277</v>
      </c>
    </row>
    <row r="320" spans="1:37" ht="13.9" customHeight="1">
      <c r="A320" s="247" t="s">
        <v>804</v>
      </c>
      <c r="B320" s="247" t="s">
        <v>805</v>
      </c>
      <c r="C320" s="248" t="s">
        <v>145</v>
      </c>
      <c r="D320" s="248" t="s">
        <v>145</v>
      </c>
      <c r="E320" s="248" t="s">
        <v>145</v>
      </c>
      <c r="F320" s="248" t="s">
        <v>145</v>
      </c>
      <c r="G320" s="248">
        <v>2.1499999999999998E-2</v>
      </c>
      <c r="H320" s="248" t="s">
        <v>152</v>
      </c>
      <c r="I320" s="249">
        <f t="shared" si="53"/>
        <v>2.1499999999999998E-2</v>
      </c>
      <c r="J320" s="250">
        <f t="shared" si="54"/>
        <v>2.1999999999999999E-2</v>
      </c>
      <c r="K320" s="249" t="str">
        <f t="shared" si="55"/>
        <v>-</v>
      </c>
      <c r="L320" s="250" t="str">
        <f t="shared" si="56"/>
        <v>NITI</v>
      </c>
      <c r="M320" s="248">
        <v>0.71499999999999997</v>
      </c>
      <c r="N320" s="251">
        <f t="shared" si="57"/>
        <v>0.71499999999999997</v>
      </c>
      <c r="O320" s="252">
        <f t="shared" si="58"/>
        <v>0.72</v>
      </c>
      <c r="P320" s="253" t="str">
        <f t="shared" si="59"/>
        <v>--</v>
      </c>
      <c r="Q320" s="252" t="str">
        <f t="shared" si="60"/>
        <v>NITI</v>
      </c>
      <c r="R320" s="248">
        <v>1.26</v>
      </c>
      <c r="S320" s="254">
        <f t="shared" si="61"/>
        <v>1.26</v>
      </c>
      <c r="T320" s="255">
        <f t="shared" si="62"/>
        <v>1.3</v>
      </c>
      <c r="U320" s="254" t="str">
        <f t="shared" si="63"/>
        <v>--</v>
      </c>
      <c r="V320" s="255" t="str">
        <f t="shared" si="64"/>
        <v>NITI</v>
      </c>
      <c r="W320" s="256" t="str">
        <f t="shared" si="65"/>
        <v>NITI</v>
      </c>
      <c r="X320" s="248" t="s">
        <v>807</v>
      </c>
      <c r="Y320" s="248">
        <v>7760</v>
      </c>
      <c r="Z320" s="248">
        <v>11900</v>
      </c>
      <c r="AA320" s="248">
        <v>12.5</v>
      </c>
      <c r="AB320" s="248" t="s">
        <v>147</v>
      </c>
      <c r="AC320" s="247"/>
      <c r="AD320" s="248">
        <v>5.71E-4</v>
      </c>
      <c r="AE320" s="248" t="s">
        <v>155</v>
      </c>
      <c r="AF320" s="248" t="s">
        <v>147</v>
      </c>
      <c r="AG320" s="247"/>
      <c r="AH320" s="248" t="s">
        <v>146</v>
      </c>
      <c r="AI320" s="248">
        <v>2.1499999999999998E-2</v>
      </c>
      <c r="AJ320" s="248" t="s">
        <v>147</v>
      </c>
      <c r="AK320" s="257" t="s">
        <v>1277</v>
      </c>
    </row>
    <row r="321" spans="1:37" ht="13.9" customHeight="1">
      <c r="A321" s="247" t="s">
        <v>806</v>
      </c>
      <c r="B321" s="247" t="s">
        <v>805</v>
      </c>
      <c r="C321" s="248" t="s">
        <v>145</v>
      </c>
      <c r="D321" s="248" t="s">
        <v>145</v>
      </c>
      <c r="E321" s="248" t="s">
        <v>145</v>
      </c>
      <c r="F321" s="248" t="s">
        <v>145</v>
      </c>
      <c r="G321" s="248">
        <v>0.123</v>
      </c>
      <c r="H321" s="248" t="s">
        <v>152</v>
      </c>
      <c r="I321" s="249">
        <f t="shared" si="53"/>
        <v>0.123</v>
      </c>
      <c r="J321" s="250">
        <f t="shared" si="54"/>
        <v>0.12</v>
      </c>
      <c r="K321" s="249" t="str">
        <f t="shared" si="55"/>
        <v>-</v>
      </c>
      <c r="L321" s="250" t="str">
        <f t="shared" si="56"/>
        <v>NITI</v>
      </c>
      <c r="M321" s="248">
        <v>4.09</v>
      </c>
      <c r="N321" s="251">
        <f t="shared" si="57"/>
        <v>4.09</v>
      </c>
      <c r="O321" s="252">
        <f t="shared" si="58"/>
        <v>4.0999999999999996</v>
      </c>
      <c r="P321" s="253" t="str">
        <f t="shared" si="59"/>
        <v>--</v>
      </c>
      <c r="Q321" s="252" t="str">
        <f t="shared" si="60"/>
        <v>NITI</v>
      </c>
      <c r="R321" s="248">
        <v>7.23</v>
      </c>
      <c r="S321" s="254">
        <f t="shared" si="61"/>
        <v>7.23</v>
      </c>
      <c r="T321" s="255">
        <f t="shared" si="62"/>
        <v>7.2</v>
      </c>
      <c r="U321" s="254" t="str">
        <f t="shared" si="63"/>
        <v>--</v>
      </c>
      <c r="V321" s="255" t="str">
        <f t="shared" si="64"/>
        <v>NITI</v>
      </c>
      <c r="W321" s="256" t="str">
        <f t="shared" si="65"/>
        <v>NITI</v>
      </c>
      <c r="X321" s="248" t="s">
        <v>807</v>
      </c>
      <c r="Y321" s="248">
        <v>7760</v>
      </c>
      <c r="Z321" s="248">
        <v>11900</v>
      </c>
      <c r="AA321" s="248">
        <v>12.5</v>
      </c>
      <c r="AB321" s="248" t="s">
        <v>147</v>
      </c>
      <c r="AC321" s="247"/>
      <c r="AD321" s="248">
        <v>1E-4</v>
      </c>
      <c r="AE321" s="248" t="s">
        <v>155</v>
      </c>
      <c r="AF321" s="248" t="s">
        <v>147</v>
      </c>
      <c r="AG321" s="247"/>
      <c r="AH321" s="248" t="s">
        <v>146</v>
      </c>
      <c r="AI321" s="248">
        <v>0.123</v>
      </c>
      <c r="AJ321" s="248" t="s">
        <v>147</v>
      </c>
      <c r="AK321" s="257" t="s">
        <v>1277</v>
      </c>
    </row>
    <row r="322" spans="1:37" ht="13.9" customHeight="1">
      <c r="A322" s="247" t="s">
        <v>808</v>
      </c>
      <c r="B322" s="247" t="s">
        <v>805</v>
      </c>
      <c r="C322" s="248" t="s">
        <v>145</v>
      </c>
      <c r="D322" s="248" t="s">
        <v>145</v>
      </c>
      <c r="E322" s="248" t="s">
        <v>145</v>
      </c>
      <c r="F322" s="248" t="s">
        <v>145</v>
      </c>
      <c r="G322" s="248">
        <v>0.61299999999999999</v>
      </c>
      <c r="H322" s="248" t="s">
        <v>152</v>
      </c>
      <c r="I322" s="249">
        <f t="shared" si="53"/>
        <v>0.61299999999999999</v>
      </c>
      <c r="J322" s="250">
        <f t="shared" si="54"/>
        <v>0.61</v>
      </c>
      <c r="K322" s="249" t="str">
        <f t="shared" si="55"/>
        <v>-</v>
      </c>
      <c r="L322" s="250" t="str">
        <f t="shared" si="56"/>
        <v>NITI</v>
      </c>
      <c r="M322" s="248">
        <v>20.399999999999999</v>
      </c>
      <c r="N322" s="251">
        <f t="shared" si="57"/>
        <v>20.399999999999999</v>
      </c>
      <c r="O322" s="252">
        <f t="shared" si="58"/>
        <v>20</v>
      </c>
      <c r="P322" s="253" t="str">
        <f t="shared" si="59"/>
        <v>--</v>
      </c>
      <c r="Q322" s="252" t="str">
        <f t="shared" si="60"/>
        <v>NITI</v>
      </c>
      <c r="R322" s="248">
        <v>36.1</v>
      </c>
      <c r="S322" s="254">
        <f t="shared" si="61"/>
        <v>36.1</v>
      </c>
      <c r="T322" s="255">
        <f t="shared" si="62"/>
        <v>36</v>
      </c>
      <c r="U322" s="254" t="str">
        <f t="shared" si="63"/>
        <v>--</v>
      </c>
      <c r="V322" s="255" t="str">
        <f t="shared" si="64"/>
        <v>NITI</v>
      </c>
      <c r="W322" s="256" t="str">
        <f t="shared" si="65"/>
        <v>NITI</v>
      </c>
      <c r="X322" s="248" t="s">
        <v>807</v>
      </c>
      <c r="Y322" s="248">
        <v>7760</v>
      </c>
      <c r="Z322" s="248">
        <v>11900</v>
      </c>
      <c r="AA322" s="248">
        <v>12.5</v>
      </c>
      <c r="AB322" s="248" t="s">
        <v>147</v>
      </c>
      <c r="AC322" s="247"/>
      <c r="AD322" s="248">
        <v>2.0000000000000002E-5</v>
      </c>
      <c r="AE322" s="248" t="s">
        <v>155</v>
      </c>
      <c r="AF322" s="248" t="s">
        <v>147</v>
      </c>
      <c r="AG322" s="247"/>
      <c r="AH322" s="248" t="s">
        <v>146</v>
      </c>
      <c r="AI322" s="248">
        <v>0.61299999999999999</v>
      </c>
      <c r="AJ322" s="248" t="s">
        <v>147</v>
      </c>
      <c r="AK322" s="257" t="s">
        <v>1277</v>
      </c>
    </row>
    <row r="323" spans="1:37" ht="13.9" customHeight="1">
      <c r="A323" s="247" t="s">
        <v>809</v>
      </c>
      <c r="B323" s="247" t="s">
        <v>810</v>
      </c>
      <c r="C323" s="248" t="s">
        <v>146</v>
      </c>
      <c r="D323" s="248" t="s">
        <v>145</v>
      </c>
      <c r="E323" s="258" t="s">
        <v>149</v>
      </c>
      <c r="F323" s="258" t="s">
        <v>149</v>
      </c>
      <c r="G323" s="248">
        <v>2.63</v>
      </c>
      <c r="H323" s="247"/>
      <c r="I323" s="249" t="str">
        <f t="shared" si="53"/>
        <v>-</v>
      </c>
      <c r="J323" s="250" t="str">
        <f t="shared" si="54"/>
        <v>NITI</v>
      </c>
      <c r="K323" s="249">
        <f t="shared" si="55"/>
        <v>2.63</v>
      </c>
      <c r="L323" s="250">
        <f t="shared" si="56"/>
        <v>2.6</v>
      </c>
      <c r="M323" s="248" t="s">
        <v>147</v>
      </c>
      <c r="N323" s="251" t="str">
        <f t="shared" si="57"/>
        <v>--</v>
      </c>
      <c r="O323" s="252" t="str">
        <f t="shared" si="58"/>
        <v>NITI, NV</v>
      </c>
      <c r="P323" s="253" t="str">
        <f t="shared" si="59"/>
        <v>--</v>
      </c>
      <c r="Q323" s="252" t="str">
        <f t="shared" si="60"/>
        <v>NV</v>
      </c>
      <c r="R323" s="248" t="s">
        <v>147</v>
      </c>
      <c r="S323" s="254" t="str">
        <f t="shared" si="61"/>
        <v>--</v>
      </c>
      <c r="T323" s="255" t="str">
        <f t="shared" si="62"/>
        <v>NITI, NV</v>
      </c>
      <c r="U323" s="254" t="str">
        <f t="shared" si="63"/>
        <v>--</v>
      </c>
      <c r="V323" s="255" t="str">
        <f t="shared" si="64"/>
        <v>NV</v>
      </c>
      <c r="W323" s="256" t="str">
        <f t="shared" si="65"/>
        <v>NV</v>
      </c>
      <c r="X323" s="247"/>
      <c r="Y323" s="248">
        <v>1.49E-5</v>
      </c>
      <c r="Z323" s="248">
        <v>9.5099999999999992E-10</v>
      </c>
      <c r="AA323" s="248">
        <v>12.5</v>
      </c>
      <c r="AB323" s="248" t="s">
        <v>147</v>
      </c>
      <c r="AC323" s="247"/>
      <c r="AD323" s="248" t="s">
        <v>147</v>
      </c>
      <c r="AE323" s="247"/>
      <c r="AF323" s="248">
        <v>5.9999999999999995E-4</v>
      </c>
      <c r="AG323" s="248" t="s">
        <v>155</v>
      </c>
      <c r="AH323" s="248" t="s">
        <v>146</v>
      </c>
      <c r="AI323" s="248" t="s">
        <v>147</v>
      </c>
      <c r="AJ323" s="248">
        <v>2.63</v>
      </c>
    </row>
    <row r="324" spans="1:37" ht="13.9" customHeight="1">
      <c r="A324" s="247" t="s">
        <v>811</v>
      </c>
      <c r="B324" s="247" t="s">
        <v>812</v>
      </c>
      <c r="C324" s="248" t="s">
        <v>146</v>
      </c>
      <c r="D324" s="248" t="s">
        <v>145</v>
      </c>
      <c r="E324" s="258" t="s">
        <v>149</v>
      </c>
      <c r="F324" s="258" t="s">
        <v>149</v>
      </c>
      <c r="G324" s="248">
        <v>39.4</v>
      </c>
      <c r="H324" s="247"/>
      <c r="I324" s="249" t="str">
        <f t="shared" si="53"/>
        <v>-</v>
      </c>
      <c r="J324" s="250" t="str">
        <f t="shared" si="54"/>
        <v>NITI</v>
      </c>
      <c r="K324" s="249">
        <f t="shared" si="55"/>
        <v>39.4</v>
      </c>
      <c r="L324" s="250">
        <f t="shared" si="56"/>
        <v>39</v>
      </c>
      <c r="M324" s="248" t="s">
        <v>147</v>
      </c>
      <c r="N324" s="251" t="str">
        <f t="shared" si="57"/>
        <v>--</v>
      </c>
      <c r="O324" s="252" t="str">
        <f t="shared" si="58"/>
        <v>NITI, NV</v>
      </c>
      <c r="P324" s="253" t="str">
        <f t="shared" si="59"/>
        <v>--</v>
      </c>
      <c r="Q324" s="252" t="str">
        <f t="shared" si="60"/>
        <v>NV</v>
      </c>
      <c r="R324" s="248" t="s">
        <v>147</v>
      </c>
      <c r="S324" s="254" t="str">
        <f t="shared" si="61"/>
        <v>--</v>
      </c>
      <c r="T324" s="255" t="str">
        <f t="shared" si="62"/>
        <v>NITI, NV</v>
      </c>
      <c r="U324" s="254" t="str">
        <f t="shared" si="63"/>
        <v>--</v>
      </c>
      <c r="V324" s="255" t="str">
        <f t="shared" si="64"/>
        <v>NV</v>
      </c>
      <c r="W324" s="256" t="str">
        <f t="shared" si="65"/>
        <v>NV</v>
      </c>
      <c r="X324" s="247"/>
      <c r="Y324" s="248">
        <v>0</v>
      </c>
      <c r="Z324" s="248" t="s">
        <v>147</v>
      </c>
      <c r="AA324" s="248">
        <v>12.5</v>
      </c>
      <c r="AB324" s="248" t="s">
        <v>147</v>
      </c>
      <c r="AC324" s="247"/>
      <c r="AD324" s="248" t="s">
        <v>147</v>
      </c>
      <c r="AE324" s="247"/>
      <c r="AF324" s="248">
        <v>8.9999999999999993E-3</v>
      </c>
      <c r="AG324" s="248" t="s">
        <v>166</v>
      </c>
      <c r="AH324" s="248" t="s">
        <v>146</v>
      </c>
      <c r="AI324" s="248" t="s">
        <v>147</v>
      </c>
      <c r="AJ324" s="248">
        <v>39.4</v>
      </c>
    </row>
    <row r="325" spans="1:37" ht="13.9" customHeight="1">
      <c r="A325" s="247" t="s">
        <v>813</v>
      </c>
      <c r="B325" s="247" t="s">
        <v>814</v>
      </c>
      <c r="C325" s="248" t="s">
        <v>145</v>
      </c>
      <c r="D325" s="248" t="s">
        <v>145</v>
      </c>
      <c r="E325" s="248" t="s">
        <v>145</v>
      </c>
      <c r="F325" s="248" t="s">
        <v>145</v>
      </c>
      <c r="G325" s="248">
        <v>35</v>
      </c>
      <c r="H325" s="248" t="s">
        <v>163</v>
      </c>
      <c r="I325" s="249" t="str">
        <f t="shared" si="53"/>
        <v>-</v>
      </c>
      <c r="J325" s="250" t="str">
        <f t="shared" si="54"/>
        <v>NITI</v>
      </c>
      <c r="K325" s="249">
        <f t="shared" si="55"/>
        <v>35</v>
      </c>
      <c r="L325" s="250">
        <f t="shared" si="56"/>
        <v>35</v>
      </c>
      <c r="M325" s="248">
        <v>1170</v>
      </c>
      <c r="N325" s="251" t="str">
        <f t="shared" si="57"/>
        <v>--</v>
      </c>
      <c r="O325" s="252" t="str">
        <f t="shared" si="58"/>
        <v>NITI</v>
      </c>
      <c r="P325" s="253">
        <f t="shared" si="59"/>
        <v>1170</v>
      </c>
      <c r="Q325" s="252">
        <f t="shared" si="60"/>
        <v>1200</v>
      </c>
      <c r="R325" s="248">
        <v>19100</v>
      </c>
      <c r="S325" s="254" t="str">
        <f t="shared" si="61"/>
        <v>--</v>
      </c>
      <c r="T325" s="255" t="str">
        <f t="shared" si="62"/>
        <v>NITI</v>
      </c>
      <c r="U325" s="254">
        <f t="shared" si="63"/>
        <v>19100</v>
      </c>
      <c r="V325" s="255">
        <f t="shared" si="64"/>
        <v>19000</v>
      </c>
      <c r="W325" s="256">
        <f t="shared" si="65"/>
        <v>545.71428571428567</v>
      </c>
      <c r="X325" s="248" t="s">
        <v>153</v>
      </c>
      <c r="Y325" s="248">
        <v>990000000</v>
      </c>
      <c r="Z325" s="248">
        <v>563000000</v>
      </c>
      <c r="AA325" s="248">
        <v>12.5</v>
      </c>
      <c r="AB325" s="248">
        <v>2.6</v>
      </c>
      <c r="AC325" s="248" t="s">
        <v>154</v>
      </c>
      <c r="AD325" s="248" t="s">
        <v>147</v>
      </c>
      <c r="AE325" s="247"/>
      <c r="AF325" s="248">
        <v>8.0000000000000002E-3</v>
      </c>
      <c r="AG325" s="248" t="s">
        <v>155</v>
      </c>
      <c r="AH325" s="248" t="s">
        <v>146</v>
      </c>
      <c r="AI325" s="248" t="s">
        <v>147</v>
      </c>
      <c r="AJ325" s="248">
        <v>35</v>
      </c>
    </row>
    <row r="326" spans="1:37" ht="13.9" customHeight="1">
      <c r="A326" s="247" t="s">
        <v>815</v>
      </c>
      <c r="B326" s="247" t="s">
        <v>816</v>
      </c>
      <c r="C326" s="248" t="s">
        <v>145</v>
      </c>
      <c r="D326" s="248" t="s">
        <v>145</v>
      </c>
      <c r="E326" s="248" t="s">
        <v>145</v>
      </c>
      <c r="F326" s="248" t="s">
        <v>145</v>
      </c>
      <c r="G326" s="248">
        <v>4380</v>
      </c>
      <c r="H326" s="248" t="s">
        <v>163</v>
      </c>
      <c r="I326" s="249" t="str">
        <f t="shared" ref="I326:I387" si="66">AI326</f>
        <v>-</v>
      </c>
      <c r="J326" s="250" t="str">
        <f t="shared" ref="J326:J387" si="67">IF(ISNUMBER(I326),ROUND(I326,2-(1+INT(LOG10(I326)))),"NITI")</f>
        <v>NITI</v>
      </c>
      <c r="K326" s="249">
        <f t="shared" ref="K326:K387" si="68">AJ326</f>
        <v>4380</v>
      </c>
      <c r="L326" s="250">
        <f t="shared" ref="L326:L387" si="69">IF(ISNUMBER(K326),ROUND(K326,2-(1+INT(LOG10(K326)))),"NITI")</f>
        <v>4400</v>
      </c>
      <c r="M326" s="248">
        <v>146000</v>
      </c>
      <c r="N326" s="251" t="str">
        <f t="shared" ref="N326:N387" si="70">IF(G326=I326,M326,"--")</f>
        <v>--</v>
      </c>
      <c r="O326" s="252" t="str">
        <f t="shared" ref="O326:O387" si="71">IF(ISNUMBER(N326),ROUND(N326,2-(1+INT(LOG10(N326)))),IF(AND(NOT(C326="Yes"),NOT(ISNUMBER(I326))),"NITI, NV",IF(AND($C326="Yes",NOT(ISNUMBER(I326))),"NITI","NV")))</f>
        <v>NITI</v>
      </c>
      <c r="P326" s="253">
        <f t="shared" ref="P326:P387" si="72">IF(AND(G326=K326,ISNUMBER(M326)),M326,IF(AND(C326="Yes",ISNUMBER(K326)),K326/0.03,"--"))</f>
        <v>146000</v>
      </c>
      <c r="Q326" s="252">
        <f t="shared" ref="Q326:Q387" si="73">IF(ISNUMBER(P326),ROUND(P326,2-(1+INT(LOG10(P326)))),IF(AND(NOT($C326="Yes"),NOT(ISNUMBER(K326))),"NITI, NV",IF(AND($C326="Yes",NOT(ISNUMBER(K326))),"NITI","NV")))</f>
        <v>150000</v>
      </c>
      <c r="R326" s="248">
        <v>22400</v>
      </c>
      <c r="S326" s="254" t="str">
        <f t="shared" ref="S326:S387" si="74">IF(G326=I326,R326,"--")</f>
        <v>--</v>
      </c>
      <c r="T326" s="255" t="str">
        <f t="shared" ref="T326:T387" si="75">IF(ISNUMBER(S326),ROUND(S326,2-(1+INT(LOG10(S326)))),IF(AND(NOT($C326="Yes"),NOT(ISNUMBER(I326))),"NITI, NV",IF(AND($C326="Yes",NOT(ISNUMBER(I326))),"NITI","NV")))</f>
        <v>NITI</v>
      </c>
      <c r="U326" s="254">
        <f t="shared" ref="U326:U387" si="76">IF(AND(G326=K326,ISNUMBER(R326)),R326,IF(AND(ISNUMBER(I326),ISNUMBER(K326),ISNUMBER(R326)),K326/I326*R326,"--"))</f>
        <v>22400</v>
      </c>
      <c r="V326" s="255">
        <f t="shared" ref="V326:V387" si="77">IF(ISNUMBER(U326),ROUND(U326,2-(1+INT(LOG10(U326)))),IF(AND(NOT($C326="Yes"),NOT(ISNUMBER(K326))),"NITI, NV",IF(AND($C326="Yes",NOT(ISNUMBER(K326))),"NITI","NV")))</f>
        <v>22000</v>
      </c>
      <c r="W326" s="256">
        <f t="shared" ref="W326:W387" si="78">IF(ISNUMBER(U326), U326/K326, V326)</f>
        <v>5.1141552511415522</v>
      </c>
      <c r="X326" s="248" t="s">
        <v>153</v>
      </c>
      <c r="Y326" s="248">
        <v>22100000</v>
      </c>
      <c r="Z326" s="248">
        <v>10200000</v>
      </c>
      <c r="AA326" s="248">
        <v>12.5</v>
      </c>
      <c r="AB326" s="248">
        <v>0.8</v>
      </c>
      <c r="AC326" s="248" t="s">
        <v>154</v>
      </c>
      <c r="AD326" s="248" t="s">
        <v>147</v>
      </c>
      <c r="AE326" s="247"/>
      <c r="AF326" s="248">
        <v>1</v>
      </c>
      <c r="AG326" s="248" t="s">
        <v>160</v>
      </c>
      <c r="AH326" s="248" t="s">
        <v>146</v>
      </c>
      <c r="AI326" s="248" t="s">
        <v>147</v>
      </c>
      <c r="AJ326" s="248">
        <v>4380</v>
      </c>
    </row>
    <row r="327" spans="1:37" ht="13.9" customHeight="1">
      <c r="A327" s="247" t="s">
        <v>817</v>
      </c>
      <c r="B327" s="247" t="s">
        <v>818</v>
      </c>
      <c r="C327" s="248" t="s">
        <v>145</v>
      </c>
      <c r="D327" s="248" t="s">
        <v>145</v>
      </c>
      <c r="E327" s="248" t="s">
        <v>145</v>
      </c>
      <c r="F327" s="248" t="s">
        <v>145</v>
      </c>
      <c r="G327" s="248">
        <v>13100</v>
      </c>
      <c r="H327" s="248" t="s">
        <v>163</v>
      </c>
      <c r="I327" s="249" t="str">
        <f t="shared" si="66"/>
        <v>-</v>
      </c>
      <c r="J327" s="250" t="str">
        <f t="shared" si="67"/>
        <v>NITI</v>
      </c>
      <c r="K327" s="249">
        <f t="shared" si="68"/>
        <v>13100</v>
      </c>
      <c r="L327" s="250">
        <f t="shared" si="69"/>
        <v>13000</v>
      </c>
      <c r="M327" s="248">
        <v>438000</v>
      </c>
      <c r="N327" s="251" t="str">
        <f t="shared" si="70"/>
        <v>--</v>
      </c>
      <c r="O327" s="252" t="str">
        <f t="shared" si="71"/>
        <v>NITI</v>
      </c>
      <c r="P327" s="253">
        <f t="shared" si="72"/>
        <v>438000</v>
      </c>
      <c r="Q327" s="252">
        <f t="shared" si="73"/>
        <v>440000</v>
      </c>
      <c r="R327" s="248">
        <v>2050</v>
      </c>
      <c r="S327" s="254" t="str">
        <f t="shared" si="74"/>
        <v>--</v>
      </c>
      <c r="T327" s="255" t="str">
        <f t="shared" si="75"/>
        <v>NITI</v>
      </c>
      <c r="U327" s="254">
        <f t="shared" si="76"/>
        <v>2050</v>
      </c>
      <c r="V327" s="255">
        <f t="shared" si="77"/>
        <v>2100</v>
      </c>
      <c r="W327" s="256">
        <f t="shared" si="78"/>
        <v>0.15648854961832062</v>
      </c>
      <c r="X327" s="248" t="s">
        <v>153</v>
      </c>
      <c r="Y327" s="248">
        <v>19700000000</v>
      </c>
      <c r="Z327" s="248">
        <v>1280000000</v>
      </c>
      <c r="AA327" s="248">
        <v>12.5</v>
      </c>
      <c r="AB327" s="248">
        <v>2</v>
      </c>
      <c r="AC327" s="248" t="s">
        <v>154</v>
      </c>
      <c r="AD327" s="248" t="s">
        <v>147</v>
      </c>
      <c r="AE327" s="247"/>
      <c r="AF327" s="248">
        <v>3</v>
      </c>
      <c r="AG327" s="248" t="s">
        <v>166</v>
      </c>
      <c r="AH327" s="248" t="s">
        <v>146</v>
      </c>
      <c r="AI327" s="248" t="s">
        <v>147</v>
      </c>
      <c r="AJ327" s="248">
        <v>13100</v>
      </c>
    </row>
    <row r="328" spans="1:37" ht="13.9" customHeight="1">
      <c r="A328" s="247" t="s">
        <v>819</v>
      </c>
      <c r="B328" s="247" t="s">
        <v>820</v>
      </c>
      <c r="C328" s="248" t="s">
        <v>146</v>
      </c>
      <c r="D328" s="248" t="s">
        <v>145</v>
      </c>
      <c r="E328" s="258" t="s">
        <v>149</v>
      </c>
      <c r="F328" s="258" t="s">
        <v>149</v>
      </c>
      <c r="G328" s="248">
        <v>1.19</v>
      </c>
      <c r="H328" s="247"/>
      <c r="I328" s="249" t="str">
        <f t="shared" si="66"/>
        <v>-</v>
      </c>
      <c r="J328" s="250" t="str">
        <f t="shared" si="67"/>
        <v>NITI</v>
      </c>
      <c r="K328" s="249">
        <f t="shared" si="68"/>
        <v>1.19</v>
      </c>
      <c r="L328" s="250">
        <f t="shared" si="69"/>
        <v>1.2</v>
      </c>
      <c r="M328" s="248" t="s">
        <v>147</v>
      </c>
      <c r="N328" s="251" t="str">
        <f t="shared" si="70"/>
        <v>--</v>
      </c>
      <c r="O328" s="252" t="str">
        <f t="shared" si="71"/>
        <v>NITI, NV</v>
      </c>
      <c r="P328" s="253" t="str">
        <f t="shared" si="72"/>
        <v>--</v>
      </c>
      <c r="Q328" s="252" t="str">
        <f t="shared" si="73"/>
        <v>NV</v>
      </c>
      <c r="R328" s="248" t="s">
        <v>147</v>
      </c>
      <c r="S328" s="254" t="str">
        <f t="shared" si="74"/>
        <v>--</v>
      </c>
      <c r="T328" s="255" t="str">
        <f t="shared" si="75"/>
        <v>NITI, NV</v>
      </c>
      <c r="U328" s="254" t="str">
        <f t="shared" si="76"/>
        <v>--</v>
      </c>
      <c r="V328" s="255" t="str">
        <f t="shared" si="77"/>
        <v>NV</v>
      </c>
      <c r="W328" s="256" t="str">
        <f t="shared" si="78"/>
        <v>NV</v>
      </c>
      <c r="X328" s="247"/>
      <c r="Y328" s="248">
        <v>3380000</v>
      </c>
      <c r="Z328" s="248">
        <v>126000</v>
      </c>
      <c r="AA328" s="248">
        <v>12.5</v>
      </c>
      <c r="AB328" s="248" t="s">
        <v>147</v>
      </c>
      <c r="AC328" s="247"/>
      <c r="AD328" s="248" t="s">
        <v>147</v>
      </c>
      <c r="AE328" s="247"/>
      <c r="AF328" s="248">
        <v>2.72E-4</v>
      </c>
      <c r="AG328" s="248" t="s">
        <v>199</v>
      </c>
      <c r="AH328" s="248" t="s">
        <v>146</v>
      </c>
      <c r="AI328" s="248" t="s">
        <v>147</v>
      </c>
      <c r="AJ328" s="248">
        <v>1.19</v>
      </c>
    </row>
    <row r="329" spans="1:37" ht="13.9" customHeight="1">
      <c r="A329" s="247" t="s">
        <v>821</v>
      </c>
      <c r="B329" s="247" t="s">
        <v>822</v>
      </c>
      <c r="C329" s="248" t="s">
        <v>145</v>
      </c>
      <c r="D329" s="248" t="s">
        <v>145</v>
      </c>
      <c r="E329" s="248" t="s">
        <v>145</v>
      </c>
      <c r="F329" s="248" t="s">
        <v>145</v>
      </c>
      <c r="G329" s="248">
        <v>8760</v>
      </c>
      <c r="H329" s="248" t="s">
        <v>163</v>
      </c>
      <c r="I329" s="249" t="str">
        <f t="shared" si="66"/>
        <v>-</v>
      </c>
      <c r="J329" s="250" t="str">
        <f t="shared" si="67"/>
        <v>NITI</v>
      </c>
      <c r="K329" s="249">
        <f t="shared" si="68"/>
        <v>8760</v>
      </c>
      <c r="L329" s="250">
        <f t="shared" si="69"/>
        <v>8800</v>
      </c>
      <c r="M329" s="248">
        <v>292000</v>
      </c>
      <c r="N329" s="251" t="str">
        <f t="shared" si="70"/>
        <v>--</v>
      </c>
      <c r="O329" s="252" t="str">
        <f t="shared" si="71"/>
        <v>NITI</v>
      </c>
      <c r="P329" s="253">
        <f t="shared" si="72"/>
        <v>292000</v>
      </c>
      <c r="Q329" s="252">
        <f t="shared" si="73"/>
        <v>290000</v>
      </c>
      <c r="R329" s="248">
        <v>442000000</v>
      </c>
      <c r="S329" s="254" t="str">
        <f t="shared" si="74"/>
        <v>--</v>
      </c>
      <c r="T329" s="255" t="str">
        <f t="shared" si="75"/>
        <v>NITI</v>
      </c>
      <c r="U329" s="254">
        <f t="shared" si="76"/>
        <v>442000000</v>
      </c>
      <c r="V329" s="255">
        <f t="shared" si="77"/>
        <v>440000000</v>
      </c>
      <c r="W329" s="256">
        <f t="shared" si="78"/>
        <v>50456.621004566208</v>
      </c>
      <c r="X329" s="248" t="s">
        <v>153</v>
      </c>
      <c r="Y329" s="248">
        <v>60600000</v>
      </c>
      <c r="Z329" s="248">
        <v>19800000</v>
      </c>
      <c r="AA329" s="248">
        <v>12.5</v>
      </c>
      <c r="AB329" s="248">
        <v>1.6</v>
      </c>
      <c r="AC329" s="248" t="s">
        <v>437</v>
      </c>
      <c r="AD329" s="248" t="s">
        <v>147</v>
      </c>
      <c r="AE329" s="247"/>
      <c r="AF329" s="248">
        <v>2</v>
      </c>
      <c r="AG329" s="248" t="s">
        <v>155</v>
      </c>
      <c r="AH329" s="248" t="s">
        <v>146</v>
      </c>
      <c r="AI329" s="248" t="s">
        <v>147</v>
      </c>
      <c r="AJ329" s="248">
        <v>8760</v>
      </c>
    </row>
    <row r="330" spans="1:37" ht="13.9" customHeight="1">
      <c r="A330" s="247" t="s">
        <v>823</v>
      </c>
      <c r="B330" s="247" t="s">
        <v>824</v>
      </c>
      <c r="C330" s="248" t="s">
        <v>145</v>
      </c>
      <c r="D330" s="248" t="s">
        <v>145</v>
      </c>
      <c r="E330" s="248" t="s">
        <v>145</v>
      </c>
      <c r="F330" s="248" t="s">
        <v>145</v>
      </c>
      <c r="G330" s="248">
        <v>3.31</v>
      </c>
      <c r="H330" s="248" t="s">
        <v>152</v>
      </c>
      <c r="I330" s="249">
        <f t="shared" si="66"/>
        <v>3.31</v>
      </c>
      <c r="J330" s="250">
        <f t="shared" si="67"/>
        <v>3.3</v>
      </c>
      <c r="K330" s="249">
        <f t="shared" si="68"/>
        <v>131</v>
      </c>
      <c r="L330" s="250">
        <f t="shared" si="69"/>
        <v>130</v>
      </c>
      <c r="M330" s="248">
        <v>110</v>
      </c>
      <c r="N330" s="251">
        <f t="shared" si="70"/>
        <v>110</v>
      </c>
      <c r="O330" s="252">
        <f t="shared" si="71"/>
        <v>110</v>
      </c>
      <c r="P330" s="253">
        <f t="shared" si="72"/>
        <v>4366.666666666667</v>
      </c>
      <c r="Q330" s="252">
        <f t="shared" si="73"/>
        <v>4400</v>
      </c>
      <c r="R330" s="248">
        <v>1860</v>
      </c>
      <c r="S330" s="254">
        <f t="shared" si="74"/>
        <v>1860</v>
      </c>
      <c r="T330" s="255">
        <f t="shared" si="75"/>
        <v>1900</v>
      </c>
      <c r="U330" s="254">
        <f t="shared" si="76"/>
        <v>73613.29305135952</v>
      </c>
      <c r="V330" s="255">
        <f t="shared" si="77"/>
        <v>74000</v>
      </c>
      <c r="W330" s="256">
        <f t="shared" si="78"/>
        <v>561.93353474320247</v>
      </c>
      <c r="X330" s="248" t="s">
        <v>153</v>
      </c>
      <c r="Y330" s="248">
        <v>1680000000</v>
      </c>
      <c r="Z330" s="248">
        <v>1050000000</v>
      </c>
      <c r="AA330" s="248">
        <v>12.5</v>
      </c>
      <c r="AB330" s="248">
        <v>1.9</v>
      </c>
      <c r="AC330" s="248" t="s">
        <v>148</v>
      </c>
      <c r="AD330" s="248">
        <v>3.7000000000000002E-6</v>
      </c>
      <c r="AE330" s="248" t="s">
        <v>155</v>
      </c>
      <c r="AF330" s="248">
        <v>0.03</v>
      </c>
      <c r="AG330" s="248" t="s">
        <v>155</v>
      </c>
      <c r="AH330" s="248" t="s">
        <v>146</v>
      </c>
      <c r="AI330" s="248">
        <v>3.31</v>
      </c>
      <c r="AJ330" s="248">
        <v>131</v>
      </c>
    </row>
    <row r="331" spans="1:37" ht="13.9" customHeight="1">
      <c r="A331" s="247" t="s">
        <v>825</v>
      </c>
      <c r="B331" s="247" t="s">
        <v>188</v>
      </c>
      <c r="C331" s="248" t="s">
        <v>187</v>
      </c>
      <c r="D331" s="248" t="s">
        <v>145</v>
      </c>
      <c r="E331" s="258" t="s">
        <v>149</v>
      </c>
      <c r="F331" s="258" t="s">
        <v>149</v>
      </c>
      <c r="G331" s="248">
        <v>131000</v>
      </c>
      <c r="H331" s="247"/>
      <c r="I331" s="249" t="str">
        <f t="shared" si="66"/>
        <v>-</v>
      </c>
      <c r="J331" s="250" t="str">
        <f t="shared" si="67"/>
        <v>NITI</v>
      </c>
      <c r="K331" s="249">
        <f t="shared" si="68"/>
        <v>131000</v>
      </c>
      <c r="L331" s="250">
        <f t="shared" si="69"/>
        <v>130000</v>
      </c>
      <c r="M331" s="248" t="s">
        <v>147</v>
      </c>
      <c r="N331" s="251" t="str">
        <f t="shared" si="70"/>
        <v>--</v>
      </c>
      <c r="O331" s="252" t="str">
        <f t="shared" si="71"/>
        <v>NITI, NV</v>
      </c>
      <c r="P331" s="253" t="str">
        <f t="shared" si="72"/>
        <v>--</v>
      </c>
      <c r="Q331" s="252" t="str">
        <f t="shared" si="73"/>
        <v>NV</v>
      </c>
      <c r="R331" s="248" t="s">
        <v>147</v>
      </c>
      <c r="S331" s="254" t="str">
        <f t="shared" si="74"/>
        <v>--</v>
      </c>
      <c r="T331" s="255" t="str">
        <f t="shared" si="75"/>
        <v>NITI, NV</v>
      </c>
      <c r="U331" s="254" t="str">
        <f t="shared" si="76"/>
        <v>--</v>
      </c>
      <c r="V331" s="255" t="str">
        <f t="shared" si="77"/>
        <v>NV</v>
      </c>
      <c r="W331" s="256" t="str">
        <f t="shared" si="78"/>
        <v>NV</v>
      </c>
      <c r="X331" s="247"/>
      <c r="Y331" s="248" t="s">
        <v>147</v>
      </c>
      <c r="Z331" s="248" t="s">
        <v>147</v>
      </c>
      <c r="AA331" s="248">
        <v>12.5</v>
      </c>
      <c r="AB331" s="248" t="s">
        <v>147</v>
      </c>
      <c r="AC331" s="247"/>
      <c r="AD331" s="248" t="s">
        <v>147</v>
      </c>
      <c r="AE331" s="247"/>
      <c r="AF331" s="248">
        <v>30000</v>
      </c>
      <c r="AG331" s="248" t="s">
        <v>199</v>
      </c>
      <c r="AH331" s="248" t="s">
        <v>146</v>
      </c>
      <c r="AI331" s="248" t="s">
        <v>147</v>
      </c>
      <c r="AJ331" s="248">
        <v>131000</v>
      </c>
    </row>
    <row r="332" spans="1:37" ht="13.9" customHeight="1">
      <c r="A332" s="247" t="s">
        <v>826</v>
      </c>
      <c r="B332" s="247" t="s">
        <v>827</v>
      </c>
      <c r="C332" s="248" t="s">
        <v>146</v>
      </c>
      <c r="D332" s="248" t="s">
        <v>145</v>
      </c>
      <c r="E332" s="258" t="s">
        <v>149</v>
      </c>
      <c r="F332" s="258" t="s">
        <v>149</v>
      </c>
      <c r="G332" s="248">
        <v>0.19500000000000001</v>
      </c>
      <c r="H332" s="247"/>
      <c r="I332" s="249">
        <f t="shared" si="66"/>
        <v>0.19500000000000001</v>
      </c>
      <c r="J332" s="250">
        <f t="shared" si="67"/>
        <v>0.2</v>
      </c>
      <c r="K332" s="249" t="str">
        <f t="shared" si="68"/>
        <v>-</v>
      </c>
      <c r="L332" s="250" t="str">
        <f t="shared" si="69"/>
        <v>NITI</v>
      </c>
      <c r="M332" s="248" t="s">
        <v>147</v>
      </c>
      <c r="N332" s="251" t="str">
        <f t="shared" si="70"/>
        <v>-</v>
      </c>
      <c r="O332" s="252" t="str">
        <f t="shared" si="71"/>
        <v>NV</v>
      </c>
      <c r="P332" s="253" t="str">
        <f t="shared" si="72"/>
        <v>--</v>
      </c>
      <c r="Q332" s="252" t="str">
        <f t="shared" si="73"/>
        <v>NITI, NV</v>
      </c>
      <c r="R332" s="248" t="s">
        <v>147</v>
      </c>
      <c r="S332" s="254" t="str">
        <f t="shared" si="74"/>
        <v>-</v>
      </c>
      <c r="T332" s="255" t="str">
        <f t="shared" si="75"/>
        <v>NV</v>
      </c>
      <c r="U332" s="254" t="str">
        <f t="shared" si="76"/>
        <v>--</v>
      </c>
      <c r="V332" s="255" t="str">
        <f t="shared" si="77"/>
        <v>NITI, NV</v>
      </c>
      <c r="W332" s="256" t="str">
        <f t="shared" si="78"/>
        <v>NITI, NV</v>
      </c>
      <c r="X332" s="247"/>
      <c r="Y332" s="248">
        <v>654000</v>
      </c>
      <c r="Z332" s="248">
        <v>17300</v>
      </c>
      <c r="AA332" s="248">
        <v>12.5</v>
      </c>
      <c r="AB332" s="248" t="s">
        <v>147</v>
      </c>
      <c r="AC332" s="247"/>
      <c r="AD332" s="248">
        <v>6.3E-5</v>
      </c>
      <c r="AE332" s="248" t="s">
        <v>166</v>
      </c>
      <c r="AF332" s="248" t="s">
        <v>147</v>
      </c>
      <c r="AG332" s="247"/>
      <c r="AH332" s="248" t="s">
        <v>171</v>
      </c>
      <c r="AI332" s="248">
        <v>0.19500000000000001</v>
      </c>
      <c r="AJ332" s="248" t="s">
        <v>147</v>
      </c>
    </row>
    <row r="333" spans="1:37" ht="13.9" customHeight="1">
      <c r="A333" s="247" t="s">
        <v>828</v>
      </c>
      <c r="B333" s="247" t="s">
        <v>829</v>
      </c>
      <c r="C333" s="248" t="s">
        <v>146</v>
      </c>
      <c r="D333" s="248" t="s">
        <v>145</v>
      </c>
      <c r="E333" s="258" t="s">
        <v>149</v>
      </c>
      <c r="F333" s="258" t="s">
        <v>149</v>
      </c>
      <c r="G333" s="248">
        <v>87.6</v>
      </c>
      <c r="H333" s="247"/>
      <c r="I333" s="249" t="str">
        <f t="shared" si="66"/>
        <v>-</v>
      </c>
      <c r="J333" s="250" t="str">
        <f t="shared" si="67"/>
        <v>NITI</v>
      </c>
      <c r="K333" s="249">
        <f t="shared" si="68"/>
        <v>87.6</v>
      </c>
      <c r="L333" s="250">
        <f t="shared" si="69"/>
        <v>88</v>
      </c>
      <c r="M333" s="248" t="s">
        <v>147</v>
      </c>
      <c r="N333" s="251" t="str">
        <f t="shared" si="70"/>
        <v>--</v>
      </c>
      <c r="O333" s="252" t="str">
        <f t="shared" si="71"/>
        <v>NITI, NV</v>
      </c>
      <c r="P333" s="253" t="str">
        <f t="shared" si="72"/>
        <v>--</v>
      </c>
      <c r="Q333" s="252" t="str">
        <f t="shared" si="73"/>
        <v>NV</v>
      </c>
      <c r="R333" s="248" t="s">
        <v>147</v>
      </c>
      <c r="S333" s="254" t="str">
        <f t="shared" si="74"/>
        <v>--</v>
      </c>
      <c r="T333" s="255" t="str">
        <f t="shared" si="75"/>
        <v>NITI, NV</v>
      </c>
      <c r="U333" s="254" t="str">
        <f t="shared" si="76"/>
        <v>--</v>
      </c>
      <c r="V333" s="255" t="str">
        <f t="shared" si="77"/>
        <v>NV</v>
      </c>
      <c r="W333" s="256" t="str">
        <f t="shared" si="78"/>
        <v>NV</v>
      </c>
      <c r="X333" s="247"/>
      <c r="Y333" s="248">
        <v>6.0300000000000002E-4</v>
      </c>
      <c r="Z333" s="248" t="s">
        <v>147</v>
      </c>
      <c r="AA333" s="248">
        <v>12.5</v>
      </c>
      <c r="AB333" s="248" t="s">
        <v>147</v>
      </c>
      <c r="AC333" s="247"/>
      <c r="AD333" s="248" t="s">
        <v>147</v>
      </c>
      <c r="AE333" s="247"/>
      <c r="AF333" s="248">
        <v>0.02</v>
      </c>
      <c r="AG333" s="248" t="s">
        <v>166</v>
      </c>
      <c r="AH333" s="248" t="s">
        <v>146</v>
      </c>
      <c r="AI333" s="248" t="s">
        <v>147</v>
      </c>
      <c r="AJ333" s="248">
        <v>87.6</v>
      </c>
    </row>
    <row r="334" spans="1:37" ht="13.9" customHeight="1">
      <c r="A334" s="247" t="s">
        <v>830</v>
      </c>
      <c r="B334" s="247" t="s">
        <v>831</v>
      </c>
      <c r="C334" s="248" t="s">
        <v>187</v>
      </c>
      <c r="D334" s="248" t="s">
        <v>145</v>
      </c>
      <c r="E334" s="258" t="s">
        <v>149</v>
      </c>
      <c r="F334" s="258" t="s">
        <v>149</v>
      </c>
      <c r="G334" s="248">
        <v>87.6</v>
      </c>
      <c r="H334" s="247"/>
      <c r="I334" s="249" t="str">
        <f t="shared" si="66"/>
        <v>-</v>
      </c>
      <c r="J334" s="250" t="str">
        <f t="shared" si="67"/>
        <v>NITI</v>
      </c>
      <c r="K334" s="249">
        <f t="shared" si="68"/>
        <v>87.6</v>
      </c>
      <c r="L334" s="250">
        <f t="shared" si="69"/>
        <v>88</v>
      </c>
      <c r="M334" s="248" t="s">
        <v>147</v>
      </c>
      <c r="N334" s="251" t="str">
        <f t="shared" si="70"/>
        <v>--</v>
      </c>
      <c r="O334" s="252" t="str">
        <f t="shared" si="71"/>
        <v>NITI, NV</v>
      </c>
      <c r="P334" s="253" t="str">
        <f t="shared" si="72"/>
        <v>--</v>
      </c>
      <c r="Q334" s="252" t="str">
        <f t="shared" si="73"/>
        <v>NV</v>
      </c>
      <c r="R334" s="248" t="s">
        <v>147</v>
      </c>
      <c r="S334" s="254" t="str">
        <f t="shared" si="74"/>
        <v>--</v>
      </c>
      <c r="T334" s="255" t="str">
        <f t="shared" si="75"/>
        <v>NITI, NV</v>
      </c>
      <c r="U334" s="254" t="str">
        <f t="shared" si="76"/>
        <v>--</v>
      </c>
      <c r="V334" s="255" t="str">
        <f t="shared" si="77"/>
        <v>NV</v>
      </c>
      <c r="W334" s="256" t="str">
        <f t="shared" si="78"/>
        <v>NV</v>
      </c>
      <c r="X334" s="247"/>
      <c r="Y334" s="248" t="s">
        <v>147</v>
      </c>
      <c r="Z334" s="248" t="s">
        <v>147</v>
      </c>
      <c r="AA334" s="248">
        <v>12.5</v>
      </c>
      <c r="AB334" s="248" t="s">
        <v>147</v>
      </c>
      <c r="AC334" s="247"/>
      <c r="AD334" s="248" t="s">
        <v>147</v>
      </c>
      <c r="AE334" s="247"/>
      <c r="AF334" s="248">
        <v>0.02</v>
      </c>
      <c r="AG334" s="248" t="s">
        <v>166</v>
      </c>
      <c r="AH334" s="248" t="s">
        <v>146</v>
      </c>
      <c r="AI334" s="248" t="s">
        <v>147</v>
      </c>
      <c r="AJ334" s="248">
        <v>87.6</v>
      </c>
    </row>
    <row r="335" spans="1:37" ht="13.9" customHeight="1">
      <c r="A335" s="247" t="s">
        <v>832</v>
      </c>
      <c r="B335" s="247" t="s">
        <v>833</v>
      </c>
      <c r="C335" s="248" t="s">
        <v>187</v>
      </c>
      <c r="D335" s="248" t="s">
        <v>145</v>
      </c>
      <c r="E335" s="258" t="s">
        <v>149</v>
      </c>
      <c r="F335" s="258" t="s">
        <v>149</v>
      </c>
      <c r="G335" s="248">
        <v>13.1</v>
      </c>
      <c r="H335" s="247"/>
      <c r="I335" s="249" t="str">
        <f t="shared" si="66"/>
        <v>-</v>
      </c>
      <c r="J335" s="250" t="str">
        <f t="shared" si="67"/>
        <v>NITI</v>
      </c>
      <c r="K335" s="249">
        <f t="shared" si="68"/>
        <v>13.1</v>
      </c>
      <c r="L335" s="250">
        <f t="shared" si="69"/>
        <v>13</v>
      </c>
      <c r="M335" s="248" t="s">
        <v>147</v>
      </c>
      <c r="N335" s="251" t="str">
        <f t="shared" si="70"/>
        <v>--</v>
      </c>
      <c r="O335" s="252" t="str">
        <f t="shared" si="71"/>
        <v>NITI, NV</v>
      </c>
      <c r="P335" s="253" t="str">
        <f t="shared" si="72"/>
        <v>--</v>
      </c>
      <c r="Q335" s="252" t="str">
        <f t="shared" si="73"/>
        <v>NV</v>
      </c>
      <c r="R335" s="248" t="s">
        <v>147</v>
      </c>
      <c r="S335" s="254" t="str">
        <f t="shared" si="74"/>
        <v>--</v>
      </c>
      <c r="T335" s="255" t="str">
        <f t="shared" si="75"/>
        <v>NITI, NV</v>
      </c>
      <c r="U335" s="254" t="str">
        <f t="shared" si="76"/>
        <v>--</v>
      </c>
      <c r="V335" s="255" t="str">
        <f t="shared" si="77"/>
        <v>NV</v>
      </c>
      <c r="W335" s="256" t="str">
        <f t="shared" si="78"/>
        <v>NV</v>
      </c>
      <c r="X335" s="247"/>
      <c r="Y335" s="248" t="s">
        <v>147</v>
      </c>
      <c r="Z335" s="248" t="s">
        <v>147</v>
      </c>
      <c r="AA335" s="248">
        <v>12.5</v>
      </c>
      <c r="AB335" s="248" t="s">
        <v>147</v>
      </c>
      <c r="AC335" s="247"/>
      <c r="AD335" s="248" t="s">
        <v>147</v>
      </c>
      <c r="AE335" s="247"/>
      <c r="AF335" s="248">
        <v>3.0000000000000001E-3</v>
      </c>
      <c r="AG335" s="248" t="s">
        <v>166</v>
      </c>
      <c r="AH335" s="248" t="s">
        <v>146</v>
      </c>
      <c r="AI335" s="248" t="s">
        <v>147</v>
      </c>
      <c r="AJ335" s="248">
        <v>13.1</v>
      </c>
    </row>
    <row r="336" spans="1:37" ht="13.9" customHeight="1">
      <c r="A336" s="247" t="s">
        <v>834</v>
      </c>
      <c r="B336" s="247" t="s">
        <v>835</v>
      </c>
      <c r="C336" s="248" t="s">
        <v>146</v>
      </c>
      <c r="D336" s="248" t="s">
        <v>145</v>
      </c>
      <c r="E336" s="258" t="s">
        <v>149</v>
      </c>
      <c r="F336" s="258" t="s">
        <v>149</v>
      </c>
      <c r="G336" s="248">
        <v>39.4</v>
      </c>
      <c r="H336" s="247"/>
      <c r="I336" s="249" t="str">
        <f t="shared" si="66"/>
        <v>-</v>
      </c>
      <c r="J336" s="250" t="str">
        <f t="shared" si="67"/>
        <v>NITI</v>
      </c>
      <c r="K336" s="249">
        <f t="shared" si="68"/>
        <v>39.4</v>
      </c>
      <c r="L336" s="250">
        <f t="shared" si="69"/>
        <v>39</v>
      </c>
      <c r="M336" s="248" t="s">
        <v>147</v>
      </c>
      <c r="N336" s="251" t="str">
        <f t="shared" si="70"/>
        <v>--</v>
      </c>
      <c r="O336" s="252" t="str">
        <f t="shared" si="71"/>
        <v>NITI, NV</v>
      </c>
      <c r="P336" s="253" t="str">
        <f t="shared" si="72"/>
        <v>--</v>
      </c>
      <c r="Q336" s="252" t="str">
        <f t="shared" si="73"/>
        <v>NV</v>
      </c>
      <c r="R336" s="248" t="s">
        <v>147</v>
      </c>
      <c r="S336" s="254" t="str">
        <f t="shared" si="74"/>
        <v>--</v>
      </c>
      <c r="T336" s="255" t="str">
        <f t="shared" si="75"/>
        <v>NITI, NV</v>
      </c>
      <c r="U336" s="254" t="str">
        <f t="shared" si="76"/>
        <v>--</v>
      </c>
      <c r="V336" s="255" t="str">
        <f t="shared" si="77"/>
        <v>NV</v>
      </c>
      <c r="W336" s="256" t="str">
        <f t="shared" si="78"/>
        <v>NV</v>
      </c>
      <c r="X336" s="247"/>
      <c r="Y336" s="248">
        <v>0</v>
      </c>
      <c r="Z336" s="248" t="s">
        <v>147</v>
      </c>
      <c r="AA336" s="248">
        <v>12.5</v>
      </c>
      <c r="AB336" s="248" t="s">
        <v>147</v>
      </c>
      <c r="AC336" s="247"/>
      <c r="AD336" s="248" t="s">
        <v>147</v>
      </c>
      <c r="AE336" s="247"/>
      <c r="AF336" s="248">
        <v>8.9999999999999993E-3</v>
      </c>
      <c r="AG336" s="248" t="s">
        <v>166</v>
      </c>
      <c r="AH336" s="248" t="s">
        <v>146</v>
      </c>
      <c r="AI336" s="248" t="s">
        <v>147</v>
      </c>
      <c r="AJ336" s="248">
        <v>39.4</v>
      </c>
    </row>
    <row r="337" spans="1:37" ht="13.9" customHeight="1">
      <c r="A337" s="247" t="s">
        <v>836</v>
      </c>
      <c r="B337" s="247" t="s">
        <v>837</v>
      </c>
      <c r="C337" s="248" t="s">
        <v>146</v>
      </c>
      <c r="D337" s="248" t="s">
        <v>145</v>
      </c>
      <c r="E337" s="258" t="s">
        <v>149</v>
      </c>
      <c r="F337" s="258" t="s">
        <v>149</v>
      </c>
      <c r="G337" s="248">
        <v>61.3</v>
      </c>
      <c r="H337" s="247"/>
      <c r="I337" s="249" t="str">
        <f t="shared" si="66"/>
        <v>-</v>
      </c>
      <c r="J337" s="250" t="str">
        <f t="shared" si="67"/>
        <v>NITI</v>
      </c>
      <c r="K337" s="249">
        <f t="shared" si="68"/>
        <v>61.3</v>
      </c>
      <c r="L337" s="250">
        <f t="shared" si="69"/>
        <v>61</v>
      </c>
      <c r="M337" s="248" t="s">
        <v>147</v>
      </c>
      <c r="N337" s="251" t="str">
        <f t="shared" si="70"/>
        <v>--</v>
      </c>
      <c r="O337" s="252" t="str">
        <f t="shared" si="71"/>
        <v>NITI, NV</v>
      </c>
      <c r="P337" s="253" t="str">
        <f t="shared" si="72"/>
        <v>--</v>
      </c>
      <c r="Q337" s="252" t="str">
        <f t="shared" si="73"/>
        <v>NV</v>
      </c>
      <c r="R337" s="248" t="s">
        <v>147</v>
      </c>
      <c r="S337" s="254" t="str">
        <f t="shared" si="74"/>
        <v>--</v>
      </c>
      <c r="T337" s="255" t="str">
        <f t="shared" si="75"/>
        <v>NITI, NV</v>
      </c>
      <c r="U337" s="254" t="str">
        <f t="shared" si="76"/>
        <v>--</v>
      </c>
      <c r="V337" s="255" t="str">
        <f t="shared" si="77"/>
        <v>NV</v>
      </c>
      <c r="W337" s="256" t="str">
        <f t="shared" si="78"/>
        <v>NV</v>
      </c>
      <c r="X337" s="247"/>
      <c r="Y337" s="248">
        <v>0</v>
      </c>
      <c r="Z337" s="248" t="s">
        <v>147</v>
      </c>
      <c r="AA337" s="248">
        <v>12.5</v>
      </c>
      <c r="AB337" s="248" t="s">
        <v>147</v>
      </c>
      <c r="AC337" s="247"/>
      <c r="AD337" s="248" t="s">
        <v>147</v>
      </c>
      <c r="AE337" s="247"/>
      <c r="AF337" s="248">
        <v>1.4E-2</v>
      </c>
      <c r="AG337" s="248" t="s">
        <v>166</v>
      </c>
      <c r="AH337" s="248" t="s">
        <v>146</v>
      </c>
      <c r="AI337" s="248" t="s">
        <v>147</v>
      </c>
      <c r="AJ337" s="248">
        <v>61.3</v>
      </c>
    </row>
    <row r="338" spans="1:37" ht="13.9" customHeight="1">
      <c r="A338" s="247" t="s">
        <v>838</v>
      </c>
      <c r="B338" s="247" t="s">
        <v>839</v>
      </c>
      <c r="C338" s="248" t="s">
        <v>145</v>
      </c>
      <c r="D338" s="248" t="s">
        <v>145</v>
      </c>
      <c r="E338" s="248" t="s">
        <v>145</v>
      </c>
      <c r="F338" s="248" t="s">
        <v>145</v>
      </c>
      <c r="G338" s="248">
        <v>4380</v>
      </c>
      <c r="H338" s="248" t="s">
        <v>163</v>
      </c>
      <c r="I338" s="249" t="str">
        <f t="shared" si="66"/>
        <v>-</v>
      </c>
      <c r="J338" s="250" t="str">
        <f t="shared" si="67"/>
        <v>NITI</v>
      </c>
      <c r="K338" s="249">
        <f t="shared" si="68"/>
        <v>4380</v>
      </c>
      <c r="L338" s="250">
        <f t="shared" si="69"/>
        <v>4400</v>
      </c>
      <c r="M338" s="248">
        <v>146000</v>
      </c>
      <c r="N338" s="251" t="str">
        <f t="shared" si="70"/>
        <v>--</v>
      </c>
      <c r="O338" s="252" t="str">
        <f t="shared" si="71"/>
        <v>NITI</v>
      </c>
      <c r="P338" s="253">
        <f t="shared" si="72"/>
        <v>146000</v>
      </c>
      <c r="Q338" s="252">
        <f t="shared" si="73"/>
        <v>150000</v>
      </c>
      <c r="R338" s="248">
        <v>84400</v>
      </c>
      <c r="S338" s="254" t="str">
        <f t="shared" si="74"/>
        <v>--</v>
      </c>
      <c r="T338" s="255" t="str">
        <f t="shared" si="75"/>
        <v>NITI</v>
      </c>
      <c r="U338" s="254">
        <f t="shared" si="76"/>
        <v>84400</v>
      </c>
      <c r="V338" s="255">
        <f t="shared" si="77"/>
        <v>84000</v>
      </c>
      <c r="W338" s="256">
        <f t="shared" si="78"/>
        <v>19.269406392694062</v>
      </c>
      <c r="X338" s="248" t="s">
        <v>331</v>
      </c>
      <c r="Y338" s="248">
        <v>35800000</v>
      </c>
      <c r="Z338" s="248">
        <v>16100000</v>
      </c>
      <c r="AA338" s="248">
        <v>12.5</v>
      </c>
      <c r="AB338" s="248">
        <v>0.9</v>
      </c>
      <c r="AC338" s="248" t="s">
        <v>154</v>
      </c>
      <c r="AD338" s="248" t="s">
        <v>147</v>
      </c>
      <c r="AE338" s="247"/>
      <c r="AF338" s="248">
        <v>1</v>
      </c>
      <c r="AG338" s="248" t="s">
        <v>155</v>
      </c>
      <c r="AH338" s="248" t="s">
        <v>146</v>
      </c>
      <c r="AI338" s="248" t="s">
        <v>147</v>
      </c>
      <c r="AJ338" s="248">
        <v>4380</v>
      </c>
    </row>
    <row r="339" spans="1:37" ht="13.9" customHeight="1">
      <c r="A339" s="247" t="s">
        <v>840</v>
      </c>
      <c r="B339" s="247" t="s">
        <v>841</v>
      </c>
      <c r="C339" s="248" t="s">
        <v>146</v>
      </c>
      <c r="D339" s="248" t="s">
        <v>145</v>
      </c>
      <c r="E339" s="258" t="s">
        <v>149</v>
      </c>
      <c r="F339" s="258" t="s">
        <v>149</v>
      </c>
      <c r="G339" s="248">
        <v>8.76</v>
      </c>
      <c r="H339" s="247"/>
      <c r="I339" s="249" t="str">
        <f t="shared" si="66"/>
        <v>-</v>
      </c>
      <c r="J339" s="250" t="str">
        <f t="shared" si="67"/>
        <v>NITI</v>
      </c>
      <c r="K339" s="249">
        <f t="shared" si="68"/>
        <v>8.76</v>
      </c>
      <c r="L339" s="250">
        <f t="shared" si="69"/>
        <v>8.8000000000000007</v>
      </c>
      <c r="M339" s="248" t="s">
        <v>147</v>
      </c>
      <c r="N339" s="274" t="str">
        <f t="shared" si="70"/>
        <v>--</v>
      </c>
      <c r="O339" s="275" t="str">
        <f t="shared" si="71"/>
        <v>NITI, NV</v>
      </c>
      <c r="P339" s="313" t="str">
        <f t="shared" si="72"/>
        <v>--</v>
      </c>
      <c r="Q339" s="275" t="str">
        <f t="shared" si="73"/>
        <v>NV</v>
      </c>
      <c r="R339" s="248" t="s">
        <v>147</v>
      </c>
      <c r="S339" s="259" t="str">
        <f t="shared" si="74"/>
        <v>--</v>
      </c>
      <c r="T339" s="260" t="str">
        <f t="shared" si="75"/>
        <v>NITI, NV</v>
      </c>
      <c r="U339" s="259" t="str">
        <f t="shared" si="76"/>
        <v>--</v>
      </c>
      <c r="V339" s="260" t="str">
        <f t="shared" si="77"/>
        <v>NV</v>
      </c>
      <c r="W339" s="261" t="str">
        <f t="shared" si="78"/>
        <v>NV</v>
      </c>
      <c r="X339" s="247"/>
      <c r="Y339" s="248">
        <v>26400</v>
      </c>
      <c r="Z339" s="248">
        <v>61600000</v>
      </c>
      <c r="AA339" s="248">
        <v>12.5</v>
      </c>
      <c r="AB339" s="248" t="s">
        <v>147</v>
      </c>
      <c r="AC339" s="247"/>
      <c r="AD339" s="248" t="s">
        <v>147</v>
      </c>
      <c r="AE339" s="247"/>
      <c r="AF339" s="248">
        <v>2E-3</v>
      </c>
      <c r="AG339" s="248" t="s">
        <v>160</v>
      </c>
      <c r="AH339" s="248" t="s">
        <v>146</v>
      </c>
      <c r="AI339" s="248" t="s">
        <v>147</v>
      </c>
      <c r="AJ339" s="248">
        <v>8.76</v>
      </c>
    </row>
    <row r="340" spans="1:37" s="315" customFormat="1" ht="13.9" customHeight="1">
      <c r="A340" s="262" t="s">
        <v>842</v>
      </c>
      <c r="B340" s="262" t="s">
        <v>843</v>
      </c>
      <c r="C340" s="263" t="s">
        <v>145</v>
      </c>
      <c r="D340" s="263" t="s">
        <v>145</v>
      </c>
      <c r="E340" s="263" t="s">
        <v>145</v>
      </c>
      <c r="F340" s="262"/>
      <c r="G340" s="263">
        <v>4.38</v>
      </c>
      <c r="H340" s="270" t="s">
        <v>163</v>
      </c>
      <c r="I340" s="249" t="str">
        <f t="shared" si="66"/>
        <v>-</v>
      </c>
      <c r="J340" s="250" t="str">
        <f t="shared" si="67"/>
        <v>NITI</v>
      </c>
      <c r="K340" s="249">
        <f t="shared" si="68"/>
        <v>4.38</v>
      </c>
      <c r="L340" s="250">
        <f t="shared" si="69"/>
        <v>4.4000000000000004</v>
      </c>
      <c r="M340" s="265">
        <v>146</v>
      </c>
      <c r="N340" s="276" t="str">
        <f t="shared" si="70"/>
        <v>--</v>
      </c>
      <c r="O340" s="277" t="str">
        <f t="shared" si="71"/>
        <v>NITI</v>
      </c>
      <c r="P340" s="276">
        <f t="shared" si="72"/>
        <v>146</v>
      </c>
      <c r="Q340" s="277">
        <f t="shared" si="73"/>
        <v>150</v>
      </c>
      <c r="R340" s="314" t="s">
        <v>147</v>
      </c>
      <c r="S340" s="266" t="str">
        <f t="shared" si="74"/>
        <v>--</v>
      </c>
      <c r="T340" s="267" t="str">
        <f t="shared" si="75"/>
        <v>NITI</v>
      </c>
      <c r="U340" s="266" t="str">
        <f t="shared" si="76"/>
        <v>--</v>
      </c>
      <c r="V340" s="267" t="s">
        <v>1272</v>
      </c>
      <c r="W340" s="318" t="s">
        <v>1272</v>
      </c>
      <c r="X340" s="269"/>
      <c r="Y340" s="263">
        <v>1130000000</v>
      </c>
      <c r="Z340" s="263" t="s">
        <v>147</v>
      </c>
      <c r="AA340" s="263">
        <v>12.5</v>
      </c>
      <c r="AB340" s="263" t="s">
        <v>147</v>
      </c>
      <c r="AC340" s="262"/>
      <c r="AD340" s="263" t="s">
        <v>147</v>
      </c>
      <c r="AE340" s="262"/>
      <c r="AF340" s="263">
        <v>1E-3</v>
      </c>
      <c r="AG340" s="263" t="s">
        <v>166</v>
      </c>
      <c r="AH340" s="263" t="s">
        <v>146</v>
      </c>
      <c r="AI340" s="263" t="s">
        <v>147</v>
      </c>
      <c r="AJ340" s="263">
        <v>4.38</v>
      </c>
      <c r="AK340" s="193"/>
    </row>
    <row r="341" spans="1:37" ht="13.9" customHeight="1">
      <c r="A341" s="247" t="s">
        <v>844</v>
      </c>
      <c r="B341" s="247" t="s">
        <v>845</v>
      </c>
      <c r="C341" s="248" t="s">
        <v>146</v>
      </c>
      <c r="D341" s="248" t="s">
        <v>145</v>
      </c>
      <c r="E341" s="258" t="s">
        <v>149</v>
      </c>
      <c r="F341" s="258" t="s">
        <v>149</v>
      </c>
      <c r="G341" s="248">
        <v>4.38</v>
      </c>
      <c r="H341" s="247"/>
      <c r="I341" s="249" t="str">
        <f t="shared" si="66"/>
        <v>-</v>
      </c>
      <c r="J341" s="250" t="str">
        <f t="shared" si="67"/>
        <v>NITI</v>
      </c>
      <c r="K341" s="249">
        <f t="shared" si="68"/>
        <v>4.38</v>
      </c>
      <c r="L341" s="250">
        <f t="shared" si="69"/>
        <v>4.4000000000000004</v>
      </c>
      <c r="M341" s="248" t="s">
        <v>147</v>
      </c>
      <c r="N341" s="279" t="str">
        <f t="shared" si="70"/>
        <v>--</v>
      </c>
      <c r="O341" s="280" t="str">
        <f t="shared" si="71"/>
        <v>NITI, NV</v>
      </c>
      <c r="P341" s="316" t="str">
        <f t="shared" si="72"/>
        <v>--</v>
      </c>
      <c r="Q341" s="280" t="str">
        <f t="shared" si="73"/>
        <v>NV</v>
      </c>
      <c r="R341" s="248" t="s">
        <v>147</v>
      </c>
      <c r="S341" s="271" t="str">
        <f t="shared" si="74"/>
        <v>--</v>
      </c>
      <c r="T341" s="272" t="str">
        <f t="shared" si="75"/>
        <v>NITI, NV</v>
      </c>
      <c r="U341" s="271" t="str">
        <f t="shared" si="76"/>
        <v>--</v>
      </c>
      <c r="V341" s="272" t="str">
        <f t="shared" si="77"/>
        <v>NV</v>
      </c>
      <c r="W341" s="273" t="str">
        <f t="shared" si="78"/>
        <v>NV</v>
      </c>
      <c r="X341" s="247"/>
      <c r="Y341" s="248">
        <v>313</v>
      </c>
      <c r="Z341" s="248" t="s">
        <v>147</v>
      </c>
      <c r="AA341" s="248">
        <v>12.5</v>
      </c>
      <c r="AB341" s="248" t="s">
        <v>147</v>
      </c>
      <c r="AC341" s="247"/>
      <c r="AD341" s="248" t="s">
        <v>147</v>
      </c>
      <c r="AE341" s="247"/>
      <c r="AF341" s="248">
        <v>1E-3</v>
      </c>
      <c r="AG341" s="248" t="s">
        <v>166</v>
      </c>
      <c r="AH341" s="248" t="s">
        <v>146</v>
      </c>
      <c r="AI341" s="248" t="s">
        <v>147</v>
      </c>
      <c r="AJ341" s="248">
        <v>4.38</v>
      </c>
    </row>
    <row r="342" spans="1:37" ht="13.9" customHeight="1">
      <c r="A342" s="247" t="s">
        <v>846</v>
      </c>
      <c r="B342" s="247" t="s">
        <v>847</v>
      </c>
      <c r="C342" s="248" t="s">
        <v>146</v>
      </c>
      <c r="D342" s="248" t="s">
        <v>145</v>
      </c>
      <c r="E342" s="258" t="s">
        <v>149</v>
      </c>
      <c r="F342" s="258" t="s">
        <v>149</v>
      </c>
      <c r="G342" s="248">
        <v>1.73</v>
      </c>
      <c r="H342" s="247"/>
      <c r="I342" s="249">
        <f t="shared" si="66"/>
        <v>1.73</v>
      </c>
      <c r="J342" s="250">
        <f t="shared" si="67"/>
        <v>1.7</v>
      </c>
      <c r="K342" s="249" t="str">
        <f t="shared" si="68"/>
        <v>-</v>
      </c>
      <c r="L342" s="250" t="str">
        <f t="shared" si="69"/>
        <v>NITI</v>
      </c>
      <c r="M342" s="248" t="s">
        <v>147</v>
      </c>
      <c r="N342" s="251" t="str">
        <f t="shared" si="70"/>
        <v>-</v>
      </c>
      <c r="O342" s="252" t="str">
        <f t="shared" si="71"/>
        <v>NV</v>
      </c>
      <c r="P342" s="253" t="str">
        <f t="shared" si="72"/>
        <v>--</v>
      </c>
      <c r="Q342" s="252" t="str">
        <f t="shared" si="73"/>
        <v>NITI, NV</v>
      </c>
      <c r="R342" s="248" t="s">
        <v>147</v>
      </c>
      <c r="S342" s="254" t="str">
        <f t="shared" si="74"/>
        <v>-</v>
      </c>
      <c r="T342" s="255" t="str">
        <f t="shared" si="75"/>
        <v>NV</v>
      </c>
      <c r="U342" s="254" t="str">
        <f t="shared" si="76"/>
        <v>--</v>
      </c>
      <c r="V342" s="255" t="str">
        <f t="shared" si="77"/>
        <v>NITI, NV</v>
      </c>
      <c r="W342" s="256" t="str">
        <f t="shared" si="78"/>
        <v>NITI, NV</v>
      </c>
      <c r="X342" s="247"/>
      <c r="Y342" s="248">
        <v>3.93</v>
      </c>
      <c r="Z342" s="248">
        <v>4.58</v>
      </c>
      <c r="AA342" s="248">
        <v>12.5</v>
      </c>
      <c r="AB342" s="248" t="s">
        <v>147</v>
      </c>
      <c r="AC342" s="247"/>
      <c r="AD342" s="248">
        <v>7.0999999999999998E-6</v>
      </c>
      <c r="AE342" s="248" t="s">
        <v>155</v>
      </c>
      <c r="AF342" s="248" t="s">
        <v>147</v>
      </c>
      <c r="AG342" s="247"/>
      <c r="AH342" s="248" t="s">
        <v>146</v>
      </c>
      <c r="AI342" s="248">
        <v>1.73</v>
      </c>
      <c r="AJ342" s="248" t="s">
        <v>147</v>
      </c>
    </row>
    <row r="343" spans="1:37" ht="13.9" customHeight="1">
      <c r="A343" s="247" t="s">
        <v>848</v>
      </c>
      <c r="B343" s="247" t="s">
        <v>849</v>
      </c>
      <c r="C343" s="248" t="s">
        <v>145</v>
      </c>
      <c r="D343" s="248" t="s">
        <v>145</v>
      </c>
      <c r="E343" s="248" t="s">
        <v>145</v>
      </c>
      <c r="F343" s="248" t="s">
        <v>145</v>
      </c>
      <c r="G343" s="248">
        <v>3.2300000000000002E-7</v>
      </c>
      <c r="H343" s="248" t="s">
        <v>152</v>
      </c>
      <c r="I343" s="249">
        <f t="shared" si="66"/>
        <v>3.2300000000000002E-7</v>
      </c>
      <c r="J343" s="250">
        <f t="shared" si="67"/>
        <v>3.2000000000000001E-7</v>
      </c>
      <c r="K343" s="249">
        <f t="shared" si="68"/>
        <v>1.75E-4</v>
      </c>
      <c r="L343" s="250">
        <f t="shared" si="69"/>
        <v>1.8000000000000001E-4</v>
      </c>
      <c r="M343" s="248">
        <v>1.08E-5</v>
      </c>
      <c r="N343" s="251">
        <f t="shared" si="70"/>
        <v>1.08E-5</v>
      </c>
      <c r="O343" s="252">
        <f t="shared" si="71"/>
        <v>1.1E-5</v>
      </c>
      <c r="P343" s="253">
        <f t="shared" si="72"/>
        <v>5.8333333333333336E-3</v>
      </c>
      <c r="Q343" s="252">
        <f t="shared" si="73"/>
        <v>5.7999999999999996E-3</v>
      </c>
      <c r="R343" s="248">
        <v>1.5799999999999999E-4</v>
      </c>
      <c r="S343" s="254">
        <f t="shared" si="74"/>
        <v>1.5799999999999999E-4</v>
      </c>
      <c r="T343" s="255">
        <f t="shared" si="75"/>
        <v>1.6000000000000001E-4</v>
      </c>
      <c r="U343" s="254">
        <f t="shared" si="76"/>
        <v>8.5603715170278621E-2</v>
      </c>
      <c r="V343" s="255">
        <f t="shared" si="77"/>
        <v>8.5999999999999993E-2</v>
      </c>
      <c r="W343" s="256">
        <f t="shared" si="78"/>
        <v>489.16408668730639</v>
      </c>
      <c r="X343" s="248" t="s">
        <v>395</v>
      </c>
      <c r="Y343" s="248">
        <v>2.5999999999999999E-2</v>
      </c>
      <c r="Z343" s="248">
        <v>0.40899999999999997</v>
      </c>
      <c r="AA343" s="248">
        <v>12.5</v>
      </c>
      <c r="AB343" s="248" t="s">
        <v>147</v>
      </c>
      <c r="AC343" s="247"/>
      <c r="AD343" s="248">
        <v>38</v>
      </c>
      <c r="AE343" s="248" t="s">
        <v>166</v>
      </c>
      <c r="AF343" s="248">
        <v>4.0000000000000001E-8</v>
      </c>
      <c r="AG343" s="248" t="s">
        <v>166</v>
      </c>
      <c r="AH343" s="248" t="s">
        <v>146</v>
      </c>
      <c r="AI343" s="248">
        <v>3.2300000000000002E-7</v>
      </c>
      <c r="AJ343" s="248">
        <v>1.75E-4</v>
      </c>
      <c r="AK343" s="257" t="s">
        <v>1279</v>
      </c>
    </row>
    <row r="344" spans="1:37" ht="13.9" customHeight="1">
      <c r="A344" s="247" t="s">
        <v>850</v>
      </c>
      <c r="B344" s="247" t="s">
        <v>851</v>
      </c>
      <c r="C344" s="248" t="s">
        <v>145</v>
      </c>
      <c r="D344" s="248" t="s">
        <v>145</v>
      </c>
      <c r="E344" s="248" t="s">
        <v>145</v>
      </c>
      <c r="F344" s="248" t="s">
        <v>145</v>
      </c>
      <c r="G344" s="248">
        <v>3.23E-6</v>
      </c>
      <c r="H344" s="248" t="s">
        <v>152</v>
      </c>
      <c r="I344" s="249">
        <f t="shared" si="66"/>
        <v>3.23E-6</v>
      </c>
      <c r="J344" s="250">
        <f t="shared" si="67"/>
        <v>3.1999999999999999E-6</v>
      </c>
      <c r="K344" s="249">
        <f t="shared" si="68"/>
        <v>1.75E-3</v>
      </c>
      <c r="L344" s="250">
        <f t="shared" si="69"/>
        <v>1.8E-3</v>
      </c>
      <c r="M344" s="248">
        <v>1.08E-4</v>
      </c>
      <c r="N344" s="251">
        <f t="shared" si="70"/>
        <v>1.08E-4</v>
      </c>
      <c r="O344" s="252">
        <f t="shared" si="71"/>
        <v>1.1E-4</v>
      </c>
      <c r="P344" s="253">
        <f t="shared" si="72"/>
        <v>5.8333333333333334E-2</v>
      </c>
      <c r="Q344" s="252">
        <f t="shared" si="73"/>
        <v>5.8000000000000003E-2</v>
      </c>
      <c r="R344" s="248">
        <v>4.7299999999999998E-3</v>
      </c>
      <c r="S344" s="254">
        <f t="shared" si="74"/>
        <v>4.7299999999999998E-3</v>
      </c>
      <c r="T344" s="255">
        <f t="shared" si="75"/>
        <v>4.7000000000000002E-3</v>
      </c>
      <c r="U344" s="254">
        <f t="shared" si="76"/>
        <v>2.5626934984520124</v>
      </c>
      <c r="V344" s="255">
        <f t="shared" si="77"/>
        <v>2.6</v>
      </c>
      <c r="W344" s="256">
        <f t="shared" si="78"/>
        <v>1464.3962848297213</v>
      </c>
      <c r="X344" s="248" t="s">
        <v>153</v>
      </c>
      <c r="Y344" s="248">
        <v>0.247</v>
      </c>
      <c r="Z344" s="248">
        <v>0.47199999999999998</v>
      </c>
      <c r="AA344" s="248">
        <v>12.5</v>
      </c>
      <c r="AB344" s="248" t="s">
        <v>147</v>
      </c>
      <c r="AC344" s="247"/>
      <c r="AD344" s="248">
        <v>3.8</v>
      </c>
      <c r="AE344" s="248" t="s">
        <v>546</v>
      </c>
      <c r="AF344" s="248">
        <v>3.9999999999999998E-7</v>
      </c>
      <c r="AG344" s="248" t="s">
        <v>546</v>
      </c>
      <c r="AH344" s="248" t="s">
        <v>146</v>
      </c>
      <c r="AI344" s="248">
        <v>3.23E-6</v>
      </c>
      <c r="AJ344" s="248">
        <v>1.75E-3</v>
      </c>
      <c r="AK344" s="257" t="s">
        <v>1279</v>
      </c>
    </row>
    <row r="345" spans="1:37" ht="13.9" customHeight="1">
      <c r="A345" s="247" t="s">
        <v>852</v>
      </c>
      <c r="B345" s="247" t="s">
        <v>853</v>
      </c>
      <c r="C345" s="248" t="s">
        <v>145</v>
      </c>
      <c r="D345" s="248" t="s">
        <v>145</v>
      </c>
      <c r="E345" s="248" t="s">
        <v>145</v>
      </c>
      <c r="F345" s="248" t="s">
        <v>145</v>
      </c>
      <c r="G345" s="248">
        <v>9.43</v>
      </c>
      <c r="H345" s="248" t="s">
        <v>152</v>
      </c>
      <c r="I345" s="249">
        <f t="shared" si="66"/>
        <v>9.43</v>
      </c>
      <c r="J345" s="250">
        <f t="shared" si="67"/>
        <v>9.4</v>
      </c>
      <c r="K345" s="249" t="str">
        <f t="shared" si="68"/>
        <v>-</v>
      </c>
      <c r="L345" s="250" t="str">
        <f t="shared" si="69"/>
        <v>NITI</v>
      </c>
      <c r="M345" s="248">
        <v>314</v>
      </c>
      <c r="N345" s="251">
        <f t="shared" si="70"/>
        <v>314</v>
      </c>
      <c r="O345" s="252">
        <f t="shared" si="71"/>
        <v>310</v>
      </c>
      <c r="P345" s="253" t="str">
        <f t="shared" si="72"/>
        <v>--</v>
      </c>
      <c r="Q345" s="252" t="str">
        <f t="shared" si="73"/>
        <v>NITI</v>
      </c>
      <c r="R345" s="248">
        <v>268</v>
      </c>
      <c r="S345" s="254">
        <f t="shared" si="74"/>
        <v>268</v>
      </c>
      <c r="T345" s="255">
        <f t="shared" si="75"/>
        <v>270</v>
      </c>
      <c r="U345" s="254" t="str">
        <f t="shared" si="76"/>
        <v>--</v>
      </c>
      <c r="V345" s="255" t="str">
        <f t="shared" si="77"/>
        <v>NITI</v>
      </c>
      <c r="W345" s="256" t="str">
        <f t="shared" si="78"/>
        <v>NITI</v>
      </c>
      <c r="X345" s="248" t="s">
        <v>153</v>
      </c>
      <c r="Y345" s="248">
        <v>294000000</v>
      </c>
      <c r="Z345" s="248">
        <v>294000000</v>
      </c>
      <c r="AA345" s="248">
        <v>12.5</v>
      </c>
      <c r="AB345" s="248" t="s">
        <v>147</v>
      </c>
      <c r="AC345" s="247"/>
      <c r="AD345" s="248">
        <v>1.3E-6</v>
      </c>
      <c r="AE345" s="248" t="s">
        <v>166</v>
      </c>
      <c r="AF345" s="248" t="s">
        <v>147</v>
      </c>
      <c r="AG345" s="247"/>
      <c r="AH345" s="248" t="s">
        <v>146</v>
      </c>
      <c r="AI345" s="248">
        <v>9.43</v>
      </c>
      <c r="AJ345" s="248" t="s">
        <v>147</v>
      </c>
    </row>
    <row r="346" spans="1:37" ht="13.9" customHeight="1">
      <c r="A346" s="247" t="s">
        <v>854</v>
      </c>
      <c r="B346" s="247" t="s">
        <v>855</v>
      </c>
      <c r="C346" s="248" t="s">
        <v>146</v>
      </c>
      <c r="D346" s="248" t="s">
        <v>145</v>
      </c>
      <c r="E346" s="258" t="s">
        <v>149</v>
      </c>
      <c r="F346" s="258" t="s">
        <v>149</v>
      </c>
      <c r="G346" s="248">
        <v>3.2299999999999998E-3</v>
      </c>
      <c r="H346" s="247"/>
      <c r="I346" s="249">
        <f t="shared" si="66"/>
        <v>3.2299999999999998E-3</v>
      </c>
      <c r="J346" s="250">
        <f t="shared" si="67"/>
        <v>3.2000000000000002E-3</v>
      </c>
      <c r="K346" s="249">
        <f t="shared" si="68"/>
        <v>1.75</v>
      </c>
      <c r="L346" s="250">
        <f t="shared" si="69"/>
        <v>1.8</v>
      </c>
      <c r="M346" s="248" t="s">
        <v>147</v>
      </c>
      <c r="N346" s="251" t="str">
        <f t="shared" si="70"/>
        <v>-</v>
      </c>
      <c r="O346" s="252" t="str">
        <f t="shared" si="71"/>
        <v>NV</v>
      </c>
      <c r="P346" s="253" t="str">
        <f t="shared" si="72"/>
        <v>--</v>
      </c>
      <c r="Q346" s="252" t="str">
        <f t="shared" si="73"/>
        <v>NV</v>
      </c>
      <c r="R346" s="248" t="s">
        <v>147</v>
      </c>
      <c r="S346" s="254" t="str">
        <f t="shared" si="74"/>
        <v>-</v>
      </c>
      <c r="T346" s="255" t="str">
        <f t="shared" si="75"/>
        <v>NV</v>
      </c>
      <c r="U346" s="254" t="str">
        <f t="shared" si="76"/>
        <v>--</v>
      </c>
      <c r="V346" s="255" t="str">
        <f t="shared" si="77"/>
        <v>NV</v>
      </c>
      <c r="W346" s="256" t="str">
        <f t="shared" si="78"/>
        <v>NV</v>
      </c>
      <c r="X346" s="247"/>
      <c r="Y346" s="248">
        <v>258</v>
      </c>
      <c r="Z346" s="248">
        <v>7.85E-2</v>
      </c>
      <c r="AA346" s="248">
        <v>12.5</v>
      </c>
      <c r="AB346" s="248" t="s">
        <v>147</v>
      </c>
      <c r="AC346" s="247"/>
      <c r="AD346" s="248">
        <v>3.8E-3</v>
      </c>
      <c r="AE346" s="248" t="s">
        <v>546</v>
      </c>
      <c r="AF346" s="248">
        <v>4.0000000000000002E-4</v>
      </c>
      <c r="AG346" s="248" t="s">
        <v>546</v>
      </c>
      <c r="AH346" s="248" t="s">
        <v>146</v>
      </c>
      <c r="AI346" s="248">
        <v>3.2299999999999998E-3</v>
      </c>
      <c r="AJ346" s="248">
        <v>1.75</v>
      </c>
      <c r="AK346" s="257" t="s">
        <v>1277</v>
      </c>
    </row>
    <row r="347" spans="1:37" ht="13.9" customHeight="1">
      <c r="A347" s="247" t="s">
        <v>856</v>
      </c>
      <c r="B347" s="247" t="s">
        <v>857</v>
      </c>
      <c r="C347" s="248" t="s">
        <v>145</v>
      </c>
      <c r="D347" s="248" t="s">
        <v>145</v>
      </c>
      <c r="E347" s="248" t="s">
        <v>145</v>
      </c>
      <c r="F347" s="248" t="s">
        <v>145</v>
      </c>
      <c r="G347" s="248">
        <v>1.08E-3</v>
      </c>
      <c r="H347" s="248" t="s">
        <v>152</v>
      </c>
      <c r="I347" s="249">
        <f t="shared" si="66"/>
        <v>1.08E-3</v>
      </c>
      <c r="J347" s="250">
        <f t="shared" si="67"/>
        <v>1.1000000000000001E-3</v>
      </c>
      <c r="K347" s="249">
        <f t="shared" si="68"/>
        <v>0.58399999999999996</v>
      </c>
      <c r="L347" s="250">
        <f t="shared" si="69"/>
        <v>0.57999999999999996</v>
      </c>
      <c r="M347" s="248">
        <v>3.5900000000000001E-2</v>
      </c>
      <c r="N347" s="251">
        <f t="shared" si="70"/>
        <v>3.5900000000000001E-2</v>
      </c>
      <c r="O347" s="252">
        <f t="shared" si="71"/>
        <v>3.5999999999999997E-2</v>
      </c>
      <c r="P347" s="253">
        <f t="shared" si="72"/>
        <v>19.466666666666665</v>
      </c>
      <c r="Q347" s="252">
        <f t="shared" si="73"/>
        <v>19</v>
      </c>
      <c r="R347" s="248">
        <v>0.11799999999999999</v>
      </c>
      <c r="S347" s="254">
        <f t="shared" si="74"/>
        <v>0.11799999999999999</v>
      </c>
      <c r="T347" s="255">
        <f t="shared" si="75"/>
        <v>0.12</v>
      </c>
      <c r="U347" s="254">
        <f t="shared" si="76"/>
        <v>63.807407407407396</v>
      </c>
      <c r="V347" s="255">
        <f t="shared" si="77"/>
        <v>64</v>
      </c>
      <c r="W347" s="256">
        <f t="shared" si="78"/>
        <v>109.25925925925925</v>
      </c>
      <c r="X347" s="248" t="s">
        <v>153</v>
      </c>
      <c r="Y347" s="248">
        <v>133</v>
      </c>
      <c r="Z347" s="248">
        <v>294</v>
      </c>
      <c r="AA347" s="248">
        <v>12.5</v>
      </c>
      <c r="AB347" s="248" t="s">
        <v>147</v>
      </c>
      <c r="AC347" s="247"/>
      <c r="AD347" s="248">
        <v>1.14E-2</v>
      </c>
      <c r="AE347" s="248" t="s">
        <v>546</v>
      </c>
      <c r="AF347" s="248">
        <v>1.3300000000000001E-4</v>
      </c>
      <c r="AG347" s="248" t="s">
        <v>546</v>
      </c>
      <c r="AH347" s="248" t="s">
        <v>146</v>
      </c>
      <c r="AI347" s="248">
        <v>1.08E-3</v>
      </c>
      <c r="AJ347" s="248">
        <v>0.58399999999999996</v>
      </c>
      <c r="AK347" s="257" t="s">
        <v>1277</v>
      </c>
    </row>
    <row r="348" spans="1:37" ht="13.9" customHeight="1">
      <c r="A348" s="247" t="s">
        <v>858</v>
      </c>
      <c r="B348" s="247" t="s">
        <v>859</v>
      </c>
      <c r="C348" s="248" t="s">
        <v>145</v>
      </c>
      <c r="D348" s="248" t="s">
        <v>145</v>
      </c>
      <c r="E348" s="248" t="s">
        <v>145</v>
      </c>
      <c r="F348" s="248" t="s">
        <v>145</v>
      </c>
      <c r="G348" s="248">
        <v>1.66</v>
      </c>
      <c r="H348" s="248" t="s">
        <v>152</v>
      </c>
      <c r="I348" s="249">
        <f t="shared" si="66"/>
        <v>1.66</v>
      </c>
      <c r="J348" s="250">
        <f t="shared" si="67"/>
        <v>1.7</v>
      </c>
      <c r="K348" s="249" t="str">
        <f t="shared" si="68"/>
        <v>-</v>
      </c>
      <c r="L348" s="250" t="str">
        <f t="shared" si="69"/>
        <v>NITI</v>
      </c>
      <c r="M348" s="248">
        <v>55.2</v>
      </c>
      <c r="N348" s="251">
        <f t="shared" si="70"/>
        <v>55.2</v>
      </c>
      <c r="O348" s="252">
        <f t="shared" si="71"/>
        <v>55</v>
      </c>
      <c r="P348" s="253" t="str">
        <f t="shared" si="72"/>
        <v>--</v>
      </c>
      <c r="Q348" s="252" t="str">
        <f t="shared" si="73"/>
        <v>NITI</v>
      </c>
      <c r="R348" s="248">
        <v>36.1</v>
      </c>
      <c r="S348" s="254">
        <f t="shared" si="74"/>
        <v>36.1</v>
      </c>
      <c r="T348" s="255">
        <f t="shared" si="75"/>
        <v>36</v>
      </c>
      <c r="U348" s="254" t="str">
        <f t="shared" si="76"/>
        <v>--</v>
      </c>
      <c r="V348" s="255" t="str">
        <f t="shared" si="77"/>
        <v>NITI</v>
      </c>
      <c r="W348" s="256" t="str">
        <f t="shared" si="78"/>
        <v>NITI</v>
      </c>
      <c r="X348" s="248" t="s">
        <v>153</v>
      </c>
      <c r="Y348" s="248">
        <v>108000000</v>
      </c>
      <c r="Z348" s="248">
        <v>49200000</v>
      </c>
      <c r="AA348" s="248">
        <v>12.5</v>
      </c>
      <c r="AB348" s="248">
        <v>4.9000000000000004</v>
      </c>
      <c r="AC348" s="248" t="s">
        <v>148</v>
      </c>
      <c r="AD348" s="248">
        <v>7.4000000000000003E-6</v>
      </c>
      <c r="AE348" s="248" t="s">
        <v>155</v>
      </c>
      <c r="AF348" s="248" t="s">
        <v>147</v>
      </c>
      <c r="AG348" s="247"/>
      <c r="AH348" s="248" t="s">
        <v>146</v>
      </c>
      <c r="AI348" s="248">
        <v>1.66</v>
      </c>
      <c r="AJ348" s="248" t="s">
        <v>147</v>
      </c>
    </row>
    <row r="349" spans="1:37" ht="13.9" customHeight="1">
      <c r="A349" s="247" t="s">
        <v>860</v>
      </c>
      <c r="B349" s="247" t="s">
        <v>861</v>
      </c>
      <c r="C349" s="248" t="s">
        <v>145</v>
      </c>
      <c r="D349" s="248" t="s">
        <v>145</v>
      </c>
      <c r="E349" s="248" t="s">
        <v>145</v>
      </c>
      <c r="F349" s="248" t="s">
        <v>145</v>
      </c>
      <c r="G349" s="248">
        <v>0.21099999999999999</v>
      </c>
      <c r="H349" s="248" t="s">
        <v>152</v>
      </c>
      <c r="I349" s="249">
        <f t="shared" si="66"/>
        <v>0.21099999999999999</v>
      </c>
      <c r="J349" s="250">
        <f t="shared" si="67"/>
        <v>0.21</v>
      </c>
      <c r="K349" s="249" t="str">
        <f t="shared" si="68"/>
        <v>-</v>
      </c>
      <c r="L349" s="250" t="str">
        <f t="shared" si="69"/>
        <v>NITI</v>
      </c>
      <c r="M349" s="248">
        <v>7.05</v>
      </c>
      <c r="N349" s="251">
        <f t="shared" si="70"/>
        <v>7.05</v>
      </c>
      <c r="O349" s="252">
        <f t="shared" si="71"/>
        <v>7.1</v>
      </c>
      <c r="P349" s="253" t="str">
        <f t="shared" si="72"/>
        <v>--</v>
      </c>
      <c r="Q349" s="252" t="str">
        <f t="shared" si="73"/>
        <v>NITI</v>
      </c>
      <c r="R349" s="248">
        <v>29.7</v>
      </c>
      <c r="S349" s="254">
        <f t="shared" si="74"/>
        <v>29.7</v>
      </c>
      <c r="T349" s="255">
        <f t="shared" si="75"/>
        <v>30</v>
      </c>
      <c r="U349" s="254" t="str">
        <f t="shared" si="76"/>
        <v>--</v>
      </c>
      <c r="V349" s="255" t="str">
        <f t="shared" si="77"/>
        <v>NITI</v>
      </c>
      <c r="W349" s="256" t="str">
        <f t="shared" si="78"/>
        <v>NITI</v>
      </c>
      <c r="X349" s="248" t="s">
        <v>153</v>
      </c>
      <c r="Y349" s="248">
        <v>41700000</v>
      </c>
      <c r="Z349" s="248">
        <v>20200000</v>
      </c>
      <c r="AA349" s="248">
        <v>12.5</v>
      </c>
      <c r="AB349" s="248" t="s">
        <v>147</v>
      </c>
      <c r="AC349" s="247"/>
      <c r="AD349" s="248">
        <v>5.8E-5</v>
      </c>
      <c r="AE349" s="248" t="s">
        <v>166</v>
      </c>
      <c r="AF349" s="248" t="s">
        <v>147</v>
      </c>
      <c r="AG349" s="247"/>
      <c r="AH349" s="248" t="s">
        <v>146</v>
      </c>
      <c r="AI349" s="248">
        <v>0.21099999999999999</v>
      </c>
      <c r="AJ349" s="248" t="s">
        <v>147</v>
      </c>
    </row>
    <row r="350" spans="1:37" ht="13.9" customHeight="1">
      <c r="A350" s="247" t="s">
        <v>862</v>
      </c>
      <c r="B350" s="247" t="s">
        <v>863</v>
      </c>
      <c r="C350" s="248" t="s">
        <v>145</v>
      </c>
      <c r="D350" s="248" t="s">
        <v>145</v>
      </c>
      <c r="E350" s="248" t="s">
        <v>145</v>
      </c>
      <c r="F350" s="248" t="s">
        <v>145</v>
      </c>
      <c r="G350" s="248">
        <v>47.2</v>
      </c>
      <c r="H350" s="248" t="s">
        <v>152</v>
      </c>
      <c r="I350" s="249">
        <f t="shared" si="66"/>
        <v>47.2</v>
      </c>
      <c r="J350" s="250">
        <f t="shared" si="67"/>
        <v>47</v>
      </c>
      <c r="K350" s="249">
        <f t="shared" si="68"/>
        <v>175</v>
      </c>
      <c r="L350" s="250">
        <f t="shared" si="69"/>
        <v>180</v>
      </c>
      <c r="M350" s="248">
        <v>1570</v>
      </c>
      <c r="N350" s="251">
        <f t="shared" si="70"/>
        <v>1570</v>
      </c>
      <c r="O350" s="252">
        <f t="shared" si="71"/>
        <v>1600</v>
      </c>
      <c r="P350" s="253">
        <f t="shared" si="72"/>
        <v>5833.3333333333339</v>
      </c>
      <c r="Q350" s="252">
        <f t="shared" si="73"/>
        <v>5800</v>
      </c>
      <c r="R350" s="248">
        <v>126</v>
      </c>
      <c r="S350" s="254">
        <f t="shared" si="74"/>
        <v>126</v>
      </c>
      <c r="T350" s="255">
        <f t="shared" si="75"/>
        <v>130</v>
      </c>
      <c r="U350" s="254">
        <f t="shared" si="76"/>
        <v>467.1610169491525</v>
      </c>
      <c r="V350" s="255">
        <f t="shared" si="77"/>
        <v>470</v>
      </c>
      <c r="W350" s="256">
        <f t="shared" si="78"/>
        <v>2.6694915254237284</v>
      </c>
      <c r="X350" s="248" t="s">
        <v>434</v>
      </c>
      <c r="Y350" s="248">
        <v>165000000</v>
      </c>
      <c r="Z350" s="248">
        <v>76900000</v>
      </c>
      <c r="AA350" s="248">
        <v>12.5</v>
      </c>
      <c r="AB350" s="248" t="s">
        <v>147</v>
      </c>
      <c r="AC350" s="247"/>
      <c r="AD350" s="248">
        <v>2.6E-7</v>
      </c>
      <c r="AE350" s="248" t="s">
        <v>155</v>
      </c>
      <c r="AF350" s="248">
        <v>0.04</v>
      </c>
      <c r="AG350" s="248" t="s">
        <v>155</v>
      </c>
      <c r="AH350" s="248" t="s">
        <v>146</v>
      </c>
      <c r="AI350" s="248">
        <v>47.2</v>
      </c>
      <c r="AJ350" s="248">
        <v>175</v>
      </c>
    </row>
    <row r="351" spans="1:37" ht="13.9" customHeight="1">
      <c r="A351" s="247" t="s">
        <v>864</v>
      </c>
      <c r="B351" s="247" t="s">
        <v>865</v>
      </c>
      <c r="C351" s="248" t="s">
        <v>145</v>
      </c>
      <c r="D351" s="248" t="s">
        <v>145</v>
      </c>
      <c r="E351" s="248" t="s">
        <v>145</v>
      </c>
      <c r="F351" s="248" t="s">
        <v>145</v>
      </c>
      <c r="G351" s="248">
        <v>350000</v>
      </c>
      <c r="H351" s="248" t="s">
        <v>163</v>
      </c>
      <c r="I351" s="249" t="str">
        <f t="shared" si="66"/>
        <v>-</v>
      </c>
      <c r="J351" s="250" t="str">
        <f t="shared" si="67"/>
        <v>NITI</v>
      </c>
      <c r="K351" s="249">
        <f t="shared" si="68"/>
        <v>350000</v>
      </c>
      <c r="L351" s="250">
        <f t="shared" si="69"/>
        <v>350000</v>
      </c>
      <c r="M351" s="248">
        <v>11700000</v>
      </c>
      <c r="N351" s="251" t="str">
        <f t="shared" si="70"/>
        <v>--</v>
      </c>
      <c r="O351" s="252" t="str">
        <f t="shared" si="71"/>
        <v>NITI</v>
      </c>
      <c r="P351" s="253">
        <f t="shared" si="72"/>
        <v>11700000</v>
      </c>
      <c r="Q351" s="252">
        <f t="shared" si="73"/>
        <v>12000000</v>
      </c>
      <c r="R351" s="248">
        <v>241000</v>
      </c>
      <c r="S351" s="254" t="str">
        <f t="shared" si="74"/>
        <v>--</v>
      </c>
      <c r="T351" s="255" t="str">
        <f t="shared" si="75"/>
        <v>NITI</v>
      </c>
      <c r="U351" s="254">
        <f t="shared" si="76"/>
        <v>241000</v>
      </c>
      <c r="V351" s="255">
        <f t="shared" si="77"/>
        <v>240000</v>
      </c>
      <c r="W351" s="256">
        <f t="shared" si="78"/>
        <v>0.68857142857142861</v>
      </c>
      <c r="X351" s="248" t="s">
        <v>153</v>
      </c>
      <c r="Y351" s="248">
        <v>27400000000</v>
      </c>
      <c r="Z351" s="248">
        <v>2970000000</v>
      </c>
      <c r="AA351" s="248">
        <v>12.5</v>
      </c>
      <c r="AB351" s="248" t="s">
        <v>147</v>
      </c>
      <c r="AC351" s="247"/>
      <c r="AD351" s="248" t="s">
        <v>147</v>
      </c>
      <c r="AE351" s="247"/>
      <c r="AF351" s="248">
        <v>80</v>
      </c>
      <c r="AG351" s="248" t="s">
        <v>155</v>
      </c>
      <c r="AH351" s="248" t="s">
        <v>146</v>
      </c>
      <c r="AI351" s="248" t="s">
        <v>147</v>
      </c>
      <c r="AJ351" s="248">
        <v>350000</v>
      </c>
    </row>
    <row r="352" spans="1:37" ht="13.9" customHeight="1">
      <c r="A352" s="247" t="s">
        <v>866</v>
      </c>
      <c r="B352" s="247" t="s">
        <v>867</v>
      </c>
      <c r="C352" s="248" t="s">
        <v>145</v>
      </c>
      <c r="D352" s="248" t="s">
        <v>145</v>
      </c>
      <c r="E352" s="248" t="s">
        <v>145</v>
      </c>
      <c r="F352" s="248" t="s">
        <v>145</v>
      </c>
      <c r="G352" s="248">
        <v>8760</v>
      </c>
      <c r="H352" s="248" t="s">
        <v>163</v>
      </c>
      <c r="I352" s="249" t="str">
        <f t="shared" si="66"/>
        <v>-</v>
      </c>
      <c r="J352" s="250" t="str">
        <f t="shared" si="67"/>
        <v>NITI</v>
      </c>
      <c r="K352" s="249">
        <f t="shared" si="68"/>
        <v>8760</v>
      </c>
      <c r="L352" s="250">
        <f t="shared" si="69"/>
        <v>8800</v>
      </c>
      <c r="M352" s="248">
        <v>292000</v>
      </c>
      <c r="N352" s="274" t="str">
        <f t="shared" si="70"/>
        <v>--</v>
      </c>
      <c r="O352" s="275" t="str">
        <f t="shared" si="71"/>
        <v>NITI</v>
      </c>
      <c r="P352" s="313">
        <f t="shared" si="72"/>
        <v>292000</v>
      </c>
      <c r="Q352" s="275">
        <f t="shared" si="73"/>
        <v>290000</v>
      </c>
      <c r="R352" s="248">
        <v>5150000</v>
      </c>
      <c r="S352" s="259" t="str">
        <f t="shared" si="74"/>
        <v>--</v>
      </c>
      <c r="T352" s="260" t="str">
        <f t="shared" si="75"/>
        <v>NITI</v>
      </c>
      <c r="U352" s="259">
        <f t="shared" si="76"/>
        <v>5150000</v>
      </c>
      <c r="V352" s="260">
        <f t="shared" si="77"/>
        <v>5200000</v>
      </c>
      <c r="W352" s="261">
        <f t="shared" si="78"/>
        <v>587.89954337899542</v>
      </c>
      <c r="X352" s="248" t="s">
        <v>153</v>
      </c>
      <c r="Y352" s="248">
        <v>629000000</v>
      </c>
      <c r="Z352" s="248">
        <v>1700000000</v>
      </c>
      <c r="AA352" s="248">
        <v>12.5</v>
      </c>
      <c r="AB352" s="248">
        <v>2</v>
      </c>
      <c r="AC352" s="248" t="s">
        <v>154</v>
      </c>
      <c r="AD352" s="248" t="s">
        <v>147</v>
      </c>
      <c r="AE352" s="247"/>
      <c r="AF352" s="248">
        <v>2</v>
      </c>
      <c r="AG352" s="248" t="s">
        <v>155</v>
      </c>
      <c r="AH352" s="248" t="s">
        <v>146</v>
      </c>
      <c r="AI352" s="248" t="s">
        <v>147</v>
      </c>
      <c r="AJ352" s="248">
        <v>8760</v>
      </c>
    </row>
    <row r="353" spans="1:37" s="315" customFormat="1" ht="13.9" customHeight="1">
      <c r="A353" s="262" t="s">
        <v>868</v>
      </c>
      <c r="B353" s="262" t="s">
        <v>869</v>
      </c>
      <c r="C353" s="263" t="s">
        <v>145</v>
      </c>
      <c r="D353" s="263" t="s">
        <v>145</v>
      </c>
      <c r="E353" s="263" t="s">
        <v>145</v>
      </c>
      <c r="F353" s="262"/>
      <c r="G353" s="263">
        <v>0.438</v>
      </c>
      <c r="H353" s="270" t="s">
        <v>163</v>
      </c>
      <c r="I353" s="249" t="str">
        <f t="shared" si="66"/>
        <v>-</v>
      </c>
      <c r="J353" s="250" t="str">
        <f t="shared" si="67"/>
        <v>NITI</v>
      </c>
      <c r="K353" s="249">
        <f t="shared" si="68"/>
        <v>0.438</v>
      </c>
      <c r="L353" s="250">
        <f t="shared" si="69"/>
        <v>0.44</v>
      </c>
      <c r="M353" s="265">
        <v>14.6</v>
      </c>
      <c r="N353" s="276" t="str">
        <f t="shared" si="70"/>
        <v>--</v>
      </c>
      <c r="O353" s="277" t="str">
        <f t="shared" si="71"/>
        <v>NITI</v>
      </c>
      <c r="P353" s="276">
        <f t="shared" si="72"/>
        <v>14.6</v>
      </c>
      <c r="Q353" s="277">
        <f t="shared" si="73"/>
        <v>15</v>
      </c>
      <c r="R353" s="314" t="s">
        <v>147</v>
      </c>
      <c r="S353" s="266" t="str">
        <f t="shared" si="74"/>
        <v>--</v>
      </c>
      <c r="T353" s="267" t="str">
        <f t="shared" si="75"/>
        <v>NITI</v>
      </c>
      <c r="U353" s="266" t="str">
        <f t="shared" si="76"/>
        <v>--</v>
      </c>
      <c r="V353" s="267" t="s">
        <v>1272</v>
      </c>
      <c r="W353" s="318" t="s">
        <v>1272</v>
      </c>
      <c r="X353" s="269"/>
      <c r="Y353" s="263">
        <v>102000000</v>
      </c>
      <c r="Z353" s="263" t="s">
        <v>147</v>
      </c>
      <c r="AA353" s="263">
        <v>12.5</v>
      </c>
      <c r="AB353" s="263" t="s">
        <v>147</v>
      </c>
      <c r="AC353" s="262"/>
      <c r="AD353" s="263" t="s">
        <v>147</v>
      </c>
      <c r="AE353" s="262"/>
      <c r="AF353" s="263">
        <v>1E-4</v>
      </c>
      <c r="AG353" s="263" t="s">
        <v>199</v>
      </c>
      <c r="AH353" s="263" t="s">
        <v>146</v>
      </c>
      <c r="AI353" s="263" t="s">
        <v>147</v>
      </c>
      <c r="AJ353" s="263">
        <v>0.438</v>
      </c>
      <c r="AK353" s="193"/>
    </row>
    <row r="354" spans="1:37" ht="13.9" customHeight="1">
      <c r="A354" s="247" t="s">
        <v>91</v>
      </c>
      <c r="B354" s="247" t="s">
        <v>870</v>
      </c>
      <c r="C354" s="248" t="s">
        <v>145</v>
      </c>
      <c r="D354" s="248" t="s">
        <v>145</v>
      </c>
      <c r="E354" s="248" t="s">
        <v>145</v>
      </c>
      <c r="F354" s="248" t="s">
        <v>145</v>
      </c>
      <c r="G354" s="248">
        <v>21900</v>
      </c>
      <c r="H354" s="248" t="s">
        <v>163</v>
      </c>
      <c r="I354" s="249" t="str">
        <f t="shared" si="66"/>
        <v>-</v>
      </c>
      <c r="J354" s="250" t="str">
        <f t="shared" si="67"/>
        <v>NITI</v>
      </c>
      <c r="K354" s="249">
        <f t="shared" si="68"/>
        <v>21900</v>
      </c>
      <c r="L354" s="250">
        <f t="shared" si="69"/>
        <v>22000</v>
      </c>
      <c r="M354" s="248">
        <v>730000</v>
      </c>
      <c r="N354" s="319" t="str">
        <f t="shared" si="70"/>
        <v>--</v>
      </c>
      <c r="O354" s="320" t="str">
        <f t="shared" si="71"/>
        <v>NITI</v>
      </c>
      <c r="P354" s="321">
        <f t="shared" si="72"/>
        <v>730000</v>
      </c>
      <c r="Q354" s="320">
        <f t="shared" si="73"/>
        <v>730000</v>
      </c>
      <c r="R354" s="248">
        <v>152000</v>
      </c>
      <c r="S354" s="282" t="str">
        <f t="shared" si="74"/>
        <v>--</v>
      </c>
      <c r="T354" s="283" t="str">
        <f t="shared" si="75"/>
        <v>NITI</v>
      </c>
      <c r="U354" s="282">
        <f t="shared" si="76"/>
        <v>152000</v>
      </c>
      <c r="V354" s="283">
        <f t="shared" si="77"/>
        <v>150000</v>
      </c>
      <c r="W354" s="322">
        <f t="shared" si="78"/>
        <v>6.9406392694063923</v>
      </c>
      <c r="X354" s="248" t="s">
        <v>871</v>
      </c>
      <c r="Y354" s="248">
        <v>141000000</v>
      </c>
      <c r="Z354" s="248">
        <v>75900000</v>
      </c>
      <c r="AA354" s="248">
        <v>12.5</v>
      </c>
      <c r="AB354" s="248">
        <v>1.1000000000000001</v>
      </c>
      <c r="AC354" s="248" t="s">
        <v>154</v>
      </c>
      <c r="AD354" s="248" t="s">
        <v>147</v>
      </c>
      <c r="AE354" s="247"/>
      <c r="AF354" s="248">
        <v>5</v>
      </c>
      <c r="AG354" s="248" t="s">
        <v>155</v>
      </c>
      <c r="AH354" s="248" t="s">
        <v>146</v>
      </c>
      <c r="AI354" s="248" t="s">
        <v>147</v>
      </c>
      <c r="AJ354" s="248">
        <v>21900</v>
      </c>
    </row>
    <row r="355" spans="1:37" s="315" customFormat="1" ht="13.9" customHeight="1">
      <c r="A355" s="262" t="s">
        <v>872</v>
      </c>
      <c r="B355" s="262" t="s">
        <v>873</v>
      </c>
      <c r="C355" s="263" t="s">
        <v>145</v>
      </c>
      <c r="D355" s="263" t="s">
        <v>145</v>
      </c>
      <c r="E355" s="263" t="s">
        <v>145</v>
      </c>
      <c r="F355" s="263" t="s">
        <v>145</v>
      </c>
      <c r="G355" s="263">
        <v>3.5000000000000003E-2</v>
      </c>
      <c r="H355" s="317" t="s">
        <v>163</v>
      </c>
      <c r="I355" s="249">
        <f t="shared" si="66"/>
        <v>1.1100000000000001</v>
      </c>
      <c r="J355" s="250">
        <f t="shared" si="67"/>
        <v>1.1000000000000001</v>
      </c>
      <c r="K355" s="249">
        <f t="shared" si="68"/>
        <v>3.5000000000000003E-2</v>
      </c>
      <c r="L355" s="250">
        <f t="shared" si="69"/>
        <v>3.5000000000000003E-2</v>
      </c>
      <c r="M355" s="265">
        <v>1.17</v>
      </c>
      <c r="N355" s="276">
        <f>I355/0.03</f>
        <v>37.000000000000007</v>
      </c>
      <c r="O355" s="277">
        <f t="shared" si="71"/>
        <v>37</v>
      </c>
      <c r="P355" s="276">
        <f t="shared" si="72"/>
        <v>1.17</v>
      </c>
      <c r="Q355" s="277">
        <f t="shared" si="73"/>
        <v>1.2</v>
      </c>
      <c r="R355" s="314">
        <v>254</v>
      </c>
      <c r="S355" s="266">
        <f>I355/K355*R355</f>
        <v>8055.4285714285716</v>
      </c>
      <c r="T355" s="267">
        <f t="shared" si="75"/>
        <v>8100</v>
      </c>
      <c r="U355" s="266">
        <f t="shared" si="76"/>
        <v>254</v>
      </c>
      <c r="V355" s="267">
        <f t="shared" si="77"/>
        <v>250</v>
      </c>
      <c r="W355" s="268">
        <f t="shared" si="78"/>
        <v>7257.1428571428569</v>
      </c>
      <c r="X355" s="281" t="s">
        <v>153</v>
      </c>
      <c r="Y355" s="263">
        <v>74900</v>
      </c>
      <c r="Z355" s="263">
        <v>5190</v>
      </c>
      <c r="AA355" s="263">
        <v>12.5</v>
      </c>
      <c r="AB355" s="263">
        <v>0.9</v>
      </c>
      <c r="AC355" s="263" t="s">
        <v>154</v>
      </c>
      <c r="AD355" s="263">
        <v>1.1E-5</v>
      </c>
      <c r="AE355" s="263" t="s">
        <v>166</v>
      </c>
      <c r="AF355" s="263">
        <v>7.9999999999999996E-6</v>
      </c>
      <c r="AG355" s="263" t="s">
        <v>166</v>
      </c>
      <c r="AH355" s="263" t="s">
        <v>146</v>
      </c>
      <c r="AI355" s="263">
        <v>1.1100000000000001</v>
      </c>
      <c r="AJ355" s="263">
        <v>3.5000000000000003E-2</v>
      </c>
      <c r="AK355" s="193"/>
    </row>
    <row r="356" spans="1:37" s="315" customFormat="1" ht="13.9" customHeight="1">
      <c r="A356" s="262" t="s">
        <v>874</v>
      </c>
      <c r="B356" s="262" t="s">
        <v>875</v>
      </c>
      <c r="C356" s="263" t="s">
        <v>145</v>
      </c>
      <c r="D356" s="263" t="s">
        <v>145</v>
      </c>
      <c r="E356" s="263" t="s">
        <v>145</v>
      </c>
      <c r="F356" s="263" t="s">
        <v>145</v>
      </c>
      <c r="G356" s="263">
        <v>3.5000000000000003E-2</v>
      </c>
      <c r="H356" s="317" t="s">
        <v>163</v>
      </c>
      <c r="I356" s="249">
        <f t="shared" si="66"/>
        <v>1.1100000000000001</v>
      </c>
      <c r="J356" s="250">
        <f t="shared" si="67"/>
        <v>1.1000000000000001</v>
      </c>
      <c r="K356" s="249">
        <f t="shared" si="68"/>
        <v>3.5000000000000003E-2</v>
      </c>
      <c r="L356" s="250">
        <f t="shared" si="69"/>
        <v>3.5000000000000003E-2</v>
      </c>
      <c r="M356" s="265">
        <v>1.17</v>
      </c>
      <c r="N356" s="276">
        <f>I356/0.03</f>
        <v>37.000000000000007</v>
      </c>
      <c r="O356" s="277">
        <f t="shared" si="71"/>
        <v>37</v>
      </c>
      <c r="P356" s="276">
        <f t="shared" si="72"/>
        <v>1.17</v>
      </c>
      <c r="Q356" s="277">
        <f t="shared" si="73"/>
        <v>1.2</v>
      </c>
      <c r="R356" s="314">
        <v>207</v>
      </c>
      <c r="S356" s="266">
        <f>I356/K356*R356</f>
        <v>6564.8571428571431</v>
      </c>
      <c r="T356" s="267">
        <f t="shared" si="75"/>
        <v>6600</v>
      </c>
      <c r="U356" s="266">
        <f t="shared" si="76"/>
        <v>207</v>
      </c>
      <c r="V356" s="267">
        <f t="shared" si="77"/>
        <v>210</v>
      </c>
      <c r="W356" s="268">
        <f t="shared" si="78"/>
        <v>5914.2857142857138</v>
      </c>
      <c r="X356" s="281" t="s">
        <v>153</v>
      </c>
      <c r="Y356" s="263">
        <v>196000</v>
      </c>
      <c r="Z356" s="263">
        <v>6350</v>
      </c>
      <c r="AA356" s="263">
        <v>12.5</v>
      </c>
      <c r="AB356" s="263">
        <v>1.1000000000000001</v>
      </c>
      <c r="AC356" s="263" t="s">
        <v>148</v>
      </c>
      <c r="AD356" s="263">
        <v>1.1E-5</v>
      </c>
      <c r="AE356" s="263" t="s">
        <v>166</v>
      </c>
      <c r="AF356" s="263">
        <v>7.9999999999999996E-6</v>
      </c>
      <c r="AG356" s="263" t="s">
        <v>166</v>
      </c>
      <c r="AH356" s="263" t="s">
        <v>146</v>
      </c>
      <c r="AI356" s="263">
        <v>1.1100000000000001</v>
      </c>
      <c r="AJ356" s="263">
        <v>3.5000000000000003E-2</v>
      </c>
      <c r="AK356" s="193"/>
    </row>
    <row r="357" spans="1:37" ht="13.9" customHeight="1">
      <c r="A357" s="247" t="s">
        <v>876</v>
      </c>
      <c r="B357" s="247" t="s">
        <v>877</v>
      </c>
      <c r="C357" s="248" t="s">
        <v>146</v>
      </c>
      <c r="D357" s="248" t="s">
        <v>145</v>
      </c>
      <c r="E357" s="258" t="s">
        <v>149</v>
      </c>
      <c r="F357" s="258" t="s">
        <v>149</v>
      </c>
      <c r="G357" s="248">
        <v>0.24</v>
      </c>
      <c r="H357" s="247"/>
      <c r="I357" s="249">
        <f t="shared" si="66"/>
        <v>0.24</v>
      </c>
      <c r="J357" s="250">
        <f t="shared" si="67"/>
        <v>0.24</v>
      </c>
      <c r="K357" s="249" t="str">
        <f t="shared" si="68"/>
        <v>-</v>
      </c>
      <c r="L357" s="250" t="str">
        <f t="shared" si="69"/>
        <v>NITI</v>
      </c>
      <c r="M357" s="248" t="s">
        <v>147</v>
      </c>
      <c r="N357" s="279" t="str">
        <f t="shared" si="70"/>
        <v>-</v>
      </c>
      <c r="O357" s="280" t="str">
        <f t="shared" si="71"/>
        <v>NV</v>
      </c>
      <c r="P357" s="316" t="str">
        <f t="shared" si="72"/>
        <v>--</v>
      </c>
      <c r="Q357" s="280" t="str">
        <f t="shared" si="73"/>
        <v>NITI, NV</v>
      </c>
      <c r="R357" s="248" t="s">
        <v>147</v>
      </c>
      <c r="S357" s="271" t="str">
        <f t="shared" si="74"/>
        <v>-</v>
      </c>
      <c r="T357" s="272" t="str">
        <f t="shared" si="75"/>
        <v>NV</v>
      </c>
      <c r="U357" s="271" t="str">
        <f t="shared" si="76"/>
        <v>--</v>
      </c>
      <c r="V357" s="272" t="str">
        <f t="shared" si="77"/>
        <v>NITI, NV</v>
      </c>
      <c r="W357" s="273" t="str">
        <f t="shared" si="78"/>
        <v>NITI, NV</v>
      </c>
      <c r="X357" s="247"/>
      <c r="Y357" s="248">
        <v>1500000</v>
      </c>
      <c r="Z357" s="248">
        <v>525000</v>
      </c>
      <c r="AA357" s="248">
        <v>12.5</v>
      </c>
      <c r="AB357" s="248">
        <v>1.2</v>
      </c>
      <c r="AC357" s="248" t="s">
        <v>148</v>
      </c>
      <c r="AD357" s="248">
        <v>5.1E-5</v>
      </c>
      <c r="AE357" s="248" t="s">
        <v>166</v>
      </c>
      <c r="AF357" s="248" t="s">
        <v>147</v>
      </c>
      <c r="AG357" s="247"/>
      <c r="AH357" s="248" t="s">
        <v>146</v>
      </c>
      <c r="AI357" s="248">
        <v>0.24</v>
      </c>
      <c r="AJ357" s="248" t="s">
        <v>147</v>
      </c>
    </row>
    <row r="358" spans="1:37" ht="13.9" customHeight="1">
      <c r="A358" s="247" t="s">
        <v>878</v>
      </c>
      <c r="B358" s="247" t="s">
        <v>188</v>
      </c>
      <c r="C358" s="248" t="s">
        <v>145</v>
      </c>
      <c r="D358" s="248" t="s">
        <v>145</v>
      </c>
      <c r="E358" s="248" t="s">
        <v>145</v>
      </c>
      <c r="F358" s="248" t="s">
        <v>145</v>
      </c>
      <c r="G358" s="248">
        <v>1750</v>
      </c>
      <c r="H358" s="248" t="s">
        <v>163</v>
      </c>
      <c r="I358" s="249" t="str">
        <f t="shared" si="66"/>
        <v>-</v>
      </c>
      <c r="J358" s="250" t="str">
        <f t="shared" si="67"/>
        <v>NITI</v>
      </c>
      <c r="K358" s="249">
        <f t="shared" si="68"/>
        <v>1750</v>
      </c>
      <c r="L358" s="250">
        <f t="shared" si="69"/>
        <v>1800</v>
      </c>
      <c r="M358" s="248">
        <v>58400</v>
      </c>
      <c r="N358" s="251" t="str">
        <f t="shared" si="70"/>
        <v>--</v>
      </c>
      <c r="O358" s="252" t="str">
        <f t="shared" si="71"/>
        <v>NITI</v>
      </c>
      <c r="P358" s="253">
        <f t="shared" si="72"/>
        <v>58400</v>
      </c>
      <c r="Q358" s="252">
        <f t="shared" si="73"/>
        <v>58000</v>
      </c>
      <c r="R358" s="248">
        <v>1660</v>
      </c>
      <c r="S358" s="254" t="str">
        <f t="shared" si="74"/>
        <v>--</v>
      </c>
      <c r="T358" s="255" t="str">
        <f t="shared" si="75"/>
        <v>NITI</v>
      </c>
      <c r="U358" s="254">
        <f t="shared" si="76"/>
        <v>1660</v>
      </c>
      <c r="V358" s="255">
        <f t="shared" si="77"/>
        <v>1700</v>
      </c>
      <c r="W358" s="256">
        <f t="shared" si="78"/>
        <v>0.94857142857142862</v>
      </c>
      <c r="X358" s="248" t="s">
        <v>153</v>
      </c>
      <c r="Y358" s="248">
        <v>459000000</v>
      </c>
      <c r="Z358" s="248">
        <v>79600000</v>
      </c>
      <c r="AA358" s="248">
        <v>12.5</v>
      </c>
      <c r="AB358" s="248">
        <v>1.1200000000000001</v>
      </c>
      <c r="AC358" s="248" t="s">
        <v>154</v>
      </c>
      <c r="AD358" s="248" t="s">
        <v>147</v>
      </c>
      <c r="AE358" s="247"/>
      <c r="AF358" s="248">
        <v>0.4</v>
      </c>
      <c r="AG358" s="248" t="s">
        <v>174</v>
      </c>
      <c r="AH358" s="248" t="s">
        <v>146</v>
      </c>
      <c r="AI358" s="248" t="s">
        <v>147</v>
      </c>
      <c r="AJ358" s="248">
        <v>1750</v>
      </c>
      <c r="AK358" s="257" t="s">
        <v>97</v>
      </c>
    </row>
    <row r="359" spans="1:37" ht="13.9" customHeight="1">
      <c r="A359" s="247" t="s">
        <v>879</v>
      </c>
      <c r="B359" s="247" t="s">
        <v>188</v>
      </c>
      <c r="C359" s="248" t="s">
        <v>145</v>
      </c>
      <c r="D359" s="248" t="s">
        <v>145</v>
      </c>
      <c r="E359" s="248" t="s">
        <v>145</v>
      </c>
      <c r="F359" s="248" t="s">
        <v>145</v>
      </c>
      <c r="G359" s="248">
        <v>438</v>
      </c>
      <c r="H359" s="248" t="s">
        <v>163</v>
      </c>
      <c r="I359" s="249" t="str">
        <f t="shared" si="66"/>
        <v>-</v>
      </c>
      <c r="J359" s="250" t="str">
        <f t="shared" si="67"/>
        <v>NITI</v>
      </c>
      <c r="K359" s="249">
        <f t="shared" si="68"/>
        <v>438</v>
      </c>
      <c r="L359" s="250">
        <f t="shared" si="69"/>
        <v>440</v>
      </c>
      <c r="M359" s="248">
        <v>14600</v>
      </c>
      <c r="N359" s="251" t="str">
        <f t="shared" si="70"/>
        <v>--</v>
      </c>
      <c r="O359" s="252" t="str">
        <f t="shared" si="71"/>
        <v>NITI</v>
      </c>
      <c r="P359" s="253">
        <f t="shared" si="72"/>
        <v>14600</v>
      </c>
      <c r="Q359" s="252">
        <f t="shared" si="73"/>
        <v>15000</v>
      </c>
      <c r="R359" s="248">
        <v>3.15</v>
      </c>
      <c r="S359" s="254" t="str">
        <f t="shared" si="74"/>
        <v>--</v>
      </c>
      <c r="T359" s="255" t="str">
        <f t="shared" si="75"/>
        <v>NITI</v>
      </c>
      <c r="U359" s="254">
        <f t="shared" si="76"/>
        <v>3.15</v>
      </c>
      <c r="V359" s="255">
        <f t="shared" si="77"/>
        <v>3.2</v>
      </c>
      <c r="W359" s="256">
        <f t="shared" si="78"/>
        <v>7.1917808219178082E-3</v>
      </c>
      <c r="X359" s="248" t="s">
        <v>153</v>
      </c>
      <c r="Y359" s="248">
        <v>30700000</v>
      </c>
      <c r="Z359" s="248">
        <v>30600000</v>
      </c>
      <c r="AA359" s="248">
        <v>12.5</v>
      </c>
      <c r="AB359" s="248">
        <v>0.8</v>
      </c>
      <c r="AC359" s="248" t="s">
        <v>154</v>
      </c>
      <c r="AD359" s="248" t="s">
        <v>147</v>
      </c>
      <c r="AE359" s="247"/>
      <c r="AF359" s="248">
        <v>0.1</v>
      </c>
      <c r="AG359" s="248" t="s">
        <v>174</v>
      </c>
      <c r="AH359" s="248" t="s">
        <v>146</v>
      </c>
      <c r="AI359" s="248" t="s">
        <v>147</v>
      </c>
      <c r="AJ359" s="248">
        <v>438</v>
      </c>
      <c r="AK359" s="257" t="s">
        <v>97</v>
      </c>
    </row>
    <row r="360" spans="1:37" ht="13.9" customHeight="1">
      <c r="A360" s="247" t="s">
        <v>880</v>
      </c>
      <c r="B360" s="247" t="s">
        <v>188</v>
      </c>
      <c r="C360" s="248" t="s">
        <v>146</v>
      </c>
      <c r="D360" s="248" t="s">
        <v>145</v>
      </c>
      <c r="E360" s="258" t="s">
        <v>149</v>
      </c>
      <c r="F360" s="258" t="s">
        <v>149</v>
      </c>
      <c r="G360" s="248">
        <v>8.7600000000000004E-3</v>
      </c>
      <c r="H360" s="247"/>
      <c r="I360" s="249" t="str">
        <f t="shared" si="66"/>
        <v>-</v>
      </c>
      <c r="J360" s="250" t="str">
        <f t="shared" si="67"/>
        <v>NITI</v>
      </c>
      <c r="K360" s="249">
        <f t="shared" si="68"/>
        <v>8.7600000000000004E-3</v>
      </c>
      <c r="L360" s="250">
        <f t="shared" si="69"/>
        <v>8.8000000000000005E-3</v>
      </c>
      <c r="M360" s="248" t="s">
        <v>147</v>
      </c>
      <c r="N360" s="251" t="str">
        <f t="shared" si="70"/>
        <v>--</v>
      </c>
      <c r="O360" s="252" t="str">
        <f t="shared" si="71"/>
        <v>NITI, NV</v>
      </c>
      <c r="P360" s="253" t="str">
        <f t="shared" si="72"/>
        <v>--</v>
      </c>
      <c r="Q360" s="252" t="str">
        <f t="shared" si="73"/>
        <v>NV</v>
      </c>
      <c r="R360" s="248" t="s">
        <v>147</v>
      </c>
      <c r="S360" s="254" t="str">
        <f t="shared" si="74"/>
        <v>--</v>
      </c>
      <c r="T360" s="255" t="str">
        <f t="shared" si="75"/>
        <v>NITI, NV</v>
      </c>
      <c r="U360" s="254" t="str">
        <f t="shared" si="76"/>
        <v>--</v>
      </c>
      <c r="V360" s="255" t="str">
        <f t="shared" si="77"/>
        <v>NV</v>
      </c>
      <c r="W360" s="256" t="str">
        <f t="shared" si="78"/>
        <v>NV</v>
      </c>
      <c r="X360" s="247"/>
      <c r="Y360" s="248">
        <v>7.4499999999999997E-2</v>
      </c>
      <c r="Z360" s="248">
        <v>5.45E-3</v>
      </c>
      <c r="AA360" s="248">
        <v>12.5</v>
      </c>
      <c r="AB360" s="248" t="s">
        <v>147</v>
      </c>
      <c r="AC360" s="247"/>
      <c r="AD360" s="248" t="s">
        <v>147</v>
      </c>
      <c r="AE360" s="247"/>
      <c r="AF360" s="248">
        <v>1.9999999999999999E-6</v>
      </c>
      <c r="AG360" s="248" t="s">
        <v>174</v>
      </c>
      <c r="AH360" s="248" t="s">
        <v>171</v>
      </c>
      <c r="AI360" s="248" t="s">
        <v>147</v>
      </c>
      <c r="AJ360" s="248">
        <v>8.7600000000000004E-3</v>
      </c>
      <c r="AK360" s="257" t="s">
        <v>97</v>
      </c>
    </row>
    <row r="361" spans="1:37" ht="13.9" customHeight="1">
      <c r="A361" s="247" t="s">
        <v>881</v>
      </c>
      <c r="B361" s="247" t="s">
        <v>188</v>
      </c>
      <c r="C361" s="248" t="s">
        <v>145</v>
      </c>
      <c r="D361" s="248" t="s">
        <v>145</v>
      </c>
      <c r="E361" s="248" t="s">
        <v>145</v>
      </c>
      <c r="F361" s="248" t="s">
        <v>145</v>
      </c>
      <c r="G361" s="248">
        <v>263</v>
      </c>
      <c r="H361" s="248" t="s">
        <v>163</v>
      </c>
      <c r="I361" s="249" t="str">
        <f t="shared" si="66"/>
        <v>-</v>
      </c>
      <c r="J361" s="250" t="str">
        <f t="shared" si="67"/>
        <v>NITI</v>
      </c>
      <c r="K361" s="249">
        <f t="shared" si="68"/>
        <v>263</v>
      </c>
      <c r="L361" s="250">
        <f t="shared" si="69"/>
        <v>260</v>
      </c>
      <c r="M361" s="248">
        <v>8760</v>
      </c>
      <c r="N361" s="251" t="str">
        <f t="shared" si="70"/>
        <v>--</v>
      </c>
      <c r="O361" s="252" t="str">
        <f t="shared" si="71"/>
        <v>NITI</v>
      </c>
      <c r="P361" s="253">
        <f t="shared" si="72"/>
        <v>8760</v>
      </c>
      <c r="Q361" s="252">
        <f t="shared" si="73"/>
        <v>8800</v>
      </c>
      <c r="R361" s="248">
        <v>2430</v>
      </c>
      <c r="S361" s="254" t="str">
        <f t="shared" si="74"/>
        <v>--</v>
      </c>
      <c r="T361" s="255" t="str">
        <f t="shared" si="75"/>
        <v>NITI</v>
      </c>
      <c r="U361" s="254">
        <f t="shared" si="76"/>
        <v>2430</v>
      </c>
      <c r="V361" s="255">
        <f t="shared" si="77"/>
        <v>2400</v>
      </c>
      <c r="W361" s="256">
        <f t="shared" si="78"/>
        <v>9.2395437262357412</v>
      </c>
      <c r="X361" s="248" t="s">
        <v>153</v>
      </c>
      <c r="Y361" s="248">
        <v>13500000</v>
      </c>
      <c r="Z361" s="248">
        <v>6490000</v>
      </c>
      <c r="AA361" s="248">
        <v>12.5</v>
      </c>
      <c r="AB361" s="248">
        <v>0.9</v>
      </c>
      <c r="AC361" s="248" t="s">
        <v>154</v>
      </c>
      <c r="AD361" s="248" t="s">
        <v>147</v>
      </c>
      <c r="AE361" s="247"/>
      <c r="AF361" s="248">
        <v>0.06</v>
      </c>
      <c r="AG361" s="248" t="s">
        <v>174</v>
      </c>
      <c r="AH361" s="248" t="s">
        <v>146</v>
      </c>
      <c r="AI361" s="248" t="s">
        <v>147</v>
      </c>
      <c r="AJ361" s="248">
        <v>263</v>
      </c>
      <c r="AK361" s="257" t="s">
        <v>97</v>
      </c>
    </row>
    <row r="362" spans="1:37" ht="13.9" customHeight="1">
      <c r="A362" s="247" t="s">
        <v>882</v>
      </c>
      <c r="B362" s="247" t="s">
        <v>883</v>
      </c>
      <c r="C362" s="248" t="s">
        <v>146</v>
      </c>
      <c r="D362" s="248" t="s">
        <v>145</v>
      </c>
      <c r="E362" s="258" t="s">
        <v>149</v>
      </c>
      <c r="F362" s="258" t="s">
        <v>149</v>
      </c>
      <c r="G362" s="248">
        <v>3.8300000000000001E-2</v>
      </c>
      <c r="H362" s="247"/>
      <c r="I362" s="249">
        <f t="shared" si="66"/>
        <v>3.8300000000000001E-2</v>
      </c>
      <c r="J362" s="250">
        <f t="shared" si="67"/>
        <v>3.7999999999999999E-2</v>
      </c>
      <c r="K362" s="249" t="str">
        <f t="shared" si="68"/>
        <v>-</v>
      </c>
      <c r="L362" s="250" t="str">
        <f t="shared" si="69"/>
        <v>NITI</v>
      </c>
      <c r="M362" s="248" t="s">
        <v>147</v>
      </c>
      <c r="N362" s="251" t="str">
        <f t="shared" si="70"/>
        <v>-</v>
      </c>
      <c r="O362" s="252" t="str">
        <f t="shared" si="71"/>
        <v>NV</v>
      </c>
      <c r="P362" s="253" t="str">
        <f t="shared" si="72"/>
        <v>--</v>
      </c>
      <c r="Q362" s="252" t="str">
        <f t="shared" si="73"/>
        <v>NITI, NV</v>
      </c>
      <c r="R362" s="248" t="s">
        <v>147</v>
      </c>
      <c r="S362" s="254" t="str">
        <f t="shared" si="74"/>
        <v>-</v>
      </c>
      <c r="T362" s="255" t="str">
        <f t="shared" si="75"/>
        <v>NV</v>
      </c>
      <c r="U362" s="254" t="str">
        <f t="shared" si="76"/>
        <v>--</v>
      </c>
      <c r="V362" s="255" t="str">
        <f t="shared" si="77"/>
        <v>NITI, NV</v>
      </c>
      <c r="W362" s="256" t="str">
        <f t="shared" si="78"/>
        <v>NITI, NV</v>
      </c>
      <c r="X362" s="247"/>
      <c r="Y362" s="248">
        <v>161</v>
      </c>
      <c r="Z362" s="248">
        <v>135</v>
      </c>
      <c r="AA362" s="248">
        <v>12.5</v>
      </c>
      <c r="AB362" s="248" t="s">
        <v>147</v>
      </c>
      <c r="AC362" s="247"/>
      <c r="AD362" s="248">
        <v>3.2000000000000003E-4</v>
      </c>
      <c r="AE362" s="248" t="s">
        <v>155</v>
      </c>
      <c r="AF362" s="248" t="s">
        <v>147</v>
      </c>
      <c r="AG362" s="247"/>
      <c r="AH362" s="248" t="s">
        <v>146</v>
      </c>
      <c r="AI362" s="248">
        <v>3.8300000000000001E-2</v>
      </c>
      <c r="AJ362" s="248" t="s">
        <v>147</v>
      </c>
    </row>
    <row r="363" spans="1:37" ht="13.9" customHeight="1">
      <c r="A363" s="247" t="s">
        <v>884</v>
      </c>
      <c r="B363" s="247" t="s">
        <v>885</v>
      </c>
      <c r="C363" s="248" t="s">
        <v>145</v>
      </c>
      <c r="D363" s="248" t="s">
        <v>145</v>
      </c>
      <c r="E363" s="248" t="s">
        <v>145</v>
      </c>
      <c r="F363" s="248" t="s">
        <v>145</v>
      </c>
      <c r="G363" s="248">
        <v>21900</v>
      </c>
      <c r="H363" s="248" t="s">
        <v>163</v>
      </c>
      <c r="I363" s="249" t="str">
        <f t="shared" si="66"/>
        <v>-</v>
      </c>
      <c r="J363" s="250" t="str">
        <f t="shared" si="67"/>
        <v>NITI</v>
      </c>
      <c r="K363" s="249">
        <f t="shared" si="68"/>
        <v>21900</v>
      </c>
      <c r="L363" s="250">
        <f t="shared" si="69"/>
        <v>22000</v>
      </c>
      <c r="M363" s="248">
        <v>730000</v>
      </c>
      <c r="N363" s="251" t="str">
        <f t="shared" si="70"/>
        <v>--</v>
      </c>
      <c r="O363" s="252" t="str">
        <f t="shared" si="71"/>
        <v>NITI</v>
      </c>
      <c r="P363" s="253">
        <f t="shared" si="72"/>
        <v>730000</v>
      </c>
      <c r="Q363" s="252">
        <f t="shared" si="73"/>
        <v>730000</v>
      </c>
      <c r="R363" s="248">
        <v>1630</v>
      </c>
      <c r="S363" s="254" t="str">
        <f t="shared" si="74"/>
        <v>--</v>
      </c>
      <c r="T363" s="255" t="str">
        <f t="shared" si="75"/>
        <v>NITI</v>
      </c>
      <c r="U363" s="254">
        <f t="shared" si="76"/>
        <v>1630</v>
      </c>
      <c r="V363" s="255">
        <f t="shared" si="77"/>
        <v>1600</v>
      </c>
      <c r="W363" s="256">
        <f t="shared" si="78"/>
        <v>7.4429223744292242E-2</v>
      </c>
      <c r="X363" s="248" t="s">
        <v>153</v>
      </c>
      <c r="Y363" s="248">
        <v>3650000000</v>
      </c>
      <c r="Z363" s="248">
        <v>2290000000</v>
      </c>
      <c r="AA363" s="248">
        <v>12.5</v>
      </c>
      <c r="AB363" s="248" t="s">
        <v>147</v>
      </c>
      <c r="AC363" s="247"/>
      <c r="AD363" s="248" t="s">
        <v>147</v>
      </c>
      <c r="AE363" s="247"/>
      <c r="AF363" s="248">
        <v>5</v>
      </c>
      <c r="AG363" s="248" t="s">
        <v>174</v>
      </c>
      <c r="AH363" s="248" t="s">
        <v>146</v>
      </c>
      <c r="AI363" s="248" t="s">
        <v>147</v>
      </c>
      <c r="AJ363" s="248">
        <v>21900</v>
      </c>
    </row>
    <row r="364" spans="1:37" ht="13.9" customHeight="1">
      <c r="A364" s="247" t="s">
        <v>886</v>
      </c>
      <c r="B364" s="247" t="s">
        <v>887</v>
      </c>
      <c r="C364" s="248" t="s">
        <v>145</v>
      </c>
      <c r="D364" s="248" t="s">
        <v>145</v>
      </c>
      <c r="E364" s="248" t="s">
        <v>145</v>
      </c>
      <c r="F364" s="248" t="s">
        <v>145</v>
      </c>
      <c r="G364" s="248">
        <v>8.76</v>
      </c>
      <c r="H364" s="248" t="s">
        <v>163</v>
      </c>
      <c r="I364" s="249" t="str">
        <f t="shared" si="66"/>
        <v>-</v>
      </c>
      <c r="J364" s="250" t="str">
        <f t="shared" si="67"/>
        <v>NITI</v>
      </c>
      <c r="K364" s="249">
        <f t="shared" si="68"/>
        <v>8.76</v>
      </c>
      <c r="L364" s="250">
        <f t="shared" si="69"/>
        <v>8.8000000000000007</v>
      </c>
      <c r="M364" s="248">
        <v>292</v>
      </c>
      <c r="N364" s="251" t="str">
        <f t="shared" si="70"/>
        <v>--</v>
      </c>
      <c r="O364" s="252" t="str">
        <f t="shared" si="71"/>
        <v>NITI</v>
      </c>
      <c r="P364" s="253">
        <f t="shared" si="72"/>
        <v>292</v>
      </c>
      <c r="Q364" s="252">
        <f t="shared" si="73"/>
        <v>290</v>
      </c>
      <c r="R364" s="248">
        <v>384</v>
      </c>
      <c r="S364" s="254" t="str">
        <f t="shared" si="74"/>
        <v>--</v>
      </c>
      <c r="T364" s="255" t="str">
        <f t="shared" si="75"/>
        <v>NITI</v>
      </c>
      <c r="U364" s="254">
        <f t="shared" si="76"/>
        <v>384</v>
      </c>
      <c r="V364" s="255">
        <f t="shared" si="77"/>
        <v>380</v>
      </c>
      <c r="W364" s="256">
        <f t="shared" si="78"/>
        <v>43.835616438356162</v>
      </c>
      <c r="X364" s="248" t="s">
        <v>429</v>
      </c>
      <c r="Y364" s="248">
        <v>4490000</v>
      </c>
      <c r="Z364" s="248">
        <v>1120000</v>
      </c>
      <c r="AA364" s="248">
        <v>12.5</v>
      </c>
      <c r="AB364" s="248">
        <v>2.5</v>
      </c>
      <c r="AC364" s="248" t="s">
        <v>154</v>
      </c>
      <c r="AD364" s="248" t="s">
        <v>147</v>
      </c>
      <c r="AE364" s="247"/>
      <c r="AF364" s="248">
        <v>2E-3</v>
      </c>
      <c r="AG364" s="248" t="s">
        <v>174</v>
      </c>
      <c r="AH364" s="248" t="s">
        <v>146</v>
      </c>
      <c r="AI364" s="248" t="s">
        <v>147</v>
      </c>
      <c r="AJ364" s="248">
        <v>8.76</v>
      </c>
    </row>
    <row r="365" spans="1:37" ht="13.9" customHeight="1">
      <c r="A365" s="247" t="s">
        <v>888</v>
      </c>
      <c r="B365" s="247" t="s">
        <v>889</v>
      </c>
      <c r="C365" s="248" t="s">
        <v>145</v>
      </c>
      <c r="D365" s="248" t="s">
        <v>145</v>
      </c>
      <c r="E365" s="248" t="s">
        <v>145</v>
      </c>
      <c r="F365" s="248" t="s">
        <v>145</v>
      </c>
      <c r="G365" s="248">
        <v>21900</v>
      </c>
      <c r="H365" s="248" t="s">
        <v>163</v>
      </c>
      <c r="I365" s="249" t="str">
        <f t="shared" si="66"/>
        <v>-</v>
      </c>
      <c r="J365" s="250" t="str">
        <f t="shared" si="67"/>
        <v>NITI</v>
      </c>
      <c r="K365" s="249">
        <f t="shared" si="68"/>
        <v>21900</v>
      </c>
      <c r="L365" s="250">
        <f t="shared" si="69"/>
        <v>22000</v>
      </c>
      <c r="M365" s="248">
        <v>730000</v>
      </c>
      <c r="N365" s="251" t="str">
        <f t="shared" si="70"/>
        <v>--</v>
      </c>
      <c r="O365" s="252" t="str">
        <f t="shared" si="71"/>
        <v>NITI</v>
      </c>
      <c r="P365" s="253">
        <f t="shared" si="72"/>
        <v>730000</v>
      </c>
      <c r="Q365" s="252">
        <f t="shared" si="73"/>
        <v>730000</v>
      </c>
      <c r="R365" s="248">
        <v>53300</v>
      </c>
      <c r="S365" s="254" t="str">
        <f t="shared" si="74"/>
        <v>--</v>
      </c>
      <c r="T365" s="255" t="str">
        <f t="shared" si="75"/>
        <v>NITI</v>
      </c>
      <c r="U365" s="254">
        <f t="shared" si="76"/>
        <v>53300</v>
      </c>
      <c r="V365" s="255">
        <f t="shared" si="77"/>
        <v>53000</v>
      </c>
      <c r="W365" s="256">
        <f t="shared" si="78"/>
        <v>2.4337899543378994</v>
      </c>
      <c r="X365" s="248" t="s">
        <v>376</v>
      </c>
      <c r="Y365" s="248">
        <v>890000000</v>
      </c>
      <c r="Z365" s="248">
        <v>530000000</v>
      </c>
      <c r="AA365" s="248">
        <v>12.5</v>
      </c>
      <c r="AB365" s="248">
        <v>8</v>
      </c>
      <c r="AC365" s="248" t="s">
        <v>154</v>
      </c>
      <c r="AD365" s="248" t="s">
        <v>147</v>
      </c>
      <c r="AE365" s="247"/>
      <c r="AF365" s="248">
        <v>5</v>
      </c>
      <c r="AG365" s="248" t="s">
        <v>155</v>
      </c>
      <c r="AH365" s="248" t="s">
        <v>146</v>
      </c>
      <c r="AI365" s="248" t="s">
        <v>147</v>
      </c>
      <c r="AJ365" s="248">
        <v>21900</v>
      </c>
    </row>
    <row r="366" spans="1:37" ht="13.9" customHeight="1">
      <c r="A366" s="247" t="s">
        <v>890</v>
      </c>
      <c r="B366" s="247" t="s">
        <v>891</v>
      </c>
      <c r="C366" s="248" t="s">
        <v>145</v>
      </c>
      <c r="D366" s="248" t="s">
        <v>145</v>
      </c>
      <c r="E366" s="248" t="s">
        <v>145</v>
      </c>
      <c r="F366" s="248" t="s">
        <v>145</v>
      </c>
      <c r="G366" s="248">
        <v>0.76700000000000002</v>
      </c>
      <c r="H366" s="248" t="s">
        <v>152</v>
      </c>
      <c r="I366" s="249">
        <f t="shared" si="66"/>
        <v>0.76700000000000002</v>
      </c>
      <c r="J366" s="250">
        <f t="shared" si="67"/>
        <v>0.77</v>
      </c>
      <c r="K366" s="249">
        <f t="shared" si="68"/>
        <v>0.876</v>
      </c>
      <c r="L366" s="250">
        <f t="shared" si="69"/>
        <v>0.88</v>
      </c>
      <c r="M366" s="248">
        <v>25.6</v>
      </c>
      <c r="N366" s="251">
        <f t="shared" si="70"/>
        <v>25.6</v>
      </c>
      <c r="O366" s="252">
        <f t="shared" si="71"/>
        <v>26</v>
      </c>
      <c r="P366" s="253">
        <f t="shared" si="72"/>
        <v>29.200000000000003</v>
      </c>
      <c r="Q366" s="252">
        <f t="shared" si="73"/>
        <v>29</v>
      </c>
      <c r="R366" s="248">
        <v>44.2</v>
      </c>
      <c r="S366" s="254">
        <f t="shared" si="74"/>
        <v>44.2</v>
      </c>
      <c r="T366" s="255">
        <f t="shared" si="75"/>
        <v>44</v>
      </c>
      <c r="U366" s="254">
        <f t="shared" si="76"/>
        <v>50.481355932203392</v>
      </c>
      <c r="V366" s="255">
        <f t="shared" si="77"/>
        <v>50</v>
      </c>
      <c r="W366" s="256">
        <f t="shared" si="78"/>
        <v>57.627118644067799</v>
      </c>
      <c r="X366" s="248" t="s">
        <v>434</v>
      </c>
      <c r="Y366" s="248">
        <v>165000000</v>
      </c>
      <c r="Z366" s="248">
        <v>79600000</v>
      </c>
      <c r="AA366" s="248">
        <v>12.5</v>
      </c>
      <c r="AB366" s="248">
        <v>6</v>
      </c>
      <c r="AC366" s="248" t="s">
        <v>154</v>
      </c>
      <c r="AD366" s="248">
        <v>1.5999999999999999E-5</v>
      </c>
      <c r="AE366" s="248" t="s">
        <v>155</v>
      </c>
      <c r="AF366" s="248">
        <v>2.0000000000000001E-4</v>
      </c>
      <c r="AG366" s="248" t="s">
        <v>160</v>
      </c>
      <c r="AH366" s="248" t="s">
        <v>146</v>
      </c>
      <c r="AI366" s="248">
        <v>0.76700000000000002</v>
      </c>
      <c r="AJ366" s="248">
        <v>0.876</v>
      </c>
    </row>
    <row r="367" spans="1:37" ht="13.9" customHeight="1">
      <c r="A367" s="247" t="s">
        <v>892</v>
      </c>
      <c r="B367" s="247" t="s">
        <v>893</v>
      </c>
      <c r="C367" s="248" t="s">
        <v>145</v>
      </c>
      <c r="D367" s="248" t="s">
        <v>145</v>
      </c>
      <c r="E367" s="248" t="s">
        <v>145</v>
      </c>
      <c r="F367" s="248" t="s">
        <v>145</v>
      </c>
      <c r="G367" s="248">
        <v>2.99</v>
      </c>
      <c r="H367" s="248" t="s">
        <v>152</v>
      </c>
      <c r="I367" s="249">
        <f t="shared" si="66"/>
        <v>2.99</v>
      </c>
      <c r="J367" s="250">
        <f t="shared" si="67"/>
        <v>3</v>
      </c>
      <c r="K367" s="249">
        <f t="shared" si="68"/>
        <v>8.76</v>
      </c>
      <c r="L367" s="250">
        <f t="shared" si="69"/>
        <v>8.8000000000000007</v>
      </c>
      <c r="M367" s="248">
        <v>99.7</v>
      </c>
      <c r="N367" s="251">
        <f t="shared" si="70"/>
        <v>99.7</v>
      </c>
      <c r="O367" s="252">
        <f t="shared" si="71"/>
        <v>100</v>
      </c>
      <c r="P367" s="253">
        <f t="shared" si="72"/>
        <v>292</v>
      </c>
      <c r="Q367" s="252">
        <f t="shared" si="73"/>
        <v>290</v>
      </c>
      <c r="R367" s="248">
        <v>13.2</v>
      </c>
      <c r="S367" s="254">
        <f t="shared" si="74"/>
        <v>13.2</v>
      </c>
      <c r="T367" s="255">
        <f t="shared" si="75"/>
        <v>13</v>
      </c>
      <c r="U367" s="254">
        <f t="shared" si="76"/>
        <v>38.672909698996648</v>
      </c>
      <c r="V367" s="255">
        <f t="shared" si="77"/>
        <v>39</v>
      </c>
      <c r="W367" s="256">
        <f t="shared" si="78"/>
        <v>4.414715719063544</v>
      </c>
      <c r="X367" s="248" t="s">
        <v>434</v>
      </c>
      <c r="Y367" s="248">
        <v>488000000</v>
      </c>
      <c r="Z367" s="248">
        <v>290000000</v>
      </c>
      <c r="AA367" s="248">
        <v>12.5</v>
      </c>
      <c r="AB367" s="248">
        <v>8</v>
      </c>
      <c r="AC367" s="248" t="s">
        <v>154</v>
      </c>
      <c r="AD367" s="248">
        <v>4.0999999999999997E-6</v>
      </c>
      <c r="AE367" s="248" t="s">
        <v>155</v>
      </c>
      <c r="AF367" s="248">
        <v>2E-3</v>
      </c>
      <c r="AG367" s="248" t="s">
        <v>155</v>
      </c>
      <c r="AH367" s="248" t="s">
        <v>171</v>
      </c>
      <c r="AI367" s="248">
        <v>2.99</v>
      </c>
      <c r="AJ367" s="248">
        <v>8.76</v>
      </c>
    </row>
    <row r="368" spans="1:37" ht="13.9" customHeight="1">
      <c r="A368" s="247" t="s">
        <v>894</v>
      </c>
      <c r="B368" s="247" t="s">
        <v>895</v>
      </c>
      <c r="C368" s="248" t="s">
        <v>146</v>
      </c>
      <c r="D368" s="248" t="s">
        <v>145</v>
      </c>
      <c r="E368" s="258" t="s">
        <v>149</v>
      </c>
      <c r="F368" s="258" t="s">
        <v>149</v>
      </c>
      <c r="G368" s="248">
        <v>3.96</v>
      </c>
      <c r="H368" s="247"/>
      <c r="I368" s="249">
        <f t="shared" si="66"/>
        <v>3.96</v>
      </c>
      <c r="J368" s="250">
        <f t="shared" si="67"/>
        <v>4</v>
      </c>
      <c r="K368" s="249" t="str">
        <f t="shared" si="68"/>
        <v>-</v>
      </c>
      <c r="L368" s="250" t="str">
        <f t="shared" si="69"/>
        <v>NITI</v>
      </c>
      <c r="M368" s="248" t="s">
        <v>147</v>
      </c>
      <c r="N368" s="251" t="str">
        <f t="shared" si="70"/>
        <v>-</v>
      </c>
      <c r="O368" s="252" t="str">
        <f t="shared" si="71"/>
        <v>NV</v>
      </c>
      <c r="P368" s="253" t="str">
        <f t="shared" si="72"/>
        <v>--</v>
      </c>
      <c r="Q368" s="252" t="str">
        <f t="shared" si="73"/>
        <v>NITI, NV</v>
      </c>
      <c r="R368" s="248" t="s">
        <v>147</v>
      </c>
      <c r="S368" s="254" t="str">
        <f t="shared" si="74"/>
        <v>-</v>
      </c>
      <c r="T368" s="255" t="str">
        <f t="shared" si="75"/>
        <v>NV</v>
      </c>
      <c r="U368" s="254" t="str">
        <f t="shared" si="76"/>
        <v>--</v>
      </c>
      <c r="V368" s="255" t="str">
        <f t="shared" si="77"/>
        <v>NITI, NV</v>
      </c>
      <c r="W368" s="256" t="str">
        <f t="shared" si="78"/>
        <v>NITI, NV</v>
      </c>
      <c r="X368" s="247"/>
      <c r="Y368" s="248">
        <v>85000</v>
      </c>
      <c r="Z368" s="248">
        <v>31700</v>
      </c>
      <c r="AA368" s="248">
        <v>12.5</v>
      </c>
      <c r="AB368" s="248" t="s">
        <v>147</v>
      </c>
      <c r="AC368" s="247"/>
      <c r="AD368" s="248">
        <v>3.1E-6</v>
      </c>
      <c r="AE368" s="248" t="s">
        <v>155</v>
      </c>
      <c r="AF368" s="248" t="s">
        <v>147</v>
      </c>
      <c r="AG368" s="247"/>
      <c r="AH368" s="248" t="s">
        <v>146</v>
      </c>
      <c r="AI368" s="248">
        <v>3.96</v>
      </c>
      <c r="AJ368" s="248" t="s">
        <v>147</v>
      </c>
    </row>
    <row r="369" spans="1:36" ht="13.9" customHeight="1">
      <c r="A369" s="247" t="s">
        <v>896</v>
      </c>
      <c r="B369" s="247" t="s">
        <v>897</v>
      </c>
      <c r="C369" s="248" t="s">
        <v>145</v>
      </c>
      <c r="D369" s="248" t="s">
        <v>145</v>
      </c>
      <c r="E369" s="248" t="s">
        <v>145</v>
      </c>
      <c r="F369" s="248" t="s">
        <v>145</v>
      </c>
      <c r="G369" s="248">
        <v>1.31</v>
      </c>
      <c r="H369" s="248" t="s">
        <v>163</v>
      </c>
      <c r="I369" s="249" t="str">
        <f t="shared" si="66"/>
        <v>-</v>
      </c>
      <c r="J369" s="250" t="str">
        <f t="shared" si="67"/>
        <v>NITI</v>
      </c>
      <c r="K369" s="249">
        <f t="shared" si="68"/>
        <v>1.31</v>
      </c>
      <c r="L369" s="250">
        <f t="shared" si="69"/>
        <v>1.3</v>
      </c>
      <c r="M369" s="248">
        <v>43.8</v>
      </c>
      <c r="N369" s="251" t="str">
        <f t="shared" si="70"/>
        <v>--</v>
      </c>
      <c r="O369" s="252" t="str">
        <f t="shared" si="71"/>
        <v>NITI</v>
      </c>
      <c r="P369" s="253">
        <f t="shared" si="72"/>
        <v>43.8</v>
      </c>
      <c r="Q369" s="252">
        <f t="shared" si="73"/>
        <v>44</v>
      </c>
      <c r="R369" s="248">
        <v>198</v>
      </c>
      <c r="S369" s="254" t="str">
        <f t="shared" si="74"/>
        <v>--</v>
      </c>
      <c r="T369" s="255" t="str">
        <f t="shared" si="75"/>
        <v>NITI</v>
      </c>
      <c r="U369" s="254">
        <f t="shared" si="76"/>
        <v>198</v>
      </c>
      <c r="V369" s="255">
        <f t="shared" si="77"/>
        <v>200</v>
      </c>
      <c r="W369" s="256">
        <f t="shared" si="78"/>
        <v>151.14503816793894</v>
      </c>
      <c r="X369" s="248" t="s">
        <v>153</v>
      </c>
      <c r="Y369" s="248">
        <v>29300000</v>
      </c>
      <c r="Z369" s="248">
        <v>11600000</v>
      </c>
      <c r="AA369" s="248">
        <v>12.5</v>
      </c>
      <c r="AB369" s="248">
        <v>3.2</v>
      </c>
      <c r="AC369" s="248" t="s">
        <v>154</v>
      </c>
      <c r="AD369" s="248" t="s">
        <v>147</v>
      </c>
      <c r="AE369" s="247"/>
      <c r="AF369" s="248">
        <v>2.9999999999999997E-4</v>
      </c>
      <c r="AG369" s="248" t="s">
        <v>155</v>
      </c>
      <c r="AH369" s="248" t="s">
        <v>171</v>
      </c>
      <c r="AI369" s="248" t="s">
        <v>147</v>
      </c>
      <c r="AJ369" s="248">
        <v>1.31</v>
      </c>
    </row>
    <row r="370" spans="1:36" ht="13.9" customHeight="1">
      <c r="A370" s="247" t="s">
        <v>898</v>
      </c>
      <c r="B370" s="247" t="s">
        <v>899</v>
      </c>
      <c r="C370" s="248" t="s">
        <v>145</v>
      </c>
      <c r="D370" s="248" t="s">
        <v>145</v>
      </c>
      <c r="E370" s="248" t="s">
        <v>145</v>
      </c>
      <c r="F370" s="248" t="s">
        <v>145</v>
      </c>
      <c r="G370" s="248">
        <v>1.31</v>
      </c>
      <c r="H370" s="248" t="s">
        <v>163</v>
      </c>
      <c r="I370" s="249" t="str">
        <f t="shared" si="66"/>
        <v>-</v>
      </c>
      <c r="J370" s="250" t="str">
        <f t="shared" si="67"/>
        <v>NITI</v>
      </c>
      <c r="K370" s="249">
        <f t="shared" si="68"/>
        <v>1.31</v>
      </c>
      <c r="L370" s="250">
        <f t="shared" si="69"/>
        <v>1.3</v>
      </c>
      <c r="M370" s="248">
        <v>43.8</v>
      </c>
      <c r="N370" s="251" t="str">
        <f t="shared" si="70"/>
        <v>--</v>
      </c>
      <c r="O370" s="252" t="str">
        <f t="shared" si="71"/>
        <v>NITI</v>
      </c>
      <c r="P370" s="253">
        <f t="shared" si="72"/>
        <v>43.8</v>
      </c>
      <c r="Q370" s="252">
        <f t="shared" si="73"/>
        <v>44</v>
      </c>
      <c r="R370" s="248">
        <v>3.74</v>
      </c>
      <c r="S370" s="254" t="str">
        <f t="shared" si="74"/>
        <v>--</v>
      </c>
      <c r="T370" s="255" t="str">
        <f t="shared" si="75"/>
        <v>NITI</v>
      </c>
      <c r="U370" s="254">
        <f t="shared" si="76"/>
        <v>3.74</v>
      </c>
      <c r="V370" s="255">
        <f t="shared" si="77"/>
        <v>3.7</v>
      </c>
      <c r="W370" s="256">
        <f t="shared" si="78"/>
        <v>2.8549618320610688</v>
      </c>
      <c r="X370" s="248" t="s">
        <v>153</v>
      </c>
      <c r="Y370" s="248">
        <v>34400000</v>
      </c>
      <c r="Z370" s="248">
        <v>117000000</v>
      </c>
      <c r="AA370" s="248">
        <v>12.5</v>
      </c>
      <c r="AB370" s="248" t="s">
        <v>147</v>
      </c>
      <c r="AC370" s="247"/>
      <c r="AD370" s="248" t="s">
        <v>147</v>
      </c>
      <c r="AE370" s="247"/>
      <c r="AF370" s="248">
        <v>2.9999999999999997E-4</v>
      </c>
      <c r="AG370" s="248" t="s">
        <v>174</v>
      </c>
      <c r="AH370" s="248" t="s">
        <v>146</v>
      </c>
      <c r="AI370" s="248" t="s">
        <v>147</v>
      </c>
      <c r="AJ370" s="248">
        <v>1.31</v>
      </c>
    </row>
    <row r="371" spans="1:36" ht="13.9" customHeight="1">
      <c r="A371" s="247" t="s">
        <v>900</v>
      </c>
      <c r="B371" s="247" t="s">
        <v>901</v>
      </c>
      <c r="C371" s="248" t="s">
        <v>145</v>
      </c>
      <c r="D371" s="248" t="s">
        <v>145</v>
      </c>
      <c r="E371" s="248" t="s">
        <v>145</v>
      </c>
      <c r="F371" s="248" t="s">
        <v>145</v>
      </c>
      <c r="G371" s="248">
        <v>30.7</v>
      </c>
      <c r="H371" s="248" t="s">
        <v>163</v>
      </c>
      <c r="I371" s="249" t="str">
        <f t="shared" si="66"/>
        <v>-</v>
      </c>
      <c r="J371" s="250" t="str">
        <f t="shared" si="67"/>
        <v>NITI</v>
      </c>
      <c r="K371" s="249">
        <f t="shared" si="68"/>
        <v>30.7</v>
      </c>
      <c r="L371" s="250">
        <f t="shared" si="69"/>
        <v>31</v>
      </c>
      <c r="M371" s="248">
        <v>1020</v>
      </c>
      <c r="N371" s="251" t="str">
        <f t="shared" si="70"/>
        <v>--</v>
      </c>
      <c r="O371" s="252" t="str">
        <f t="shared" si="71"/>
        <v>NITI</v>
      </c>
      <c r="P371" s="253">
        <f t="shared" si="72"/>
        <v>1020</v>
      </c>
      <c r="Q371" s="252">
        <f t="shared" si="73"/>
        <v>1000</v>
      </c>
      <c r="R371" s="248">
        <v>9060</v>
      </c>
      <c r="S371" s="254" t="str">
        <f t="shared" si="74"/>
        <v>--</v>
      </c>
      <c r="T371" s="255" t="str">
        <f t="shared" si="75"/>
        <v>NITI</v>
      </c>
      <c r="U371" s="254">
        <f t="shared" si="76"/>
        <v>9060</v>
      </c>
      <c r="V371" s="255">
        <f t="shared" si="77"/>
        <v>9100</v>
      </c>
      <c r="W371" s="256">
        <f t="shared" si="78"/>
        <v>295.114006514658</v>
      </c>
      <c r="X371" s="248" t="s">
        <v>153</v>
      </c>
      <c r="Y371" s="248">
        <v>311000000</v>
      </c>
      <c r="Z371" s="248">
        <v>232000000</v>
      </c>
      <c r="AA371" s="248">
        <v>12.5</v>
      </c>
      <c r="AB371" s="248">
        <v>1.2</v>
      </c>
      <c r="AC371" s="248" t="s">
        <v>154</v>
      </c>
      <c r="AD371" s="248" t="s">
        <v>147</v>
      </c>
      <c r="AE371" s="247"/>
      <c r="AF371" s="248">
        <v>7.0000000000000001E-3</v>
      </c>
      <c r="AG371" s="248" t="s">
        <v>155</v>
      </c>
      <c r="AH371" s="248" t="s">
        <v>146</v>
      </c>
      <c r="AI371" s="248" t="s">
        <v>147</v>
      </c>
      <c r="AJ371" s="248">
        <v>30.7</v>
      </c>
    </row>
    <row r="372" spans="1:36" ht="13.9" customHeight="1">
      <c r="A372" s="247" t="s">
        <v>902</v>
      </c>
      <c r="B372" s="247" t="s">
        <v>903</v>
      </c>
      <c r="C372" s="248" t="s">
        <v>145</v>
      </c>
      <c r="D372" s="248" t="s">
        <v>145</v>
      </c>
      <c r="E372" s="248" t="s">
        <v>145</v>
      </c>
      <c r="F372" s="248" t="s">
        <v>145</v>
      </c>
      <c r="G372" s="248">
        <v>87600</v>
      </c>
      <c r="H372" s="248" t="s">
        <v>163</v>
      </c>
      <c r="I372" s="249" t="str">
        <f t="shared" si="66"/>
        <v>-</v>
      </c>
      <c r="J372" s="250" t="str">
        <f t="shared" si="67"/>
        <v>NITI</v>
      </c>
      <c r="K372" s="249">
        <f t="shared" si="68"/>
        <v>87600</v>
      </c>
      <c r="L372" s="250">
        <f t="shared" si="69"/>
        <v>88000</v>
      </c>
      <c r="M372" s="248">
        <v>2920000</v>
      </c>
      <c r="N372" s="251" t="str">
        <f t="shared" si="70"/>
        <v>--</v>
      </c>
      <c r="O372" s="252" t="str">
        <f t="shared" si="71"/>
        <v>NITI</v>
      </c>
      <c r="P372" s="253">
        <f t="shared" si="72"/>
        <v>2920000</v>
      </c>
      <c r="Q372" s="252">
        <f t="shared" si="73"/>
        <v>2900000</v>
      </c>
      <c r="R372" s="248">
        <v>3460</v>
      </c>
      <c r="S372" s="254" t="str">
        <f t="shared" si="74"/>
        <v>--</v>
      </c>
      <c r="T372" s="255" t="str">
        <f t="shared" si="75"/>
        <v>NITI</v>
      </c>
      <c r="U372" s="254">
        <f t="shared" si="76"/>
        <v>3460</v>
      </c>
      <c r="V372" s="255">
        <f t="shared" si="77"/>
        <v>3500</v>
      </c>
      <c r="W372" s="256">
        <f t="shared" si="78"/>
        <v>3.9497716894977171E-2</v>
      </c>
      <c r="X372" s="248" t="s">
        <v>153</v>
      </c>
      <c r="Y372" s="248">
        <v>43100000000</v>
      </c>
      <c r="Z372" s="248">
        <v>19300000000</v>
      </c>
      <c r="AA372" s="248">
        <v>12.5</v>
      </c>
      <c r="AB372" s="248" t="s">
        <v>147</v>
      </c>
      <c r="AC372" s="247"/>
      <c r="AD372" s="248" t="s">
        <v>147</v>
      </c>
      <c r="AE372" s="247"/>
      <c r="AF372" s="248">
        <v>20</v>
      </c>
      <c r="AG372" s="248" t="s">
        <v>174</v>
      </c>
      <c r="AH372" s="248" t="s">
        <v>146</v>
      </c>
      <c r="AI372" s="248" t="s">
        <v>147</v>
      </c>
      <c r="AJ372" s="248">
        <v>87600</v>
      </c>
    </row>
    <row r="373" spans="1:36" ht="13.9" customHeight="1">
      <c r="A373" s="247" t="s">
        <v>904</v>
      </c>
      <c r="B373" s="247" t="s">
        <v>905</v>
      </c>
      <c r="C373" s="248" t="s">
        <v>145</v>
      </c>
      <c r="D373" s="248" t="s">
        <v>145</v>
      </c>
      <c r="E373" s="248" t="s">
        <v>145</v>
      </c>
      <c r="F373" s="248" t="s">
        <v>145</v>
      </c>
      <c r="G373" s="248">
        <v>263</v>
      </c>
      <c r="H373" s="248" t="s">
        <v>163</v>
      </c>
      <c r="I373" s="249" t="str">
        <f t="shared" si="66"/>
        <v>-</v>
      </c>
      <c r="J373" s="250" t="str">
        <f t="shared" si="67"/>
        <v>NITI</v>
      </c>
      <c r="K373" s="249">
        <f t="shared" si="68"/>
        <v>263</v>
      </c>
      <c r="L373" s="250">
        <f t="shared" si="69"/>
        <v>260</v>
      </c>
      <c r="M373" s="248">
        <v>8760</v>
      </c>
      <c r="N373" s="251" t="str">
        <f t="shared" si="70"/>
        <v>--</v>
      </c>
      <c r="O373" s="252" t="str">
        <f t="shared" si="71"/>
        <v>NITI</v>
      </c>
      <c r="P373" s="253">
        <f t="shared" si="72"/>
        <v>8760</v>
      </c>
      <c r="Q373" s="252">
        <f t="shared" si="73"/>
        <v>8800</v>
      </c>
      <c r="R373" s="248">
        <v>4140</v>
      </c>
      <c r="S373" s="254" t="str">
        <f t="shared" si="74"/>
        <v>--</v>
      </c>
      <c r="T373" s="255" t="str">
        <f t="shared" si="75"/>
        <v>NITI</v>
      </c>
      <c r="U373" s="254">
        <f t="shared" si="76"/>
        <v>4140</v>
      </c>
      <c r="V373" s="255">
        <f t="shared" si="77"/>
        <v>4100</v>
      </c>
      <c r="W373" s="256">
        <f t="shared" si="78"/>
        <v>15.741444866920151</v>
      </c>
      <c r="X373" s="248" t="s">
        <v>153</v>
      </c>
      <c r="Y373" s="248">
        <v>10900000</v>
      </c>
      <c r="Z373" s="248">
        <v>4770000</v>
      </c>
      <c r="AA373" s="248">
        <v>12.5</v>
      </c>
      <c r="AB373" s="248">
        <v>0.8</v>
      </c>
      <c r="AC373" s="248" t="s">
        <v>154</v>
      </c>
      <c r="AD373" s="248" t="s">
        <v>147</v>
      </c>
      <c r="AE373" s="247"/>
      <c r="AF373" s="248">
        <v>0.06</v>
      </c>
      <c r="AG373" s="248" t="s">
        <v>155</v>
      </c>
      <c r="AH373" s="248" t="s">
        <v>146</v>
      </c>
      <c r="AI373" s="248" t="s">
        <v>147</v>
      </c>
      <c r="AJ373" s="248">
        <v>263</v>
      </c>
    </row>
    <row r="374" spans="1:36" ht="13.9" customHeight="1">
      <c r="A374" s="247" t="s">
        <v>906</v>
      </c>
      <c r="B374" s="247" t="s">
        <v>907</v>
      </c>
      <c r="C374" s="248" t="s">
        <v>145</v>
      </c>
      <c r="D374" s="248" t="s">
        <v>145</v>
      </c>
      <c r="E374" s="248" t="s">
        <v>145</v>
      </c>
      <c r="F374" s="248" t="s">
        <v>145</v>
      </c>
      <c r="G374" s="248">
        <v>263</v>
      </c>
      <c r="H374" s="248" t="s">
        <v>163</v>
      </c>
      <c r="I374" s="249" t="str">
        <f t="shared" si="66"/>
        <v>-</v>
      </c>
      <c r="J374" s="250" t="str">
        <f t="shared" si="67"/>
        <v>NITI</v>
      </c>
      <c r="K374" s="249">
        <f t="shared" si="68"/>
        <v>263</v>
      </c>
      <c r="L374" s="250">
        <f t="shared" si="69"/>
        <v>260</v>
      </c>
      <c r="M374" s="248">
        <v>8760</v>
      </c>
      <c r="N374" s="251" t="str">
        <f t="shared" si="70"/>
        <v>--</v>
      </c>
      <c r="O374" s="252" t="str">
        <f t="shared" si="71"/>
        <v>NITI</v>
      </c>
      <c r="P374" s="253">
        <f t="shared" si="72"/>
        <v>8760</v>
      </c>
      <c r="Q374" s="252">
        <f t="shared" si="73"/>
        <v>8800</v>
      </c>
      <c r="R374" s="248">
        <v>2370</v>
      </c>
      <c r="S374" s="254" t="str">
        <f t="shared" si="74"/>
        <v>--</v>
      </c>
      <c r="T374" s="255" t="str">
        <f t="shared" si="75"/>
        <v>NITI</v>
      </c>
      <c r="U374" s="254">
        <f t="shared" si="76"/>
        <v>2370</v>
      </c>
      <c r="V374" s="255">
        <f t="shared" si="77"/>
        <v>2400</v>
      </c>
      <c r="W374" s="256">
        <f t="shared" si="78"/>
        <v>9.0114068441064639</v>
      </c>
      <c r="X374" s="248" t="s">
        <v>153</v>
      </c>
      <c r="Y374" s="248">
        <v>13600000</v>
      </c>
      <c r="Z374" s="248">
        <v>6330000</v>
      </c>
      <c r="AA374" s="248">
        <v>12.5</v>
      </c>
      <c r="AB374" s="248">
        <v>0.9</v>
      </c>
      <c r="AC374" s="248" t="s">
        <v>154</v>
      </c>
      <c r="AD374" s="248" t="s">
        <v>147</v>
      </c>
      <c r="AE374" s="247"/>
      <c r="AF374" s="248">
        <v>0.06</v>
      </c>
      <c r="AG374" s="248" t="s">
        <v>155</v>
      </c>
      <c r="AH374" s="248" t="s">
        <v>146</v>
      </c>
      <c r="AI374" s="248" t="s">
        <v>147</v>
      </c>
      <c r="AJ374" s="248">
        <v>263</v>
      </c>
    </row>
    <row r="375" spans="1:36" ht="13.9" customHeight="1">
      <c r="A375" s="247" t="s">
        <v>908</v>
      </c>
      <c r="B375" s="247" t="s">
        <v>909</v>
      </c>
      <c r="C375" s="248" t="s">
        <v>145</v>
      </c>
      <c r="D375" s="248" t="s">
        <v>145</v>
      </c>
      <c r="E375" s="248" t="s">
        <v>145</v>
      </c>
      <c r="F375" s="248" t="s">
        <v>145</v>
      </c>
      <c r="G375" s="248">
        <v>263</v>
      </c>
      <c r="H375" s="248" t="s">
        <v>163</v>
      </c>
      <c r="I375" s="249" t="str">
        <f t="shared" si="66"/>
        <v>-</v>
      </c>
      <c r="J375" s="250" t="str">
        <f t="shared" si="67"/>
        <v>NITI</v>
      </c>
      <c r="K375" s="249">
        <f t="shared" si="68"/>
        <v>263</v>
      </c>
      <c r="L375" s="250">
        <f t="shared" si="69"/>
        <v>260</v>
      </c>
      <c r="M375" s="248">
        <v>8760</v>
      </c>
      <c r="N375" s="251" t="str">
        <f t="shared" si="70"/>
        <v>--</v>
      </c>
      <c r="O375" s="252" t="str">
        <f t="shared" si="71"/>
        <v>NITI</v>
      </c>
      <c r="P375" s="253">
        <f t="shared" si="72"/>
        <v>8760</v>
      </c>
      <c r="Q375" s="252">
        <f t="shared" si="73"/>
        <v>8800</v>
      </c>
      <c r="R375" s="248">
        <v>1660</v>
      </c>
      <c r="S375" s="254" t="str">
        <f t="shared" si="74"/>
        <v>--</v>
      </c>
      <c r="T375" s="255" t="str">
        <f t="shared" si="75"/>
        <v>NITI</v>
      </c>
      <c r="U375" s="254">
        <f t="shared" si="76"/>
        <v>1660</v>
      </c>
      <c r="V375" s="255">
        <f t="shared" si="77"/>
        <v>1700</v>
      </c>
      <c r="W375" s="256">
        <f t="shared" si="78"/>
        <v>6.3117870722433462</v>
      </c>
      <c r="X375" s="248" t="s">
        <v>153</v>
      </c>
      <c r="Y375" s="248">
        <v>16000000</v>
      </c>
      <c r="Z375" s="248">
        <v>7630000</v>
      </c>
      <c r="AA375" s="248">
        <v>12.5</v>
      </c>
      <c r="AB375" s="248">
        <v>1</v>
      </c>
      <c r="AC375" s="248" t="s">
        <v>154</v>
      </c>
      <c r="AD375" s="248" t="s">
        <v>147</v>
      </c>
      <c r="AE375" s="247"/>
      <c r="AF375" s="248">
        <v>0.06</v>
      </c>
      <c r="AG375" s="248" t="s">
        <v>155</v>
      </c>
      <c r="AH375" s="248" t="s">
        <v>146</v>
      </c>
      <c r="AI375" s="248" t="s">
        <v>147</v>
      </c>
      <c r="AJ375" s="248">
        <v>263</v>
      </c>
    </row>
    <row r="376" spans="1:36" ht="13.9" customHeight="1">
      <c r="A376" s="247" t="s">
        <v>910</v>
      </c>
      <c r="B376" s="247" t="s">
        <v>911</v>
      </c>
      <c r="C376" s="248" t="s">
        <v>145</v>
      </c>
      <c r="D376" s="248" t="s">
        <v>145</v>
      </c>
      <c r="E376" s="248" t="s">
        <v>145</v>
      </c>
      <c r="F376" s="248" t="s">
        <v>145</v>
      </c>
      <c r="G376" s="248">
        <v>1.8599999999999998E-2</v>
      </c>
      <c r="H376" s="248" t="s">
        <v>152</v>
      </c>
      <c r="I376" s="249">
        <f t="shared" si="66"/>
        <v>1.8599999999999998E-2</v>
      </c>
      <c r="J376" s="250">
        <f t="shared" si="67"/>
        <v>1.9E-2</v>
      </c>
      <c r="K376" s="249" t="str">
        <f t="shared" si="68"/>
        <v>-</v>
      </c>
      <c r="L376" s="250" t="str">
        <f t="shared" si="69"/>
        <v>NITI</v>
      </c>
      <c r="M376" s="248">
        <v>0.61899999999999999</v>
      </c>
      <c r="N376" s="251">
        <f t="shared" si="70"/>
        <v>0.61899999999999999</v>
      </c>
      <c r="O376" s="252">
        <f t="shared" si="71"/>
        <v>0.62</v>
      </c>
      <c r="P376" s="253" t="str">
        <f t="shared" si="72"/>
        <v>--</v>
      </c>
      <c r="Q376" s="252" t="str">
        <f t="shared" si="73"/>
        <v>NITI</v>
      </c>
      <c r="R376" s="248">
        <v>20.8</v>
      </c>
      <c r="S376" s="254">
        <f t="shared" si="74"/>
        <v>20.8</v>
      </c>
      <c r="T376" s="255">
        <f t="shared" si="75"/>
        <v>21</v>
      </c>
      <c r="U376" s="254" t="str">
        <f t="shared" si="76"/>
        <v>--</v>
      </c>
      <c r="V376" s="255" t="str">
        <f t="shared" si="77"/>
        <v>NITI</v>
      </c>
      <c r="W376" s="256" t="str">
        <f t="shared" si="78"/>
        <v>NITI</v>
      </c>
      <c r="X376" s="248" t="s">
        <v>153</v>
      </c>
      <c r="Y376" s="248">
        <v>7130</v>
      </c>
      <c r="Z376" s="248">
        <v>7130</v>
      </c>
      <c r="AA376" s="248">
        <v>12.5</v>
      </c>
      <c r="AB376" s="248" t="s">
        <v>147</v>
      </c>
      <c r="AC376" s="247"/>
      <c r="AD376" s="248">
        <v>6.6E-4</v>
      </c>
      <c r="AE376" s="248" t="s">
        <v>166</v>
      </c>
      <c r="AF376" s="248" t="s">
        <v>147</v>
      </c>
      <c r="AG376" s="247"/>
      <c r="AH376" s="248" t="s">
        <v>146</v>
      </c>
      <c r="AI376" s="248">
        <v>1.8599999999999998E-2</v>
      </c>
      <c r="AJ376" s="248" t="s">
        <v>147</v>
      </c>
    </row>
    <row r="377" spans="1:36" ht="13.9" customHeight="1">
      <c r="A377" s="247" t="s">
        <v>912</v>
      </c>
      <c r="B377" s="247" t="s">
        <v>913</v>
      </c>
      <c r="C377" s="248" t="s">
        <v>146</v>
      </c>
      <c r="D377" s="248" t="s">
        <v>145</v>
      </c>
      <c r="E377" s="258" t="s">
        <v>149</v>
      </c>
      <c r="F377" s="258" t="s">
        <v>149</v>
      </c>
      <c r="G377" s="248">
        <v>0.17499999999999999</v>
      </c>
      <c r="H377" s="247"/>
      <c r="I377" s="249" t="str">
        <f t="shared" si="66"/>
        <v>-</v>
      </c>
      <c r="J377" s="250" t="str">
        <f t="shared" si="67"/>
        <v>NITI</v>
      </c>
      <c r="K377" s="249">
        <f t="shared" si="68"/>
        <v>0.17499999999999999</v>
      </c>
      <c r="L377" s="250">
        <f t="shared" si="69"/>
        <v>0.18</v>
      </c>
      <c r="M377" s="248" t="s">
        <v>147</v>
      </c>
      <c r="N377" s="251" t="str">
        <f t="shared" si="70"/>
        <v>--</v>
      </c>
      <c r="O377" s="252" t="str">
        <f t="shared" si="71"/>
        <v>NITI, NV</v>
      </c>
      <c r="P377" s="253" t="str">
        <f t="shared" si="72"/>
        <v>--</v>
      </c>
      <c r="Q377" s="252" t="str">
        <f t="shared" si="73"/>
        <v>NV</v>
      </c>
      <c r="R377" s="248" t="s">
        <v>147</v>
      </c>
      <c r="S377" s="254" t="str">
        <f t="shared" si="74"/>
        <v>--</v>
      </c>
      <c r="T377" s="255" t="str">
        <f t="shared" si="75"/>
        <v>NITI, NV</v>
      </c>
      <c r="U377" s="254" t="str">
        <f t="shared" si="76"/>
        <v>--</v>
      </c>
      <c r="V377" s="255" t="str">
        <f t="shared" si="77"/>
        <v>NV</v>
      </c>
      <c r="W377" s="256" t="str">
        <f t="shared" si="78"/>
        <v>NV</v>
      </c>
      <c r="X377" s="247"/>
      <c r="Y377" s="248">
        <v>0</v>
      </c>
      <c r="Z377" s="248" t="s">
        <v>147</v>
      </c>
      <c r="AA377" s="248">
        <v>12.5</v>
      </c>
      <c r="AB377" s="248" t="s">
        <v>147</v>
      </c>
      <c r="AC377" s="247"/>
      <c r="AD377" s="248" t="s">
        <v>147</v>
      </c>
      <c r="AE377" s="247"/>
      <c r="AF377" s="248">
        <v>4.0000000000000003E-5</v>
      </c>
      <c r="AG377" s="248" t="s">
        <v>199</v>
      </c>
      <c r="AH377" s="248" t="s">
        <v>146</v>
      </c>
      <c r="AI377" s="248" t="s">
        <v>147</v>
      </c>
      <c r="AJ377" s="248">
        <v>0.17499999999999999</v>
      </c>
    </row>
    <row r="378" spans="1:36" ht="13.9" customHeight="1">
      <c r="A378" s="247" t="s">
        <v>914</v>
      </c>
      <c r="B378" s="247" t="s">
        <v>915</v>
      </c>
      <c r="C378" s="248" t="s">
        <v>146</v>
      </c>
      <c r="D378" s="248" t="s">
        <v>145</v>
      </c>
      <c r="E378" s="258" t="s">
        <v>149</v>
      </c>
      <c r="F378" s="258" t="s">
        <v>149</v>
      </c>
      <c r="G378" s="248">
        <v>4.2299999999999997E-2</v>
      </c>
      <c r="H378" s="247"/>
      <c r="I378" s="249">
        <f t="shared" si="66"/>
        <v>4.2299999999999997E-2</v>
      </c>
      <c r="J378" s="250">
        <f t="shared" si="67"/>
        <v>4.2000000000000003E-2</v>
      </c>
      <c r="K378" s="249" t="str">
        <f t="shared" si="68"/>
        <v>-</v>
      </c>
      <c r="L378" s="250" t="str">
        <f t="shared" si="69"/>
        <v>NITI</v>
      </c>
      <c r="M378" s="248" t="s">
        <v>147</v>
      </c>
      <c r="N378" s="251" t="str">
        <f t="shared" si="70"/>
        <v>-</v>
      </c>
      <c r="O378" s="252" t="str">
        <f t="shared" si="71"/>
        <v>NV</v>
      </c>
      <c r="P378" s="253" t="str">
        <f t="shared" si="72"/>
        <v>--</v>
      </c>
      <c r="Q378" s="252" t="str">
        <f t="shared" si="73"/>
        <v>NITI, NV</v>
      </c>
      <c r="R378" s="248" t="s">
        <v>147</v>
      </c>
      <c r="S378" s="254" t="str">
        <f t="shared" si="74"/>
        <v>-</v>
      </c>
      <c r="T378" s="255" t="str">
        <f t="shared" si="75"/>
        <v>NV</v>
      </c>
      <c r="U378" s="254" t="str">
        <f t="shared" si="76"/>
        <v>--</v>
      </c>
      <c r="V378" s="255" t="str">
        <f t="shared" si="77"/>
        <v>NITI, NV</v>
      </c>
      <c r="W378" s="256" t="str">
        <f t="shared" si="78"/>
        <v>NITI, NV</v>
      </c>
      <c r="X378" s="247"/>
      <c r="Y378" s="248">
        <v>1260000</v>
      </c>
      <c r="Z378" s="248">
        <v>552000</v>
      </c>
      <c r="AA378" s="248">
        <v>12.5</v>
      </c>
      <c r="AB378" s="248" t="s">
        <v>147</v>
      </c>
      <c r="AC378" s="247"/>
      <c r="AD378" s="248">
        <v>2.9E-4</v>
      </c>
      <c r="AE378" s="248" t="s">
        <v>166</v>
      </c>
      <c r="AF378" s="248" t="s">
        <v>147</v>
      </c>
      <c r="AG378" s="247"/>
      <c r="AH378" s="248" t="s">
        <v>171</v>
      </c>
      <c r="AI378" s="248">
        <v>4.2299999999999997E-2</v>
      </c>
      <c r="AJ378" s="248" t="s">
        <v>147</v>
      </c>
    </row>
    <row r="379" spans="1:36" ht="13.9" customHeight="1">
      <c r="A379" s="247" t="s">
        <v>916</v>
      </c>
      <c r="B379" s="247" t="s">
        <v>917</v>
      </c>
      <c r="C379" s="248" t="s">
        <v>146</v>
      </c>
      <c r="D379" s="248" t="s">
        <v>145</v>
      </c>
      <c r="E379" s="258" t="s">
        <v>149</v>
      </c>
      <c r="F379" s="258" t="s">
        <v>149</v>
      </c>
      <c r="G379" s="248">
        <v>1.48E-3</v>
      </c>
      <c r="H379" s="247"/>
      <c r="I379" s="249">
        <f t="shared" si="66"/>
        <v>1.48E-3</v>
      </c>
      <c r="J379" s="250">
        <f t="shared" si="67"/>
        <v>1.5E-3</v>
      </c>
      <c r="K379" s="249">
        <f t="shared" si="68"/>
        <v>3.0700000000000002E-2</v>
      </c>
      <c r="L379" s="250">
        <f t="shared" si="69"/>
        <v>3.1E-2</v>
      </c>
      <c r="M379" s="248" t="s">
        <v>147</v>
      </c>
      <c r="N379" s="251" t="str">
        <f t="shared" si="70"/>
        <v>-</v>
      </c>
      <c r="O379" s="252" t="str">
        <f t="shared" si="71"/>
        <v>NV</v>
      </c>
      <c r="P379" s="253" t="str">
        <f t="shared" si="72"/>
        <v>--</v>
      </c>
      <c r="Q379" s="252" t="str">
        <f t="shared" si="73"/>
        <v>NV</v>
      </c>
      <c r="R379" s="248" t="s">
        <v>147</v>
      </c>
      <c r="S379" s="254" t="str">
        <f t="shared" si="74"/>
        <v>-</v>
      </c>
      <c r="T379" s="255" t="str">
        <f t="shared" si="75"/>
        <v>NV</v>
      </c>
      <c r="U379" s="254" t="str">
        <f t="shared" si="76"/>
        <v>--</v>
      </c>
      <c r="V379" s="255" t="str">
        <f t="shared" si="77"/>
        <v>NV</v>
      </c>
      <c r="W379" s="256" t="str">
        <f t="shared" si="78"/>
        <v>NV</v>
      </c>
      <c r="X379" s="247"/>
      <c r="Y379" s="248">
        <v>0</v>
      </c>
      <c r="Z379" s="248" t="s">
        <v>147</v>
      </c>
      <c r="AA379" s="248">
        <v>12.5</v>
      </c>
      <c r="AB379" s="248" t="s">
        <v>147</v>
      </c>
      <c r="AC379" s="247"/>
      <c r="AD379" s="248">
        <v>8.3000000000000001E-3</v>
      </c>
      <c r="AE379" s="248" t="s">
        <v>174</v>
      </c>
      <c r="AF379" s="248">
        <v>6.9999999999999999E-6</v>
      </c>
      <c r="AG379" s="248" t="s">
        <v>174</v>
      </c>
      <c r="AH379" s="248" t="s">
        <v>146</v>
      </c>
      <c r="AI379" s="248">
        <v>1.48E-3</v>
      </c>
      <c r="AJ379" s="248">
        <v>3.0700000000000002E-2</v>
      </c>
    </row>
    <row r="380" spans="1:36" ht="13.9" customHeight="1">
      <c r="A380" s="247" t="s">
        <v>918</v>
      </c>
      <c r="B380" s="247" t="s">
        <v>919</v>
      </c>
      <c r="C380" s="248" t="s">
        <v>187</v>
      </c>
      <c r="D380" s="248" t="s">
        <v>145</v>
      </c>
      <c r="E380" s="258" t="s">
        <v>149</v>
      </c>
      <c r="F380" s="258" t="s">
        <v>149</v>
      </c>
      <c r="G380" s="248">
        <v>0.438</v>
      </c>
      <c r="H380" s="247"/>
      <c r="I380" s="249" t="str">
        <f t="shared" si="66"/>
        <v>-</v>
      </c>
      <c r="J380" s="250" t="str">
        <f t="shared" si="67"/>
        <v>NITI</v>
      </c>
      <c r="K380" s="249">
        <f t="shared" si="68"/>
        <v>0.438</v>
      </c>
      <c r="L380" s="250">
        <f t="shared" si="69"/>
        <v>0.44</v>
      </c>
      <c r="M380" s="248" t="s">
        <v>147</v>
      </c>
      <c r="N380" s="251" t="str">
        <f t="shared" si="70"/>
        <v>--</v>
      </c>
      <c r="O380" s="252" t="str">
        <f t="shared" si="71"/>
        <v>NITI, NV</v>
      </c>
      <c r="P380" s="253" t="str">
        <f t="shared" si="72"/>
        <v>--</v>
      </c>
      <c r="Q380" s="252" t="str">
        <f t="shared" si="73"/>
        <v>NV</v>
      </c>
      <c r="R380" s="248" t="s">
        <v>147</v>
      </c>
      <c r="S380" s="254" t="str">
        <f t="shared" si="74"/>
        <v>--</v>
      </c>
      <c r="T380" s="255" t="str">
        <f t="shared" si="75"/>
        <v>NITI, NV</v>
      </c>
      <c r="U380" s="254" t="str">
        <f t="shared" si="76"/>
        <v>--</v>
      </c>
      <c r="V380" s="255" t="str">
        <f t="shared" si="77"/>
        <v>NV</v>
      </c>
      <c r="W380" s="256" t="str">
        <f t="shared" si="78"/>
        <v>NV</v>
      </c>
      <c r="X380" s="247"/>
      <c r="Y380" s="248" t="s">
        <v>147</v>
      </c>
      <c r="Z380" s="248" t="s">
        <v>147</v>
      </c>
      <c r="AA380" s="248">
        <v>12.5</v>
      </c>
      <c r="AB380" s="248" t="s">
        <v>147</v>
      </c>
      <c r="AC380" s="247"/>
      <c r="AD380" s="248" t="s">
        <v>147</v>
      </c>
      <c r="AE380" s="247"/>
      <c r="AF380" s="248">
        <v>1E-4</v>
      </c>
      <c r="AG380" s="248" t="s">
        <v>199</v>
      </c>
      <c r="AH380" s="248" t="s">
        <v>146</v>
      </c>
      <c r="AI380" s="248" t="s">
        <v>147</v>
      </c>
      <c r="AJ380" s="248">
        <v>0.438</v>
      </c>
    </row>
    <row r="381" spans="1:36" ht="13.9" customHeight="1">
      <c r="A381" s="247" t="s">
        <v>920</v>
      </c>
      <c r="B381" s="247" t="s">
        <v>921</v>
      </c>
      <c r="C381" s="248" t="s">
        <v>145</v>
      </c>
      <c r="D381" s="248" t="s">
        <v>145</v>
      </c>
      <c r="E381" s="248" t="s">
        <v>145</v>
      </c>
      <c r="F381" s="248" t="s">
        <v>145</v>
      </c>
      <c r="G381" s="248">
        <v>876</v>
      </c>
      <c r="H381" s="248" t="s">
        <v>163</v>
      </c>
      <c r="I381" s="249" t="str">
        <f t="shared" si="66"/>
        <v>-</v>
      </c>
      <c r="J381" s="250" t="str">
        <f t="shared" si="67"/>
        <v>NITI</v>
      </c>
      <c r="K381" s="249">
        <f t="shared" si="68"/>
        <v>876</v>
      </c>
      <c r="L381" s="250">
        <f t="shared" si="69"/>
        <v>880</v>
      </c>
      <c r="M381" s="248">
        <v>29200</v>
      </c>
      <c r="N381" s="251" t="str">
        <f t="shared" si="70"/>
        <v>--</v>
      </c>
      <c r="O381" s="252" t="str">
        <f t="shared" si="71"/>
        <v>NITI</v>
      </c>
      <c r="P381" s="253">
        <f t="shared" si="72"/>
        <v>29200</v>
      </c>
      <c r="Q381" s="252">
        <f t="shared" si="73"/>
        <v>29000</v>
      </c>
      <c r="R381" s="248">
        <v>79600</v>
      </c>
      <c r="S381" s="254" t="str">
        <f t="shared" si="74"/>
        <v>--</v>
      </c>
      <c r="T381" s="255" t="str">
        <f t="shared" si="75"/>
        <v>NITI</v>
      </c>
      <c r="U381" s="254">
        <f t="shared" si="76"/>
        <v>79600</v>
      </c>
      <c r="V381" s="255">
        <f t="shared" si="77"/>
        <v>80000</v>
      </c>
      <c r="W381" s="256">
        <f t="shared" si="78"/>
        <v>90.867579908675793</v>
      </c>
      <c r="X381" s="248" t="s">
        <v>153</v>
      </c>
      <c r="Y381" s="248">
        <v>417000000</v>
      </c>
      <c r="Z381" s="248">
        <v>220000000</v>
      </c>
      <c r="AA381" s="248">
        <v>12.5</v>
      </c>
      <c r="AB381" s="248">
        <v>2.6</v>
      </c>
      <c r="AC381" s="248" t="s">
        <v>154</v>
      </c>
      <c r="AD381" s="248" t="s">
        <v>147</v>
      </c>
      <c r="AE381" s="247"/>
      <c r="AF381" s="248">
        <v>0.2</v>
      </c>
      <c r="AG381" s="248" t="s">
        <v>155</v>
      </c>
      <c r="AH381" s="248" t="s">
        <v>146</v>
      </c>
      <c r="AI381" s="248" t="s">
        <v>147</v>
      </c>
      <c r="AJ381" s="248">
        <v>876</v>
      </c>
    </row>
    <row r="382" spans="1:36" ht="13.9" customHeight="1">
      <c r="A382" s="247" t="s">
        <v>922</v>
      </c>
      <c r="B382" s="247" t="s">
        <v>923</v>
      </c>
      <c r="C382" s="248" t="s">
        <v>145</v>
      </c>
      <c r="D382" s="248" t="s">
        <v>145</v>
      </c>
      <c r="E382" s="248" t="s">
        <v>145</v>
      </c>
      <c r="F382" s="248" t="s">
        <v>145</v>
      </c>
      <c r="G382" s="248">
        <v>0.81799999999999995</v>
      </c>
      <c r="H382" s="248" t="s">
        <v>152</v>
      </c>
      <c r="I382" s="249">
        <f t="shared" si="66"/>
        <v>0.81799999999999995</v>
      </c>
      <c r="J382" s="250">
        <f t="shared" si="67"/>
        <v>0.82</v>
      </c>
      <c r="K382" s="249">
        <f t="shared" si="68"/>
        <v>13.1</v>
      </c>
      <c r="L382" s="250">
        <f t="shared" si="69"/>
        <v>13</v>
      </c>
      <c r="M382" s="248">
        <v>27.3</v>
      </c>
      <c r="N382" s="251">
        <f t="shared" si="70"/>
        <v>27.3</v>
      </c>
      <c r="O382" s="252">
        <f t="shared" si="71"/>
        <v>27</v>
      </c>
      <c r="P382" s="253">
        <f t="shared" si="72"/>
        <v>436.66666666666669</v>
      </c>
      <c r="Q382" s="252">
        <f t="shared" si="73"/>
        <v>440</v>
      </c>
      <c r="R382" s="248">
        <v>2.36</v>
      </c>
      <c r="S382" s="254">
        <f t="shared" si="74"/>
        <v>2.36</v>
      </c>
      <c r="T382" s="255">
        <f t="shared" si="75"/>
        <v>2.4</v>
      </c>
      <c r="U382" s="254">
        <f t="shared" si="76"/>
        <v>37.794621026894866</v>
      </c>
      <c r="V382" s="255">
        <f t="shared" si="77"/>
        <v>38</v>
      </c>
      <c r="W382" s="256">
        <f t="shared" si="78"/>
        <v>2.8850855745721273</v>
      </c>
      <c r="X382" s="248" t="s">
        <v>153</v>
      </c>
      <c r="Y382" s="248">
        <v>5940000000</v>
      </c>
      <c r="Z382" s="248">
        <v>2630000000</v>
      </c>
      <c r="AA382" s="248">
        <v>12.5</v>
      </c>
      <c r="AB382" s="248">
        <v>9</v>
      </c>
      <c r="AC382" s="248" t="s">
        <v>154</v>
      </c>
      <c r="AD382" s="248">
        <v>1.5E-5</v>
      </c>
      <c r="AE382" s="248" t="s">
        <v>174</v>
      </c>
      <c r="AF382" s="248">
        <v>3.0000000000000001E-3</v>
      </c>
      <c r="AG382" s="248" t="s">
        <v>155</v>
      </c>
      <c r="AH382" s="248" t="s">
        <v>146</v>
      </c>
      <c r="AI382" s="248">
        <v>0.81799999999999995</v>
      </c>
      <c r="AJ382" s="248">
        <v>13.1</v>
      </c>
    </row>
    <row r="383" spans="1:36" ht="13.9" customHeight="1">
      <c r="A383" s="247" t="s">
        <v>924</v>
      </c>
      <c r="B383" s="247" t="s">
        <v>925</v>
      </c>
      <c r="C383" s="248" t="s">
        <v>145</v>
      </c>
      <c r="D383" s="248" t="s">
        <v>145</v>
      </c>
      <c r="E383" s="248" t="s">
        <v>145</v>
      </c>
      <c r="F383" s="248" t="s">
        <v>145</v>
      </c>
      <c r="G383" s="248">
        <v>2.79</v>
      </c>
      <c r="H383" s="248" t="s">
        <v>152</v>
      </c>
      <c r="I383" s="249">
        <f t="shared" si="66"/>
        <v>2.79</v>
      </c>
      <c r="J383" s="250">
        <f t="shared" si="67"/>
        <v>2.8</v>
      </c>
      <c r="K383" s="249">
        <f t="shared" si="68"/>
        <v>224</v>
      </c>
      <c r="L383" s="250">
        <f t="shared" si="69"/>
        <v>220</v>
      </c>
      <c r="M383" s="248">
        <v>92.9</v>
      </c>
      <c r="N383" s="251">
        <f t="shared" si="70"/>
        <v>92.9</v>
      </c>
      <c r="O383" s="252">
        <f t="shared" si="71"/>
        <v>93</v>
      </c>
      <c r="P383" s="253">
        <f t="shared" si="72"/>
        <v>7466.666666666667</v>
      </c>
      <c r="Q383" s="252">
        <f t="shared" si="73"/>
        <v>7500</v>
      </c>
      <c r="R383" s="248">
        <v>3.32</v>
      </c>
      <c r="S383" s="254">
        <f t="shared" si="74"/>
        <v>3.32</v>
      </c>
      <c r="T383" s="255">
        <f t="shared" si="75"/>
        <v>3.3</v>
      </c>
      <c r="U383" s="254">
        <f t="shared" si="76"/>
        <v>266.5519713261649</v>
      </c>
      <c r="V383" s="255">
        <f t="shared" si="77"/>
        <v>270</v>
      </c>
      <c r="W383" s="256">
        <f t="shared" si="78"/>
        <v>1.1899641577060933</v>
      </c>
      <c r="X383" s="248" t="s">
        <v>312</v>
      </c>
      <c r="Y383" s="248">
        <v>10000000000</v>
      </c>
      <c r="Z383" s="248">
        <v>7380000000</v>
      </c>
      <c r="AA383" s="248">
        <v>12.5</v>
      </c>
      <c r="AB383" s="248">
        <v>3.6</v>
      </c>
      <c r="AC383" s="248" t="s">
        <v>154</v>
      </c>
      <c r="AD383" s="248">
        <v>4.4000000000000002E-6</v>
      </c>
      <c r="AE383" s="248" t="s">
        <v>155</v>
      </c>
      <c r="AF383" s="248">
        <v>5.11E-2</v>
      </c>
      <c r="AG383" s="248" t="s">
        <v>199</v>
      </c>
      <c r="AH383" s="248" t="s">
        <v>171</v>
      </c>
      <c r="AI383" s="248">
        <v>2.79</v>
      </c>
      <c r="AJ383" s="248">
        <v>224</v>
      </c>
    </row>
    <row r="384" spans="1:36" ht="13.9" customHeight="1">
      <c r="A384" s="247" t="s">
        <v>927</v>
      </c>
      <c r="B384" s="247" t="s">
        <v>928</v>
      </c>
      <c r="C384" s="248" t="s">
        <v>145</v>
      </c>
      <c r="D384" s="248" t="s">
        <v>145</v>
      </c>
      <c r="E384" s="248" t="s">
        <v>145</v>
      </c>
      <c r="F384" s="248" t="s">
        <v>145</v>
      </c>
      <c r="G384" s="248">
        <v>438</v>
      </c>
      <c r="H384" s="248" t="s">
        <v>163</v>
      </c>
      <c r="I384" s="249" t="str">
        <f t="shared" si="66"/>
        <v>-</v>
      </c>
      <c r="J384" s="250" t="str">
        <f t="shared" si="67"/>
        <v>NITI</v>
      </c>
      <c r="K384" s="249">
        <f t="shared" si="68"/>
        <v>438</v>
      </c>
      <c r="L384" s="250">
        <f t="shared" si="69"/>
        <v>440</v>
      </c>
      <c r="M384" s="248">
        <v>14600</v>
      </c>
      <c r="N384" s="251" t="str">
        <f t="shared" si="70"/>
        <v>--</v>
      </c>
      <c r="O384" s="252" t="str">
        <f t="shared" si="71"/>
        <v>NITI</v>
      </c>
      <c r="P384" s="253">
        <f t="shared" si="72"/>
        <v>14600</v>
      </c>
      <c r="Q384" s="252">
        <f t="shared" si="73"/>
        <v>15000</v>
      </c>
      <c r="R384" s="248">
        <v>3040</v>
      </c>
      <c r="S384" s="254" t="str">
        <f t="shared" si="74"/>
        <v>--</v>
      </c>
      <c r="T384" s="255" t="str">
        <f t="shared" si="75"/>
        <v>NITI</v>
      </c>
      <c r="U384" s="254">
        <f t="shared" si="76"/>
        <v>3040</v>
      </c>
      <c r="V384" s="255">
        <f t="shared" si="77"/>
        <v>3000</v>
      </c>
      <c r="W384" s="256">
        <f t="shared" si="78"/>
        <v>6.9406392694063923</v>
      </c>
      <c r="X384" s="248" t="s">
        <v>153</v>
      </c>
      <c r="Y384" s="248">
        <v>47300000</v>
      </c>
      <c r="Z384" s="248">
        <v>23200000</v>
      </c>
      <c r="AA384" s="248">
        <v>12.5</v>
      </c>
      <c r="AB384" s="248">
        <v>1.1000000000000001</v>
      </c>
      <c r="AC384" s="248" t="s">
        <v>154</v>
      </c>
      <c r="AD384" s="248" t="s">
        <v>147</v>
      </c>
      <c r="AE384" s="247"/>
      <c r="AF384" s="248">
        <v>0.1</v>
      </c>
      <c r="AG384" s="248" t="s">
        <v>204</v>
      </c>
      <c r="AH384" s="248" t="s">
        <v>146</v>
      </c>
      <c r="AI384" s="248" t="s">
        <v>147</v>
      </c>
      <c r="AJ384" s="248">
        <v>438</v>
      </c>
    </row>
    <row r="385" spans="1:37" ht="13.9" customHeight="1">
      <c r="A385" s="247" t="s">
        <v>929</v>
      </c>
      <c r="B385" s="247" t="s">
        <v>930</v>
      </c>
      <c r="C385" s="248" t="s">
        <v>145</v>
      </c>
      <c r="D385" s="248" t="s">
        <v>145</v>
      </c>
      <c r="E385" s="248" t="s">
        <v>145</v>
      </c>
      <c r="F385" s="248" t="s">
        <v>145</v>
      </c>
      <c r="G385" s="248">
        <v>438</v>
      </c>
      <c r="H385" s="248" t="s">
        <v>163</v>
      </c>
      <c r="I385" s="249" t="str">
        <f t="shared" si="66"/>
        <v>-</v>
      </c>
      <c r="J385" s="250" t="str">
        <f t="shared" si="67"/>
        <v>NITI</v>
      </c>
      <c r="K385" s="249">
        <f t="shared" si="68"/>
        <v>438</v>
      </c>
      <c r="L385" s="250">
        <f t="shared" si="69"/>
        <v>440</v>
      </c>
      <c r="M385" s="248">
        <v>14600</v>
      </c>
      <c r="N385" s="251" t="str">
        <f t="shared" si="70"/>
        <v>--</v>
      </c>
      <c r="O385" s="252" t="str">
        <f t="shared" si="71"/>
        <v>NITI</v>
      </c>
      <c r="P385" s="253">
        <f t="shared" si="72"/>
        <v>14600</v>
      </c>
      <c r="Q385" s="252">
        <f t="shared" si="73"/>
        <v>15000</v>
      </c>
      <c r="R385" s="248">
        <v>4270</v>
      </c>
      <c r="S385" s="254" t="str">
        <f t="shared" si="74"/>
        <v>--</v>
      </c>
      <c r="T385" s="255" t="str">
        <f t="shared" si="75"/>
        <v>NITI</v>
      </c>
      <c r="U385" s="254">
        <f t="shared" si="76"/>
        <v>4270</v>
      </c>
      <c r="V385" s="255">
        <f t="shared" si="77"/>
        <v>4300</v>
      </c>
      <c r="W385" s="256">
        <f t="shared" si="78"/>
        <v>9.7488584474885851</v>
      </c>
      <c r="X385" s="248" t="s">
        <v>153</v>
      </c>
      <c r="Y385" s="248">
        <v>37700000</v>
      </c>
      <c r="Z385" s="248">
        <v>18300000</v>
      </c>
      <c r="AA385" s="248">
        <v>12.5</v>
      </c>
      <c r="AB385" s="248">
        <v>0.9</v>
      </c>
      <c r="AC385" s="248" t="s">
        <v>154</v>
      </c>
      <c r="AD385" s="248" t="s">
        <v>147</v>
      </c>
      <c r="AE385" s="247"/>
      <c r="AF385" s="248">
        <v>0.1</v>
      </c>
      <c r="AG385" s="248" t="s">
        <v>204</v>
      </c>
      <c r="AH385" s="248" t="s">
        <v>146</v>
      </c>
      <c r="AI385" s="248" t="s">
        <v>147</v>
      </c>
      <c r="AJ385" s="248">
        <v>438</v>
      </c>
    </row>
    <row r="386" spans="1:37" ht="13.9" customHeight="1">
      <c r="A386" s="247" t="s">
        <v>931</v>
      </c>
      <c r="B386" s="247" t="s">
        <v>932</v>
      </c>
      <c r="C386" s="248" t="s">
        <v>145</v>
      </c>
      <c r="D386" s="248" t="s">
        <v>145</v>
      </c>
      <c r="E386" s="248" t="s">
        <v>145</v>
      </c>
      <c r="F386" s="248" t="s">
        <v>145</v>
      </c>
      <c r="G386" s="248">
        <v>438</v>
      </c>
      <c r="H386" s="248" t="s">
        <v>163</v>
      </c>
      <c r="I386" s="249" t="str">
        <f t="shared" si="66"/>
        <v>-</v>
      </c>
      <c r="J386" s="250" t="str">
        <f t="shared" si="67"/>
        <v>NITI</v>
      </c>
      <c r="K386" s="249">
        <f t="shared" si="68"/>
        <v>438</v>
      </c>
      <c r="L386" s="250">
        <f t="shared" si="69"/>
        <v>440</v>
      </c>
      <c r="M386" s="248">
        <v>14600</v>
      </c>
      <c r="N386" s="251" t="str">
        <f t="shared" si="70"/>
        <v>--</v>
      </c>
      <c r="O386" s="252" t="str">
        <f t="shared" si="71"/>
        <v>NITI</v>
      </c>
      <c r="P386" s="253">
        <f t="shared" si="72"/>
        <v>14600</v>
      </c>
      <c r="Q386" s="252">
        <f t="shared" si="73"/>
        <v>15000</v>
      </c>
      <c r="R386" s="248">
        <v>3160</v>
      </c>
      <c r="S386" s="254" t="str">
        <f t="shared" si="74"/>
        <v>--</v>
      </c>
      <c r="T386" s="255" t="str">
        <f t="shared" si="75"/>
        <v>NITI</v>
      </c>
      <c r="U386" s="254">
        <f t="shared" si="76"/>
        <v>3160</v>
      </c>
      <c r="V386" s="255">
        <f t="shared" si="77"/>
        <v>3200</v>
      </c>
      <c r="W386" s="256">
        <f t="shared" si="78"/>
        <v>7.2146118721461185</v>
      </c>
      <c r="X386" s="248" t="s">
        <v>153</v>
      </c>
      <c r="Y386" s="248">
        <v>50500000</v>
      </c>
      <c r="Z386" s="248">
        <v>22400000</v>
      </c>
      <c r="AA386" s="248">
        <v>12.5</v>
      </c>
      <c r="AB386" s="248">
        <v>1.1000000000000001</v>
      </c>
      <c r="AC386" s="248" t="s">
        <v>154</v>
      </c>
      <c r="AD386" s="248" t="s">
        <v>147</v>
      </c>
      <c r="AE386" s="247"/>
      <c r="AF386" s="248">
        <v>0.1</v>
      </c>
      <c r="AG386" s="248" t="s">
        <v>204</v>
      </c>
      <c r="AH386" s="248" t="s">
        <v>146</v>
      </c>
      <c r="AI386" s="248" t="s">
        <v>147</v>
      </c>
      <c r="AJ386" s="248">
        <v>438</v>
      </c>
    </row>
    <row r="387" spans="1:37" ht="13.9" customHeight="1">
      <c r="A387" s="247" t="s">
        <v>116</v>
      </c>
      <c r="B387" s="247" t="s">
        <v>933</v>
      </c>
      <c r="C387" s="248" t="s">
        <v>145</v>
      </c>
      <c r="D387" s="248" t="s">
        <v>145</v>
      </c>
      <c r="E387" s="248" t="s">
        <v>145</v>
      </c>
      <c r="F387" s="248" t="s">
        <v>145</v>
      </c>
      <c r="G387" s="248">
        <v>438</v>
      </c>
      <c r="H387" s="248" t="s">
        <v>163</v>
      </c>
      <c r="I387" s="249" t="str">
        <f t="shared" si="66"/>
        <v>-</v>
      </c>
      <c r="J387" s="250" t="str">
        <f t="shared" si="67"/>
        <v>NITI</v>
      </c>
      <c r="K387" s="249">
        <f t="shared" si="68"/>
        <v>438</v>
      </c>
      <c r="L387" s="250">
        <f t="shared" si="69"/>
        <v>440</v>
      </c>
      <c r="M387" s="248">
        <v>14600</v>
      </c>
      <c r="N387" s="251" t="str">
        <f t="shared" si="70"/>
        <v>--</v>
      </c>
      <c r="O387" s="252" t="str">
        <f t="shared" si="71"/>
        <v>NITI</v>
      </c>
      <c r="P387" s="253">
        <f t="shared" si="72"/>
        <v>14600</v>
      </c>
      <c r="Q387" s="252">
        <f t="shared" si="73"/>
        <v>15000</v>
      </c>
      <c r="R387" s="248">
        <v>3280</v>
      </c>
      <c r="S387" s="254" t="str">
        <f t="shared" si="74"/>
        <v>--</v>
      </c>
      <c r="T387" s="255" t="str">
        <f t="shared" si="75"/>
        <v>NITI</v>
      </c>
      <c r="U387" s="254">
        <f t="shared" si="76"/>
        <v>3280</v>
      </c>
      <c r="V387" s="255">
        <f t="shared" si="77"/>
        <v>3300</v>
      </c>
      <c r="W387" s="256">
        <f t="shared" si="78"/>
        <v>7.4885844748858448</v>
      </c>
      <c r="X387" s="248" t="s">
        <v>934</v>
      </c>
      <c r="Y387" s="248">
        <v>45600000</v>
      </c>
      <c r="Z387" s="248">
        <v>14100000</v>
      </c>
      <c r="AA387" s="248">
        <v>12.5</v>
      </c>
      <c r="AB387" s="248" t="s">
        <v>147</v>
      </c>
      <c r="AC387" s="247"/>
      <c r="AD387" s="248" t="s">
        <v>147</v>
      </c>
      <c r="AE387" s="247"/>
      <c r="AF387" s="248">
        <v>0.1</v>
      </c>
      <c r="AG387" s="248" t="s">
        <v>155</v>
      </c>
      <c r="AH387" s="248" t="s">
        <v>146</v>
      </c>
      <c r="AI387" s="248" t="s">
        <v>147</v>
      </c>
      <c r="AJ387" s="248">
        <v>438</v>
      </c>
    </row>
    <row r="388" spans="1:37" ht="13.9" customHeight="1">
      <c r="A388" s="287"/>
      <c r="B388" s="287"/>
      <c r="C388" s="288"/>
      <c r="D388" s="288"/>
      <c r="E388" s="288"/>
      <c r="F388" s="288"/>
      <c r="G388" s="288"/>
      <c r="H388" s="288"/>
      <c r="I388" s="288"/>
      <c r="J388" s="288"/>
      <c r="K388" s="288"/>
      <c r="L388" s="288"/>
      <c r="M388" s="288"/>
      <c r="N388" s="288"/>
      <c r="O388" s="288"/>
      <c r="P388" s="288"/>
      <c r="Q388" s="288"/>
      <c r="R388" s="288"/>
      <c r="S388" s="288"/>
      <c r="T388" s="288"/>
      <c r="U388" s="288"/>
      <c r="V388" s="288"/>
      <c r="W388" s="288"/>
      <c r="X388" s="288"/>
      <c r="Y388" s="288"/>
      <c r="Z388" s="288"/>
      <c r="AA388" s="288"/>
      <c r="AB388" s="288"/>
      <c r="AC388" s="287"/>
      <c r="AD388" s="288"/>
      <c r="AE388" s="287"/>
      <c r="AF388" s="288"/>
      <c r="AG388" s="288"/>
      <c r="AH388" s="288"/>
      <c r="AI388" s="288"/>
      <c r="AJ388" s="288"/>
    </row>
    <row r="389" spans="1:37" ht="13.9" customHeight="1">
      <c r="A389" s="286" t="s">
        <v>935</v>
      </c>
      <c r="B389" s="287"/>
      <c r="C389" s="288"/>
      <c r="D389" s="288"/>
      <c r="E389" s="288"/>
      <c r="F389" s="289"/>
      <c r="G389" s="289"/>
      <c r="H389" s="288"/>
      <c r="I389" s="288"/>
      <c r="J389" s="288"/>
      <c r="K389" s="288"/>
      <c r="L389" s="288"/>
      <c r="M389" s="288"/>
      <c r="N389" s="288"/>
      <c r="O389" s="288"/>
      <c r="P389" s="288"/>
      <c r="Q389" s="288"/>
      <c r="R389" s="288"/>
      <c r="S389" s="288"/>
      <c r="T389" s="288"/>
      <c r="U389" s="288"/>
      <c r="V389" s="288"/>
      <c r="W389" s="288"/>
      <c r="X389" s="288"/>
      <c r="Y389" s="288"/>
      <c r="Z389" s="288"/>
      <c r="AA389" s="288"/>
      <c r="AB389" s="288"/>
      <c r="AC389" s="287"/>
      <c r="AD389" s="288"/>
      <c r="AE389" s="287"/>
      <c r="AF389" s="288"/>
      <c r="AG389" s="288"/>
      <c r="AH389" s="288"/>
      <c r="AI389" s="288"/>
      <c r="AJ389" s="288"/>
    </row>
    <row r="390" spans="1:37" ht="13.9" customHeight="1">
      <c r="A390" s="290" t="s">
        <v>1273</v>
      </c>
      <c r="B390" s="287"/>
      <c r="C390" s="288"/>
      <c r="D390" s="288"/>
      <c r="E390" s="288"/>
      <c r="F390" s="289"/>
      <c r="G390" s="291"/>
      <c r="H390" s="288"/>
      <c r="I390" s="288"/>
      <c r="J390" s="288"/>
      <c r="K390" s="288"/>
      <c r="L390" s="323">
        <v>1200</v>
      </c>
      <c r="M390" s="288"/>
      <c r="N390" s="288"/>
      <c r="O390" s="288"/>
      <c r="P390" s="293">
        <f>L390/0.03</f>
        <v>40000</v>
      </c>
      <c r="Q390" s="294">
        <f t="shared" ref="Q390:Q392" si="79">IF(ISNUMBER(P390),ROUND(P390,2-(1+INT(LOG10(P390)))),IF(C390="No","NV","NITI"))</f>
        <v>40000</v>
      </c>
      <c r="R390" s="288"/>
      <c r="S390" s="288"/>
      <c r="T390" s="288"/>
      <c r="U390" s="295">
        <f>TPH!P60</f>
        <v>519.08822466969946</v>
      </c>
      <c r="V390" s="296">
        <f t="shared" ref="V390:V392" si="80">IF(ISNUMBER(U390),ROUND(U390,2-(1+INT(LOG10(U390)))),IF(AND(NOT($C390="Yes"),$D390="No"), "NITI, NV",IF(AND($C390="Yes",$D390="No"),"NITI","NV")))</f>
        <v>520</v>
      </c>
      <c r="W390" s="288"/>
      <c r="X390" s="288"/>
      <c r="Y390" s="288"/>
      <c r="Z390" s="288"/>
      <c r="AA390" s="288"/>
      <c r="AB390" s="288"/>
      <c r="AC390" s="287"/>
      <c r="AD390" s="288"/>
      <c r="AE390" s="287"/>
      <c r="AF390" s="288"/>
      <c r="AG390" s="288"/>
      <c r="AH390" s="288"/>
      <c r="AI390" s="288"/>
      <c r="AJ390" s="288"/>
      <c r="AK390" s="257" t="s">
        <v>97</v>
      </c>
    </row>
    <row r="391" spans="1:37" ht="13.9" customHeight="1">
      <c r="A391" s="290" t="s">
        <v>1274</v>
      </c>
      <c r="B391" s="287"/>
      <c r="C391" s="288"/>
      <c r="D391" s="288"/>
      <c r="E391" s="288"/>
      <c r="F391" s="289"/>
      <c r="G391" s="291"/>
      <c r="H391" s="288"/>
      <c r="I391" s="288"/>
      <c r="J391" s="288"/>
      <c r="K391" s="288"/>
      <c r="L391" s="323">
        <v>430</v>
      </c>
      <c r="M391" s="288"/>
      <c r="N391" s="288"/>
      <c r="O391" s="288"/>
      <c r="P391" s="293">
        <f t="shared" ref="P391:P392" si="81">L391/0.03</f>
        <v>14333.333333333334</v>
      </c>
      <c r="Q391" s="294">
        <f t="shared" si="79"/>
        <v>14000</v>
      </c>
      <c r="R391" s="288"/>
      <c r="S391" s="288"/>
      <c r="T391" s="288"/>
      <c r="U391" s="295">
        <f>TPH!P92</f>
        <v>1650.4391656099344</v>
      </c>
      <c r="V391" s="296">
        <f t="shared" si="80"/>
        <v>1700</v>
      </c>
      <c r="W391" s="288"/>
      <c r="X391" s="288"/>
      <c r="Y391" s="288"/>
      <c r="Z391" s="288"/>
      <c r="AA391" s="288"/>
      <c r="AB391" s="288"/>
      <c r="AC391" s="287"/>
      <c r="AD391" s="288"/>
      <c r="AE391" s="287"/>
      <c r="AF391" s="288"/>
      <c r="AG391" s="288"/>
      <c r="AH391" s="288"/>
      <c r="AI391" s="288"/>
      <c r="AJ391" s="288"/>
      <c r="AK391" s="257" t="s">
        <v>97</v>
      </c>
    </row>
    <row r="392" spans="1:37" ht="13.9" customHeight="1">
      <c r="A392" s="290" t="s">
        <v>1275</v>
      </c>
      <c r="B392" s="287"/>
      <c r="C392" s="288"/>
      <c r="D392" s="288"/>
      <c r="E392" s="288"/>
      <c r="F392" s="289"/>
      <c r="G392" s="291"/>
      <c r="H392" s="288"/>
      <c r="I392" s="288"/>
      <c r="J392" s="288"/>
      <c r="K392" s="288"/>
      <c r="L392" s="323">
        <v>620</v>
      </c>
      <c r="M392" s="288"/>
      <c r="N392" s="288"/>
      <c r="O392" s="288"/>
      <c r="P392" s="293">
        <f t="shared" si="81"/>
        <v>20666.666666666668</v>
      </c>
      <c r="Q392" s="294">
        <f t="shared" si="79"/>
        <v>21000</v>
      </c>
      <c r="R392" s="288"/>
      <c r="S392" s="288"/>
      <c r="T392" s="288"/>
      <c r="U392" s="295">
        <f>TPH!P124</f>
        <v>1503.7739372638366</v>
      </c>
      <c r="V392" s="296">
        <f t="shared" si="80"/>
        <v>1500</v>
      </c>
      <c r="W392" s="288"/>
      <c r="X392" s="288"/>
      <c r="Y392" s="288"/>
      <c r="Z392" s="288"/>
      <c r="AA392" s="288"/>
      <c r="AB392" s="288"/>
      <c r="AC392" s="287"/>
      <c r="AD392" s="288"/>
      <c r="AE392" s="287"/>
      <c r="AF392" s="288"/>
      <c r="AG392" s="288"/>
      <c r="AH392" s="288"/>
      <c r="AI392" s="288"/>
      <c r="AJ392" s="288"/>
      <c r="AK392" s="257" t="s">
        <v>97</v>
      </c>
    </row>
    <row r="393" spans="1:37" ht="13.9" customHeight="1">
      <c r="A393" s="287"/>
      <c r="B393" s="287"/>
      <c r="C393" s="288"/>
      <c r="D393" s="288"/>
      <c r="E393" s="288"/>
      <c r="F393" s="288"/>
      <c r="G393" s="288"/>
      <c r="H393" s="288"/>
      <c r="I393" s="288"/>
      <c r="J393" s="288"/>
      <c r="K393" s="288"/>
      <c r="L393" s="288"/>
      <c r="M393" s="288"/>
      <c r="N393" s="288"/>
      <c r="O393" s="288"/>
      <c r="P393" s="288"/>
      <c r="Q393" s="288"/>
      <c r="R393" s="288"/>
      <c r="S393" s="288"/>
      <c r="T393" s="288"/>
      <c r="U393" s="288"/>
      <c r="V393" s="288"/>
      <c r="W393" s="288"/>
      <c r="X393" s="288"/>
      <c r="Y393" s="288"/>
      <c r="Z393" s="288"/>
      <c r="AA393" s="288"/>
      <c r="AB393" s="288"/>
      <c r="AC393" s="287"/>
      <c r="AD393" s="288"/>
      <c r="AE393" s="287"/>
      <c r="AF393" s="288"/>
      <c r="AG393" s="288"/>
      <c r="AH393" s="288"/>
      <c r="AI393" s="288"/>
      <c r="AJ393" s="288"/>
    </row>
    <row r="394" spans="1:37" ht="13.9" customHeight="1">
      <c r="A394" s="287"/>
      <c r="B394" s="287"/>
      <c r="C394" s="288"/>
      <c r="D394" s="288"/>
      <c r="E394" s="288"/>
      <c r="F394" s="288"/>
      <c r="G394" s="288"/>
      <c r="H394" s="288"/>
      <c r="I394" s="288"/>
      <c r="J394" s="288"/>
      <c r="K394" s="288"/>
      <c r="L394" s="288"/>
      <c r="M394" s="288"/>
      <c r="N394" s="288"/>
      <c r="O394" s="288"/>
      <c r="P394" s="288"/>
      <c r="Q394" s="288"/>
      <c r="R394" s="288"/>
      <c r="S394" s="288"/>
      <c r="T394" s="288"/>
      <c r="U394" s="288"/>
      <c r="V394" s="288"/>
      <c r="W394" s="288"/>
      <c r="X394" s="288"/>
      <c r="Y394" s="288"/>
      <c r="Z394" s="288"/>
      <c r="AA394" s="288"/>
      <c r="AB394" s="288"/>
      <c r="AC394" s="287"/>
      <c r="AD394" s="288"/>
      <c r="AE394" s="287"/>
      <c r="AF394" s="288"/>
      <c r="AG394" s="288"/>
      <c r="AH394" s="288"/>
      <c r="AI394" s="288"/>
      <c r="AJ394" s="288"/>
    </row>
    <row r="395" spans="1:37" ht="13.9" customHeight="1">
      <c r="A395" s="287"/>
      <c r="B395" s="287"/>
      <c r="C395" s="288"/>
      <c r="D395" s="288"/>
      <c r="E395" s="288"/>
      <c r="F395" s="288"/>
      <c r="G395" s="288"/>
      <c r="H395" s="288"/>
      <c r="I395" s="288"/>
      <c r="J395" s="288"/>
      <c r="K395" s="288"/>
      <c r="L395" s="288"/>
      <c r="M395" s="288"/>
      <c r="N395" s="288"/>
      <c r="O395" s="288"/>
      <c r="P395" s="288"/>
      <c r="Q395" s="288"/>
      <c r="R395" s="288"/>
      <c r="S395" s="288"/>
      <c r="T395" s="288"/>
      <c r="U395" s="288"/>
      <c r="V395" s="288"/>
      <c r="W395" s="288"/>
      <c r="X395" s="288"/>
      <c r="Y395" s="288"/>
      <c r="Z395" s="288"/>
      <c r="AA395" s="288"/>
      <c r="AB395" s="288"/>
      <c r="AC395" s="287"/>
      <c r="AD395" s="288"/>
      <c r="AE395" s="287"/>
      <c r="AF395" s="288"/>
      <c r="AG395" s="288"/>
      <c r="AH395" s="288"/>
      <c r="AI395" s="288"/>
      <c r="AJ395" s="288"/>
    </row>
    <row r="396" spans="1:37" ht="13.9" customHeight="1">
      <c r="A396" s="287"/>
      <c r="B396" s="287"/>
      <c r="C396" s="288"/>
      <c r="D396" s="288"/>
      <c r="E396" s="288"/>
      <c r="F396" s="288"/>
      <c r="G396" s="288"/>
      <c r="H396" s="288"/>
      <c r="I396" s="288"/>
      <c r="J396" s="288"/>
      <c r="K396" s="288"/>
      <c r="L396" s="288"/>
      <c r="M396" s="288"/>
      <c r="N396" s="288"/>
      <c r="O396" s="288"/>
      <c r="P396" s="288"/>
      <c r="Q396" s="288"/>
      <c r="R396" s="288"/>
      <c r="S396" s="288"/>
      <c r="T396" s="288"/>
      <c r="U396" s="288"/>
      <c r="V396" s="288"/>
      <c r="W396" s="288"/>
      <c r="X396" s="288"/>
      <c r="Y396" s="288"/>
      <c r="Z396" s="288"/>
      <c r="AA396" s="288"/>
      <c r="AB396" s="288"/>
      <c r="AC396" s="287"/>
      <c r="AD396" s="288"/>
      <c r="AE396" s="287"/>
      <c r="AF396" s="288"/>
      <c r="AG396" s="288"/>
      <c r="AH396" s="288"/>
      <c r="AI396" s="288"/>
      <c r="AJ396" s="288"/>
    </row>
    <row r="397" spans="1:37" ht="13.9" customHeight="1">
      <c r="A397" s="287"/>
      <c r="B397" s="287"/>
      <c r="C397" s="288"/>
      <c r="D397" s="288"/>
      <c r="E397" s="288"/>
      <c r="F397" s="288"/>
      <c r="G397" s="288"/>
      <c r="H397" s="288"/>
      <c r="I397" s="288"/>
      <c r="J397" s="288"/>
      <c r="K397" s="288"/>
      <c r="L397" s="288"/>
      <c r="M397" s="288"/>
      <c r="N397" s="288"/>
      <c r="O397" s="288"/>
      <c r="P397" s="288"/>
      <c r="Q397" s="288"/>
      <c r="R397" s="288"/>
      <c r="S397" s="288"/>
      <c r="T397" s="288"/>
      <c r="U397" s="288"/>
      <c r="V397" s="288"/>
      <c r="W397" s="288"/>
      <c r="X397" s="288"/>
      <c r="Y397" s="288"/>
      <c r="Z397" s="288"/>
      <c r="AA397" s="288"/>
      <c r="AB397" s="288"/>
      <c r="AC397" s="287"/>
      <c r="AD397" s="288"/>
      <c r="AE397" s="287"/>
      <c r="AF397" s="288"/>
      <c r="AG397" s="288"/>
      <c r="AH397" s="288"/>
      <c r="AI397" s="288"/>
      <c r="AJ397" s="288"/>
    </row>
    <row r="398" spans="1:37" ht="13.9" customHeight="1">
      <c r="A398" s="287"/>
      <c r="B398" s="287"/>
      <c r="C398" s="288"/>
      <c r="D398" s="288"/>
      <c r="E398" s="288"/>
      <c r="F398" s="288"/>
      <c r="G398" s="288"/>
      <c r="H398" s="288"/>
      <c r="I398" s="288"/>
      <c r="J398" s="288"/>
      <c r="K398" s="288"/>
      <c r="L398" s="288"/>
      <c r="M398" s="288"/>
      <c r="N398" s="288"/>
      <c r="O398" s="288"/>
      <c r="P398" s="288"/>
      <c r="Q398" s="288"/>
      <c r="R398" s="288"/>
      <c r="S398" s="288"/>
      <c r="T398" s="288"/>
      <c r="U398" s="288"/>
      <c r="V398" s="288"/>
      <c r="W398" s="288"/>
      <c r="X398" s="288"/>
      <c r="Y398" s="288"/>
      <c r="Z398" s="288"/>
      <c r="AA398" s="288"/>
      <c r="AB398" s="288"/>
      <c r="AC398" s="287"/>
      <c r="AD398" s="288"/>
      <c r="AE398" s="287"/>
      <c r="AF398" s="288"/>
      <c r="AG398" s="288"/>
      <c r="AH398" s="288"/>
      <c r="AI398" s="288"/>
      <c r="AJ398" s="288"/>
    </row>
    <row r="399" spans="1:37" ht="13.9" customHeight="1">
      <c r="A399" s="287"/>
      <c r="B399" s="287"/>
      <c r="C399" s="288"/>
      <c r="D399" s="288"/>
      <c r="E399" s="288"/>
      <c r="F399" s="288"/>
      <c r="G399" s="288"/>
      <c r="H399" s="288"/>
      <c r="I399" s="288"/>
      <c r="J399" s="288"/>
      <c r="K399" s="288"/>
      <c r="L399" s="288"/>
      <c r="M399" s="288"/>
      <c r="N399" s="288"/>
      <c r="O399" s="288"/>
      <c r="P399" s="288"/>
      <c r="Q399" s="288"/>
      <c r="R399" s="288"/>
      <c r="S399" s="288"/>
      <c r="T399" s="288"/>
      <c r="U399" s="288"/>
      <c r="V399" s="288"/>
      <c r="W399" s="288"/>
      <c r="X399" s="288"/>
      <c r="Y399" s="288"/>
      <c r="Z399" s="288"/>
      <c r="AA399" s="288"/>
      <c r="AB399" s="288"/>
      <c r="AC399" s="287"/>
      <c r="AD399" s="288"/>
      <c r="AE399" s="287"/>
      <c r="AF399" s="288"/>
      <c r="AG399" s="288"/>
      <c r="AH399" s="288"/>
      <c r="AI399" s="288"/>
      <c r="AJ399" s="288"/>
    </row>
    <row r="400" spans="1:37" ht="13.9" customHeight="1">
      <c r="A400" s="287"/>
      <c r="B400" s="287"/>
      <c r="C400" s="288"/>
      <c r="D400" s="288"/>
      <c r="E400" s="288"/>
      <c r="F400" s="288"/>
      <c r="G400" s="288"/>
      <c r="H400" s="288"/>
      <c r="I400" s="288"/>
      <c r="J400" s="288"/>
      <c r="K400" s="288"/>
      <c r="L400" s="288"/>
      <c r="M400" s="288"/>
      <c r="N400" s="288"/>
      <c r="O400" s="288"/>
      <c r="P400" s="288"/>
      <c r="Q400" s="288"/>
      <c r="R400" s="288"/>
      <c r="S400" s="288"/>
      <c r="T400" s="288"/>
      <c r="U400" s="288"/>
      <c r="V400" s="288"/>
      <c r="W400" s="288"/>
      <c r="X400" s="288"/>
      <c r="Y400" s="288"/>
      <c r="Z400" s="288"/>
      <c r="AA400" s="288"/>
      <c r="AB400" s="288"/>
      <c r="AC400" s="287"/>
      <c r="AD400" s="288"/>
      <c r="AE400" s="287"/>
      <c r="AF400" s="288"/>
      <c r="AG400" s="288"/>
      <c r="AH400" s="288"/>
      <c r="AI400" s="288"/>
      <c r="AJ400" s="288"/>
    </row>
    <row r="401" spans="1:36" ht="13.9" customHeight="1">
      <c r="A401" s="287"/>
      <c r="B401" s="287"/>
      <c r="C401" s="288"/>
      <c r="D401" s="288"/>
      <c r="E401" s="288"/>
      <c r="F401" s="288"/>
      <c r="G401" s="288"/>
      <c r="H401" s="288"/>
      <c r="I401" s="288"/>
      <c r="J401" s="288"/>
      <c r="K401" s="288"/>
      <c r="L401" s="288"/>
      <c r="M401" s="288"/>
      <c r="N401" s="288"/>
      <c r="O401" s="288"/>
      <c r="P401" s="288"/>
      <c r="Q401" s="288"/>
      <c r="R401" s="288"/>
      <c r="S401" s="288"/>
      <c r="T401" s="288"/>
      <c r="U401" s="288"/>
      <c r="V401" s="288"/>
      <c r="W401" s="288"/>
      <c r="X401" s="288"/>
      <c r="Y401" s="288"/>
      <c r="Z401" s="288"/>
      <c r="AA401" s="288"/>
      <c r="AB401" s="288"/>
      <c r="AC401" s="287"/>
      <c r="AD401" s="288"/>
      <c r="AE401" s="287"/>
      <c r="AF401" s="288"/>
      <c r="AG401" s="288"/>
      <c r="AH401" s="288"/>
      <c r="AI401" s="288"/>
      <c r="AJ401" s="288"/>
    </row>
    <row r="402" spans="1:36" ht="13.9" customHeight="1">
      <c r="A402" s="287"/>
      <c r="B402" s="287"/>
      <c r="C402" s="288"/>
      <c r="D402" s="288"/>
      <c r="E402" s="288"/>
      <c r="F402" s="288"/>
      <c r="G402" s="288"/>
      <c r="H402" s="288"/>
      <c r="I402" s="288"/>
      <c r="J402" s="288"/>
      <c r="K402" s="288"/>
      <c r="L402" s="288"/>
      <c r="M402" s="288"/>
      <c r="N402" s="288"/>
      <c r="O402" s="288"/>
      <c r="P402" s="288"/>
      <c r="Q402" s="288"/>
      <c r="R402" s="288"/>
      <c r="S402" s="288"/>
      <c r="T402" s="288"/>
      <c r="U402" s="288"/>
      <c r="V402" s="288"/>
      <c r="W402" s="288"/>
      <c r="X402" s="288"/>
      <c r="Y402" s="288"/>
      <c r="Z402" s="288"/>
      <c r="AA402" s="288"/>
      <c r="AB402" s="288"/>
      <c r="AC402" s="287"/>
      <c r="AD402" s="288"/>
      <c r="AE402" s="287"/>
      <c r="AF402" s="288"/>
      <c r="AG402" s="288"/>
      <c r="AH402" s="288"/>
      <c r="AI402" s="288"/>
      <c r="AJ402" s="288"/>
    </row>
    <row r="403" spans="1:36" ht="13.9" customHeight="1">
      <c r="A403" s="287"/>
      <c r="B403" s="287"/>
      <c r="C403" s="288"/>
      <c r="D403" s="288"/>
      <c r="E403" s="288"/>
      <c r="F403" s="288"/>
      <c r="G403" s="288"/>
      <c r="H403" s="288"/>
      <c r="I403" s="288"/>
      <c r="J403" s="288"/>
      <c r="K403" s="288"/>
      <c r="L403" s="288"/>
      <c r="M403" s="288"/>
      <c r="N403" s="288"/>
      <c r="O403" s="288"/>
      <c r="P403" s="288"/>
      <c r="Q403" s="288"/>
      <c r="R403" s="288"/>
      <c r="S403" s="288"/>
      <c r="T403" s="288"/>
      <c r="U403" s="288"/>
      <c r="V403" s="288"/>
      <c r="W403" s="288"/>
      <c r="X403" s="288"/>
      <c r="Y403" s="288"/>
      <c r="Z403" s="288"/>
      <c r="AA403" s="288"/>
      <c r="AB403" s="288"/>
      <c r="AC403" s="287"/>
      <c r="AD403" s="288"/>
      <c r="AE403" s="287"/>
      <c r="AF403" s="288"/>
      <c r="AG403" s="288"/>
      <c r="AH403" s="288"/>
      <c r="AI403" s="288"/>
      <c r="AJ403" s="288"/>
    </row>
    <row r="404" spans="1:36" ht="12" customHeight="1"/>
    <row r="405" spans="1:36" ht="13.9" customHeight="1">
      <c r="A405" s="367" t="s">
        <v>1245</v>
      </c>
      <c r="B405" s="367"/>
      <c r="C405" s="367"/>
      <c r="D405" s="367"/>
      <c r="E405" s="367"/>
      <c r="F405" s="367"/>
      <c r="G405" s="367"/>
      <c r="H405" s="367"/>
      <c r="I405" s="367"/>
      <c r="J405" s="367"/>
      <c r="K405" s="367"/>
      <c r="L405" s="367"/>
      <c r="M405" s="367"/>
      <c r="N405" s="367"/>
      <c r="O405" s="367"/>
      <c r="P405" s="367"/>
      <c r="Q405" s="367"/>
      <c r="R405" s="367"/>
      <c r="S405" s="367"/>
      <c r="T405" s="367"/>
      <c r="U405" s="367"/>
      <c r="V405" s="367"/>
      <c r="W405" s="367"/>
      <c r="X405" s="367"/>
      <c r="Y405" s="367"/>
      <c r="Z405" s="367"/>
      <c r="AA405" s="367"/>
      <c r="AB405" s="367"/>
      <c r="AC405" s="367"/>
      <c r="AD405" s="367"/>
      <c r="AE405" s="367"/>
      <c r="AF405" s="367"/>
      <c r="AG405" s="367"/>
      <c r="AH405" s="367"/>
      <c r="AI405" s="367"/>
      <c r="AJ405" s="367"/>
    </row>
    <row r="406" spans="1:36" ht="12" customHeight="1"/>
    <row r="407" spans="1:36" ht="12" customHeight="1"/>
    <row r="408" spans="1:36" ht="12" customHeight="1"/>
    <row r="409" spans="1:36" ht="12" customHeight="1"/>
    <row r="410" spans="1:36" ht="12" customHeight="1"/>
    <row r="411" spans="1:36" ht="12" customHeight="1"/>
    <row r="412" spans="1:36" ht="12" customHeight="1"/>
    <row r="413" spans="1:36" ht="12" customHeight="1"/>
    <row r="414" spans="1:36" ht="12" customHeight="1"/>
    <row r="415" spans="1:36" ht="12" customHeight="1"/>
    <row r="416" spans="1:3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sheetData>
  <autoFilter ref="A4:AK387" xr:uid="{A51FFBBB-C285-4291-998E-55B3EF9E3D5E}"/>
  <mergeCells count="1">
    <mergeCell ref="A405:AJ405"/>
  </mergeCells>
  <pageMargins left="0.7" right="0.7" top="0.75" bottom="0.75" header="0.3" footer="0.3"/>
  <pageSetup orientation="portrait" r:id="rId1"/>
  <ignoredErrors>
    <ignoredError sqref="K5 K6:K387 U6:U258 U259:U38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D6BC-0056-40DD-A62C-6BAAD22FB70E}">
  <sheetPr>
    <pageSetUpPr fitToPage="1"/>
  </sheetPr>
  <dimension ref="A1:Q408"/>
  <sheetViews>
    <sheetView view="pageLayout" topLeftCell="B1" zoomScale="80" zoomScaleNormal="70" zoomScalePageLayoutView="80" workbookViewId="0">
      <selection activeCell="B404" sqref="B404"/>
    </sheetView>
  </sheetViews>
  <sheetFormatPr defaultRowHeight="12.75"/>
  <cols>
    <col min="1" max="1" width="3.28515625" hidden="1" customWidth="1"/>
    <col min="2" max="2" width="47.42578125" style="225" customWidth="1"/>
    <col min="3" max="3" width="16.7109375" style="225" customWidth="1"/>
    <col min="4" max="9" width="14.28515625" style="225" customWidth="1"/>
    <col min="10" max="10" width="3" style="225" customWidth="1"/>
    <col min="11" max="16" width="14.28515625" style="225" customWidth="1"/>
    <col min="17" max="17" width="10.7109375" style="219" hidden="1" customWidth="1"/>
  </cols>
  <sheetData>
    <row r="1" spans="1:17" ht="48" customHeight="1" thickBot="1">
      <c r="A1" s="1" t="s">
        <v>132</v>
      </c>
      <c r="B1" s="369" t="s">
        <v>1355</v>
      </c>
      <c r="C1" s="370"/>
      <c r="D1" s="370"/>
      <c r="E1" s="370"/>
      <c r="F1" s="370"/>
      <c r="G1" s="370"/>
      <c r="H1" s="370"/>
      <c r="I1" s="370"/>
      <c r="J1" s="370"/>
      <c r="K1" s="370"/>
      <c r="L1" s="370"/>
      <c r="M1" s="370"/>
      <c r="N1" s="370"/>
      <c r="O1" s="370"/>
      <c r="P1" s="370"/>
      <c r="Q1" s="1" t="s">
        <v>132</v>
      </c>
    </row>
    <row r="2" spans="1:17" ht="21" customHeight="1" thickBot="1">
      <c r="B2" s="224"/>
      <c r="C2" s="224"/>
      <c r="D2" s="491" t="s">
        <v>1286</v>
      </c>
      <c r="E2" s="492"/>
      <c r="F2" s="492"/>
      <c r="G2" s="492"/>
      <c r="H2" s="492"/>
      <c r="I2" s="493"/>
      <c r="J2" s="438"/>
      <c r="K2" s="494" t="s">
        <v>1287</v>
      </c>
      <c r="L2" s="495"/>
      <c r="M2" s="495"/>
      <c r="N2" s="495"/>
      <c r="O2" s="495"/>
      <c r="P2" s="496"/>
    </row>
    <row r="3" spans="1:17" ht="22.5" customHeight="1" thickBot="1">
      <c r="B3" s="224"/>
      <c r="C3" s="224"/>
      <c r="D3" s="487" t="s">
        <v>56</v>
      </c>
      <c r="E3" s="488"/>
      <c r="F3" s="489"/>
      <c r="G3" s="481" t="s">
        <v>1187</v>
      </c>
      <c r="H3" s="482"/>
      <c r="I3" s="483"/>
      <c r="J3" s="438"/>
      <c r="K3" s="484" t="s">
        <v>56</v>
      </c>
      <c r="L3" s="485"/>
      <c r="M3" s="486"/>
      <c r="N3" s="399" t="s">
        <v>1187</v>
      </c>
      <c r="O3" s="400"/>
      <c r="P3" s="401"/>
    </row>
    <row r="4" spans="1:17" ht="39.75" customHeight="1" thickBot="1">
      <c r="B4" s="497" t="s">
        <v>113</v>
      </c>
      <c r="C4" s="498" t="s">
        <v>133</v>
      </c>
      <c r="D4" s="440" t="s">
        <v>1356</v>
      </c>
      <c r="E4" s="439" t="s">
        <v>1357</v>
      </c>
      <c r="F4" s="381" t="s">
        <v>137</v>
      </c>
      <c r="G4" s="440" t="s">
        <v>1356</v>
      </c>
      <c r="H4" s="379" t="s">
        <v>1357</v>
      </c>
      <c r="I4" s="381" t="s">
        <v>137</v>
      </c>
      <c r="J4" s="441"/>
      <c r="K4" s="380" t="s">
        <v>1356</v>
      </c>
      <c r="L4" s="379" t="s">
        <v>1357</v>
      </c>
      <c r="M4" s="381" t="s">
        <v>137</v>
      </c>
      <c r="N4" s="380" t="s">
        <v>1356</v>
      </c>
      <c r="O4" s="379" t="s">
        <v>1357</v>
      </c>
      <c r="P4" s="490" t="s">
        <v>137</v>
      </c>
      <c r="Q4" s="222" t="s">
        <v>1276</v>
      </c>
    </row>
    <row r="5" spans="1:17" ht="14.25">
      <c r="B5" s="390" t="str">
        <f>Residential!A5</f>
        <v>Acetaldehyde</v>
      </c>
      <c r="C5" s="442" t="str">
        <f>Residential!B5</f>
        <v>75-07-0</v>
      </c>
      <c r="D5" s="443">
        <f>Residential!J5</f>
        <v>1.3</v>
      </c>
      <c r="E5" s="444">
        <f>Residential!O5</f>
        <v>43</v>
      </c>
      <c r="F5" s="445">
        <f>Residential!T5</f>
        <v>710</v>
      </c>
      <c r="G5" s="443">
        <f>Commercial!J5</f>
        <v>5.6</v>
      </c>
      <c r="H5" s="444">
        <f>Commercial!O5</f>
        <v>190</v>
      </c>
      <c r="I5" s="446">
        <f>Commercial!T5</f>
        <v>3100</v>
      </c>
      <c r="J5" s="447"/>
      <c r="K5" s="443">
        <f>Residential!L5</f>
        <v>9.4</v>
      </c>
      <c r="L5" s="444">
        <f>Residential!Q5</f>
        <v>310</v>
      </c>
      <c r="M5" s="446">
        <f>Residential!V5</f>
        <v>5200</v>
      </c>
      <c r="N5" s="443">
        <f>Commercial!L5</f>
        <v>39</v>
      </c>
      <c r="O5" s="448">
        <f>Commercial!Q5</f>
        <v>1300</v>
      </c>
      <c r="P5" s="474">
        <f>Commercial!V5</f>
        <v>22000</v>
      </c>
    </row>
    <row r="6" spans="1:17" ht="14.25">
      <c r="B6" s="391" t="str">
        <f>Residential!A6</f>
        <v>Acetone Cyanohydrin</v>
      </c>
      <c r="C6" s="449" t="str">
        <f>Residential!B6</f>
        <v>75-86-5</v>
      </c>
      <c r="D6" s="443" t="str">
        <f>Residential!J6</f>
        <v>NITI</v>
      </c>
      <c r="E6" s="444" t="str">
        <f>Residential!O6</f>
        <v>NITI, NV</v>
      </c>
      <c r="F6" s="445" t="str">
        <f>Residential!T6</f>
        <v>NITI, NV</v>
      </c>
      <c r="G6" s="443" t="str">
        <f>Commercial!J6</f>
        <v>NITI</v>
      </c>
      <c r="H6" s="444" t="str">
        <f>Commercial!O6</f>
        <v>NITI, NV</v>
      </c>
      <c r="I6" s="445" t="str">
        <f>Commercial!T6</f>
        <v>NITI, NV</v>
      </c>
      <c r="J6" s="447"/>
      <c r="K6" s="443">
        <f>Residential!L6</f>
        <v>2.1</v>
      </c>
      <c r="L6" s="444" t="str">
        <f>Residential!Q6</f>
        <v>NV</v>
      </c>
      <c r="M6" s="445" t="str">
        <f>Residential!V6</f>
        <v>NV</v>
      </c>
      <c r="N6" s="443">
        <f>Commercial!L6</f>
        <v>8.8000000000000007</v>
      </c>
      <c r="O6" s="444" t="str">
        <f>Commercial!Q6</f>
        <v>NV</v>
      </c>
      <c r="P6" s="475" t="str">
        <f>Commercial!V6</f>
        <v>NV</v>
      </c>
    </row>
    <row r="7" spans="1:17" ht="14.25">
      <c r="B7" s="391" t="str">
        <f>Residential!A7</f>
        <v>Acetonitrile</v>
      </c>
      <c r="C7" s="449" t="str">
        <f>Residential!B7</f>
        <v>75-05-8</v>
      </c>
      <c r="D7" s="443" t="str">
        <f>Residential!J7</f>
        <v>NITI</v>
      </c>
      <c r="E7" s="444" t="str">
        <f>Residential!O7</f>
        <v>NITI</v>
      </c>
      <c r="F7" s="445" t="str">
        <f>Residential!T7</f>
        <v>NITI</v>
      </c>
      <c r="G7" s="443" t="str">
        <f>Commercial!J7</f>
        <v>NITI</v>
      </c>
      <c r="H7" s="444" t="str">
        <f>Commercial!O7</f>
        <v>NITI</v>
      </c>
      <c r="I7" s="445" t="str">
        <f>Commercial!T7</f>
        <v>NITI</v>
      </c>
      <c r="J7" s="447"/>
      <c r="K7" s="443">
        <f>Residential!L7</f>
        <v>63</v>
      </c>
      <c r="L7" s="448">
        <f>Residential!Q7</f>
        <v>2100</v>
      </c>
      <c r="M7" s="446">
        <f>Residential!V7</f>
        <v>77000</v>
      </c>
      <c r="N7" s="443">
        <f>Commercial!L7</f>
        <v>260</v>
      </c>
      <c r="O7" s="448">
        <f>Commercial!Q7</f>
        <v>8800</v>
      </c>
      <c r="P7" s="476">
        <f>Commercial!V7</f>
        <v>320000</v>
      </c>
    </row>
    <row r="8" spans="1:17" ht="14.25">
      <c r="B8" s="391" t="str">
        <f>Residential!A8</f>
        <v>Acetylaminofluorene, 2-</v>
      </c>
      <c r="C8" s="449" t="str">
        <f>Residential!B8</f>
        <v>53-96-3</v>
      </c>
      <c r="D8" s="443">
        <f>Residential!J8</f>
        <v>2.2000000000000001E-3</v>
      </c>
      <c r="E8" s="444" t="str">
        <f>Residential!O8</f>
        <v>NV</v>
      </c>
      <c r="F8" s="445" t="str">
        <f>Residential!T8</f>
        <v>NV</v>
      </c>
      <c r="G8" s="443">
        <f>Commercial!J8</f>
        <v>9.4000000000000004E-3</v>
      </c>
      <c r="H8" s="444" t="str">
        <f>Commercial!O8</f>
        <v>NV</v>
      </c>
      <c r="I8" s="445" t="str">
        <f>Commercial!T8</f>
        <v>NV</v>
      </c>
      <c r="J8" s="447"/>
      <c r="K8" s="443" t="str">
        <f>Residential!L8</f>
        <v>NITI</v>
      </c>
      <c r="L8" s="444" t="str">
        <f>Residential!Q8</f>
        <v>NITI, NV</v>
      </c>
      <c r="M8" s="445" t="str">
        <f>Residential!V8</f>
        <v>NITI, NV</v>
      </c>
      <c r="N8" s="443" t="str">
        <f>Commercial!L8</f>
        <v>NITI</v>
      </c>
      <c r="O8" s="444" t="str">
        <f>Commercial!Q8</f>
        <v>NITI, NV</v>
      </c>
      <c r="P8" s="475" t="str">
        <f>Commercial!V8</f>
        <v>NITI, NV</v>
      </c>
    </row>
    <row r="9" spans="1:17" ht="14.25">
      <c r="B9" s="391" t="str">
        <f>Residential!A9</f>
        <v>Acrolein</v>
      </c>
      <c r="C9" s="449" t="str">
        <f>Residential!B9</f>
        <v>107-02-8</v>
      </c>
      <c r="D9" s="443" t="str">
        <f>Residential!J9</f>
        <v>NITI</v>
      </c>
      <c r="E9" s="444" t="str">
        <f>Residential!O9</f>
        <v>NITI</v>
      </c>
      <c r="F9" s="445" t="str">
        <f>Residential!T9</f>
        <v>NITI</v>
      </c>
      <c r="G9" s="443" t="str">
        <f>Commercial!J9</f>
        <v>NITI</v>
      </c>
      <c r="H9" s="444" t="str">
        <f>Commercial!O9</f>
        <v>NITI</v>
      </c>
      <c r="I9" s="445" t="str">
        <f>Commercial!T9</f>
        <v>NITI</v>
      </c>
      <c r="J9" s="447"/>
      <c r="K9" s="443">
        <f>Residential!L9</f>
        <v>2.1000000000000001E-2</v>
      </c>
      <c r="L9" s="450">
        <f>Residential!Q9</f>
        <v>0.7</v>
      </c>
      <c r="M9" s="445">
        <f>Residential!V9</f>
        <v>6.9</v>
      </c>
      <c r="N9" s="443">
        <f>Commercial!L9</f>
        <v>8.7999999999999995E-2</v>
      </c>
      <c r="O9" s="444">
        <f>Commercial!Q9</f>
        <v>2.9</v>
      </c>
      <c r="P9" s="475">
        <f>Commercial!V9</f>
        <v>29</v>
      </c>
    </row>
    <row r="10" spans="1:17" ht="14.25">
      <c r="B10" s="391" t="str">
        <f>Residential!A10</f>
        <v>Acrylamide</v>
      </c>
      <c r="C10" s="449" t="str">
        <f>Residential!B10</f>
        <v>79-06-1</v>
      </c>
      <c r="D10" s="451">
        <f>Residential!J10</f>
        <v>0.01</v>
      </c>
      <c r="E10" s="444" t="str">
        <f>Residential!O10</f>
        <v>NV</v>
      </c>
      <c r="F10" s="445" t="str">
        <f>Residential!T10</f>
        <v>NV</v>
      </c>
      <c r="G10" s="443">
        <f>Commercial!J10</f>
        <v>0.12</v>
      </c>
      <c r="H10" s="444" t="str">
        <f>Commercial!O10</f>
        <v>NV</v>
      </c>
      <c r="I10" s="445" t="str">
        <f>Commercial!T10</f>
        <v>NV</v>
      </c>
      <c r="J10" s="447"/>
      <c r="K10" s="443">
        <f>Residential!L10</f>
        <v>6.3</v>
      </c>
      <c r="L10" s="444" t="str">
        <f>Residential!Q10</f>
        <v>NV</v>
      </c>
      <c r="M10" s="445" t="str">
        <f>Residential!V10</f>
        <v>NV</v>
      </c>
      <c r="N10" s="443">
        <f>Commercial!L10</f>
        <v>26</v>
      </c>
      <c r="O10" s="444" t="str">
        <f>Commercial!Q10</f>
        <v>NV</v>
      </c>
      <c r="P10" s="475" t="str">
        <f>Commercial!V10</f>
        <v>NV</v>
      </c>
    </row>
    <row r="11" spans="1:17" ht="14.25">
      <c r="B11" s="391" t="str">
        <f>Residential!A11</f>
        <v>Acrylic Acid</v>
      </c>
      <c r="C11" s="449" t="str">
        <f>Residential!B11</f>
        <v>79-10-7</v>
      </c>
      <c r="D11" s="443" t="str">
        <f>Residential!J11</f>
        <v>NITI</v>
      </c>
      <c r="E11" s="444" t="str">
        <f>Residential!O11</f>
        <v>NITI</v>
      </c>
      <c r="F11" s="445" t="str">
        <f>Residential!T11</f>
        <v>NITI</v>
      </c>
      <c r="G11" s="443" t="str">
        <f>Commercial!J11</f>
        <v>NITI</v>
      </c>
      <c r="H11" s="444" t="str">
        <f>Commercial!O11</f>
        <v>NITI</v>
      </c>
      <c r="I11" s="445" t="str">
        <f>Commercial!T11</f>
        <v>NITI</v>
      </c>
      <c r="J11" s="447"/>
      <c r="K11" s="443">
        <f>Residential!L11</f>
        <v>0.21</v>
      </c>
      <c r="L11" s="452">
        <f>Residential!Q11</f>
        <v>7</v>
      </c>
      <c r="M11" s="446">
        <f>Residential!V11</f>
        <v>35000</v>
      </c>
      <c r="N11" s="443">
        <f>Commercial!L11</f>
        <v>0.88</v>
      </c>
      <c r="O11" s="444">
        <f>Commercial!Q11</f>
        <v>29</v>
      </c>
      <c r="P11" s="476">
        <f>Commercial!V11</f>
        <v>150000</v>
      </c>
    </row>
    <row r="12" spans="1:17" ht="14.25">
      <c r="B12" s="391" t="str">
        <f>Residential!A12</f>
        <v>Acrylonitrile</v>
      </c>
      <c r="C12" s="449" t="str">
        <f>Residential!B12</f>
        <v>107-13-1</v>
      </c>
      <c r="D12" s="443">
        <f>Residential!J12</f>
        <v>4.1000000000000002E-2</v>
      </c>
      <c r="E12" s="444">
        <f>Residential!O12</f>
        <v>1.4</v>
      </c>
      <c r="F12" s="445">
        <f>Residential!T12</f>
        <v>13</v>
      </c>
      <c r="G12" s="443">
        <f>Commercial!J12</f>
        <v>0.18</v>
      </c>
      <c r="H12" s="452">
        <f>Commercial!O12</f>
        <v>6</v>
      </c>
      <c r="I12" s="445">
        <f>Commercial!T12</f>
        <v>58</v>
      </c>
      <c r="J12" s="447"/>
      <c r="K12" s="443">
        <f>Residential!L12</f>
        <v>2.1</v>
      </c>
      <c r="L12" s="444">
        <f>Residential!Q12</f>
        <v>70</v>
      </c>
      <c r="M12" s="445">
        <f>Residential!V12</f>
        <v>670</v>
      </c>
      <c r="N12" s="443">
        <f>Commercial!L12</f>
        <v>8.8000000000000007</v>
      </c>
      <c r="O12" s="444">
        <f>Commercial!Q12</f>
        <v>290</v>
      </c>
      <c r="P12" s="476">
        <f>Commercial!V12</f>
        <v>2800</v>
      </c>
    </row>
    <row r="13" spans="1:17" ht="14.25">
      <c r="B13" s="391" t="str">
        <f>Residential!A13</f>
        <v>Adiponitrile</v>
      </c>
      <c r="C13" s="449" t="str">
        <f>Residential!B13</f>
        <v>111-69-3</v>
      </c>
      <c r="D13" s="443" t="str">
        <f>Residential!J13</f>
        <v>NITI</v>
      </c>
      <c r="E13" s="444" t="str">
        <f>Residential!O13</f>
        <v>NITI, NV</v>
      </c>
      <c r="F13" s="445" t="str">
        <f>Residential!T13</f>
        <v>NITI, NV</v>
      </c>
      <c r="G13" s="443" t="str">
        <f>Commercial!J13</f>
        <v>NITI</v>
      </c>
      <c r="H13" s="444" t="str">
        <f>Commercial!O13</f>
        <v>NITI, NV</v>
      </c>
      <c r="I13" s="445" t="str">
        <f>Commercial!T13</f>
        <v>NITI, NV</v>
      </c>
      <c r="J13" s="447"/>
      <c r="K13" s="443">
        <f>Residential!L13</f>
        <v>6.3</v>
      </c>
      <c r="L13" s="444" t="str">
        <f>Residential!Q13</f>
        <v>NV</v>
      </c>
      <c r="M13" s="445" t="str">
        <f>Residential!V13</f>
        <v>NV</v>
      </c>
      <c r="N13" s="443">
        <f>Commercial!L13</f>
        <v>26</v>
      </c>
      <c r="O13" s="444" t="str">
        <f>Commercial!Q13</f>
        <v>NV</v>
      </c>
      <c r="P13" s="475" t="str">
        <f>Commercial!V13</f>
        <v>NV</v>
      </c>
    </row>
    <row r="14" spans="1:17" ht="14.25">
      <c r="B14" s="391" t="str">
        <f>Residential!A14</f>
        <v>Aldrin</v>
      </c>
      <c r="C14" s="449" t="str">
        <f>Residential!B14</f>
        <v>309-00-2</v>
      </c>
      <c r="D14" s="443">
        <f>Residential!J14</f>
        <v>5.6999999999999998E-4</v>
      </c>
      <c r="E14" s="444">
        <f>Residential!O14</f>
        <v>1.9E-2</v>
      </c>
      <c r="F14" s="445">
        <f>Residential!T14</f>
        <v>8.1</v>
      </c>
      <c r="G14" s="443">
        <f>Commercial!J14</f>
        <v>2.5000000000000001E-3</v>
      </c>
      <c r="H14" s="444">
        <f>Commercial!O14</f>
        <v>8.3000000000000004E-2</v>
      </c>
      <c r="I14" s="445">
        <f>Commercial!T14</f>
        <v>35</v>
      </c>
      <c r="J14" s="447"/>
      <c r="K14" s="443" t="str">
        <f>Residential!L14</f>
        <v>NITI</v>
      </c>
      <c r="L14" s="444" t="str">
        <f>Residential!Q14</f>
        <v>NITI</v>
      </c>
      <c r="M14" s="445" t="str">
        <f>Residential!V14</f>
        <v>NITI</v>
      </c>
      <c r="N14" s="443" t="str">
        <f>Commercial!L14</f>
        <v>NITI</v>
      </c>
      <c r="O14" s="444" t="str">
        <f>Commercial!Q14</f>
        <v>NITI</v>
      </c>
      <c r="P14" s="475" t="str">
        <f>Commercial!V14</f>
        <v>NITI</v>
      </c>
    </row>
    <row r="15" spans="1:17" ht="14.25">
      <c r="B15" s="391" t="str">
        <f>Residential!A15</f>
        <v>Allyl Alcohol</v>
      </c>
      <c r="C15" s="449" t="str">
        <f>Residential!B15</f>
        <v>107-18-6</v>
      </c>
      <c r="D15" s="443" t="str">
        <f>Residential!J15</f>
        <v>NITI</v>
      </c>
      <c r="E15" s="444" t="str">
        <f>Residential!O15</f>
        <v>NITI</v>
      </c>
      <c r="F15" s="445" t="str">
        <f>Residential!T15</f>
        <v>NITI</v>
      </c>
      <c r="G15" s="443" t="str">
        <f>Commercial!J15</f>
        <v>NITI</v>
      </c>
      <c r="H15" s="444" t="str">
        <f>Commercial!O15</f>
        <v>NITI</v>
      </c>
      <c r="I15" s="445" t="str">
        <f>Commercial!T15</f>
        <v>NITI</v>
      </c>
      <c r="J15" s="447"/>
      <c r="K15" s="453">
        <f>Residential!L15</f>
        <v>0.1</v>
      </c>
      <c r="L15" s="444">
        <f>Residential!Q15</f>
        <v>3.5</v>
      </c>
      <c r="M15" s="446">
        <f>Residential!V15</f>
        <v>1100</v>
      </c>
      <c r="N15" s="443">
        <f>Commercial!L15</f>
        <v>0.44</v>
      </c>
      <c r="O15" s="444">
        <f>Commercial!Q15</f>
        <v>15</v>
      </c>
      <c r="P15" s="476">
        <f>Commercial!V15</f>
        <v>4700</v>
      </c>
    </row>
    <row r="16" spans="1:17" ht="14.25">
      <c r="B16" s="391" t="str">
        <f>Residential!A16</f>
        <v>Allyl Chloride</v>
      </c>
      <c r="C16" s="449" t="str">
        <f>Residential!B16</f>
        <v>107-05-1</v>
      </c>
      <c r="D16" s="443">
        <f>Residential!J16</f>
        <v>0.47</v>
      </c>
      <c r="E16" s="444">
        <f>Residential!O16</f>
        <v>16</v>
      </c>
      <c r="F16" s="445">
        <f>Residential!T16</f>
        <v>1.7</v>
      </c>
      <c r="G16" s="454">
        <f>Commercial!J16</f>
        <v>2</v>
      </c>
      <c r="H16" s="444">
        <f>Commercial!O16</f>
        <v>68</v>
      </c>
      <c r="I16" s="445">
        <f>Commercial!T16</f>
        <v>7.5</v>
      </c>
      <c r="J16" s="447"/>
      <c r="K16" s="454">
        <f>Residential!L16</f>
        <v>1</v>
      </c>
      <c r="L16" s="444">
        <f>Residential!Q16</f>
        <v>35</v>
      </c>
      <c r="M16" s="445">
        <f>Residential!V16</f>
        <v>3.8</v>
      </c>
      <c r="N16" s="443">
        <f>Commercial!L16</f>
        <v>4.4000000000000004</v>
      </c>
      <c r="O16" s="444">
        <f>Commercial!Q16</f>
        <v>150</v>
      </c>
      <c r="P16" s="475">
        <f>Commercial!V16</f>
        <v>16</v>
      </c>
    </row>
    <row r="17" spans="2:17" ht="14.25">
      <c r="B17" s="391" t="str">
        <f>Residential!A17</f>
        <v>Aluminum</v>
      </c>
      <c r="C17" s="449" t="str">
        <f>Residential!B17</f>
        <v>7429-90-5</v>
      </c>
      <c r="D17" s="443" t="str">
        <f>Residential!J17</f>
        <v>NITI</v>
      </c>
      <c r="E17" s="444" t="str">
        <f>Residential!O17</f>
        <v>NITI, NV</v>
      </c>
      <c r="F17" s="445" t="str">
        <f>Residential!T17</f>
        <v>NITI, NV</v>
      </c>
      <c r="G17" s="443" t="str">
        <f>Commercial!J17</f>
        <v>NITI</v>
      </c>
      <c r="H17" s="444" t="str">
        <f>Commercial!O17</f>
        <v>NITI, NV</v>
      </c>
      <c r="I17" s="445" t="str">
        <f>Commercial!T17</f>
        <v>NITI, NV</v>
      </c>
      <c r="J17" s="447"/>
      <c r="K17" s="443">
        <f>Residential!L17</f>
        <v>5.2</v>
      </c>
      <c r="L17" s="444" t="str">
        <f>Residential!Q17</f>
        <v>NV</v>
      </c>
      <c r="M17" s="445" t="str">
        <f>Residential!V17</f>
        <v>NV</v>
      </c>
      <c r="N17" s="443">
        <f>Commercial!L17</f>
        <v>22</v>
      </c>
      <c r="O17" s="444" t="str">
        <f>Commercial!Q17</f>
        <v>NV</v>
      </c>
      <c r="P17" s="475" t="str">
        <f>Commercial!V17</f>
        <v>NV</v>
      </c>
    </row>
    <row r="18" spans="2:17" ht="14.25">
      <c r="B18" s="391" t="str">
        <f>Residential!A18</f>
        <v>Aminobiphenyl, 4-</v>
      </c>
      <c r="C18" s="449" t="str">
        <f>Residential!B18</f>
        <v>92-67-1</v>
      </c>
      <c r="D18" s="443">
        <f>Residential!J18</f>
        <v>4.6999999999999999E-4</v>
      </c>
      <c r="E18" s="444" t="str">
        <f>Residential!O18</f>
        <v>NV</v>
      </c>
      <c r="F18" s="445" t="str">
        <f>Residential!T18</f>
        <v>NV</v>
      </c>
      <c r="G18" s="455">
        <f>Commercial!J18</f>
        <v>2E-3</v>
      </c>
      <c r="H18" s="444" t="str">
        <f>Commercial!O18</f>
        <v>NV</v>
      </c>
      <c r="I18" s="445" t="str">
        <f>Commercial!T18</f>
        <v>NV</v>
      </c>
      <c r="J18" s="447"/>
      <c r="K18" s="443" t="str">
        <f>Residential!L18</f>
        <v>NITI</v>
      </c>
      <c r="L18" s="444" t="str">
        <f>Residential!Q18</f>
        <v>NITI, NV</v>
      </c>
      <c r="M18" s="445" t="str">
        <f>Residential!V18</f>
        <v>NITI, NV</v>
      </c>
      <c r="N18" s="443" t="str">
        <f>Commercial!L18</f>
        <v>NITI</v>
      </c>
      <c r="O18" s="444" t="str">
        <f>Commercial!Q18</f>
        <v>NITI, NV</v>
      </c>
      <c r="P18" s="475" t="str">
        <f>Commercial!V18</f>
        <v>NITI, NV</v>
      </c>
    </row>
    <row r="19" spans="2:17" ht="14.25">
      <c r="B19" s="391" t="str">
        <f>Residential!A19</f>
        <v>Ammonia</v>
      </c>
      <c r="C19" s="449" t="str">
        <f>Residential!B19</f>
        <v>7664-41-7</v>
      </c>
      <c r="D19" s="443" t="str">
        <f>Residential!J19</f>
        <v>NITI</v>
      </c>
      <c r="E19" s="444" t="str">
        <f>Residential!O19</f>
        <v>NITI</v>
      </c>
      <c r="F19" s="445" t="str">
        <f>Residential!T19</f>
        <v>NITI</v>
      </c>
      <c r="G19" s="443" t="str">
        <f>Commercial!J19</f>
        <v>NITI</v>
      </c>
      <c r="H19" s="444" t="str">
        <f>Commercial!O19</f>
        <v>NITI</v>
      </c>
      <c r="I19" s="445" t="str">
        <f>Commercial!T19</f>
        <v>NITI</v>
      </c>
      <c r="J19" s="447"/>
      <c r="K19" s="443">
        <f>Residential!L19</f>
        <v>520</v>
      </c>
      <c r="L19" s="448">
        <f>Residential!Q19</f>
        <v>17000</v>
      </c>
      <c r="M19" s="446">
        <f>Residential!V19</f>
        <v>1100000</v>
      </c>
      <c r="N19" s="456">
        <f>Commercial!L19</f>
        <v>2200</v>
      </c>
      <c r="O19" s="448">
        <f>Commercial!Q19</f>
        <v>73000</v>
      </c>
      <c r="P19" s="476">
        <f>Commercial!V19</f>
        <v>4600000</v>
      </c>
    </row>
    <row r="20" spans="2:17" ht="14.25">
      <c r="B20" s="391" t="str">
        <f>Residential!A20</f>
        <v>Amyl Alcohol, tert-</v>
      </c>
      <c r="C20" s="449" t="str">
        <f>Residential!B20</f>
        <v>75-85-4</v>
      </c>
      <c r="D20" s="443" t="str">
        <f>Residential!J20</f>
        <v>NITI</v>
      </c>
      <c r="E20" s="444" t="str">
        <f>Residential!O20</f>
        <v>NITI</v>
      </c>
      <c r="F20" s="445" t="str">
        <f>Residential!T20</f>
        <v>NITI</v>
      </c>
      <c r="G20" s="443" t="str">
        <f>Commercial!J20</f>
        <v>NITI</v>
      </c>
      <c r="H20" s="444" t="str">
        <f>Commercial!O20</f>
        <v>NITI</v>
      </c>
      <c r="I20" s="445" t="str">
        <f>Commercial!T20</f>
        <v>NITI</v>
      </c>
      <c r="J20" s="447"/>
      <c r="K20" s="443">
        <f>Residential!L20</f>
        <v>3.1</v>
      </c>
      <c r="L20" s="444">
        <f>Residential!Q20</f>
        <v>100</v>
      </c>
      <c r="M20" s="446">
        <f>Residential!V20</f>
        <v>12000</v>
      </c>
      <c r="N20" s="443">
        <f>Commercial!L20</f>
        <v>13</v>
      </c>
      <c r="O20" s="444">
        <f>Commercial!Q20</f>
        <v>440</v>
      </c>
      <c r="P20" s="476">
        <f>Commercial!V20</f>
        <v>51000</v>
      </c>
    </row>
    <row r="21" spans="2:17" ht="14.25">
      <c r="B21" s="391" t="str">
        <f>Residential!A21</f>
        <v>Aniline</v>
      </c>
      <c r="C21" s="449" t="str">
        <f>Residential!B21</f>
        <v>62-53-3</v>
      </c>
      <c r="D21" s="443">
        <f>Residential!J21</f>
        <v>1.8</v>
      </c>
      <c r="E21" s="444" t="str">
        <f>Residential!O21</f>
        <v>NV</v>
      </c>
      <c r="F21" s="445" t="str">
        <f>Residential!T21</f>
        <v>NV</v>
      </c>
      <c r="G21" s="443">
        <f>Commercial!J21</f>
        <v>7.7</v>
      </c>
      <c r="H21" s="444" t="str">
        <f>Commercial!O21</f>
        <v>NV</v>
      </c>
      <c r="I21" s="445" t="str">
        <f>Commercial!T21</f>
        <v>NV</v>
      </c>
      <c r="J21" s="447"/>
      <c r="K21" s="454">
        <f>Residential!L21</f>
        <v>1</v>
      </c>
      <c r="L21" s="444" t="str">
        <f>Residential!Q21</f>
        <v>NV</v>
      </c>
      <c r="M21" s="445" t="str">
        <f>Residential!V21</f>
        <v>NV</v>
      </c>
      <c r="N21" s="443">
        <f>Commercial!L21</f>
        <v>4.4000000000000004</v>
      </c>
      <c r="O21" s="444" t="str">
        <f>Commercial!Q21</f>
        <v>NV</v>
      </c>
      <c r="P21" s="475" t="str">
        <f>Commercial!V21</f>
        <v>NV</v>
      </c>
    </row>
    <row r="22" spans="2:17" ht="14.25">
      <c r="B22" s="391" t="str">
        <f>Residential!A22</f>
        <v>Antimony (metallic)</v>
      </c>
      <c r="C22" s="449" t="str">
        <f>Residential!B22</f>
        <v>7440-36-0</v>
      </c>
      <c r="D22" s="443" t="str">
        <f>Residential!J22</f>
        <v>NITI</v>
      </c>
      <c r="E22" s="444" t="str">
        <f>Residential!O22</f>
        <v>NITI, NV</v>
      </c>
      <c r="F22" s="445" t="str">
        <f>Residential!T22</f>
        <v>NITI, NV</v>
      </c>
      <c r="G22" s="443" t="str">
        <f>Commercial!J22</f>
        <v>NITI</v>
      </c>
      <c r="H22" s="444" t="str">
        <f>Commercial!O22</f>
        <v>NITI, NV</v>
      </c>
      <c r="I22" s="445" t="str">
        <f>Commercial!T22</f>
        <v>NITI, NV</v>
      </c>
      <c r="J22" s="447"/>
      <c r="K22" s="443">
        <f>Residential!L22</f>
        <v>0.31</v>
      </c>
      <c r="L22" s="444" t="str">
        <f>Residential!Q22</f>
        <v>NV</v>
      </c>
      <c r="M22" s="445" t="str">
        <f>Residential!V22</f>
        <v>NV</v>
      </c>
      <c r="N22" s="443">
        <f>Commercial!L22</f>
        <v>1.3</v>
      </c>
      <c r="O22" s="444" t="str">
        <f>Commercial!Q22</f>
        <v>NV</v>
      </c>
      <c r="P22" s="475" t="str">
        <f>Commercial!V22</f>
        <v>NV</v>
      </c>
    </row>
    <row r="23" spans="2:17" ht="14.25">
      <c r="B23" s="391" t="str">
        <f>Residential!A23</f>
        <v>Antimony Trioxide</v>
      </c>
      <c r="C23" s="449" t="str">
        <f>Residential!B23</f>
        <v>1309-64-4</v>
      </c>
      <c r="D23" s="443" t="str">
        <f>Residential!J23</f>
        <v>NITI</v>
      </c>
      <c r="E23" s="444" t="str">
        <f>Residential!O23</f>
        <v>NITI, NV</v>
      </c>
      <c r="F23" s="445" t="str">
        <f>Residential!T23</f>
        <v>NITI, NV</v>
      </c>
      <c r="G23" s="443" t="str">
        <f>Commercial!J23</f>
        <v>NITI</v>
      </c>
      <c r="H23" s="444" t="str">
        <f>Commercial!O23</f>
        <v>NITI, NV</v>
      </c>
      <c r="I23" s="445" t="str">
        <f>Commercial!T23</f>
        <v>NITI, NV</v>
      </c>
      <c r="J23" s="447"/>
      <c r="K23" s="443">
        <f>Residential!L23</f>
        <v>0.21</v>
      </c>
      <c r="L23" s="444" t="str">
        <f>Residential!Q23</f>
        <v>NV</v>
      </c>
      <c r="M23" s="445" t="str">
        <f>Residential!V23</f>
        <v>NV</v>
      </c>
      <c r="N23" s="443">
        <f>Commercial!L23</f>
        <v>0.88</v>
      </c>
      <c r="O23" s="444" t="str">
        <f>Commercial!Q23</f>
        <v>NV</v>
      </c>
      <c r="P23" s="475" t="str">
        <f>Commercial!V23</f>
        <v>NV</v>
      </c>
    </row>
    <row r="24" spans="2:17" ht="14.25">
      <c r="B24" s="391" t="str">
        <f>Residential!A24</f>
        <v>Aroclor 1016</v>
      </c>
      <c r="C24" s="449" t="str">
        <f>Residential!B24</f>
        <v>12674-11-2</v>
      </c>
      <c r="D24" s="443">
        <f>Residential!J24</f>
        <v>0.14000000000000001</v>
      </c>
      <c r="E24" s="444">
        <f>Residential!O24</f>
        <v>4.7</v>
      </c>
      <c r="F24" s="445">
        <f>Residential!T24</f>
        <v>17</v>
      </c>
      <c r="G24" s="443">
        <f>Commercial!J24</f>
        <v>0.61</v>
      </c>
      <c r="H24" s="444">
        <f>Commercial!O24</f>
        <v>20</v>
      </c>
      <c r="I24" s="445">
        <f>Commercial!T24</f>
        <v>75</v>
      </c>
      <c r="J24" s="447"/>
      <c r="K24" s="443" t="str">
        <f>Residential!L24</f>
        <v>NITI</v>
      </c>
      <c r="L24" s="444" t="str">
        <f>Residential!Q24</f>
        <v>NITI</v>
      </c>
      <c r="M24" s="445" t="str">
        <f>Residential!V24</f>
        <v>NITI</v>
      </c>
      <c r="N24" s="443" t="str">
        <f>Commercial!L24</f>
        <v>NITI</v>
      </c>
      <c r="O24" s="444" t="str">
        <f>Commercial!Q24</f>
        <v>NITI</v>
      </c>
      <c r="P24" s="475" t="str">
        <f>Commercial!V24</f>
        <v>NITI</v>
      </c>
      <c r="Q24" s="219" t="s">
        <v>1277</v>
      </c>
    </row>
    <row r="25" spans="2:17" ht="14.25">
      <c r="B25" s="391" t="str">
        <f>Residential!A25</f>
        <v>Aroclor 1221</v>
      </c>
      <c r="C25" s="449" t="str">
        <f>Residential!B25</f>
        <v>11104-28-2</v>
      </c>
      <c r="D25" s="443">
        <f>Residential!J25</f>
        <v>4.8999999999999998E-3</v>
      </c>
      <c r="E25" s="444">
        <f>Residential!O25</f>
        <v>0.16</v>
      </c>
      <c r="F25" s="445">
        <f>Residential!T25</f>
        <v>0.53</v>
      </c>
      <c r="G25" s="443">
        <f>Commercial!J25</f>
        <v>2.1999999999999999E-2</v>
      </c>
      <c r="H25" s="444">
        <f>Commercial!O25</f>
        <v>0.72</v>
      </c>
      <c r="I25" s="445">
        <f>Commercial!T25</f>
        <v>2.2999999999999998</v>
      </c>
      <c r="J25" s="447"/>
      <c r="K25" s="443" t="str">
        <f>Residential!L25</f>
        <v>NITI</v>
      </c>
      <c r="L25" s="444" t="str">
        <f>Residential!Q25</f>
        <v>NITI</v>
      </c>
      <c r="M25" s="445" t="str">
        <f>Residential!V25</f>
        <v>NITI</v>
      </c>
      <c r="N25" s="443" t="str">
        <f>Commercial!L25</f>
        <v>NITI</v>
      </c>
      <c r="O25" s="444" t="str">
        <f>Commercial!Q25</f>
        <v>NITI</v>
      </c>
      <c r="P25" s="475" t="str">
        <f>Commercial!V25</f>
        <v>NITI</v>
      </c>
      <c r="Q25" s="219" t="s">
        <v>1277</v>
      </c>
    </row>
    <row r="26" spans="2:17" ht="14.25">
      <c r="B26" s="391" t="str">
        <f>Residential!A26</f>
        <v>Aroclor 1232</v>
      </c>
      <c r="C26" s="449" t="str">
        <f>Residential!B26</f>
        <v>11141-16-5</v>
      </c>
      <c r="D26" s="443">
        <f>Residential!J26</f>
        <v>4.8999999999999998E-3</v>
      </c>
      <c r="E26" s="444">
        <f>Residential!O26</f>
        <v>0.16</v>
      </c>
      <c r="F26" s="445">
        <f>Residential!T26</f>
        <v>0.16</v>
      </c>
      <c r="G26" s="443">
        <f>Commercial!J26</f>
        <v>2.1999999999999999E-2</v>
      </c>
      <c r="H26" s="444">
        <f>Commercial!O26</f>
        <v>0.72</v>
      </c>
      <c r="I26" s="445">
        <f>Commercial!T26</f>
        <v>0.71</v>
      </c>
      <c r="J26" s="447"/>
      <c r="K26" s="443" t="str">
        <f>Residential!L26</f>
        <v>NITI</v>
      </c>
      <c r="L26" s="444" t="str">
        <f>Residential!Q26</f>
        <v>NITI</v>
      </c>
      <c r="M26" s="445" t="str">
        <f>Residential!V26</f>
        <v>NITI</v>
      </c>
      <c r="N26" s="443" t="str">
        <f>Commercial!L26</f>
        <v>NITI</v>
      </c>
      <c r="O26" s="444" t="str">
        <f>Commercial!Q26</f>
        <v>NITI</v>
      </c>
      <c r="P26" s="475" t="str">
        <f>Commercial!V26</f>
        <v>NITI</v>
      </c>
      <c r="Q26" s="219" t="s">
        <v>1277</v>
      </c>
    </row>
    <row r="27" spans="2:17" ht="14.25">
      <c r="B27" s="391" t="str">
        <f>Residential!A27</f>
        <v>Aroclor 1242</v>
      </c>
      <c r="C27" s="449" t="str">
        <f>Residential!B27</f>
        <v>53469-21-9</v>
      </c>
      <c r="D27" s="443">
        <f>Residential!J27</f>
        <v>4.8999999999999998E-3</v>
      </c>
      <c r="E27" s="444">
        <f>Residential!O27</f>
        <v>0.16</v>
      </c>
      <c r="F27" s="445">
        <f>Residential!T27</f>
        <v>1.3</v>
      </c>
      <c r="G27" s="443">
        <f>Commercial!J27</f>
        <v>2.1999999999999999E-2</v>
      </c>
      <c r="H27" s="444">
        <f>Commercial!O27</f>
        <v>0.72</v>
      </c>
      <c r="I27" s="445">
        <f>Commercial!T27</f>
        <v>5.8</v>
      </c>
      <c r="J27" s="447"/>
      <c r="K27" s="443" t="str">
        <f>Residential!L27</f>
        <v>NITI</v>
      </c>
      <c r="L27" s="444" t="str">
        <f>Residential!Q27</f>
        <v>NITI</v>
      </c>
      <c r="M27" s="445" t="str">
        <f>Residential!V27</f>
        <v>NITI</v>
      </c>
      <c r="N27" s="443" t="str">
        <f>Commercial!L27</f>
        <v>NITI</v>
      </c>
      <c r="O27" s="444" t="str">
        <f>Commercial!Q27</f>
        <v>NITI</v>
      </c>
      <c r="P27" s="475" t="str">
        <f>Commercial!V27</f>
        <v>NITI</v>
      </c>
      <c r="Q27" s="219" t="s">
        <v>1277</v>
      </c>
    </row>
    <row r="28" spans="2:17" ht="14.25">
      <c r="B28" s="391" t="str">
        <f>Residential!A28</f>
        <v>Aroclor 1248</v>
      </c>
      <c r="C28" s="449" t="str">
        <f>Residential!B28</f>
        <v>12672-29-6</v>
      </c>
      <c r="D28" s="443">
        <f>Residential!J28</f>
        <v>4.8999999999999998E-3</v>
      </c>
      <c r="E28" s="444">
        <f>Residential!O28</f>
        <v>0.16</v>
      </c>
      <c r="F28" s="445">
        <f>Residential!T28</f>
        <v>0.27</v>
      </c>
      <c r="G28" s="443">
        <f>Commercial!J28</f>
        <v>2.1999999999999999E-2</v>
      </c>
      <c r="H28" s="444">
        <f>Commercial!O28</f>
        <v>0.72</v>
      </c>
      <c r="I28" s="445">
        <f>Commercial!T28</f>
        <v>1.2</v>
      </c>
      <c r="J28" s="447"/>
      <c r="K28" s="443" t="str">
        <f>Residential!L28</f>
        <v>NITI</v>
      </c>
      <c r="L28" s="444" t="str">
        <f>Residential!Q28</f>
        <v>NITI</v>
      </c>
      <c r="M28" s="445" t="str">
        <f>Residential!V28</f>
        <v>NITI</v>
      </c>
      <c r="N28" s="443" t="str">
        <f>Commercial!L28</f>
        <v>NITI</v>
      </c>
      <c r="O28" s="444" t="str">
        <f>Commercial!Q28</f>
        <v>NITI</v>
      </c>
      <c r="P28" s="475" t="str">
        <f>Commercial!V28</f>
        <v>NITI</v>
      </c>
      <c r="Q28" s="219" t="s">
        <v>1277</v>
      </c>
    </row>
    <row r="29" spans="2:17" ht="14.25">
      <c r="B29" s="391" t="str">
        <f>Residential!A29</f>
        <v>Aroclor 1254</v>
      </c>
      <c r="C29" s="449" t="str">
        <f>Residential!B29</f>
        <v>11097-69-1</v>
      </c>
      <c r="D29" s="443">
        <f>Residential!J29</f>
        <v>4.8999999999999998E-3</v>
      </c>
      <c r="E29" s="444">
        <f>Residential!O29</f>
        <v>0.16</v>
      </c>
      <c r="F29" s="445">
        <f>Residential!T29</f>
        <v>1.7</v>
      </c>
      <c r="G29" s="443">
        <f>Commercial!J29</f>
        <v>2.1999999999999999E-2</v>
      </c>
      <c r="H29" s="444">
        <f>Commercial!O29</f>
        <v>0.72</v>
      </c>
      <c r="I29" s="445">
        <f>Commercial!T29</f>
        <v>7.2</v>
      </c>
      <c r="J29" s="447"/>
      <c r="K29" s="443" t="str">
        <f>Residential!L29</f>
        <v>NITI</v>
      </c>
      <c r="L29" s="444" t="str">
        <f>Residential!Q29</f>
        <v>NITI</v>
      </c>
      <c r="M29" s="445" t="str">
        <f>Residential!V29</f>
        <v>NITI</v>
      </c>
      <c r="N29" s="443" t="str">
        <f>Commercial!L29</f>
        <v>NITI</v>
      </c>
      <c r="O29" s="444" t="str">
        <f>Commercial!Q29</f>
        <v>NITI</v>
      </c>
      <c r="P29" s="475" t="str">
        <f>Commercial!V29</f>
        <v>NITI</v>
      </c>
      <c r="Q29" s="219" t="s">
        <v>1277</v>
      </c>
    </row>
    <row r="30" spans="2:17" ht="14.25">
      <c r="B30" s="391" t="str">
        <f>Residential!A30</f>
        <v>Aroclor 1260</v>
      </c>
      <c r="C30" s="449" t="str">
        <f>Residential!B30</f>
        <v>11096-82-5</v>
      </c>
      <c r="D30" s="443">
        <f>Residential!J30</f>
        <v>4.8999999999999998E-3</v>
      </c>
      <c r="E30" s="444">
        <f>Residential!O30</f>
        <v>0.16</v>
      </c>
      <c r="F30" s="445">
        <f>Residential!T30</f>
        <v>0.36</v>
      </c>
      <c r="G30" s="443">
        <f>Commercial!J30</f>
        <v>2.1999999999999999E-2</v>
      </c>
      <c r="H30" s="444">
        <f>Commercial!O30</f>
        <v>0.72</v>
      </c>
      <c r="I30" s="445">
        <f>Commercial!T30</f>
        <v>1.6</v>
      </c>
      <c r="J30" s="447"/>
      <c r="K30" s="443" t="str">
        <f>Residential!L30</f>
        <v>NITI</v>
      </c>
      <c r="L30" s="444" t="str">
        <f>Residential!Q30</f>
        <v>NITI</v>
      </c>
      <c r="M30" s="445" t="str">
        <f>Residential!V30</f>
        <v>NITI</v>
      </c>
      <c r="N30" s="443" t="str">
        <f>Commercial!L30</f>
        <v>NITI</v>
      </c>
      <c r="O30" s="444" t="str">
        <f>Commercial!Q30</f>
        <v>NITI</v>
      </c>
      <c r="P30" s="475" t="str">
        <f>Commercial!V30</f>
        <v>NITI</v>
      </c>
      <c r="Q30" s="219" t="s">
        <v>1277</v>
      </c>
    </row>
    <row r="31" spans="2:17" ht="14.25">
      <c r="B31" s="391" t="str">
        <f>Residential!A31</f>
        <v>Arsenic, Inorganic</v>
      </c>
      <c r="C31" s="449" t="str">
        <f>Residential!B31</f>
        <v>7440-38-2</v>
      </c>
      <c r="D31" s="443">
        <f>Residential!J31</f>
        <v>6.4999999999999997E-4</v>
      </c>
      <c r="E31" s="444" t="str">
        <f>Residential!O31</f>
        <v>NV</v>
      </c>
      <c r="F31" s="445" t="str">
        <f>Residential!T31</f>
        <v>NV</v>
      </c>
      <c r="G31" s="443">
        <f>Commercial!J31</f>
        <v>2.8999999999999998E-3</v>
      </c>
      <c r="H31" s="444" t="str">
        <f>Commercial!O31</f>
        <v>NV</v>
      </c>
      <c r="I31" s="445" t="str">
        <f>Commercial!T31</f>
        <v>NV</v>
      </c>
      <c r="J31" s="447"/>
      <c r="K31" s="443">
        <f>Residential!L31</f>
        <v>1.6E-2</v>
      </c>
      <c r="L31" s="444" t="str">
        <f>Residential!Q31</f>
        <v>NV</v>
      </c>
      <c r="M31" s="445" t="str">
        <f>Residential!V31</f>
        <v>NV</v>
      </c>
      <c r="N31" s="443">
        <f>Commercial!L31</f>
        <v>6.6000000000000003E-2</v>
      </c>
      <c r="O31" s="444" t="str">
        <f>Commercial!Q31</f>
        <v>NV</v>
      </c>
      <c r="P31" s="475" t="str">
        <f>Commercial!V31</f>
        <v>NV</v>
      </c>
    </row>
    <row r="32" spans="2:17" ht="14.25">
      <c r="B32" s="391" t="str">
        <f>Residential!A32</f>
        <v>Arsine</v>
      </c>
      <c r="C32" s="449" t="str">
        <f>Residential!B32</f>
        <v>7784-42-1</v>
      </c>
      <c r="D32" s="443" t="str">
        <f>Residential!J32</f>
        <v>NITI</v>
      </c>
      <c r="E32" s="444" t="str">
        <f>Residential!O32</f>
        <v>NITI, NV</v>
      </c>
      <c r="F32" s="445" t="str">
        <f>Residential!T32</f>
        <v>NITI, NV</v>
      </c>
      <c r="G32" s="443" t="str">
        <f>Commercial!J32</f>
        <v>NITI</v>
      </c>
      <c r="H32" s="444" t="str">
        <f>Commercial!O32</f>
        <v>NITI, NV</v>
      </c>
      <c r="I32" s="445" t="str">
        <f>Commercial!T32</f>
        <v>NITI, NV</v>
      </c>
      <c r="J32" s="447"/>
      <c r="K32" s="443">
        <f>Residential!L32</f>
        <v>5.1999999999999998E-2</v>
      </c>
      <c r="L32" s="444" t="str">
        <f>Residential!Q32</f>
        <v>NV</v>
      </c>
      <c r="M32" s="445" t="str">
        <f>Residential!V32</f>
        <v>NV</v>
      </c>
      <c r="N32" s="443">
        <f>Commercial!L32</f>
        <v>0.22</v>
      </c>
      <c r="O32" s="444" t="str">
        <f>Commercial!Q32</f>
        <v>NV</v>
      </c>
      <c r="P32" s="475" t="str">
        <f>Commercial!V32</f>
        <v>NV</v>
      </c>
    </row>
    <row r="33" spans="2:17" ht="14.25">
      <c r="B33" s="391" t="str">
        <f>Residential!A33</f>
        <v>Auramine</v>
      </c>
      <c r="C33" s="449" t="str">
        <f>Residential!B33</f>
        <v>492-80-8</v>
      </c>
      <c r="D33" s="443">
        <f>Residential!J33</f>
        <v>1.0999999999999999E-2</v>
      </c>
      <c r="E33" s="444" t="str">
        <f>Residential!O33</f>
        <v>NV</v>
      </c>
      <c r="F33" s="445" t="str">
        <f>Residential!T33</f>
        <v>NV</v>
      </c>
      <c r="G33" s="443">
        <f>Commercial!J33</f>
        <v>4.9000000000000002E-2</v>
      </c>
      <c r="H33" s="444" t="str">
        <f>Commercial!O33</f>
        <v>NV</v>
      </c>
      <c r="I33" s="445" t="str">
        <f>Commercial!T33</f>
        <v>NV</v>
      </c>
      <c r="J33" s="447"/>
      <c r="K33" s="443" t="str">
        <f>Residential!L33</f>
        <v>NITI</v>
      </c>
      <c r="L33" s="444" t="str">
        <f>Residential!Q33</f>
        <v>NITI, NV</v>
      </c>
      <c r="M33" s="445" t="str">
        <f>Residential!V33</f>
        <v>NITI, NV</v>
      </c>
      <c r="N33" s="443" t="str">
        <f>Commercial!L33</f>
        <v>NITI</v>
      </c>
      <c r="O33" s="444" t="str">
        <f>Commercial!Q33</f>
        <v>NITI, NV</v>
      </c>
      <c r="P33" s="475" t="str">
        <f>Commercial!V33</f>
        <v>NITI, NV</v>
      </c>
    </row>
    <row r="34" spans="2:17" ht="14.25">
      <c r="B34" s="391" t="str">
        <f>Residential!A34</f>
        <v>Azinphos-methyl</v>
      </c>
      <c r="C34" s="449" t="str">
        <f>Residential!B34</f>
        <v>86-50-0</v>
      </c>
      <c r="D34" s="443" t="str">
        <f>Residential!J34</f>
        <v>NITI</v>
      </c>
      <c r="E34" s="444" t="str">
        <f>Residential!O34</f>
        <v>NITI, NV</v>
      </c>
      <c r="F34" s="445" t="str">
        <f>Residential!T34</f>
        <v>NITI, NV</v>
      </c>
      <c r="G34" s="443" t="str">
        <f>Commercial!J34</f>
        <v>NITI</v>
      </c>
      <c r="H34" s="444" t="str">
        <f>Commercial!O34</f>
        <v>NITI, NV</v>
      </c>
      <c r="I34" s="445" t="str">
        <f>Commercial!T34</f>
        <v>NITI, NV</v>
      </c>
      <c r="J34" s="447"/>
      <c r="K34" s="443">
        <f>Residential!L34</f>
        <v>10</v>
      </c>
      <c r="L34" s="444" t="str">
        <f>Residential!Q34</f>
        <v>NV</v>
      </c>
      <c r="M34" s="445" t="str">
        <f>Residential!V34</f>
        <v>NV</v>
      </c>
      <c r="N34" s="443">
        <f>Commercial!L34</f>
        <v>44</v>
      </c>
      <c r="O34" s="444" t="str">
        <f>Commercial!Q34</f>
        <v>NV</v>
      </c>
      <c r="P34" s="475" t="str">
        <f>Commercial!V34</f>
        <v>NV</v>
      </c>
    </row>
    <row r="35" spans="2:17" ht="14.25">
      <c r="B35" s="391" t="str">
        <f>Residential!A35</f>
        <v>Azobenzene</v>
      </c>
      <c r="C35" s="449" t="str">
        <f>Residential!B35</f>
        <v>103-33-3</v>
      </c>
      <c r="D35" s="443">
        <f>Residential!J35</f>
        <v>9.0999999999999998E-2</v>
      </c>
      <c r="E35" s="452">
        <f>Residential!O35</f>
        <v>3</v>
      </c>
      <c r="F35" s="445">
        <f>Residential!T35</f>
        <v>500</v>
      </c>
      <c r="G35" s="453">
        <f>Commercial!J35</f>
        <v>0.4</v>
      </c>
      <c r="H35" s="444">
        <f>Commercial!O35</f>
        <v>13</v>
      </c>
      <c r="I35" s="446">
        <f>Commercial!T35</f>
        <v>2200</v>
      </c>
      <c r="J35" s="447"/>
      <c r="K35" s="443" t="str">
        <f>Residential!L35</f>
        <v>NITI</v>
      </c>
      <c r="L35" s="444" t="str">
        <f>Residential!Q35</f>
        <v>NITI</v>
      </c>
      <c r="M35" s="445" t="str">
        <f>Residential!V35</f>
        <v>NITI</v>
      </c>
      <c r="N35" s="443" t="str">
        <f>Commercial!L35</f>
        <v>NITI</v>
      </c>
      <c r="O35" s="444" t="str">
        <f>Commercial!Q35</f>
        <v>NITI</v>
      </c>
      <c r="P35" s="475" t="str">
        <f>Commercial!V35</f>
        <v>NITI</v>
      </c>
    </row>
    <row r="36" spans="2:17" ht="14.25">
      <c r="B36" s="391" t="str">
        <f>Residential!A36</f>
        <v>Azodicarbonamide</v>
      </c>
      <c r="C36" s="449" t="str">
        <f>Residential!B36</f>
        <v>123-77-3</v>
      </c>
      <c r="D36" s="443" t="str">
        <f>Residential!J36</f>
        <v>NITI</v>
      </c>
      <c r="E36" s="444" t="str">
        <f>Residential!O36</f>
        <v>NITI, NV</v>
      </c>
      <c r="F36" s="445" t="str">
        <f>Residential!T36</f>
        <v>NITI, NV</v>
      </c>
      <c r="G36" s="443" t="str">
        <f>Commercial!J36</f>
        <v>NITI</v>
      </c>
      <c r="H36" s="444" t="str">
        <f>Commercial!O36</f>
        <v>NITI, NV</v>
      </c>
      <c r="I36" s="445" t="str">
        <f>Commercial!T36</f>
        <v>NITI, NV</v>
      </c>
      <c r="J36" s="447"/>
      <c r="K36" s="443">
        <f>Residential!L36</f>
        <v>7.3000000000000001E-3</v>
      </c>
      <c r="L36" s="444" t="str">
        <f>Residential!Q36</f>
        <v>NV</v>
      </c>
      <c r="M36" s="445" t="str">
        <f>Residential!V36</f>
        <v>NV</v>
      </c>
      <c r="N36" s="443">
        <f>Commercial!L36</f>
        <v>3.1E-2</v>
      </c>
      <c r="O36" s="444" t="str">
        <f>Commercial!Q36</f>
        <v>NV</v>
      </c>
      <c r="P36" s="475" t="str">
        <f>Commercial!V36</f>
        <v>NV</v>
      </c>
    </row>
    <row r="37" spans="2:17" ht="14.25">
      <c r="B37" s="391" t="str">
        <f>Residential!A37</f>
        <v>Barium</v>
      </c>
      <c r="C37" s="449" t="str">
        <f>Residential!B37</f>
        <v>7440-39-3</v>
      </c>
      <c r="D37" s="443" t="str">
        <f>Residential!J37</f>
        <v>NITI</v>
      </c>
      <c r="E37" s="444" t="str">
        <f>Residential!O37</f>
        <v>NITI, NV</v>
      </c>
      <c r="F37" s="445" t="str">
        <f>Residential!T37</f>
        <v>NITI, NV</v>
      </c>
      <c r="G37" s="443" t="str">
        <f>Commercial!J37</f>
        <v>NITI</v>
      </c>
      <c r="H37" s="444" t="str">
        <f>Commercial!O37</f>
        <v>NITI, NV</v>
      </c>
      <c r="I37" s="445" t="str">
        <f>Commercial!T37</f>
        <v>NITI, NV</v>
      </c>
      <c r="J37" s="447"/>
      <c r="K37" s="443">
        <f>Residential!L37</f>
        <v>0.52</v>
      </c>
      <c r="L37" s="444" t="str">
        <f>Residential!Q37</f>
        <v>NV</v>
      </c>
      <c r="M37" s="445" t="str">
        <f>Residential!V37</f>
        <v>NV</v>
      </c>
      <c r="N37" s="443">
        <f>Commercial!L37</f>
        <v>2.2000000000000002</v>
      </c>
      <c r="O37" s="444" t="str">
        <f>Commercial!Q37</f>
        <v>NV</v>
      </c>
      <c r="P37" s="475" t="str">
        <f>Commercial!V37</f>
        <v>NV</v>
      </c>
    </row>
    <row r="38" spans="2:17" ht="14.25">
      <c r="B38" s="391" t="str">
        <f>Residential!A38</f>
        <v>Benz[a]anthracene</v>
      </c>
      <c r="C38" s="449" t="str">
        <f>Residential!B38</f>
        <v>56-55-3</v>
      </c>
      <c r="D38" s="443">
        <f>Residential!J38</f>
        <v>1.7000000000000001E-2</v>
      </c>
      <c r="E38" s="444">
        <f>Residential!O38</f>
        <v>0.56000000000000005</v>
      </c>
      <c r="F38" s="445">
        <f>Residential!T38</f>
        <v>190</v>
      </c>
      <c r="G38" s="453">
        <f>Commercial!J38</f>
        <v>0.2</v>
      </c>
      <c r="H38" s="444">
        <f>Commercial!O38</f>
        <v>6.8</v>
      </c>
      <c r="I38" s="446">
        <f>Commercial!T38</f>
        <v>2300</v>
      </c>
      <c r="J38" s="447"/>
      <c r="K38" s="443" t="str">
        <f>Residential!L38</f>
        <v>NITI</v>
      </c>
      <c r="L38" s="444" t="str">
        <f>Residential!Q38</f>
        <v>NITI</v>
      </c>
      <c r="M38" s="445" t="str">
        <f>Residential!V38</f>
        <v>NITI</v>
      </c>
      <c r="N38" s="443" t="str">
        <f>Commercial!L38</f>
        <v>NITI</v>
      </c>
      <c r="O38" s="444" t="str">
        <f>Commercial!Q38</f>
        <v>NITI</v>
      </c>
      <c r="P38" s="475" t="str">
        <f>Commercial!V38</f>
        <v>NITI</v>
      </c>
      <c r="Q38" s="219" t="s">
        <v>1278</v>
      </c>
    </row>
    <row r="39" spans="2:17" ht="14.25">
      <c r="B39" s="391" t="str">
        <f>Residential!A39</f>
        <v>Benzene</v>
      </c>
      <c r="C39" s="449" t="str">
        <f>Residential!B39</f>
        <v>71-43-2</v>
      </c>
      <c r="D39" s="443">
        <f>Residential!J39</f>
        <v>0.36</v>
      </c>
      <c r="E39" s="444">
        <f>Residential!O39</f>
        <v>12</v>
      </c>
      <c r="F39" s="445">
        <f>Residential!T39</f>
        <v>2.8</v>
      </c>
      <c r="G39" s="443">
        <f>Commercial!J39</f>
        <v>1.6</v>
      </c>
      <c r="H39" s="444">
        <f>Commercial!O39</f>
        <v>52</v>
      </c>
      <c r="I39" s="445">
        <f>Commercial!T39</f>
        <v>12</v>
      </c>
      <c r="J39" s="447"/>
      <c r="K39" s="443">
        <f>Residential!L39</f>
        <v>31</v>
      </c>
      <c r="L39" s="448">
        <f>Residential!Q39</f>
        <v>1000</v>
      </c>
      <c r="M39" s="445">
        <f>Residential!V39</f>
        <v>240</v>
      </c>
      <c r="N39" s="443">
        <f>Commercial!L39</f>
        <v>130</v>
      </c>
      <c r="O39" s="448">
        <f>Commercial!Q39</f>
        <v>4400</v>
      </c>
      <c r="P39" s="476">
        <f>Commercial!V39</f>
        <v>1000</v>
      </c>
    </row>
    <row r="40" spans="2:17" ht="14.25">
      <c r="B40" s="391" t="str">
        <f>Residential!A40</f>
        <v>Benzene, Trimethyl</v>
      </c>
      <c r="C40" s="449" t="str">
        <f>Residential!B40</f>
        <v>25551-13-7</v>
      </c>
      <c r="D40" s="443" t="str">
        <f>Residential!J40</f>
        <v>NITI</v>
      </c>
      <c r="E40" s="444" t="str">
        <f>Residential!O40</f>
        <v>NITI</v>
      </c>
      <c r="F40" s="445" t="str">
        <f>Residential!T40</f>
        <v>NITI</v>
      </c>
      <c r="G40" s="443" t="str">
        <f>Commercial!J40</f>
        <v>NITI</v>
      </c>
      <c r="H40" s="444" t="str">
        <f>Commercial!O40</f>
        <v>NITI</v>
      </c>
      <c r="I40" s="445" t="str">
        <f>Commercial!T40</f>
        <v>NITI</v>
      </c>
      <c r="J40" s="447"/>
      <c r="K40" s="443">
        <f>Residential!L40</f>
        <v>4.2</v>
      </c>
      <c r="L40" s="444">
        <f>Residential!Q40</f>
        <v>140</v>
      </c>
      <c r="M40" s="445">
        <f>Residential!V40</f>
        <v>28</v>
      </c>
      <c r="N40" s="443">
        <f>Commercial!L40</f>
        <v>18</v>
      </c>
      <c r="O40" s="444">
        <f>Commercial!Q40</f>
        <v>580</v>
      </c>
      <c r="P40" s="475">
        <f>Commercial!V40</f>
        <v>120</v>
      </c>
    </row>
    <row r="41" spans="2:17" ht="14.25">
      <c r="B41" s="391" t="str">
        <f>Residential!A41</f>
        <v>Benzidine</v>
      </c>
      <c r="C41" s="449" t="str">
        <f>Residential!B41</f>
        <v>92-87-5</v>
      </c>
      <c r="D41" s="443">
        <f>Residential!J41</f>
        <v>1.5E-5</v>
      </c>
      <c r="E41" s="444" t="str">
        <f>Residential!O41</f>
        <v>NV</v>
      </c>
      <c r="F41" s="445" t="str">
        <f>Residential!T41</f>
        <v>NV</v>
      </c>
      <c r="G41" s="443">
        <f>Commercial!J41</f>
        <v>1.8000000000000001E-4</v>
      </c>
      <c r="H41" s="444" t="str">
        <f>Commercial!O41</f>
        <v>NV</v>
      </c>
      <c r="I41" s="445" t="str">
        <f>Commercial!T41</f>
        <v>NV</v>
      </c>
      <c r="J41" s="447"/>
      <c r="K41" s="443" t="str">
        <f>Residential!L41</f>
        <v>NITI</v>
      </c>
      <c r="L41" s="444" t="str">
        <f>Residential!Q41</f>
        <v>NITI, NV</v>
      </c>
      <c r="M41" s="445" t="str">
        <f>Residential!V41</f>
        <v>NITI, NV</v>
      </c>
      <c r="N41" s="443" t="str">
        <f>Commercial!L41</f>
        <v>NITI</v>
      </c>
      <c r="O41" s="444" t="str">
        <f>Commercial!Q41</f>
        <v>NITI, NV</v>
      </c>
      <c r="P41" s="475" t="str">
        <f>Commercial!V41</f>
        <v>NITI, NV</v>
      </c>
    </row>
    <row r="42" spans="2:17" ht="14.25">
      <c r="B42" s="391" t="str">
        <f>Residential!A42</f>
        <v>Benzo[a]pyrene</v>
      </c>
      <c r="C42" s="449" t="str">
        <f>Residential!B42</f>
        <v>50-32-8</v>
      </c>
      <c r="D42" s="443">
        <f>Residential!J42</f>
        <v>1.6999999999999999E-3</v>
      </c>
      <c r="E42" s="444" t="str">
        <f>Residential!O42</f>
        <v>NV</v>
      </c>
      <c r="F42" s="445" t="str">
        <f>Residential!T42</f>
        <v>NV</v>
      </c>
      <c r="G42" s="451">
        <f>Commercial!J42</f>
        <v>0.02</v>
      </c>
      <c r="H42" s="444" t="str">
        <f>Commercial!O42</f>
        <v>NV</v>
      </c>
      <c r="I42" s="445" t="str">
        <f>Commercial!T42</f>
        <v>NV</v>
      </c>
      <c r="J42" s="447"/>
      <c r="K42" s="443">
        <f>Residential!L42</f>
        <v>2.0999999999999999E-3</v>
      </c>
      <c r="L42" s="444" t="str">
        <f>Residential!Q42</f>
        <v>NV</v>
      </c>
      <c r="M42" s="445" t="str">
        <f>Residential!V42</f>
        <v>NV</v>
      </c>
      <c r="N42" s="443">
        <f>Commercial!L42</f>
        <v>8.8000000000000005E-3</v>
      </c>
      <c r="O42" s="444" t="str">
        <f>Commercial!Q42</f>
        <v>NV</v>
      </c>
      <c r="P42" s="475" t="str">
        <f>Commercial!V42</f>
        <v>NV</v>
      </c>
      <c r="Q42" s="219" t="s">
        <v>1278</v>
      </c>
    </row>
    <row r="43" spans="2:17" ht="14.25">
      <c r="B43" s="391" t="str">
        <f>Residential!A43</f>
        <v>Benzo[b]fluoranthene</v>
      </c>
      <c r="C43" s="449" t="str">
        <f>Residential!B43</f>
        <v>205-99-2</v>
      </c>
      <c r="D43" s="443">
        <f>Residential!J43</f>
        <v>1.7000000000000001E-2</v>
      </c>
      <c r="E43" s="444" t="str">
        <f>Residential!O43</f>
        <v>NV</v>
      </c>
      <c r="F43" s="445" t="str">
        <f>Residential!T43</f>
        <v>NV</v>
      </c>
      <c r="G43" s="453">
        <f>Commercial!J43</f>
        <v>0.2</v>
      </c>
      <c r="H43" s="444" t="str">
        <f>Commercial!O43</f>
        <v>NV</v>
      </c>
      <c r="I43" s="445" t="str">
        <f>Commercial!T43</f>
        <v>NV</v>
      </c>
      <c r="J43" s="447"/>
      <c r="K43" s="443" t="str">
        <f>Residential!L43</f>
        <v>NITI</v>
      </c>
      <c r="L43" s="444" t="str">
        <f>Residential!Q43</f>
        <v>NITI, NV</v>
      </c>
      <c r="M43" s="445" t="str">
        <f>Residential!V43</f>
        <v>NITI, NV</v>
      </c>
      <c r="N43" s="443" t="str">
        <f>Commercial!L43</f>
        <v>NITI</v>
      </c>
      <c r="O43" s="444" t="str">
        <f>Commercial!Q43</f>
        <v>NITI, NV</v>
      </c>
      <c r="P43" s="475" t="str">
        <f>Commercial!V43</f>
        <v>NITI, NV</v>
      </c>
      <c r="Q43" s="219" t="s">
        <v>1278</v>
      </c>
    </row>
    <row r="44" spans="2:17" ht="14.25">
      <c r="B44" s="391" t="str">
        <f>Residential!A44</f>
        <v>Benzo[e]pyrene</v>
      </c>
      <c r="C44" s="449" t="str">
        <f>Residential!B44</f>
        <v>192-97-2</v>
      </c>
      <c r="D44" s="443" t="str">
        <f>Residential!J44</f>
        <v>NITI</v>
      </c>
      <c r="E44" s="444" t="str">
        <f>Residential!O44</f>
        <v>NITI, NV</v>
      </c>
      <c r="F44" s="445" t="str">
        <f>Residential!T44</f>
        <v>NITI, NV</v>
      </c>
      <c r="G44" s="443" t="str">
        <f>Commercial!J44</f>
        <v>NITI</v>
      </c>
      <c r="H44" s="444" t="str">
        <f>Commercial!O44</f>
        <v>NITI, NV</v>
      </c>
      <c r="I44" s="445" t="str">
        <f>Commercial!T44</f>
        <v>NITI, NV</v>
      </c>
      <c r="J44" s="447"/>
      <c r="K44" s="443">
        <f>Residential!L44</f>
        <v>2.0999999999999999E-3</v>
      </c>
      <c r="L44" s="444" t="str">
        <f>Residential!Q44</f>
        <v>NV</v>
      </c>
      <c r="M44" s="445" t="str">
        <f>Residential!V44</f>
        <v>NV</v>
      </c>
      <c r="N44" s="443">
        <f>Commercial!L44</f>
        <v>8.8000000000000005E-3</v>
      </c>
      <c r="O44" s="444" t="str">
        <f>Commercial!Q44</f>
        <v>NV</v>
      </c>
      <c r="P44" s="475" t="str">
        <f>Commercial!V44</f>
        <v>NV</v>
      </c>
      <c r="Q44" s="219" t="s">
        <v>1278</v>
      </c>
    </row>
    <row r="45" spans="2:17" ht="14.25">
      <c r="B45" s="391" t="str">
        <f>Residential!A45</f>
        <v>Benzo[j]fluoranthene</v>
      </c>
      <c r="C45" s="449" t="str">
        <f>Residential!B45</f>
        <v>205-82-3</v>
      </c>
      <c r="D45" s="443">
        <f>Residential!J45</f>
        <v>2.5999999999999999E-2</v>
      </c>
      <c r="E45" s="444" t="str">
        <f>Residential!O45</f>
        <v>NV</v>
      </c>
      <c r="F45" s="445" t="str">
        <f>Residential!T45</f>
        <v>NV</v>
      </c>
      <c r="G45" s="443">
        <f>Commercial!J45</f>
        <v>0.11</v>
      </c>
      <c r="H45" s="444" t="str">
        <f>Commercial!O45</f>
        <v>NV</v>
      </c>
      <c r="I45" s="445" t="str">
        <f>Commercial!T45</f>
        <v>NV</v>
      </c>
      <c r="J45" s="447"/>
      <c r="K45" s="443" t="str">
        <f>Residential!L45</f>
        <v>NITI</v>
      </c>
      <c r="L45" s="444" t="str">
        <f>Residential!Q45</f>
        <v>NITI, NV</v>
      </c>
      <c r="M45" s="445" t="str">
        <f>Residential!V45</f>
        <v>NITI, NV</v>
      </c>
      <c r="N45" s="443" t="str">
        <f>Commercial!L45</f>
        <v>NITI</v>
      </c>
      <c r="O45" s="444" t="str">
        <f>Commercial!Q45</f>
        <v>NITI, NV</v>
      </c>
      <c r="P45" s="475" t="str">
        <f>Commercial!V45</f>
        <v>NITI, NV</v>
      </c>
      <c r="Q45" s="219" t="s">
        <v>1278</v>
      </c>
    </row>
    <row r="46" spans="2:17" ht="14.25">
      <c r="B46" s="391" t="str">
        <f>Residential!A46</f>
        <v>Benzo[k]fluoranthene</v>
      </c>
      <c r="C46" s="449" t="str">
        <f>Residential!B46</f>
        <v>207-08-9</v>
      </c>
      <c r="D46" s="443">
        <f>Residential!J46</f>
        <v>0.17</v>
      </c>
      <c r="E46" s="444" t="str">
        <f>Residential!O46</f>
        <v>NV</v>
      </c>
      <c r="F46" s="445" t="str">
        <f>Residential!T46</f>
        <v>NV</v>
      </c>
      <c r="G46" s="454">
        <f>Commercial!J46</f>
        <v>2</v>
      </c>
      <c r="H46" s="444" t="str">
        <f>Commercial!O46</f>
        <v>NV</v>
      </c>
      <c r="I46" s="445" t="str">
        <f>Commercial!T46</f>
        <v>NV</v>
      </c>
      <c r="J46" s="447"/>
      <c r="K46" s="443" t="str">
        <f>Residential!L46</f>
        <v>NITI</v>
      </c>
      <c r="L46" s="444" t="str">
        <f>Residential!Q46</f>
        <v>NITI, NV</v>
      </c>
      <c r="M46" s="445" t="str">
        <f>Residential!V46</f>
        <v>NITI, NV</v>
      </c>
      <c r="N46" s="443" t="str">
        <f>Commercial!L46</f>
        <v>NITI</v>
      </c>
      <c r="O46" s="444" t="str">
        <f>Commercial!Q46</f>
        <v>NITI, NV</v>
      </c>
      <c r="P46" s="475" t="str">
        <f>Commercial!V46</f>
        <v>NITI, NV</v>
      </c>
      <c r="Q46" s="219" t="s">
        <v>1278</v>
      </c>
    </row>
    <row r="47" spans="2:17" ht="14.25">
      <c r="B47" s="391" t="str">
        <f>Residential!A47</f>
        <v>Benzyl Chloride</v>
      </c>
      <c r="C47" s="449" t="str">
        <f>Residential!B47</f>
        <v>100-44-7</v>
      </c>
      <c r="D47" s="443">
        <f>Residential!J47</f>
        <v>5.7000000000000002E-2</v>
      </c>
      <c r="E47" s="444">
        <f>Residential!O47</f>
        <v>1.9</v>
      </c>
      <c r="F47" s="445">
        <f>Residential!T47</f>
        <v>7.2</v>
      </c>
      <c r="G47" s="443">
        <f>Commercial!J47</f>
        <v>0.25</v>
      </c>
      <c r="H47" s="444">
        <f>Commercial!O47</f>
        <v>8.3000000000000007</v>
      </c>
      <c r="I47" s="445">
        <f>Commercial!T47</f>
        <v>31</v>
      </c>
      <c r="J47" s="447"/>
      <c r="K47" s="454">
        <f>Residential!L47</f>
        <v>1</v>
      </c>
      <c r="L47" s="444">
        <f>Residential!Q47</f>
        <v>35</v>
      </c>
      <c r="M47" s="445">
        <f>Residential!V47</f>
        <v>130</v>
      </c>
      <c r="N47" s="443">
        <f>Commercial!L47</f>
        <v>4.4000000000000004</v>
      </c>
      <c r="O47" s="444">
        <f>Commercial!Q47</f>
        <v>150</v>
      </c>
      <c r="P47" s="475">
        <f>Commercial!V47</f>
        <v>550</v>
      </c>
    </row>
    <row r="48" spans="2:17" ht="14.25">
      <c r="B48" s="391" t="str">
        <f>Residential!A48</f>
        <v>Beryllium and compounds</v>
      </c>
      <c r="C48" s="449" t="str">
        <f>Residential!B48</f>
        <v>7440-41-7</v>
      </c>
      <c r="D48" s="443">
        <f>Residential!J48</f>
        <v>1.1999999999999999E-3</v>
      </c>
      <c r="E48" s="444" t="str">
        <f>Residential!O48</f>
        <v>NV</v>
      </c>
      <c r="F48" s="445" t="str">
        <f>Residential!T48</f>
        <v>NV</v>
      </c>
      <c r="G48" s="443">
        <f>Commercial!J48</f>
        <v>5.1000000000000004E-3</v>
      </c>
      <c r="H48" s="444" t="str">
        <f>Commercial!O48</f>
        <v>NV</v>
      </c>
      <c r="I48" s="445" t="str">
        <f>Commercial!T48</f>
        <v>NV</v>
      </c>
      <c r="J48" s="447"/>
      <c r="K48" s="443">
        <f>Residential!L48</f>
        <v>2.1000000000000001E-2</v>
      </c>
      <c r="L48" s="444" t="str">
        <f>Residential!Q48</f>
        <v>NV</v>
      </c>
      <c r="M48" s="445" t="str">
        <f>Residential!V48</f>
        <v>NV</v>
      </c>
      <c r="N48" s="443">
        <f>Commercial!L48</f>
        <v>8.7999999999999995E-2</v>
      </c>
      <c r="O48" s="444" t="str">
        <f>Commercial!Q48</f>
        <v>NV</v>
      </c>
      <c r="P48" s="475" t="str">
        <f>Commercial!V48</f>
        <v>NV</v>
      </c>
    </row>
    <row r="49" spans="2:16" ht="14.25">
      <c r="B49" s="391" t="str">
        <f>Residential!A49</f>
        <v>Biphenyl, 1,1'-</v>
      </c>
      <c r="C49" s="449" t="str">
        <f>Residential!B49</f>
        <v>92-52-4</v>
      </c>
      <c r="D49" s="443" t="str">
        <f>Residential!J49</f>
        <v>NITI</v>
      </c>
      <c r="E49" s="444" t="str">
        <f>Residential!O49</f>
        <v>NITI</v>
      </c>
      <c r="F49" s="445" t="str">
        <f>Residential!T49</f>
        <v>NITI</v>
      </c>
      <c r="G49" s="443" t="str">
        <f>Commercial!J49</f>
        <v>NITI</v>
      </c>
      <c r="H49" s="444" t="str">
        <f>Commercial!O49</f>
        <v>NITI</v>
      </c>
      <c r="I49" s="445" t="str">
        <f>Commercial!T49</f>
        <v>NITI</v>
      </c>
      <c r="J49" s="447"/>
      <c r="K49" s="443">
        <f>Residential!L49</f>
        <v>0.42</v>
      </c>
      <c r="L49" s="444">
        <f>Residential!Q49</f>
        <v>14</v>
      </c>
      <c r="M49" s="445">
        <f>Residential!V49</f>
        <v>91</v>
      </c>
      <c r="N49" s="443">
        <f>Commercial!L49</f>
        <v>1.8</v>
      </c>
      <c r="O49" s="444">
        <f>Commercial!Q49</f>
        <v>58</v>
      </c>
      <c r="P49" s="475">
        <f>Commercial!V49</f>
        <v>380</v>
      </c>
    </row>
    <row r="50" spans="2:16" ht="14.25">
      <c r="B50" s="391" t="str">
        <f>Residential!A50</f>
        <v>Bis(2-chloroethyl)ether</v>
      </c>
      <c r="C50" s="449" t="str">
        <f>Residential!B50</f>
        <v>111-44-4</v>
      </c>
      <c r="D50" s="443">
        <f>Residential!J50</f>
        <v>8.5000000000000006E-3</v>
      </c>
      <c r="E50" s="444">
        <f>Residential!O50</f>
        <v>0.28000000000000003</v>
      </c>
      <c r="F50" s="445">
        <f>Residential!T50</f>
        <v>32</v>
      </c>
      <c r="G50" s="443">
        <f>Commercial!J50</f>
        <v>3.6999999999999998E-2</v>
      </c>
      <c r="H50" s="444">
        <f>Commercial!O50</f>
        <v>1.2</v>
      </c>
      <c r="I50" s="445">
        <f>Commercial!T50</f>
        <v>140</v>
      </c>
      <c r="J50" s="447"/>
      <c r="K50" s="443" t="str">
        <f>Residential!L50</f>
        <v>NITI</v>
      </c>
      <c r="L50" s="444" t="str">
        <f>Residential!Q50</f>
        <v>NITI</v>
      </c>
      <c r="M50" s="445" t="str">
        <f>Residential!V50</f>
        <v>NITI</v>
      </c>
      <c r="N50" s="443" t="str">
        <f>Commercial!L50</f>
        <v>NITI</v>
      </c>
      <c r="O50" s="444" t="str">
        <f>Commercial!Q50</f>
        <v>NITI</v>
      </c>
      <c r="P50" s="475" t="str">
        <f>Commercial!V50</f>
        <v>NITI</v>
      </c>
    </row>
    <row r="51" spans="2:16" ht="14.25">
      <c r="B51" s="391" t="str">
        <f>Residential!A51</f>
        <v>Bis(2-ethylhexyl)phthalate</v>
      </c>
      <c r="C51" s="449" t="str">
        <f>Residential!B51</f>
        <v>117-81-7</v>
      </c>
      <c r="D51" s="443">
        <f>Residential!J51</f>
        <v>1.2</v>
      </c>
      <c r="E51" s="444" t="str">
        <f>Residential!O51</f>
        <v>NV</v>
      </c>
      <c r="F51" s="445" t="str">
        <f>Residential!T51</f>
        <v>NV</v>
      </c>
      <c r="G51" s="443">
        <f>Commercial!J51</f>
        <v>5.0999999999999996</v>
      </c>
      <c r="H51" s="444" t="str">
        <f>Commercial!O51</f>
        <v>NV</v>
      </c>
      <c r="I51" s="445" t="str">
        <f>Commercial!T51</f>
        <v>NV</v>
      </c>
      <c r="J51" s="447"/>
      <c r="K51" s="443" t="str">
        <f>Residential!L51</f>
        <v>NITI</v>
      </c>
      <c r="L51" s="444" t="str">
        <f>Residential!Q51</f>
        <v>NITI, NV</v>
      </c>
      <c r="M51" s="445" t="str">
        <f>Residential!V51</f>
        <v>NITI, NV</v>
      </c>
      <c r="N51" s="443" t="str">
        <f>Commercial!L51</f>
        <v>NITI</v>
      </c>
      <c r="O51" s="444" t="str">
        <f>Commercial!Q51</f>
        <v>NITI, NV</v>
      </c>
      <c r="P51" s="475" t="str">
        <f>Commercial!V51</f>
        <v>NITI, NV</v>
      </c>
    </row>
    <row r="52" spans="2:16" ht="14.25">
      <c r="B52" s="391" t="str">
        <f>Residential!A52</f>
        <v>Bis(chloromethyl)ether</v>
      </c>
      <c r="C52" s="449" t="str">
        <f>Residential!B52</f>
        <v>542-88-1</v>
      </c>
      <c r="D52" s="443">
        <f>Residential!J52</f>
        <v>4.5000000000000003E-5</v>
      </c>
      <c r="E52" s="444">
        <f>Residential!O52</f>
        <v>1.5E-3</v>
      </c>
      <c r="F52" s="445">
        <f>Residential!T52</f>
        <v>5.0000000000000001E-4</v>
      </c>
      <c r="G52" s="457">
        <f>Commercial!J52</f>
        <v>2.0000000000000001E-4</v>
      </c>
      <c r="H52" s="444">
        <f>Commercial!O52</f>
        <v>6.6E-3</v>
      </c>
      <c r="I52" s="445">
        <f>Commercial!T52</f>
        <v>2.2000000000000001E-3</v>
      </c>
      <c r="J52" s="447"/>
      <c r="K52" s="443" t="str">
        <f>Residential!L52</f>
        <v>NITI</v>
      </c>
      <c r="L52" s="444" t="str">
        <f>Residential!Q52</f>
        <v>NITI</v>
      </c>
      <c r="M52" s="445" t="str">
        <f>Residential!V52</f>
        <v>NITI</v>
      </c>
      <c r="N52" s="443" t="str">
        <f>Commercial!L52</f>
        <v>NITI</v>
      </c>
      <c r="O52" s="444" t="str">
        <f>Commercial!Q52</f>
        <v>NITI</v>
      </c>
      <c r="P52" s="475" t="str">
        <f>Commercial!V52</f>
        <v>NITI</v>
      </c>
    </row>
    <row r="53" spans="2:16" ht="14.25">
      <c r="B53" s="391" t="str">
        <f>Residential!A53</f>
        <v>Boron And Borates Only</v>
      </c>
      <c r="C53" s="449" t="str">
        <f>Residential!B53</f>
        <v>7440-42-8</v>
      </c>
      <c r="D53" s="443" t="str">
        <f>Residential!J53</f>
        <v>NITI</v>
      </c>
      <c r="E53" s="444" t="str">
        <f>Residential!O53</f>
        <v>NITI, NV</v>
      </c>
      <c r="F53" s="445" t="str">
        <f>Residential!T53</f>
        <v>NITI, NV</v>
      </c>
      <c r="G53" s="443" t="str">
        <f>Commercial!J53</f>
        <v>NITI</v>
      </c>
      <c r="H53" s="444" t="str">
        <f>Commercial!O53</f>
        <v>NITI, NV</v>
      </c>
      <c r="I53" s="445" t="str">
        <f>Commercial!T53</f>
        <v>NITI, NV</v>
      </c>
      <c r="J53" s="447"/>
      <c r="K53" s="443">
        <f>Residential!L53</f>
        <v>21</v>
      </c>
      <c r="L53" s="444" t="str">
        <f>Residential!Q53</f>
        <v>NV</v>
      </c>
      <c r="M53" s="445" t="str">
        <f>Residential!V53</f>
        <v>NV</v>
      </c>
      <c r="N53" s="443">
        <f>Commercial!L53</f>
        <v>88</v>
      </c>
      <c r="O53" s="444" t="str">
        <f>Commercial!Q53</f>
        <v>NV</v>
      </c>
      <c r="P53" s="475" t="str">
        <f>Commercial!V53</f>
        <v>NV</v>
      </c>
    </row>
    <row r="54" spans="2:16" ht="14.25">
      <c r="B54" s="391" t="str">
        <f>Residential!A54</f>
        <v>Boron Trichloride</v>
      </c>
      <c r="C54" s="449" t="str">
        <f>Residential!B54</f>
        <v>10294-34-5</v>
      </c>
      <c r="D54" s="443" t="str">
        <f>Residential!J54</f>
        <v>NITI</v>
      </c>
      <c r="E54" s="444" t="str">
        <f>Residential!O54</f>
        <v>NITI</v>
      </c>
      <c r="F54" s="445" t="str">
        <f>Residential!T54</f>
        <v>NITI</v>
      </c>
      <c r="G54" s="443" t="str">
        <f>Commercial!J54</f>
        <v>NITI</v>
      </c>
      <c r="H54" s="444" t="str">
        <f>Commercial!O54</f>
        <v>NITI</v>
      </c>
      <c r="I54" s="445" t="str">
        <f>Commercial!T54</f>
        <v>NITI</v>
      </c>
      <c r="J54" s="447"/>
      <c r="K54" s="443">
        <f>Residential!L54</f>
        <v>21</v>
      </c>
      <c r="L54" s="444">
        <f>Residential!Q54</f>
        <v>700</v>
      </c>
      <c r="M54" s="445" t="str">
        <f>Residential!V54</f>
        <v>No EPA Value</v>
      </c>
      <c r="N54" s="443">
        <f>Commercial!L54</f>
        <v>88</v>
      </c>
      <c r="O54" s="448">
        <f>Commercial!Q54</f>
        <v>2900</v>
      </c>
      <c r="P54" s="475" t="str">
        <f>Commercial!V54</f>
        <v>No EPA Value</v>
      </c>
    </row>
    <row r="55" spans="2:16" ht="14.25">
      <c r="B55" s="391" t="str">
        <f>Residential!A55</f>
        <v>Boron Trifluoride</v>
      </c>
      <c r="C55" s="449" t="str">
        <f>Residential!B55</f>
        <v>7637-07-2</v>
      </c>
      <c r="D55" s="443" t="str">
        <f>Residential!J55</f>
        <v>NITI</v>
      </c>
      <c r="E55" s="444" t="str">
        <f>Residential!O55</f>
        <v>NITI</v>
      </c>
      <c r="F55" s="445" t="str">
        <f>Residential!T55</f>
        <v>NITI</v>
      </c>
      <c r="G55" s="443" t="str">
        <f>Commercial!J55</f>
        <v>NITI</v>
      </c>
      <c r="H55" s="444" t="str">
        <f>Commercial!O55</f>
        <v>NITI</v>
      </c>
      <c r="I55" s="445" t="str">
        <f>Commercial!T55</f>
        <v>NITI</v>
      </c>
      <c r="J55" s="447"/>
      <c r="K55" s="443">
        <f>Residential!L55</f>
        <v>14</v>
      </c>
      <c r="L55" s="444">
        <f>Residential!Q55</f>
        <v>450</v>
      </c>
      <c r="M55" s="445" t="str">
        <f>Residential!V55</f>
        <v>No EPA Value</v>
      </c>
      <c r="N55" s="443">
        <f>Commercial!L55</f>
        <v>57</v>
      </c>
      <c r="O55" s="448">
        <f>Commercial!Q55</f>
        <v>1900</v>
      </c>
      <c r="P55" s="475" t="str">
        <f>Commercial!V55</f>
        <v>No EPA Value</v>
      </c>
    </row>
    <row r="56" spans="2:16" ht="14.25">
      <c r="B56" s="391" t="str">
        <f>Residential!A56</f>
        <v>Bromate</v>
      </c>
      <c r="C56" s="449" t="str">
        <f>Residential!B56</f>
        <v>15541-45-4</v>
      </c>
      <c r="D56" s="451">
        <f>Residential!J56</f>
        <v>0.02</v>
      </c>
      <c r="E56" s="444" t="str">
        <f>Residential!O56</f>
        <v>NV</v>
      </c>
      <c r="F56" s="445" t="str">
        <f>Residential!T56</f>
        <v>NV</v>
      </c>
      <c r="G56" s="443">
        <f>Commercial!J56</f>
        <v>8.7999999999999995E-2</v>
      </c>
      <c r="H56" s="444" t="str">
        <f>Commercial!O56</f>
        <v>NV</v>
      </c>
      <c r="I56" s="445" t="str">
        <f>Commercial!T56</f>
        <v>NV</v>
      </c>
      <c r="J56" s="447"/>
      <c r="K56" s="443" t="str">
        <f>Residential!L56</f>
        <v>NITI</v>
      </c>
      <c r="L56" s="444" t="str">
        <f>Residential!Q56</f>
        <v>NITI, NV</v>
      </c>
      <c r="M56" s="445" t="str">
        <f>Residential!V56</f>
        <v>NITI, NV</v>
      </c>
      <c r="N56" s="443" t="str">
        <f>Commercial!L56</f>
        <v>NITI</v>
      </c>
      <c r="O56" s="444" t="str">
        <f>Commercial!Q56</f>
        <v>NITI, NV</v>
      </c>
      <c r="P56" s="475" t="str">
        <f>Commercial!V56</f>
        <v>NITI, NV</v>
      </c>
    </row>
    <row r="57" spans="2:16" ht="14.25">
      <c r="B57" s="391" t="str">
        <f>Residential!A57</f>
        <v>Bromo-2-chloroethane, 1-</v>
      </c>
      <c r="C57" s="449" t="str">
        <f>Residential!B57</f>
        <v>107-04-0</v>
      </c>
      <c r="D57" s="443" t="str">
        <f>Residential!J57</f>
        <v>NITI</v>
      </c>
      <c r="E57" s="444" t="str">
        <f>Residential!O57</f>
        <v>NITI</v>
      </c>
      <c r="F57" s="445" t="str">
        <f>Residential!T57</f>
        <v>NITI</v>
      </c>
      <c r="G57" s="443" t="str">
        <f>Commercial!J57</f>
        <v>NITI</v>
      </c>
      <c r="H57" s="444" t="str">
        <f>Commercial!O57</f>
        <v>NITI</v>
      </c>
      <c r="I57" s="445" t="str">
        <f>Commercial!T57</f>
        <v>NITI</v>
      </c>
      <c r="J57" s="447"/>
      <c r="K57" s="443">
        <f>Residential!L57</f>
        <v>6.3E-2</v>
      </c>
      <c r="L57" s="444">
        <f>Residential!Q57</f>
        <v>2.1</v>
      </c>
      <c r="M57" s="445">
        <f>Residential!V57</f>
        <v>3.5</v>
      </c>
      <c r="N57" s="443">
        <f>Commercial!L57</f>
        <v>0.26</v>
      </c>
      <c r="O57" s="444">
        <f>Commercial!Q57</f>
        <v>8.8000000000000007</v>
      </c>
      <c r="P57" s="475">
        <f>Commercial!V57</f>
        <v>15</v>
      </c>
    </row>
    <row r="58" spans="2:16" ht="14.25">
      <c r="B58" s="391" t="str">
        <f>Residential!A58</f>
        <v>Bromobenzene</v>
      </c>
      <c r="C58" s="449" t="str">
        <f>Residential!B58</f>
        <v>108-86-1</v>
      </c>
      <c r="D58" s="443" t="str">
        <f>Residential!J58</f>
        <v>NITI</v>
      </c>
      <c r="E58" s="444" t="str">
        <f>Residential!O58</f>
        <v>NITI</v>
      </c>
      <c r="F58" s="445" t="str">
        <f>Residential!T58</f>
        <v>NITI</v>
      </c>
      <c r="G58" s="443" t="str">
        <f>Commercial!J58</f>
        <v>NITI</v>
      </c>
      <c r="H58" s="444" t="str">
        <f>Commercial!O58</f>
        <v>NITI</v>
      </c>
      <c r="I58" s="445" t="str">
        <f>Commercial!T58</f>
        <v>NITI</v>
      </c>
      <c r="J58" s="447"/>
      <c r="K58" s="443">
        <f>Residential!L58</f>
        <v>63</v>
      </c>
      <c r="L58" s="448">
        <f>Residential!Q58</f>
        <v>2100</v>
      </c>
      <c r="M58" s="446">
        <f>Residential!V58</f>
        <v>1500</v>
      </c>
      <c r="N58" s="443">
        <f>Commercial!L58</f>
        <v>260</v>
      </c>
      <c r="O58" s="448">
        <f>Commercial!Q58</f>
        <v>8800</v>
      </c>
      <c r="P58" s="476">
        <f>Commercial!V58</f>
        <v>6300</v>
      </c>
    </row>
    <row r="59" spans="2:16" ht="14.25">
      <c r="B59" s="391" t="str">
        <f>Residential!A59</f>
        <v>Bromochloromethane</v>
      </c>
      <c r="C59" s="449" t="str">
        <f>Residential!B59</f>
        <v>74-97-5</v>
      </c>
      <c r="D59" s="443" t="str">
        <f>Residential!J59</f>
        <v>NITI</v>
      </c>
      <c r="E59" s="444" t="str">
        <f>Residential!O59</f>
        <v>NITI</v>
      </c>
      <c r="F59" s="445" t="str">
        <f>Residential!T59</f>
        <v>NITI</v>
      </c>
      <c r="G59" s="443" t="str">
        <f>Commercial!J59</f>
        <v>NITI</v>
      </c>
      <c r="H59" s="444" t="str">
        <f>Commercial!O59</f>
        <v>NITI</v>
      </c>
      <c r="I59" s="445" t="str">
        <f>Commercial!T59</f>
        <v>NITI</v>
      </c>
      <c r="J59" s="447"/>
      <c r="K59" s="443">
        <f>Residential!L59</f>
        <v>42</v>
      </c>
      <c r="L59" s="448">
        <f>Residential!Q59</f>
        <v>1400</v>
      </c>
      <c r="M59" s="446">
        <f>Residential!V59</f>
        <v>1200</v>
      </c>
      <c r="N59" s="443">
        <f>Commercial!L59</f>
        <v>180</v>
      </c>
      <c r="O59" s="448">
        <f>Commercial!Q59</f>
        <v>5800</v>
      </c>
      <c r="P59" s="476">
        <f>Commercial!V59</f>
        <v>5000</v>
      </c>
    </row>
    <row r="60" spans="2:16" ht="14.25">
      <c r="B60" s="391" t="str">
        <f>Residential!A60</f>
        <v>Bromodichloromethane</v>
      </c>
      <c r="C60" s="449" t="str">
        <f>Residential!B60</f>
        <v>75-27-4</v>
      </c>
      <c r="D60" s="443">
        <f>Residential!J60</f>
        <v>7.5999999999999998E-2</v>
      </c>
      <c r="E60" s="444">
        <f>Residential!O60</f>
        <v>2.5</v>
      </c>
      <c r="F60" s="445">
        <f>Residential!T60</f>
        <v>1.6</v>
      </c>
      <c r="G60" s="443">
        <f>Commercial!J60</f>
        <v>0.33</v>
      </c>
      <c r="H60" s="444">
        <f>Commercial!O60</f>
        <v>11</v>
      </c>
      <c r="I60" s="445">
        <f>Commercial!T60</f>
        <v>6.9</v>
      </c>
      <c r="J60" s="447"/>
      <c r="K60" s="443" t="str">
        <f>Residential!L60</f>
        <v>NITI</v>
      </c>
      <c r="L60" s="444" t="str">
        <f>Residential!Q60</f>
        <v>NITI</v>
      </c>
      <c r="M60" s="445" t="str">
        <f>Residential!V60</f>
        <v>NITI</v>
      </c>
      <c r="N60" s="443" t="str">
        <f>Commercial!L60</f>
        <v>NITI</v>
      </c>
      <c r="O60" s="444" t="str">
        <f>Commercial!Q60</f>
        <v>NITI</v>
      </c>
      <c r="P60" s="475" t="str">
        <f>Commercial!V60</f>
        <v>NITI</v>
      </c>
    </row>
    <row r="61" spans="2:16" ht="14.25">
      <c r="B61" s="391" t="str">
        <f>Residential!A61</f>
        <v>Bromoform</v>
      </c>
      <c r="C61" s="449" t="str">
        <f>Residential!B61</f>
        <v>75-25-2</v>
      </c>
      <c r="D61" s="443">
        <f>Residential!J61</f>
        <v>2.6</v>
      </c>
      <c r="E61" s="444">
        <f>Residential!O61</f>
        <v>85</v>
      </c>
      <c r="F61" s="445">
        <f>Residential!T61</f>
        <v>250</v>
      </c>
      <c r="G61" s="443">
        <f>Commercial!J61</f>
        <v>11</v>
      </c>
      <c r="H61" s="444">
        <f>Commercial!O61</f>
        <v>370</v>
      </c>
      <c r="I61" s="446">
        <f>Commercial!T61</f>
        <v>1100</v>
      </c>
      <c r="J61" s="447"/>
      <c r="K61" s="443" t="str">
        <f>Residential!L61</f>
        <v>NITI</v>
      </c>
      <c r="L61" s="444" t="str">
        <f>Residential!Q61</f>
        <v>NITI</v>
      </c>
      <c r="M61" s="445" t="str">
        <f>Residential!V61</f>
        <v>NITI</v>
      </c>
      <c r="N61" s="443" t="str">
        <f>Commercial!L61</f>
        <v>NITI</v>
      </c>
      <c r="O61" s="444" t="str">
        <f>Commercial!Q61</f>
        <v>NITI</v>
      </c>
      <c r="P61" s="475" t="str">
        <f>Commercial!V61</f>
        <v>NITI</v>
      </c>
    </row>
    <row r="62" spans="2:16" ht="14.25">
      <c r="B62" s="391" t="str">
        <f>Residential!A62</f>
        <v>Bromomethane</v>
      </c>
      <c r="C62" s="449" t="str">
        <f>Residential!B62</f>
        <v>74-83-9</v>
      </c>
      <c r="D62" s="443" t="str">
        <f>Residential!J62</f>
        <v>NITI</v>
      </c>
      <c r="E62" s="444" t="str">
        <f>Residential!O62</f>
        <v>NITI</v>
      </c>
      <c r="F62" s="445" t="str">
        <f>Residential!T62</f>
        <v>NITI</v>
      </c>
      <c r="G62" s="443" t="str">
        <f>Commercial!J62</f>
        <v>NITI</v>
      </c>
      <c r="H62" s="444" t="str">
        <f>Commercial!O62</f>
        <v>NITI</v>
      </c>
      <c r="I62" s="445" t="str">
        <f>Commercial!T62</f>
        <v>NITI</v>
      </c>
      <c r="J62" s="447"/>
      <c r="K62" s="443">
        <f>Residential!L62</f>
        <v>5.2</v>
      </c>
      <c r="L62" s="444">
        <f>Residential!Q62</f>
        <v>170</v>
      </c>
      <c r="M62" s="445">
        <f>Residential!V62</f>
        <v>25</v>
      </c>
      <c r="N62" s="443">
        <f>Commercial!L62</f>
        <v>22</v>
      </c>
      <c r="O62" s="444">
        <f>Commercial!Q62</f>
        <v>730</v>
      </c>
      <c r="P62" s="475">
        <f>Commercial!V62</f>
        <v>110</v>
      </c>
    </row>
    <row r="63" spans="2:16" ht="14.25">
      <c r="B63" s="391" t="str">
        <f>Residential!A63</f>
        <v>Bromopropane, 1-</v>
      </c>
      <c r="C63" s="449" t="str">
        <f>Residential!B63</f>
        <v>106-94-5</v>
      </c>
      <c r="D63" s="443">
        <f>Residential!J63</f>
        <v>0.76</v>
      </c>
      <c r="E63" s="444">
        <f>Residential!O63</f>
        <v>25</v>
      </c>
      <c r="F63" s="445">
        <f>Residential!T63</f>
        <v>4.3</v>
      </c>
      <c r="G63" s="443">
        <f>Commercial!J63</f>
        <v>3.3</v>
      </c>
      <c r="H63" s="444">
        <f>Commercial!O63</f>
        <v>110</v>
      </c>
      <c r="I63" s="445">
        <f>Commercial!T63</f>
        <v>19</v>
      </c>
      <c r="J63" s="447"/>
      <c r="K63" s="443">
        <f>Residential!L63</f>
        <v>100</v>
      </c>
      <c r="L63" s="448">
        <f>Residential!Q63</f>
        <v>3500</v>
      </c>
      <c r="M63" s="445">
        <f>Residential!V63</f>
        <v>590</v>
      </c>
      <c r="N63" s="443">
        <f>Commercial!L63</f>
        <v>440</v>
      </c>
      <c r="O63" s="448">
        <f>Commercial!Q63</f>
        <v>15000</v>
      </c>
      <c r="P63" s="476">
        <f>Commercial!V63</f>
        <v>2500</v>
      </c>
    </row>
    <row r="64" spans="2:16" ht="14.25">
      <c r="B64" s="391" t="str">
        <f>Residential!A64</f>
        <v>Butadiene, 1,3-</v>
      </c>
      <c r="C64" s="449" t="str">
        <f>Residential!B64</f>
        <v>106-99-0</v>
      </c>
      <c r="D64" s="443">
        <f>Residential!J64</f>
        <v>9.4E-2</v>
      </c>
      <c r="E64" s="444">
        <f>Residential!O64</f>
        <v>3.1</v>
      </c>
      <c r="F64" s="445">
        <f>Residential!T64</f>
        <v>4.3999999999999997E-2</v>
      </c>
      <c r="G64" s="443">
        <f>Commercial!J64</f>
        <v>0.41</v>
      </c>
      <c r="H64" s="444">
        <f>Commercial!O64</f>
        <v>14</v>
      </c>
      <c r="I64" s="445">
        <f>Commercial!T64</f>
        <v>0.19</v>
      </c>
      <c r="J64" s="447"/>
      <c r="K64" s="443">
        <f>Residential!L64</f>
        <v>2.1</v>
      </c>
      <c r="L64" s="444">
        <f>Residential!Q64</f>
        <v>70</v>
      </c>
      <c r="M64" s="445">
        <f>Residential!V64</f>
        <v>0.97</v>
      </c>
      <c r="N64" s="443">
        <f>Commercial!L64</f>
        <v>8.8000000000000007</v>
      </c>
      <c r="O64" s="444">
        <f>Commercial!Q64</f>
        <v>290</v>
      </c>
      <c r="P64" s="475">
        <f>Commercial!V64</f>
        <v>4.0999999999999996</v>
      </c>
    </row>
    <row r="65" spans="2:16" ht="14.25">
      <c r="B65" s="391" t="str">
        <f>Residential!A65</f>
        <v>Butyl alcohol, sec-</v>
      </c>
      <c r="C65" s="449" t="str">
        <f>Residential!B65</f>
        <v>78-92-2</v>
      </c>
      <c r="D65" s="443" t="str">
        <f>Residential!J65</f>
        <v>NITI</v>
      </c>
      <c r="E65" s="444" t="str">
        <f>Residential!O65</f>
        <v>NITI</v>
      </c>
      <c r="F65" s="445" t="str">
        <f>Residential!T65</f>
        <v>NITI</v>
      </c>
      <c r="G65" s="443" t="str">
        <f>Commercial!J65</f>
        <v>NITI</v>
      </c>
      <c r="H65" s="444" t="str">
        <f>Commercial!O65</f>
        <v>NITI</v>
      </c>
      <c r="I65" s="445" t="str">
        <f>Commercial!T65</f>
        <v>NITI</v>
      </c>
      <c r="J65" s="447"/>
      <c r="K65" s="456">
        <f>Residential!L65</f>
        <v>31000</v>
      </c>
      <c r="L65" s="448">
        <f>Residential!Q65</f>
        <v>1000000</v>
      </c>
      <c r="M65" s="446">
        <f>Residential!V65</f>
        <v>190000000</v>
      </c>
      <c r="N65" s="456">
        <f>Commercial!L65</f>
        <v>22000</v>
      </c>
      <c r="O65" s="448">
        <f>Commercial!Q65</f>
        <v>730000</v>
      </c>
      <c r="P65" s="476">
        <f>Commercial!V65</f>
        <v>130000000</v>
      </c>
    </row>
    <row r="66" spans="2:16" ht="14.25">
      <c r="B66" s="391" t="str">
        <f>Residential!A66</f>
        <v>Butyl Alcohol, t-</v>
      </c>
      <c r="C66" s="449" t="str">
        <f>Residential!B66</f>
        <v>75-65-0</v>
      </c>
      <c r="D66" s="443" t="str">
        <f>Residential!J66</f>
        <v>NITI</v>
      </c>
      <c r="E66" s="444" t="str">
        <f>Residential!O66</f>
        <v>NITI</v>
      </c>
      <c r="F66" s="445" t="str">
        <f>Residential!T66</f>
        <v>NITI</v>
      </c>
      <c r="G66" s="443" t="str">
        <f>Commercial!J66</f>
        <v>NITI</v>
      </c>
      <c r="H66" s="444" t="str">
        <f>Commercial!O66</f>
        <v>NITI</v>
      </c>
      <c r="I66" s="445" t="str">
        <f>Commercial!T66</f>
        <v>NITI</v>
      </c>
      <c r="J66" s="447"/>
      <c r="K66" s="456">
        <f>Residential!L66</f>
        <v>5200</v>
      </c>
      <c r="L66" s="448">
        <f>Residential!Q66</f>
        <v>170000</v>
      </c>
      <c r="M66" s="446">
        <f>Residential!V66</f>
        <v>30000000</v>
      </c>
      <c r="N66" s="456">
        <f>Commercial!L66</f>
        <v>130000</v>
      </c>
      <c r="O66" s="448">
        <f>Commercial!Q66</f>
        <v>4400000</v>
      </c>
      <c r="P66" s="476">
        <f>Commercial!V66</f>
        <v>800000000</v>
      </c>
    </row>
    <row r="67" spans="2:16" ht="14.25">
      <c r="B67" s="391" t="str">
        <f>Residential!A67</f>
        <v>Butylated hydroxyanisole</v>
      </c>
      <c r="C67" s="449" t="str">
        <f>Residential!B67</f>
        <v>25013-16-5</v>
      </c>
      <c r="D67" s="443">
        <f>Residential!J67</f>
        <v>49</v>
      </c>
      <c r="E67" s="444" t="str">
        <f>Residential!O67</f>
        <v>NV</v>
      </c>
      <c r="F67" s="445" t="str">
        <f>Residential!T67</f>
        <v>NV</v>
      </c>
      <c r="G67" s="443">
        <f>Commercial!J67</f>
        <v>220</v>
      </c>
      <c r="H67" s="444" t="str">
        <f>Commercial!O67</f>
        <v>NV</v>
      </c>
      <c r="I67" s="445" t="str">
        <f>Commercial!T67</f>
        <v>NV</v>
      </c>
      <c r="J67" s="447"/>
      <c r="K67" s="443" t="str">
        <f>Residential!L67</f>
        <v>NITI</v>
      </c>
      <c r="L67" s="444" t="str">
        <f>Residential!Q67</f>
        <v>NITI, NV</v>
      </c>
      <c r="M67" s="445" t="str">
        <f>Residential!V67</f>
        <v>NITI, NV</v>
      </c>
      <c r="N67" s="443" t="str">
        <f>Commercial!L67</f>
        <v>NITI</v>
      </c>
      <c r="O67" s="444" t="str">
        <f>Commercial!Q67</f>
        <v>NITI, NV</v>
      </c>
      <c r="P67" s="475" t="str">
        <f>Commercial!V67</f>
        <v>NITI, NV</v>
      </c>
    </row>
    <row r="68" spans="2:16" ht="14.25">
      <c r="B68" s="391" t="str">
        <f>Residential!A68</f>
        <v>Cadmium (Diet)</v>
      </c>
      <c r="C68" s="449" t="str">
        <f>Residential!B68</f>
        <v>7440-43-9</v>
      </c>
      <c r="D68" s="443">
        <f>Residential!J68</f>
        <v>1.6000000000000001E-3</v>
      </c>
      <c r="E68" s="444" t="str">
        <f>Residential!O68</f>
        <v>NV</v>
      </c>
      <c r="F68" s="445" t="str">
        <f>Residential!T68</f>
        <v>NV</v>
      </c>
      <c r="G68" s="443">
        <f>Commercial!J68</f>
        <v>6.7999999999999996E-3</v>
      </c>
      <c r="H68" s="444" t="str">
        <f>Commercial!O68</f>
        <v>NV</v>
      </c>
      <c r="I68" s="445" t="str">
        <f>Commercial!T68</f>
        <v>NV</v>
      </c>
      <c r="J68" s="447"/>
      <c r="K68" s="451">
        <f>Residential!L68</f>
        <v>0.01</v>
      </c>
      <c r="L68" s="444" t="str">
        <f>Residential!Q68</f>
        <v>NV</v>
      </c>
      <c r="M68" s="445" t="str">
        <f>Residential!V68</f>
        <v>NV</v>
      </c>
      <c r="N68" s="443">
        <f>Commercial!L68</f>
        <v>4.3999999999999997E-2</v>
      </c>
      <c r="O68" s="444" t="str">
        <f>Commercial!Q68</f>
        <v>NV</v>
      </c>
      <c r="P68" s="475" t="str">
        <f>Commercial!V68</f>
        <v>NV</v>
      </c>
    </row>
    <row r="69" spans="2:16" ht="14.25">
      <c r="B69" s="391" t="str">
        <f>Residential!A69</f>
        <v>Cadmium (Water)</v>
      </c>
      <c r="C69" s="449" t="str">
        <f>Residential!B69</f>
        <v>7440-43-9</v>
      </c>
      <c r="D69" s="443">
        <f>Residential!J69</f>
        <v>1.6000000000000001E-3</v>
      </c>
      <c r="E69" s="444" t="str">
        <f>Residential!O69</f>
        <v>NV</v>
      </c>
      <c r="F69" s="445" t="str">
        <f>Residential!T69</f>
        <v>NV</v>
      </c>
      <c r="G69" s="443">
        <f>Commercial!J69</f>
        <v>6.7999999999999996E-3</v>
      </c>
      <c r="H69" s="444" t="str">
        <f>Commercial!O69</f>
        <v>NV</v>
      </c>
      <c r="I69" s="445" t="str">
        <f>Commercial!T69</f>
        <v>NV</v>
      </c>
      <c r="J69" s="447"/>
      <c r="K69" s="451">
        <f>Residential!L69</f>
        <v>0.01</v>
      </c>
      <c r="L69" s="444" t="str">
        <f>Residential!Q69</f>
        <v>NV</v>
      </c>
      <c r="M69" s="445" t="str">
        <f>Residential!V69</f>
        <v>NV</v>
      </c>
      <c r="N69" s="443">
        <f>Commercial!L69</f>
        <v>4.3999999999999997E-2</v>
      </c>
      <c r="O69" s="444" t="str">
        <f>Commercial!Q69</f>
        <v>NV</v>
      </c>
      <c r="P69" s="475" t="str">
        <f>Commercial!V69</f>
        <v>NV</v>
      </c>
    </row>
    <row r="70" spans="2:16" ht="14.25">
      <c r="B70" s="391" t="str">
        <f>Residential!A70</f>
        <v>Calcium Cyanide</v>
      </c>
      <c r="C70" s="449" t="str">
        <f>Residential!B70</f>
        <v>592-01-8</v>
      </c>
      <c r="D70" s="443" t="str">
        <f>Residential!J70</f>
        <v>NITI</v>
      </c>
      <c r="E70" s="444" t="str">
        <f>Residential!O70</f>
        <v>NITI, NV</v>
      </c>
      <c r="F70" s="445" t="str">
        <f>Residential!T70</f>
        <v>NITI, NV</v>
      </c>
      <c r="G70" s="443" t="str">
        <f>Commercial!J70</f>
        <v>NITI</v>
      </c>
      <c r="H70" s="444" t="str">
        <f>Commercial!O70</f>
        <v>NITI, NV</v>
      </c>
      <c r="I70" s="445" t="str">
        <f>Commercial!T70</f>
        <v>NITI, NV</v>
      </c>
      <c r="J70" s="447"/>
      <c r="K70" s="443">
        <f>Residential!L70</f>
        <v>9.4</v>
      </c>
      <c r="L70" s="444" t="str">
        <f>Residential!Q70</f>
        <v>NV</v>
      </c>
      <c r="M70" s="445" t="str">
        <f>Residential!V70</f>
        <v>NV</v>
      </c>
      <c r="N70" s="443">
        <f>Commercial!L70</f>
        <v>39</v>
      </c>
      <c r="O70" s="444" t="str">
        <f>Commercial!Q70</f>
        <v>NV</v>
      </c>
      <c r="P70" s="475" t="str">
        <f>Commercial!V70</f>
        <v>NV</v>
      </c>
    </row>
    <row r="71" spans="2:16" ht="14.25">
      <c r="B71" s="391" t="str">
        <f>Residential!A71</f>
        <v>Caprolactam</v>
      </c>
      <c r="C71" s="449" t="str">
        <f>Residential!B71</f>
        <v>105-60-2</v>
      </c>
      <c r="D71" s="443" t="str">
        <f>Residential!J71</f>
        <v>NITI</v>
      </c>
      <c r="E71" s="444" t="str">
        <f>Residential!O71</f>
        <v>NITI, NV</v>
      </c>
      <c r="F71" s="445" t="str">
        <f>Residential!T71</f>
        <v>NITI, NV</v>
      </c>
      <c r="G71" s="443" t="str">
        <f>Commercial!J71</f>
        <v>NITI</v>
      </c>
      <c r="H71" s="444" t="str">
        <f>Commercial!O71</f>
        <v>NITI, NV</v>
      </c>
      <c r="I71" s="445" t="str">
        <f>Commercial!T71</f>
        <v>NITI, NV</v>
      </c>
      <c r="J71" s="447"/>
      <c r="K71" s="443">
        <f>Residential!L71</f>
        <v>2.2999999999999998</v>
      </c>
      <c r="L71" s="444" t="str">
        <f>Residential!Q71</f>
        <v>NV</v>
      </c>
      <c r="M71" s="445" t="str">
        <f>Residential!V71</f>
        <v>NV</v>
      </c>
      <c r="N71" s="443">
        <f>Commercial!L71</f>
        <v>9.6</v>
      </c>
      <c r="O71" s="444" t="str">
        <f>Commercial!Q71</f>
        <v>NV</v>
      </c>
      <c r="P71" s="475" t="str">
        <f>Commercial!V71</f>
        <v>NV</v>
      </c>
    </row>
    <row r="72" spans="2:16" ht="14.25">
      <c r="B72" s="391" t="str">
        <f>Residential!A72</f>
        <v>Captafol</v>
      </c>
      <c r="C72" s="449" t="str">
        <f>Residential!B72</f>
        <v>2425-06-1</v>
      </c>
      <c r="D72" s="443">
        <f>Residential!J72</f>
        <v>6.5000000000000002E-2</v>
      </c>
      <c r="E72" s="444" t="str">
        <f>Residential!O72</f>
        <v>NV</v>
      </c>
      <c r="F72" s="445" t="str">
        <f>Residential!T72</f>
        <v>NV</v>
      </c>
      <c r="G72" s="443">
        <f>Commercial!J72</f>
        <v>0.28999999999999998</v>
      </c>
      <c r="H72" s="444" t="str">
        <f>Commercial!O72</f>
        <v>NV</v>
      </c>
      <c r="I72" s="445" t="str">
        <f>Commercial!T72</f>
        <v>NV</v>
      </c>
      <c r="J72" s="447"/>
      <c r="K72" s="443" t="str">
        <f>Residential!L72</f>
        <v>NITI</v>
      </c>
      <c r="L72" s="444" t="str">
        <f>Residential!Q72</f>
        <v>NITI, NV</v>
      </c>
      <c r="M72" s="445" t="str">
        <f>Residential!V72</f>
        <v>NITI, NV</v>
      </c>
      <c r="N72" s="443" t="str">
        <f>Commercial!L72</f>
        <v>NITI</v>
      </c>
      <c r="O72" s="444" t="str">
        <f>Commercial!Q72</f>
        <v>NITI, NV</v>
      </c>
      <c r="P72" s="475" t="str">
        <f>Commercial!V72</f>
        <v>NITI, NV</v>
      </c>
    </row>
    <row r="73" spans="2:16" ht="14.25">
      <c r="B73" s="391" t="str">
        <f>Residential!A73</f>
        <v>Captan</v>
      </c>
      <c r="C73" s="449" t="str">
        <f>Residential!B73</f>
        <v>133-06-2</v>
      </c>
      <c r="D73" s="443">
        <f>Residential!J73</f>
        <v>4.3</v>
      </c>
      <c r="E73" s="444" t="str">
        <f>Residential!O73</f>
        <v>NV</v>
      </c>
      <c r="F73" s="445" t="str">
        <f>Residential!T73</f>
        <v>NV</v>
      </c>
      <c r="G73" s="443">
        <f>Commercial!J73</f>
        <v>19</v>
      </c>
      <c r="H73" s="444" t="str">
        <f>Commercial!O73</f>
        <v>NV</v>
      </c>
      <c r="I73" s="445" t="str">
        <f>Commercial!T73</f>
        <v>NV</v>
      </c>
      <c r="J73" s="447"/>
      <c r="K73" s="443" t="str">
        <f>Residential!L73</f>
        <v>NITI</v>
      </c>
      <c r="L73" s="444" t="str">
        <f>Residential!Q73</f>
        <v>NITI, NV</v>
      </c>
      <c r="M73" s="445" t="str">
        <f>Residential!V73</f>
        <v>NITI, NV</v>
      </c>
      <c r="N73" s="443" t="str">
        <f>Commercial!L73</f>
        <v>NITI</v>
      </c>
      <c r="O73" s="444" t="str">
        <f>Commercial!Q73</f>
        <v>NITI, NV</v>
      </c>
      <c r="P73" s="475" t="str">
        <f>Commercial!V73</f>
        <v>NITI, NV</v>
      </c>
    </row>
    <row r="74" spans="2:16" ht="14.25">
      <c r="B74" s="391" t="str">
        <f>Residential!A74</f>
        <v>Carbon Disulfide</v>
      </c>
      <c r="C74" s="449" t="str">
        <f>Residential!B74</f>
        <v>75-15-0</v>
      </c>
      <c r="D74" s="443" t="str">
        <f>Residential!J74</f>
        <v>NITI</v>
      </c>
      <c r="E74" s="444" t="str">
        <f>Residential!O74</f>
        <v>NITI</v>
      </c>
      <c r="F74" s="445" t="str">
        <f>Residential!T74</f>
        <v>NITI</v>
      </c>
      <c r="G74" s="443" t="str">
        <f>Commercial!J74</f>
        <v>NITI</v>
      </c>
      <c r="H74" s="444" t="str">
        <f>Commercial!O74</f>
        <v>NITI</v>
      </c>
      <c r="I74" s="445" t="str">
        <f>Commercial!T74</f>
        <v>NITI</v>
      </c>
      <c r="J74" s="447"/>
      <c r="K74" s="443">
        <f>Residential!L74</f>
        <v>730</v>
      </c>
      <c r="L74" s="448">
        <f>Residential!Q74</f>
        <v>24000</v>
      </c>
      <c r="M74" s="446">
        <f>Residential!V74</f>
        <v>1900</v>
      </c>
      <c r="N74" s="456">
        <f>Commercial!L74</f>
        <v>3100</v>
      </c>
      <c r="O74" s="448">
        <f>Commercial!Q74</f>
        <v>100000</v>
      </c>
      <c r="P74" s="476">
        <f>Commercial!V74</f>
        <v>8200</v>
      </c>
    </row>
    <row r="75" spans="2:16" ht="14.25">
      <c r="B75" s="391" t="str">
        <f>Residential!A75</f>
        <v>Carbon Tetrachloride</v>
      </c>
      <c r="C75" s="449" t="str">
        <f>Residential!B75</f>
        <v>56-23-5</v>
      </c>
      <c r="D75" s="443">
        <f>Residential!J75</f>
        <v>0.47</v>
      </c>
      <c r="E75" s="444">
        <f>Residential!O75</f>
        <v>16</v>
      </c>
      <c r="F75" s="445">
        <f>Residential!T75</f>
        <v>0.71</v>
      </c>
      <c r="G75" s="454">
        <f>Commercial!J75</f>
        <v>2</v>
      </c>
      <c r="H75" s="444">
        <f>Commercial!O75</f>
        <v>68</v>
      </c>
      <c r="I75" s="445">
        <f>Commercial!T75</f>
        <v>3.1</v>
      </c>
      <c r="J75" s="447"/>
      <c r="K75" s="443">
        <f>Residential!L75</f>
        <v>100</v>
      </c>
      <c r="L75" s="448">
        <f>Residential!Q75</f>
        <v>3500</v>
      </c>
      <c r="M75" s="445">
        <f>Residential!V75</f>
        <v>160</v>
      </c>
      <c r="N75" s="443">
        <f>Commercial!L75</f>
        <v>440</v>
      </c>
      <c r="O75" s="448">
        <f>Commercial!Q75</f>
        <v>15000</v>
      </c>
      <c r="P75" s="475">
        <f>Commercial!V75</f>
        <v>670</v>
      </c>
    </row>
    <row r="76" spans="2:16" ht="14.25">
      <c r="B76" s="391" t="str">
        <f>Residential!A76</f>
        <v>Carbonyl Sulfide</v>
      </c>
      <c r="C76" s="449" t="str">
        <f>Residential!B76</f>
        <v>463-58-1</v>
      </c>
      <c r="D76" s="443" t="str">
        <f>Residential!J76</f>
        <v>NITI</v>
      </c>
      <c r="E76" s="444" t="str">
        <f>Residential!O76</f>
        <v>NITI</v>
      </c>
      <c r="F76" s="445" t="str">
        <f>Residential!T76</f>
        <v>NITI</v>
      </c>
      <c r="G76" s="443" t="str">
        <f>Commercial!J76</f>
        <v>NITI</v>
      </c>
      <c r="H76" s="444" t="str">
        <f>Commercial!O76</f>
        <v>NITI</v>
      </c>
      <c r="I76" s="445" t="str">
        <f>Commercial!T76</f>
        <v>NITI</v>
      </c>
      <c r="J76" s="447"/>
      <c r="K76" s="443">
        <f>Residential!L76</f>
        <v>100</v>
      </c>
      <c r="L76" s="448">
        <f>Residential!Q76</f>
        <v>3500</v>
      </c>
      <c r="M76" s="458">
        <f>Residential!V76</f>
        <v>4</v>
      </c>
      <c r="N76" s="443">
        <f>Commercial!L76</f>
        <v>440</v>
      </c>
      <c r="O76" s="448">
        <f>Commercial!Q76</f>
        <v>15000</v>
      </c>
      <c r="P76" s="475">
        <f>Commercial!V76</f>
        <v>17</v>
      </c>
    </row>
    <row r="77" spans="2:16" ht="14.25">
      <c r="B77" s="391" t="str">
        <f>Residential!A77</f>
        <v>Ceric oxide</v>
      </c>
      <c r="C77" s="449" t="str">
        <f>Residential!B77</f>
        <v>1306-38-3</v>
      </c>
      <c r="D77" s="443" t="str">
        <f>Residential!J77</f>
        <v>NITI</v>
      </c>
      <c r="E77" s="444" t="str">
        <f>Residential!O77</f>
        <v>NITI, NV</v>
      </c>
      <c r="F77" s="445" t="str">
        <f>Residential!T77</f>
        <v>NITI, NV</v>
      </c>
      <c r="G77" s="443" t="str">
        <f>Commercial!J77</f>
        <v>NITI</v>
      </c>
      <c r="H77" s="444" t="str">
        <f>Commercial!O77</f>
        <v>NITI, NV</v>
      </c>
      <c r="I77" s="445" t="str">
        <f>Commercial!T77</f>
        <v>NITI, NV</v>
      </c>
      <c r="J77" s="447"/>
      <c r="K77" s="443">
        <f>Residential!L77</f>
        <v>0.94</v>
      </c>
      <c r="L77" s="444" t="str">
        <f>Residential!Q77</f>
        <v>NV</v>
      </c>
      <c r="M77" s="445" t="str">
        <f>Residential!V77</f>
        <v>NV</v>
      </c>
      <c r="N77" s="443">
        <f>Commercial!L77</f>
        <v>3.9</v>
      </c>
      <c r="O77" s="444" t="str">
        <f>Commercial!Q77</f>
        <v>NV</v>
      </c>
      <c r="P77" s="475" t="str">
        <f>Commercial!V77</f>
        <v>NV</v>
      </c>
    </row>
    <row r="78" spans="2:16" ht="14.25">
      <c r="B78" s="391" t="str">
        <f>Residential!A78</f>
        <v>Chlordane (technical mixture)</v>
      </c>
      <c r="C78" s="449" t="str">
        <f>Residential!B78</f>
        <v>12789-03-6</v>
      </c>
      <c r="D78" s="443">
        <f>Residential!J78</f>
        <v>2.8000000000000001E-2</v>
      </c>
      <c r="E78" s="444">
        <f>Residential!O78</f>
        <v>0.94</v>
      </c>
      <c r="F78" s="445">
        <f>Residential!T78</f>
        <v>150</v>
      </c>
      <c r="G78" s="443">
        <f>Commercial!J78</f>
        <v>0.12</v>
      </c>
      <c r="H78" s="444">
        <f>Commercial!O78</f>
        <v>4.0999999999999996</v>
      </c>
      <c r="I78" s="445">
        <f>Commercial!T78</f>
        <v>670</v>
      </c>
      <c r="J78" s="447"/>
      <c r="K78" s="443">
        <f>Residential!L78</f>
        <v>0.73</v>
      </c>
      <c r="L78" s="444">
        <f>Residential!Q78</f>
        <v>24</v>
      </c>
      <c r="M78" s="446">
        <f>Residential!V78</f>
        <v>4000</v>
      </c>
      <c r="N78" s="443">
        <f>Commercial!L78</f>
        <v>3.1</v>
      </c>
      <c r="O78" s="444">
        <f>Commercial!Q78</f>
        <v>100</v>
      </c>
      <c r="P78" s="476">
        <f>Commercial!V78</f>
        <v>17000</v>
      </c>
    </row>
    <row r="79" spans="2:16" ht="14.25">
      <c r="B79" s="391" t="str">
        <f>Residential!A79</f>
        <v>Chlordecone (Kepone)</v>
      </c>
      <c r="C79" s="449" t="str">
        <f>Residential!B79</f>
        <v>143-50-0</v>
      </c>
      <c r="D79" s="443">
        <f>Residential!J79</f>
        <v>6.0999999999999997E-4</v>
      </c>
      <c r="E79" s="444" t="str">
        <f>Residential!O79</f>
        <v>NV</v>
      </c>
      <c r="F79" s="445" t="str">
        <f>Residential!T79</f>
        <v>NV</v>
      </c>
      <c r="G79" s="443">
        <f>Commercial!J79</f>
        <v>2.7000000000000001E-3</v>
      </c>
      <c r="H79" s="444" t="str">
        <f>Commercial!O79</f>
        <v>NV</v>
      </c>
      <c r="I79" s="445" t="str">
        <f>Commercial!T79</f>
        <v>NV</v>
      </c>
      <c r="J79" s="447"/>
      <c r="K79" s="443" t="str">
        <f>Residential!L79</f>
        <v>NITI</v>
      </c>
      <c r="L79" s="444" t="str">
        <f>Residential!Q79</f>
        <v>NITI, NV</v>
      </c>
      <c r="M79" s="445" t="str">
        <f>Residential!V79</f>
        <v>NITI, NV</v>
      </c>
      <c r="N79" s="443" t="str">
        <f>Commercial!L79</f>
        <v>NITI</v>
      </c>
      <c r="O79" s="444" t="str">
        <f>Commercial!Q79</f>
        <v>NITI, NV</v>
      </c>
      <c r="P79" s="475" t="str">
        <f>Commercial!V79</f>
        <v>NITI, NV</v>
      </c>
    </row>
    <row r="80" spans="2:16" ht="14.25">
      <c r="B80" s="391" t="str">
        <f>Residential!A80</f>
        <v>Chlorine</v>
      </c>
      <c r="C80" s="449" t="str">
        <f>Residential!B80</f>
        <v>7782-50-5</v>
      </c>
      <c r="D80" s="443" t="str">
        <f>Residential!J80</f>
        <v>NITI</v>
      </c>
      <c r="E80" s="444" t="str">
        <f>Residential!O80</f>
        <v>NITI</v>
      </c>
      <c r="F80" s="445" t="str">
        <f>Residential!T80</f>
        <v>NITI</v>
      </c>
      <c r="G80" s="443" t="str">
        <f>Commercial!J80</f>
        <v>NITI</v>
      </c>
      <c r="H80" s="444" t="str">
        <f>Commercial!O80</f>
        <v>NITI</v>
      </c>
      <c r="I80" s="445" t="str">
        <f>Commercial!T80</f>
        <v>NITI</v>
      </c>
      <c r="J80" s="447"/>
      <c r="K80" s="443">
        <f>Residential!L80</f>
        <v>0.15</v>
      </c>
      <c r="L80" s="452">
        <f>Residential!Q80</f>
        <v>5</v>
      </c>
      <c r="M80" s="445">
        <f>Residential!V80</f>
        <v>0.42</v>
      </c>
      <c r="N80" s="443">
        <f>Commercial!L80</f>
        <v>0.64</v>
      </c>
      <c r="O80" s="444">
        <f>Commercial!Q80</f>
        <v>21</v>
      </c>
      <c r="P80" s="475">
        <f>Commercial!V80</f>
        <v>1.8</v>
      </c>
    </row>
    <row r="81" spans="2:16" ht="14.25">
      <c r="B81" s="391" t="str">
        <f>Residential!A81</f>
        <v>Chlorine Dioxide</v>
      </c>
      <c r="C81" s="449" t="str">
        <f>Residential!B81</f>
        <v>10049-04-4</v>
      </c>
      <c r="D81" s="443" t="str">
        <f>Residential!J81</f>
        <v>NITI</v>
      </c>
      <c r="E81" s="444" t="str">
        <f>Residential!O81</f>
        <v>NITI</v>
      </c>
      <c r="F81" s="445" t="str">
        <f>Residential!T81</f>
        <v>NITI</v>
      </c>
      <c r="G81" s="443" t="str">
        <f>Commercial!J81</f>
        <v>NITI</v>
      </c>
      <c r="H81" s="444" t="str">
        <f>Commercial!O81</f>
        <v>NITI</v>
      </c>
      <c r="I81" s="445" t="str">
        <f>Commercial!T81</f>
        <v>NITI</v>
      </c>
      <c r="J81" s="447"/>
      <c r="K81" s="443">
        <f>Residential!L81</f>
        <v>0.21</v>
      </c>
      <c r="L81" s="452">
        <f>Residential!Q81</f>
        <v>7</v>
      </c>
      <c r="M81" s="445">
        <f>Residential!V81</f>
        <v>0.21</v>
      </c>
      <c r="N81" s="443">
        <f>Commercial!L81</f>
        <v>0.88</v>
      </c>
      <c r="O81" s="444">
        <f>Commercial!Q81</f>
        <v>29</v>
      </c>
      <c r="P81" s="475">
        <f>Commercial!V81</f>
        <v>0.87</v>
      </c>
    </row>
    <row r="82" spans="2:16" ht="14.25">
      <c r="B82" s="391" t="str">
        <f>Residential!A82</f>
        <v>Chloro-1,1-difluoroethane, 1-</v>
      </c>
      <c r="C82" s="449" t="str">
        <f>Residential!B82</f>
        <v>75-68-3</v>
      </c>
      <c r="D82" s="443" t="str">
        <f>Residential!J82</f>
        <v>NITI</v>
      </c>
      <c r="E82" s="444" t="str">
        <f>Residential!O82</f>
        <v>NITI</v>
      </c>
      <c r="F82" s="445" t="str">
        <f>Residential!T82</f>
        <v>NITI</v>
      </c>
      <c r="G82" s="443" t="str">
        <f>Commercial!J82</f>
        <v>NITI</v>
      </c>
      <c r="H82" s="444" t="str">
        <f>Commercial!O82</f>
        <v>NITI</v>
      </c>
      <c r="I82" s="445" t="str">
        <f>Commercial!T82</f>
        <v>NITI</v>
      </c>
      <c r="J82" s="447"/>
      <c r="K82" s="456">
        <f>Residential!L82</f>
        <v>52000</v>
      </c>
      <c r="L82" s="448">
        <f>Residential!Q82</f>
        <v>1700000</v>
      </c>
      <c r="M82" s="446">
        <f>Residential!V82</f>
        <v>860000</v>
      </c>
      <c r="N82" s="456">
        <f>Commercial!L82</f>
        <v>220000</v>
      </c>
      <c r="O82" s="448">
        <f>Commercial!Q82</f>
        <v>7300000</v>
      </c>
      <c r="P82" s="476">
        <f>Commercial!V82</f>
        <v>3600000</v>
      </c>
    </row>
    <row r="83" spans="2:16" ht="14.25">
      <c r="B83" s="391" t="str">
        <f>Residential!A83</f>
        <v>Chloro-1,3-butadiene, 2- (Chloroprene)</v>
      </c>
      <c r="C83" s="449" t="str">
        <f>Residential!B83</f>
        <v>126-99-8</v>
      </c>
      <c r="D83" s="443">
        <f>Residential!J83</f>
        <v>3.3999999999999998E-3</v>
      </c>
      <c r="E83" s="444">
        <f>Residential!O83</f>
        <v>0.11</v>
      </c>
      <c r="F83" s="445">
        <f>Residential!T83</f>
        <v>2.7000000000000001E-3</v>
      </c>
      <c r="G83" s="443">
        <f>Commercial!J83</f>
        <v>4.1000000000000002E-2</v>
      </c>
      <c r="H83" s="444">
        <f>Commercial!O83</f>
        <v>1.4</v>
      </c>
      <c r="I83" s="445">
        <f>Commercial!T83</f>
        <v>3.3000000000000002E-2</v>
      </c>
      <c r="J83" s="447"/>
      <c r="K83" s="443">
        <f>Residential!L83</f>
        <v>21</v>
      </c>
      <c r="L83" s="444">
        <f>Residential!Q83</f>
        <v>700</v>
      </c>
      <c r="M83" s="445">
        <f>Residential!V83</f>
        <v>17</v>
      </c>
      <c r="N83" s="443">
        <f>Commercial!L83</f>
        <v>88</v>
      </c>
      <c r="O83" s="448">
        <f>Commercial!Q83</f>
        <v>2900</v>
      </c>
      <c r="P83" s="475">
        <f>Commercial!V83</f>
        <v>70</v>
      </c>
    </row>
    <row r="84" spans="2:16" ht="14.25">
      <c r="B84" s="391" t="str">
        <f>Residential!A84</f>
        <v>Chloro-2-methylaniline, 4-</v>
      </c>
      <c r="C84" s="449" t="str">
        <f>Residential!B84</f>
        <v>95-69-2</v>
      </c>
      <c r="D84" s="443">
        <f>Residential!J84</f>
        <v>3.6999999999999998E-2</v>
      </c>
      <c r="E84" s="444" t="str">
        <f>Residential!O84</f>
        <v>NV</v>
      </c>
      <c r="F84" s="445" t="str">
        <f>Residential!T84</f>
        <v>NV</v>
      </c>
      <c r="G84" s="443">
        <f>Commercial!J84</f>
        <v>0.16</v>
      </c>
      <c r="H84" s="444" t="str">
        <f>Commercial!O84</f>
        <v>NV</v>
      </c>
      <c r="I84" s="445" t="str">
        <f>Commercial!T84</f>
        <v>NV</v>
      </c>
      <c r="J84" s="447"/>
      <c r="K84" s="443" t="str">
        <f>Residential!L84</f>
        <v>NITI</v>
      </c>
      <c r="L84" s="444" t="str">
        <f>Residential!Q84</f>
        <v>NITI, NV</v>
      </c>
      <c r="M84" s="445" t="str">
        <f>Residential!V84</f>
        <v>NITI, NV</v>
      </c>
      <c r="N84" s="443" t="str">
        <f>Commercial!L84</f>
        <v>NITI</v>
      </c>
      <c r="O84" s="444" t="str">
        <f>Commercial!Q84</f>
        <v>NITI, NV</v>
      </c>
      <c r="P84" s="475" t="str">
        <f>Commercial!V84</f>
        <v>NITI, NV</v>
      </c>
    </row>
    <row r="85" spans="2:16" ht="14.25">
      <c r="B85" s="391" t="str">
        <f>Residential!A85</f>
        <v>Chloroacetophenone, 2-</v>
      </c>
      <c r="C85" s="449" t="str">
        <f>Residential!B85</f>
        <v>532-27-4</v>
      </c>
      <c r="D85" s="443" t="str">
        <f>Residential!J85</f>
        <v>NITI</v>
      </c>
      <c r="E85" s="444" t="str">
        <f>Residential!O85</f>
        <v>NITI, NV</v>
      </c>
      <c r="F85" s="445" t="str">
        <f>Residential!T85</f>
        <v>NITI, NV</v>
      </c>
      <c r="G85" s="443" t="str">
        <f>Commercial!J85</f>
        <v>NITI</v>
      </c>
      <c r="H85" s="444" t="str">
        <f>Commercial!O85</f>
        <v>NITI, NV</v>
      </c>
      <c r="I85" s="445" t="str">
        <f>Commercial!T85</f>
        <v>NITI, NV</v>
      </c>
      <c r="J85" s="447"/>
      <c r="K85" s="443">
        <f>Residential!L85</f>
        <v>3.1E-2</v>
      </c>
      <c r="L85" s="444" t="str">
        <f>Residential!Q85</f>
        <v>NV</v>
      </c>
      <c r="M85" s="445" t="str">
        <f>Residential!V85</f>
        <v>NV</v>
      </c>
      <c r="N85" s="443">
        <f>Commercial!L85</f>
        <v>0.13</v>
      </c>
      <c r="O85" s="444" t="str">
        <f>Commercial!Q85</f>
        <v>NV</v>
      </c>
      <c r="P85" s="475" t="str">
        <f>Commercial!V85</f>
        <v>NV</v>
      </c>
    </row>
    <row r="86" spans="2:16" ht="14.25">
      <c r="B86" s="391" t="str">
        <f>Residential!A86</f>
        <v>Chlorobenzene</v>
      </c>
      <c r="C86" s="449" t="str">
        <f>Residential!B86</f>
        <v>108-90-7</v>
      </c>
      <c r="D86" s="443" t="str">
        <f>Residential!J86</f>
        <v>NITI</v>
      </c>
      <c r="E86" s="444" t="str">
        <f>Residential!O86</f>
        <v>NITI</v>
      </c>
      <c r="F86" s="445" t="str">
        <f>Residential!T86</f>
        <v>NITI</v>
      </c>
      <c r="G86" s="443" t="str">
        <f>Commercial!J86</f>
        <v>NITI</v>
      </c>
      <c r="H86" s="444" t="str">
        <f>Commercial!O86</f>
        <v>NITI</v>
      </c>
      <c r="I86" s="445" t="str">
        <f>Commercial!T86</f>
        <v>NITI</v>
      </c>
      <c r="J86" s="447"/>
      <c r="K86" s="443">
        <f>Residential!L86</f>
        <v>52</v>
      </c>
      <c r="L86" s="448">
        <f>Residential!Q86</f>
        <v>1700</v>
      </c>
      <c r="M86" s="445">
        <f>Residential!V86</f>
        <v>810</v>
      </c>
      <c r="N86" s="443">
        <f>Commercial!L86</f>
        <v>220</v>
      </c>
      <c r="O86" s="448">
        <f>Commercial!Q86</f>
        <v>7300</v>
      </c>
      <c r="P86" s="476">
        <f>Commercial!V86</f>
        <v>3400</v>
      </c>
    </row>
    <row r="87" spans="2:16" ht="14.25">
      <c r="B87" s="391" t="str">
        <f>Residential!A87</f>
        <v>Chlorobenzilate</v>
      </c>
      <c r="C87" s="449" t="str">
        <f>Residential!B87</f>
        <v>510-15-6</v>
      </c>
      <c r="D87" s="443">
        <f>Residential!J87</f>
        <v>9.0999999999999998E-2</v>
      </c>
      <c r="E87" s="444" t="str">
        <f>Residential!O87</f>
        <v>NV</v>
      </c>
      <c r="F87" s="445" t="str">
        <f>Residential!T87</f>
        <v>NV</v>
      </c>
      <c r="G87" s="453">
        <f>Commercial!J87</f>
        <v>0.4</v>
      </c>
      <c r="H87" s="444" t="str">
        <f>Commercial!O87</f>
        <v>NV</v>
      </c>
      <c r="I87" s="445" t="str">
        <f>Commercial!T87</f>
        <v>NV</v>
      </c>
      <c r="J87" s="447"/>
      <c r="K87" s="443" t="str">
        <f>Residential!L87</f>
        <v>NITI</v>
      </c>
      <c r="L87" s="444" t="str">
        <f>Residential!Q87</f>
        <v>NITI, NV</v>
      </c>
      <c r="M87" s="445" t="str">
        <f>Residential!V87</f>
        <v>NITI, NV</v>
      </c>
      <c r="N87" s="443" t="str">
        <f>Commercial!L87</f>
        <v>NITI</v>
      </c>
      <c r="O87" s="444" t="str">
        <f>Commercial!Q87</f>
        <v>NITI, NV</v>
      </c>
      <c r="P87" s="475" t="str">
        <f>Commercial!V87</f>
        <v>NITI, NV</v>
      </c>
    </row>
    <row r="88" spans="2:16" ht="14.25">
      <c r="B88" s="391" t="str">
        <f>Residential!A88</f>
        <v>Chlorobenzotrifluoride, 4-</v>
      </c>
      <c r="C88" s="449" t="str">
        <f>Residential!B88</f>
        <v>98-56-6</v>
      </c>
      <c r="D88" s="443">
        <f>Residential!J88</f>
        <v>0.33</v>
      </c>
      <c r="E88" s="444">
        <f>Residential!O88</f>
        <v>11</v>
      </c>
      <c r="F88" s="445">
        <f>Residential!T88</f>
        <v>0.49</v>
      </c>
      <c r="G88" s="443">
        <f>Commercial!J88</f>
        <v>1.4</v>
      </c>
      <c r="H88" s="444">
        <f>Commercial!O88</f>
        <v>48</v>
      </c>
      <c r="I88" s="445">
        <f>Commercial!T88</f>
        <v>2.1</v>
      </c>
      <c r="J88" s="447"/>
      <c r="K88" s="443">
        <f>Residential!L88</f>
        <v>310</v>
      </c>
      <c r="L88" s="448">
        <f>Residential!Q88</f>
        <v>10000</v>
      </c>
      <c r="M88" s="445">
        <f>Residential!V88</f>
        <v>470</v>
      </c>
      <c r="N88" s="456">
        <f>Commercial!L88</f>
        <v>1300</v>
      </c>
      <c r="O88" s="448">
        <f>Commercial!Q88</f>
        <v>44000</v>
      </c>
      <c r="P88" s="476">
        <f>Commercial!V88</f>
        <v>2000</v>
      </c>
    </row>
    <row r="89" spans="2:16" ht="14.25">
      <c r="B89" s="391" t="str">
        <f>Residential!A89</f>
        <v>Chlorodifluoromethane</v>
      </c>
      <c r="C89" s="449" t="str">
        <f>Residential!B89</f>
        <v>75-45-6</v>
      </c>
      <c r="D89" s="443" t="str">
        <f>Residential!J89</f>
        <v>NITI</v>
      </c>
      <c r="E89" s="444" t="str">
        <f>Residential!O89</f>
        <v>NITI</v>
      </c>
      <c r="F89" s="445" t="str">
        <f>Residential!T89</f>
        <v>NITI</v>
      </c>
      <c r="G89" s="443" t="str">
        <f>Commercial!J89</f>
        <v>NITI</v>
      </c>
      <c r="H89" s="444" t="str">
        <f>Commercial!O89</f>
        <v>NITI</v>
      </c>
      <c r="I89" s="445" t="str">
        <f>Commercial!T89</f>
        <v>NITI</v>
      </c>
      <c r="J89" s="447"/>
      <c r="K89" s="456">
        <f>Residential!L89</f>
        <v>52000</v>
      </c>
      <c r="L89" s="448">
        <f>Residential!Q89</f>
        <v>1700000</v>
      </c>
      <c r="M89" s="446">
        <f>Residential!V89</f>
        <v>41000</v>
      </c>
      <c r="N89" s="456">
        <f>Commercial!L89</f>
        <v>220000</v>
      </c>
      <c r="O89" s="448">
        <f>Commercial!Q89</f>
        <v>7300000</v>
      </c>
      <c r="P89" s="476">
        <f>Commercial!V89</f>
        <v>170000</v>
      </c>
    </row>
    <row r="90" spans="2:16" ht="14.25">
      <c r="B90" s="391" t="str">
        <f>Residential!A90</f>
        <v>Chloroform</v>
      </c>
      <c r="C90" s="449" t="str">
        <f>Residential!B90</f>
        <v>67-66-3</v>
      </c>
      <c r="D90" s="443">
        <f>Residential!J90</f>
        <v>0.12</v>
      </c>
      <c r="E90" s="444">
        <f>Residential!O90</f>
        <v>4.0999999999999996</v>
      </c>
      <c r="F90" s="445">
        <f>Residential!T90</f>
        <v>1.4</v>
      </c>
      <c r="G90" s="443">
        <f>Commercial!J90</f>
        <v>0.53</v>
      </c>
      <c r="H90" s="444">
        <f>Commercial!O90</f>
        <v>18</v>
      </c>
      <c r="I90" s="445">
        <f>Commercial!T90</f>
        <v>5.9</v>
      </c>
      <c r="J90" s="447"/>
      <c r="K90" s="454">
        <f>Residential!L90</f>
        <v>2</v>
      </c>
      <c r="L90" s="444">
        <f>Residential!Q90</f>
        <v>68</v>
      </c>
      <c r="M90" s="445">
        <f>Residential!V90</f>
        <v>23</v>
      </c>
      <c r="N90" s="443">
        <f>Commercial!L90</f>
        <v>8.5</v>
      </c>
      <c r="O90" s="444">
        <f>Commercial!Q90</f>
        <v>280</v>
      </c>
      <c r="P90" s="475">
        <f>Commercial!V90</f>
        <v>95</v>
      </c>
    </row>
    <row r="91" spans="2:16" ht="14.25">
      <c r="B91" s="391" t="str">
        <f>Residential!A91</f>
        <v>Chloromethane</v>
      </c>
      <c r="C91" s="449" t="str">
        <f>Residential!B91</f>
        <v>74-87-3</v>
      </c>
      <c r="D91" s="443" t="str">
        <f>Residential!J91</f>
        <v>NITI</v>
      </c>
      <c r="E91" s="444" t="str">
        <f>Residential!O91</f>
        <v>NITI</v>
      </c>
      <c r="F91" s="445" t="str">
        <f>Residential!T91</f>
        <v>NITI</v>
      </c>
      <c r="G91" s="443" t="str">
        <f>Commercial!J91</f>
        <v>NITI</v>
      </c>
      <c r="H91" s="444" t="str">
        <f>Commercial!O91</f>
        <v>NITI</v>
      </c>
      <c r="I91" s="445" t="str">
        <f>Commercial!T91</f>
        <v>NITI</v>
      </c>
      <c r="J91" s="447"/>
      <c r="K91" s="443">
        <f>Residential!L91</f>
        <v>94</v>
      </c>
      <c r="L91" s="448">
        <f>Residential!Q91</f>
        <v>3100</v>
      </c>
      <c r="M91" s="445">
        <f>Residential!V91</f>
        <v>350</v>
      </c>
      <c r="N91" s="443">
        <f>Commercial!L91</f>
        <v>390</v>
      </c>
      <c r="O91" s="448">
        <f>Commercial!Q91</f>
        <v>13000</v>
      </c>
      <c r="P91" s="476">
        <f>Commercial!V91</f>
        <v>1500</v>
      </c>
    </row>
    <row r="92" spans="2:16" ht="14.25">
      <c r="B92" s="391" t="str">
        <f>Residential!A92</f>
        <v>Chloromethyl Methyl Ether</v>
      </c>
      <c r="C92" s="449" t="str">
        <f>Residential!B92</f>
        <v>107-30-2</v>
      </c>
      <c r="D92" s="443">
        <f>Residential!J92</f>
        <v>4.1000000000000003E-3</v>
      </c>
      <c r="E92" s="444">
        <f>Residential!O92</f>
        <v>0.14000000000000001</v>
      </c>
      <c r="F92" s="445">
        <f>Residential!T92</f>
        <v>0.54</v>
      </c>
      <c r="G92" s="443">
        <f>Commercial!J92</f>
        <v>1.7999999999999999E-2</v>
      </c>
      <c r="H92" s="444">
        <f>Commercial!O92</f>
        <v>0.59</v>
      </c>
      <c r="I92" s="445">
        <f>Commercial!T92</f>
        <v>2.2999999999999998</v>
      </c>
      <c r="J92" s="447"/>
      <c r="K92" s="443" t="str">
        <f>Residential!L92</f>
        <v>NITI</v>
      </c>
      <c r="L92" s="444" t="str">
        <f>Residential!Q92</f>
        <v>NITI</v>
      </c>
      <c r="M92" s="445" t="str">
        <f>Residential!V92</f>
        <v>NITI</v>
      </c>
      <c r="N92" s="443" t="str">
        <f>Commercial!L92</f>
        <v>NITI</v>
      </c>
      <c r="O92" s="444" t="str">
        <f>Commercial!Q92</f>
        <v>NITI</v>
      </c>
      <c r="P92" s="475" t="str">
        <f>Commercial!V92</f>
        <v>NITI</v>
      </c>
    </row>
    <row r="93" spans="2:16" ht="14.25">
      <c r="B93" s="391" t="str">
        <f>Residential!A93</f>
        <v>Chloronitrobenzene, o-</v>
      </c>
      <c r="C93" s="449" t="str">
        <f>Residential!B93</f>
        <v>88-73-3</v>
      </c>
      <c r="D93" s="443" t="str">
        <f>Residential!J93</f>
        <v>NITI</v>
      </c>
      <c r="E93" s="444" t="str">
        <f>Residential!O93</f>
        <v>NITI, NV</v>
      </c>
      <c r="F93" s="445" t="str">
        <f>Residential!T93</f>
        <v>NITI, NV</v>
      </c>
      <c r="G93" s="443" t="str">
        <f>Commercial!J93</f>
        <v>NITI</v>
      </c>
      <c r="H93" s="444" t="str">
        <f>Commercial!O93</f>
        <v>NITI, NV</v>
      </c>
      <c r="I93" s="445" t="str">
        <f>Commercial!T93</f>
        <v>NITI, NV</v>
      </c>
      <c r="J93" s="447"/>
      <c r="K93" s="451">
        <f>Residential!L93</f>
        <v>0.01</v>
      </c>
      <c r="L93" s="444" t="str">
        <f>Residential!Q93</f>
        <v>NV</v>
      </c>
      <c r="M93" s="445" t="str">
        <f>Residential!V93</f>
        <v>NV</v>
      </c>
      <c r="N93" s="443">
        <f>Commercial!L93</f>
        <v>4.3999999999999997E-2</v>
      </c>
      <c r="O93" s="444" t="str">
        <f>Commercial!Q93</f>
        <v>NV</v>
      </c>
      <c r="P93" s="475" t="str">
        <f>Commercial!V93</f>
        <v>NV</v>
      </c>
    </row>
    <row r="94" spans="2:16" ht="14.25">
      <c r="B94" s="391" t="str">
        <f>Residential!A94</f>
        <v>Chloronitrobenzene, p-</v>
      </c>
      <c r="C94" s="449" t="str">
        <f>Residential!B94</f>
        <v>100-00-5</v>
      </c>
      <c r="D94" s="443" t="str">
        <f>Residential!J94</f>
        <v>NITI</v>
      </c>
      <c r="E94" s="444" t="str">
        <f>Residential!O94</f>
        <v>NITI, NV</v>
      </c>
      <c r="F94" s="445" t="str">
        <f>Residential!T94</f>
        <v>NITI, NV</v>
      </c>
      <c r="G94" s="443" t="str">
        <f>Commercial!J94</f>
        <v>NITI</v>
      </c>
      <c r="H94" s="444" t="str">
        <f>Commercial!O94</f>
        <v>NITI, NV</v>
      </c>
      <c r="I94" s="445" t="str">
        <f>Commercial!T94</f>
        <v>NITI, NV</v>
      </c>
      <c r="J94" s="447"/>
      <c r="K94" s="443">
        <f>Residential!L94</f>
        <v>2.1</v>
      </c>
      <c r="L94" s="444" t="str">
        <f>Residential!Q94</f>
        <v>NV</v>
      </c>
      <c r="M94" s="445" t="str">
        <f>Residential!V94</f>
        <v>NV</v>
      </c>
      <c r="N94" s="443">
        <f>Commercial!L94</f>
        <v>8.8000000000000007</v>
      </c>
      <c r="O94" s="444" t="str">
        <f>Commercial!Q94</f>
        <v>NV</v>
      </c>
      <c r="P94" s="475" t="str">
        <f>Commercial!V94</f>
        <v>NV</v>
      </c>
    </row>
    <row r="95" spans="2:16" ht="14.25">
      <c r="B95" s="391" t="str">
        <f>Residential!A95</f>
        <v>Chloropicrin</v>
      </c>
      <c r="C95" s="449" t="str">
        <f>Residential!B95</f>
        <v>76-06-2</v>
      </c>
      <c r="D95" s="443" t="str">
        <f>Residential!J95</f>
        <v>NITI</v>
      </c>
      <c r="E95" s="444" t="str">
        <f>Residential!O95</f>
        <v>NITI</v>
      </c>
      <c r="F95" s="445" t="str">
        <f>Residential!T95</f>
        <v>NITI</v>
      </c>
      <c r="G95" s="443" t="str">
        <f>Commercial!J95</f>
        <v>NITI</v>
      </c>
      <c r="H95" s="444" t="str">
        <f>Commercial!O95</f>
        <v>NITI</v>
      </c>
      <c r="I95" s="445" t="str">
        <f>Commercial!T95</f>
        <v>NITI</v>
      </c>
      <c r="J95" s="447"/>
      <c r="K95" s="443">
        <f>Residential!L95</f>
        <v>0.42</v>
      </c>
      <c r="L95" s="444">
        <f>Residential!Q95</f>
        <v>14</v>
      </c>
      <c r="M95" s="445">
        <f>Residential!V95</f>
        <v>9.4</v>
      </c>
      <c r="N95" s="443">
        <f>Commercial!L95</f>
        <v>1.8</v>
      </c>
      <c r="O95" s="444">
        <f>Commercial!Q95</f>
        <v>58</v>
      </c>
      <c r="P95" s="475">
        <f>Commercial!V95</f>
        <v>40</v>
      </c>
    </row>
    <row r="96" spans="2:16" ht="14.25">
      <c r="B96" s="391" t="str">
        <f>Residential!A96</f>
        <v>Chlorozotocin</v>
      </c>
      <c r="C96" s="449" t="str">
        <f>Residential!B96</f>
        <v>54749-90-5</v>
      </c>
      <c r="D96" s="443">
        <f>Residential!J96</f>
        <v>4.1E-5</v>
      </c>
      <c r="E96" s="444" t="str">
        <f>Residential!O96</f>
        <v>NV</v>
      </c>
      <c r="F96" s="445" t="str">
        <f>Residential!T96</f>
        <v>NV</v>
      </c>
      <c r="G96" s="443">
        <f>Commercial!J96</f>
        <v>1.8000000000000001E-4</v>
      </c>
      <c r="H96" s="444" t="str">
        <f>Commercial!O96</f>
        <v>NV</v>
      </c>
      <c r="I96" s="445" t="str">
        <f>Commercial!T96</f>
        <v>NV</v>
      </c>
      <c r="J96" s="447"/>
      <c r="K96" s="443" t="str">
        <f>Residential!L96</f>
        <v>NITI</v>
      </c>
      <c r="L96" s="444" t="str">
        <f>Residential!Q96</f>
        <v>NITI, NV</v>
      </c>
      <c r="M96" s="445" t="str">
        <f>Residential!V96</f>
        <v>NITI, NV</v>
      </c>
      <c r="N96" s="443" t="str">
        <f>Commercial!L96</f>
        <v>NITI</v>
      </c>
      <c r="O96" s="444" t="str">
        <f>Commercial!Q96</f>
        <v>NITI, NV</v>
      </c>
      <c r="P96" s="475" t="str">
        <f>Commercial!V96</f>
        <v>NITI, NV</v>
      </c>
    </row>
    <row r="97" spans="2:17" ht="14.25">
      <c r="B97" s="391" t="str">
        <f>Residential!A97</f>
        <v>Chromium(III) (Soluble Compounds)</v>
      </c>
      <c r="C97" s="449" t="str">
        <f>Residential!B97</f>
        <v>16065-83-1</v>
      </c>
      <c r="D97" s="443" t="str">
        <f>Residential!J97</f>
        <v>NITI</v>
      </c>
      <c r="E97" s="444" t="str">
        <f>Residential!O97</f>
        <v>NITI, NV</v>
      </c>
      <c r="F97" s="445" t="str">
        <f>Residential!T97</f>
        <v>NITI, NV</v>
      </c>
      <c r="G97" s="443" t="str">
        <f>Commercial!J97</f>
        <v>NITI</v>
      </c>
      <c r="H97" s="444" t="str">
        <f>Commercial!O97</f>
        <v>NITI, NV</v>
      </c>
      <c r="I97" s="445" t="str">
        <f>Commercial!T97</f>
        <v>NITI, NV</v>
      </c>
      <c r="J97" s="447"/>
      <c r="K97" s="443">
        <f>Residential!L97</f>
        <v>6.3E-2</v>
      </c>
      <c r="L97" s="444" t="str">
        <f>Residential!Q97</f>
        <v>NV</v>
      </c>
      <c r="M97" s="445" t="str">
        <f>Residential!V97</f>
        <v>NV</v>
      </c>
      <c r="N97" s="443">
        <f>Commercial!L97</f>
        <v>0.26</v>
      </c>
      <c r="O97" s="444" t="str">
        <f>Commercial!Q97</f>
        <v>NV</v>
      </c>
      <c r="P97" s="475" t="str">
        <f>Commercial!V97</f>
        <v>NV</v>
      </c>
    </row>
    <row r="98" spans="2:17" ht="14.25">
      <c r="B98" s="391" t="str">
        <f>Residential!A98</f>
        <v>Chromium(VI)</v>
      </c>
      <c r="C98" s="449" t="str">
        <f>Residential!B98</f>
        <v>18540-29-9</v>
      </c>
      <c r="D98" s="443">
        <f>Residential!J98</f>
        <v>9.2E-5</v>
      </c>
      <c r="E98" s="444" t="str">
        <f>Residential!O98</f>
        <v>NV</v>
      </c>
      <c r="F98" s="445" t="str">
        <f>Residential!T98</f>
        <v>NV</v>
      </c>
      <c r="G98" s="443">
        <f>Commercial!J98</f>
        <v>1.1000000000000001E-3</v>
      </c>
      <c r="H98" s="444" t="str">
        <f>Commercial!O98</f>
        <v>NV</v>
      </c>
      <c r="I98" s="445" t="str">
        <f>Commercial!T98</f>
        <v>NV</v>
      </c>
      <c r="J98" s="447"/>
      <c r="K98" s="443">
        <f>Residential!L98</f>
        <v>3.1E-2</v>
      </c>
      <c r="L98" s="444" t="str">
        <f>Residential!Q98</f>
        <v>NV</v>
      </c>
      <c r="M98" s="445" t="str">
        <f>Residential!V98</f>
        <v>NV</v>
      </c>
      <c r="N98" s="443">
        <f>Commercial!L98</f>
        <v>0.13</v>
      </c>
      <c r="O98" s="444" t="str">
        <f>Commercial!Q98</f>
        <v>NV</v>
      </c>
      <c r="P98" s="475" t="str">
        <f>Commercial!V98</f>
        <v>NV</v>
      </c>
    </row>
    <row r="99" spans="2:17" ht="14.25">
      <c r="B99" s="391" t="str">
        <f>Residential!A99</f>
        <v>Chrysene</v>
      </c>
      <c r="C99" s="449" t="str">
        <f>Residential!B99</f>
        <v>218-01-9</v>
      </c>
      <c r="D99" s="443">
        <f>Residential!J99</f>
        <v>1.7</v>
      </c>
      <c r="E99" s="444" t="str">
        <f>Residential!O99</f>
        <v>NV</v>
      </c>
      <c r="F99" s="445" t="str">
        <f>Residential!T99</f>
        <v>NV</v>
      </c>
      <c r="G99" s="443">
        <f>Commercial!J99</f>
        <v>20</v>
      </c>
      <c r="H99" s="444" t="str">
        <f>Commercial!O99</f>
        <v>NV</v>
      </c>
      <c r="I99" s="445" t="str">
        <f>Commercial!T99</f>
        <v>NV</v>
      </c>
      <c r="J99" s="447"/>
      <c r="K99" s="443" t="str">
        <f>Residential!L99</f>
        <v>NITI</v>
      </c>
      <c r="L99" s="444" t="str">
        <f>Residential!Q99</f>
        <v>NITI, NV</v>
      </c>
      <c r="M99" s="445" t="str">
        <f>Residential!V99</f>
        <v>NITI, NV</v>
      </c>
      <c r="N99" s="443" t="str">
        <f>Commercial!L99</f>
        <v>NITI</v>
      </c>
      <c r="O99" s="444" t="str">
        <f>Commercial!Q99</f>
        <v>NITI, NV</v>
      </c>
      <c r="P99" s="475" t="str">
        <f>Commercial!V99</f>
        <v>NITI, NV</v>
      </c>
      <c r="Q99" s="219" t="s">
        <v>1278</v>
      </c>
    </row>
    <row r="100" spans="2:17" ht="14.25">
      <c r="B100" s="391" t="str">
        <f>Residential!A100</f>
        <v>Cobalt</v>
      </c>
      <c r="C100" s="449" t="str">
        <f>Residential!B100</f>
        <v>7440-48-4</v>
      </c>
      <c r="D100" s="443">
        <f>Residential!J100</f>
        <v>3.1E-4</v>
      </c>
      <c r="E100" s="444" t="str">
        <f>Residential!O100</f>
        <v>NV</v>
      </c>
      <c r="F100" s="445" t="str">
        <f>Residential!T100</f>
        <v>NV</v>
      </c>
      <c r="G100" s="443">
        <f>Commercial!J100</f>
        <v>1.4E-3</v>
      </c>
      <c r="H100" s="444" t="str">
        <f>Commercial!O100</f>
        <v>NV</v>
      </c>
      <c r="I100" s="445" t="str">
        <f>Commercial!T100</f>
        <v>NV</v>
      </c>
      <c r="J100" s="447"/>
      <c r="K100" s="443">
        <f>Residential!L100</f>
        <v>6.3E-3</v>
      </c>
      <c r="L100" s="444" t="str">
        <f>Residential!Q100</f>
        <v>NV</v>
      </c>
      <c r="M100" s="445" t="str">
        <f>Residential!V100</f>
        <v>NV</v>
      </c>
      <c r="N100" s="443">
        <f>Commercial!L100</f>
        <v>2.5999999999999999E-2</v>
      </c>
      <c r="O100" s="444" t="str">
        <f>Commercial!Q100</f>
        <v>NV</v>
      </c>
      <c r="P100" s="475" t="str">
        <f>Commercial!V100</f>
        <v>NV</v>
      </c>
    </row>
    <row r="101" spans="2:17" ht="14.25">
      <c r="B101" s="391" t="str">
        <f>Residential!A101</f>
        <v>Coke Oven Emissions</v>
      </c>
      <c r="C101" s="449" t="str">
        <f>Residential!B101</f>
        <v>NA</v>
      </c>
      <c r="D101" s="443">
        <f>Residential!J101</f>
        <v>1.6000000000000001E-3</v>
      </c>
      <c r="E101" s="444">
        <f>Residential!O101</f>
        <v>5.5E-2</v>
      </c>
      <c r="F101" s="445" t="str">
        <f>Residential!T101</f>
        <v>No EPA Value</v>
      </c>
      <c r="G101" s="451">
        <f>Commercial!J101</f>
        <v>0.02</v>
      </c>
      <c r="H101" s="444">
        <f>Commercial!O101</f>
        <v>0.66</v>
      </c>
      <c r="I101" s="445" t="str">
        <f>Commercial!T101</f>
        <v>No EPA Value</v>
      </c>
      <c r="J101" s="447"/>
      <c r="K101" s="443" t="str">
        <f>Residential!L101</f>
        <v>NITI</v>
      </c>
      <c r="L101" s="444" t="str">
        <f>Residential!Q101</f>
        <v>NITI</v>
      </c>
      <c r="M101" s="445" t="str">
        <f>Residential!V101</f>
        <v>NITI</v>
      </c>
      <c r="N101" s="443" t="str">
        <f>Commercial!L101</f>
        <v>NITI</v>
      </c>
      <c r="O101" s="444" t="str">
        <f>Commercial!Q101</f>
        <v>NITI</v>
      </c>
      <c r="P101" s="475" t="str">
        <f>Commercial!V101</f>
        <v>NITI</v>
      </c>
    </row>
    <row r="102" spans="2:17" ht="14.25">
      <c r="B102" s="391" t="str">
        <f>Residential!A102</f>
        <v>Cresol, m-</v>
      </c>
      <c r="C102" s="449" t="str">
        <f>Residential!B102</f>
        <v>108-39-4</v>
      </c>
      <c r="D102" s="443" t="str">
        <f>Residential!J102</f>
        <v>NITI</v>
      </c>
      <c r="E102" s="444" t="str">
        <f>Residential!O102</f>
        <v>NITI, NV</v>
      </c>
      <c r="F102" s="445" t="str">
        <f>Residential!T102</f>
        <v>NITI, NV</v>
      </c>
      <c r="G102" s="443" t="str">
        <f>Commercial!J102</f>
        <v>NITI</v>
      </c>
      <c r="H102" s="444" t="str">
        <f>Commercial!O102</f>
        <v>NITI, NV</v>
      </c>
      <c r="I102" s="445" t="str">
        <f>Commercial!T102</f>
        <v>NITI, NV</v>
      </c>
      <c r="J102" s="447"/>
      <c r="K102" s="443">
        <f>Residential!L102</f>
        <v>630</v>
      </c>
      <c r="L102" s="444" t="str">
        <f>Residential!Q102</f>
        <v>NV</v>
      </c>
      <c r="M102" s="445" t="str">
        <f>Residential!V102</f>
        <v>NV</v>
      </c>
      <c r="N102" s="456">
        <f>Commercial!L102</f>
        <v>2600</v>
      </c>
      <c r="O102" s="444" t="str">
        <f>Commercial!Q102</f>
        <v>NV</v>
      </c>
      <c r="P102" s="475" t="str">
        <f>Commercial!V102</f>
        <v>NV</v>
      </c>
    </row>
    <row r="103" spans="2:17" ht="14.25">
      <c r="B103" s="391" t="str">
        <f>Residential!A103</f>
        <v>Cresol, o-</v>
      </c>
      <c r="C103" s="449" t="str">
        <f>Residential!B103</f>
        <v>95-48-7</v>
      </c>
      <c r="D103" s="443" t="str">
        <f>Residential!J103</f>
        <v>NITI</v>
      </c>
      <c r="E103" s="444" t="str">
        <f>Residential!O103</f>
        <v>NITI, NV</v>
      </c>
      <c r="F103" s="445" t="str">
        <f>Residential!T103</f>
        <v>NITI, NV</v>
      </c>
      <c r="G103" s="443" t="str">
        <f>Commercial!J103</f>
        <v>NITI</v>
      </c>
      <c r="H103" s="444" t="str">
        <f>Commercial!O103</f>
        <v>NITI, NV</v>
      </c>
      <c r="I103" s="445" t="str">
        <f>Commercial!T103</f>
        <v>NITI, NV</v>
      </c>
      <c r="J103" s="447"/>
      <c r="K103" s="443">
        <f>Residential!L103</f>
        <v>630</v>
      </c>
      <c r="L103" s="444" t="str">
        <f>Residential!Q103</f>
        <v>NV</v>
      </c>
      <c r="M103" s="445" t="str">
        <f>Residential!V103</f>
        <v>NV</v>
      </c>
      <c r="N103" s="456">
        <f>Commercial!L103</f>
        <v>2600</v>
      </c>
      <c r="O103" s="444" t="str">
        <f>Commercial!Q103</f>
        <v>NV</v>
      </c>
      <c r="P103" s="475" t="str">
        <f>Commercial!V103</f>
        <v>NV</v>
      </c>
    </row>
    <row r="104" spans="2:17" ht="14.25">
      <c r="B104" s="391" t="str">
        <f>Residential!A104</f>
        <v>Cresol, p-</v>
      </c>
      <c r="C104" s="449" t="str">
        <f>Residential!B104</f>
        <v>106-44-5</v>
      </c>
      <c r="D104" s="443" t="str">
        <f>Residential!J104</f>
        <v>NITI</v>
      </c>
      <c r="E104" s="444" t="str">
        <f>Residential!O104</f>
        <v>NITI, NV</v>
      </c>
      <c r="F104" s="445" t="str">
        <f>Residential!T104</f>
        <v>NITI, NV</v>
      </c>
      <c r="G104" s="443" t="str">
        <f>Commercial!J104</f>
        <v>NITI</v>
      </c>
      <c r="H104" s="444" t="str">
        <f>Commercial!O104</f>
        <v>NITI, NV</v>
      </c>
      <c r="I104" s="445" t="str">
        <f>Commercial!T104</f>
        <v>NITI, NV</v>
      </c>
      <c r="J104" s="447"/>
      <c r="K104" s="443">
        <f>Residential!L104</f>
        <v>630</v>
      </c>
      <c r="L104" s="444" t="str">
        <f>Residential!Q104</f>
        <v>NV</v>
      </c>
      <c r="M104" s="445" t="str">
        <f>Residential!V104</f>
        <v>NV</v>
      </c>
      <c r="N104" s="456">
        <f>Commercial!L104</f>
        <v>2600</v>
      </c>
      <c r="O104" s="444" t="str">
        <f>Commercial!Q104</f>
        <v>NV</v>
      </c>
      <c r="P104" s="475" t="str">
        <f>Commercial!V104</f>
        <v>NV</v>
      </c>
    </row>
    <row r="105" spans="2:17" ht="14.25">
      <c r="B105" s="391" t="str">
        <f>Residential!A105</f>
        <v>Cresols</v>
      </c>
      <c r="C105" s="449" t="str">
        <f>Residential!B105</f>
        <v>1319-77-3</v>
      </c>
      <c r="D105" s="443" t="str">
        <f>Residential!J105</f>
        <v>NITI</v>
      </c>
      <c r="E105" s="444" t="str">
        <f>Residential!O105</f>
        <v>NITI, NV</v>
      </c>
      <c r="F105" s="445" t="str">
        <f>Residential!T105</f>
        <v>NITI, NV</v>
      </c>
      <c r="G105" s="443" t="str">
        <f>Commercial!J105</f>
        <v>NITI</v>
      </c>
      <c r="H105" s="444" t="str">
        <f>Commercial!O105</f>
        <v>NITI, NV</v>
      </c>
      <c r="I105" s="445" t="str">
        <f>Commercial!T105</f>
        <v>NITI, NV</v>
      </c>
      <c r="J105" s="447"/>
      <c r="K105" s="443">
        <f>Residential!L105</f>
        <v>630</v>
      </c>
      <c r="L105" s="444" t="str">
        <f>Residential!Q105</f>
        <v>NV</v>
      </c>
      <c r="M105" s="445" t="str">
        <f>Residential!V105</f>
        <v>NV</v>
      </c>
      <c r="N105" s="456">
        <f>Commercial!L105</f>
        <v>2600</v>
      </c>
      <c r="O105" s="444" t="str">
        <f>Commercial!Q105</f>
        <v>NV</v>
      </c>
      <c r="P105" s="475" t="str">
        <f>Commercial!V105</f>
        <v>NV</v>
      </c>
    </row>
    <row r="106" spans="2:17" ht="14.25">
      <c r="B106" s="391" t="str">
        <f>Residential!A106</f>
        <v>Cumene</v>
      </c>
      <c r="C106" s="449" t="str">
        <f>Residential!B106</f>
        <v>98-82-8</v>
      </c>
      <c r="D106" s="443" t="str">
        <f>Residential!J106</f>
        <v>NITI</v>
      </c>
      <c r="E106" s="444" t="str">
        <f>Residential!O106</f>
        <v>NITI</v>
      </c>
      <c r="F106" s="445" t="str">
        <f>Residential!T106</f>
        <v>NITI</v>
      </c>
      <c r="G106" s="443" t="str">
        <f>Commercial!J106</f>
        <v>NITI</v>
      </c>
      <c r="H106" s="444" t="str">
        <f>Commercial!O106</f>
        <v>NITI</v>
      </c>
      <c r="I106" s="445" t="str">
        <f>Commercial!T106</f>
        <v>NITI</v>
      </c>
      <c r="J106" s="447"/>
      <c r="K106" s="443">
        <f>Residential!L106</f>
        <v>420</v>
      </c>
      <c r="L106" s="448">
        <f>Residential!Q106</f>
        <v>14000</v>
      </c>
      <c r="M106" s="446">
        <f>Residential!V106</f>
        <v>2200</v>
      </c>
      <c r="N106" s="456">
        <f>Commercial!L106</f>
        <v>1800</v>
      </c>
      <c r="O106" s="448">
        <f>Commercial!Q106</f>
        <v>58000</v>
      </c>
      <c r="P106" s="476">
        <f>Commercial!V106</f>
        <v>9100</v>
      </c>
    </row>
    <row r="107" spans="2:17" ht="14.25">
      <c r="B107" s="391" t="str">
        <f>Residential!A107</f>
        <v>Cupferron</v>
      </c>
      <c r="C107" s="449" t="str">
        <f>Residential!B107</f>
        <v>135-20-6</v>
      </c>
      <c r="D107" s="443">
        <f>Residential!J107</f>
        <v>4.4999999999999998E-2</v>
      </c>
      <c r="E107" s="444" t="str">
        <f>Residential!O107</f>
        <v>NV</v>
      </c>
      <c r="F107" s="445" t="str">
        <f>Residential!T107</f>
        <v>NV</v>
      </c>
      <c r="G107" s="453">
        <f>Commercial!J107</f>
        <v>0.2</v>
      </c>
      <c r="H107" s="444" t="str">
        <f>Commercial!O107</f>
        <v>NV</v>
      </c>
      <c r="I107" s="445" t="str">
        <f>Commercial!T107</f>
        <v>NV</v>
      </c>
      <c r="J107" s="447"/>
      <c r="K107" s="443" t="str">
        <f>Residential!L107</f>
        <v>NITI</v>
      </c>
      <c r="L107" s="444" t="str">
        <f>Residential!Q107</f>
        <v>NITI, NV</v>
      </c>
      <c r="M107" s="445" t="str">
        <f>Residential!V107</f>
        <v>NITI, NV</v>
      </c>
      <c r="N107" s="443" t="str">
        <f>Commercial!L107</f>
        <v>NITI</v>
      </c>
      <c r="O107" s="444" t="str">
        <f>Commercial!Q107</f>
        <v>NITI, NV</v>
      </c>
      <c r="P107" s="475" t="str">
        <f>Commercial!V107</f>
        <v>NITI, NV</v>
      </c>
    </row>
    <row r="108" spans="2:17" ht="14.25">
      <c r="B108" s="391" t="str">
        <f>Residential!A108</f>
        <v>Cyanide (CN-)</v>
      </c>
      <c r="C108" s="449" t="str">
        <f>Residential!B108</f>
        <v>57-12-5</v>
      </c>
      <c r="D108" s="443" t="str">
        <f>Residential!J108</f>
        <v>NITI</v>
      </c>
      <c r="E108" s="444" t="str">
        <f>Residential!O108</f>
        <v>NITI</v>
      </c>
      <c r="F108" s="445" t="str">
        <f>Residential!T108</f>
        <v>NITI</v>
      </c>
      <c r="G108" s="443" t="str">
        <f>Commercial!J108</f>
        <v>NITI</v>
      </c>
      <c r="H108" s="444" t="str">
        <f>Commercial!O108</f>
        <v>NITI</v>
      </c>
      <c r="I108" s="445" t="str">
        <f>Commercial!T108</f>
        <v>NITI</v>
      </c>
      <c r="J108" s="447"/>
      <c r="K108" s="443">
        <f>Residential!L108</f>
        <v>0.83</v>
      </c>
      <c r="L108" s="444">
        <f>Residential!Q108</f>
        <v>28</v>
      </c>
      <c r="M108" s="445">
        <f>Residential!V108</f>
        <v>200</v>
      </c>
      <c r="N108" s="443">
        <f>Commercial!L108</f>
        <v>3.5</v>
      </c>
      <c r="O108" s="444">
        <f>Commercial!Q108</f>
        <v>120</v>
      </c>
      <c r="P108" s="475">
        <f>Commercial!V108</f>
        <v>840</v>
      </c>
    </row>
    <row r="109" spans="2:17" ht="14.25">
      <c r="B109" s="391" t="str">
        <f>Residential!A109</f>
        <v>Cyclohexane</v>
      </c>
      <c r="C109" s="449" t="str">
        <f>Residential!B109</f>
        <v>110-82-7</v>
      </c>
      <c r="D109" s="443" t="str">
        <f>Residential!J109</f>
        <v>NITI</v>
      </c>
      <c r="E109" s="444" t="str">
        <f>Residential!O109</f>
        <v>NITI</v>
      </c>
      <c r="F109" s="445" t="str">
        <f>Residential!T109</f>
        <v>NITI</v>
      </c>
      <c r="G109" s="443" t="str">
        <f>Commercial!J109</f>
        <v>NITI</v>
      </c>
      <c r="H109" s="444" t="str">
        <f>Commercial!O109</f>
        <v>NITI</v>
      </c>
      <c r="I109" s="445" t="str">
        <f>Commercial!T109</f>
        <v>NITI</v>
      </c>
      <c r="J109" s="447"/>
      <c r="K109" s="456">
        <f>Residential!L109</f>
        <v>6300</v>
      </c>
      <c r="L109" s="448">
        <f>Residential!Q109</f>
        <v>210000</v>
      </c>
      <c r="M109" s="446">
        <f>Residential!V109</f>
        <v>1800</v>
      </c>
      <c r="N109" s="456">
        <f>Commercial!L109</f>
        <v>26000</v>
      </c>
      <c r="O109" s="448">
        <f>Commercial!Q109</f>
        <v>880000</v>
      </c>
      <c r="P109" s="476">
        <f>Commercial!V109</f>
        <v>7400</v>
      </c>
    </row>
    <row r="110" spans="2:17" ht="14.25">
      <c r="B110" s="391" t="str">
        <f>Residential!A110</f>
        <v>Cyclohexanone</v>
      </c>
      <c r="C110" s="449" t="str">
        <f>Residential!B110</f>
        <v>108-94-1</v>
      </c>
      <c r="D110" s="443" t="str">
        <f>Residential!J110</f>
        <v>NITI</v>
      </c>
      <c r="E110" s="444" t="str">
        <f>Residential!O110</f>
        <v>NITI</v>
      </c>
      <c r="F110" s="445" t="str">
        <f>Residential!T110</f>
        <v>NITI</v>
      </c>
      <c r="G110" s="443" t="str">
        <f>Commercial!J110</f>
        <v>NITI</v>
      </c>
      <c r="H110" s="444" t="str">
        <f>Commercial!O110</f>
        <v>NITI</v>
      </c>
      <c r="I110" s="445" t="str">
        <f>Commercial!T110</f>
        <v>NITI</v>
      </c>
      <c r="J110" s="447"/>
      <c r="K110" s="443">
        <f>Residential!L110</f>
        <v>730</v>
      </c>
      <c r="L110" s="448">
        <f>Residential!Q110</f>
        <v>24000</v>
      </c>
      <c r="M110" s="446">
        <f>Residential!V110</f>
        <v>4900000</v>
      </c>
      <c r="N110" s="456">
        <f>Commercial!L110</f>
        <v>3100</v>
      </c>
      <c r="O110" s="448">
        <f>Commercial!Q110</f>
        <v>100000</v>
      </c>
      <c r="P110" s="476">
        <f>Commercial!V110</f>
        <v>21000000</v>
      </c>
    </row>
    <row r="111" spans="2:17" ht="14.25">
      <c r="B111" s="391" t="str">
        <f>Residential!A111</f>
        <v>Cyclohexene</v>
      </c>
      <c r="C111" s="449" t="str">
        <f>Residential!B111</f>
        <v>110-83-8</v>
      </c>
      <c r="D111" s="443" t="str">
        <f>Residential!J111</f>
        <v>NITI</v>
      </c>
      <c r="E111" s="444" t="str">
        <f>Residential!O111</f>
        <v>NITI</v>
      </c>
      <c r="F111" s="445" t="str">
        <f>Residential!T111</f>
        <v>NITI</v>
      </c>
      <c r="G111" s="443" t="str">
        <f>Commercial!J111</f>
        <v>NITI</v>
      </c>
      <c r="H111" s="444" t="str">
        <f>Commercial!O111</f>
        <v>NITI</v>
      </c>
      <c r="I111" s="445" t="str">
        <f>Commercial!T111</f>
        <v>NITI</v>
      </c>
      <c r="J111" s="447"/>
      <c r="K111" s="456">
        <f>Residential!L111</f>
        <v>1000</v>
      </c>
      <c r="L111" s="448">
        <f>Residential!Q111</f>
        <v>35000</v>
      </c>
      <c r="M111" s="445">
        <f>Residential!V111</f>
        <v>980</v>
      </c>
      <c r="N111" s="456">
        <f>Commercial!L111</f>
        <v>4400</v>
      </c>
      <c r="O111" s="448">
        <f>Commercial!Q111</f>
        <v>150000</v>
      </c>
      <c r="P111" s="476">
        <f>Commercial!V111</f>
        <v>4100</v>
      </c>
    </row>
    <row r="112" spans="2:17" ht="14.25">
      <c r="B112" s="391" t="str">
        <f>Residential!A112</f>
        <v>Daminozide</v>
      </c>
      <c r="C112" s="449" t="str">
        <f>Residential!B112</f>
        <v>1596-84-5</v>
      </c>
      <c r="D112" s="443">
        <f>Residential!J112</f>
        <v>0.55000000000000004</v>
      </c>
      <c r="E112" s="444" t="str">
        <f>Residential!O112</f>
        <v>NV</v>
      </c>
      <c r="F112" s="445" t="str">
        <f>Residential!T112</f>
        <v>NV</v>
      </c>
      <c r="G112" s="443">
        <f>Commercial!J112</f>
        <v>2.4</v>
      </c>
      <c r="H112" s="444" t="str">
        <f>Commercial!O112</f>
        <v>NV</v>
      </c>
      <c r="I112" s="445" t="str">
        <f>Commercial!T112</f>
        <v>NV</v>
      </c>
      <c r="J112" s="447"/>
      <c r="K112" s="443" t="str">
        <f>Residential!L112</f>
        <v>NITI</v>
      </c>
      <c r="L112" s="444" t="str">
        <f>Residential!Q112</f>
        <v>NITI, NV</v>
      </c>
      <c r="M112" s="445" t="str">
        <f>Residential!V112</f>
        <v>NITI, NV</v>
      </c>
      <c r="N112" s="443" t="str">
        <f>Commercial!L112</f>
        <v>NITI</v>
      </c>
      <c r="O112" s="444" t="str">
        <f>Commercial!Q112</f>
        <v>NITI, NV</v>
      </c>
      <c r="P112" s="475" t="str">
        <f>Commercial!V112</f>
        <v>NITI, NV</v>
      </c>
    </row>
    <row r="113" spans="2:17" ht="14.25">
      <c r="B113" s="391" t="str">
        <f>Residential!A113</f>
        <v>Dibenz[a,h]anthracene</v>
      </c>
      <c r="C113" s="449" t="str">
        <f>Residential!B113</f>
        <v>53-70-3</v>
      </c>
      <c r="D113" s="443">
        <f>Residential!J113</f>
        <v>1.6999999999999999E-3</v>
      </c>
      <c r="E113" s="444" t="str">
        <f>Residential!O113</f>
        <v>NV</v>
      </c>
      <c r="F113" s="445" t="str">
        <f>Residential!T113</f>
        <v>NV</v>
      </c>
      <c r="G113" s="451">
        <f>Commercial!J113</f>
        <v>0.02</v>
      </c>
      <c r="H113" s="444" t="str">
        <f>Commercial!O113</f>
        <v>NV</v>
      </c>
      <c r="I113" s="445" t="str">
        <f>Commercial!T113</f>
        <v>NV</v>
      </c>
      <c r="J113" s="447"/>
      <c r="K113" s="443" t="str">
        <f>Residential!L113</f>
        <v>NITI</v>
      </c>
      <c r="L113" s="444" t="str">
        <f>Residential!Q113</f>
        <v>NITI, NV</v>
      </c>
      <c r="M113" s="445" t="str">
        <f>Residential!V113</f>
        <v>NITI, NV</v>
      </c>
      <c r="N113" s="443" t="str">
        <f>Commercial!L113</f>
        <v>NITI</v>
      </c>
      <c r="O113" s="444" t="str">
        <f>Commercial!Q113</f>
        <v>NITI, NV</v>
      </c>
      <c r="P113" s="475" t="str">
        <f>Commercial!V113</f>
        <v>NITI, NV</v>
      </c>
      <c r="Q113" s="219" t="s">
        <v>1278</v>
      </c>
    </row>
    <row r="114" spans="2:17" ht="14.25">
      <c r="B114" s="391" t="str">
        <f>Residential!A114</f>
        <v>Dibenzo[a,e]pyrene</v>
      </c>
      <c r="C114" s="449" t="str">
        <f>Residential!B114</f>
        <v>192-65-4</v>
      </c>
      <c r="D114" s="443">
        <f>Residential!J114</f>
        <v>2.5999999999999999E-3</v>
      </c>
      <c r="E114" s="444" t="str">
        <f>Residential!O114</f>
        <v>NV</v>
      </c>
      <c r="F114" s="445" t="str">
        <f>Residential!T114</f>
        <v>NV</v>
      </c>
      <c r="G114" s="443">
        <f>Commercial!J114</f>
        <v>1.0999999999999999E-2</v>
      </c>
      <c r="H114" s="444" t="str">
        <f>Commercial!O114</f>
        <v>NV</v>
      </c>
      <c r="I114" s="445" t="str">
        <f>Commercial!T114</f>
        <v>NV</v>
      </c>
      <c r="J114" s="447"/>
      <c r="K114" s="443" t="str">
        <f>Residential!L114</f>
        <v>NITI</v>
      </c>
      <c r="L114" s="444" t="str">
        <f>Residential!Q114</f>
        <v>NITI, NV</v>
      </c>
      <c r="M114" s="445" t="str">
        <f>Residential!V114</f>
        <v>NITI, NV</v>
      </c>
      <c r="N114" s="443" t="str">
        <f>Commercial!L114</f>
        <v>NITI</v>
      </c>
      <c r="O114" s="444" t="str">
        <f>Commercial!Q114</f>
        <v>NITI, NV</v>
      </c>
      <c r="P114" s="475" t="str">
        <f>Commercial!V114</f>
        <v>NITI, NV</v>
      </c>
      <c r="Q114" s="219" t="s">
        <v>1278</v>
      </c>
    </row>
    <row r="115" spans="2:17" ht="14.25">
      <c r="B115" s="391" t="str">
        <f>Residential!A115</f>
        <v>Dibromo-3-chloropropane, 1,2-</v>
      </c>
      <c r="C115" s="449" t="str">
        <f>Residential!B115</f>
        <v>96-12-8</v>
      </c>
      <c r="D115" s="443">
        <f>Residential!J115</f>
        <v>1.7000000000000001E-4</v>
      </c>
      <c r="E115" s="444">
        <f>Residential!O115</f>
        <v>5.5999999999999999E-3</v>
      </c>
      <c r="F115" s="445">
        <f>Residential!T115</f>
        <v>6.7000000000000004E-2</v>
      </c>
      <c r="G115" s="455">
        <f>Commercial!J115</f>
        <v>2E-3</v>
      </c>
      <c r="H115" s="444">
        <f>Commercial!O115</f>
        <v>6.8000000000000005E-2</v>
      </c>
      <c r="I115" s="445">
        <f>Commercial!T115</f>
        <v>0.81</v>
      </c>
      <c r="J115" s="447"/>
      <c r="K115" s="443">
        <f>Residential!L115</f>
        <v>0.21</v>
      </c>
      <c r="L115" s="452">
        <f>Residential!Q115</f>
        <v>7</v>
      </c>
      <c r="M115" s="445">
        <f>Residential!V115</f>
        <v>83</v>
      </c>
      <c r="N115" s="443">
        <f>Commercial!L115</f>
        <v>0.88</v>
      </c>
      <c r="O115" s="444">
        <f>Commercial!Q115</f>
        <v>29</v>
      </c>
      <c r="P115" s="475">
        <f>Commercial!V115</f>
        <v>350</v>
      </c>
    </row>
    <row r="116" spans="2:17" ht="14.25">
      <c r="B116" s="391" t="str">
        <f>Residential!A116</f>
        <v>Dibromoethane, 1,2-</v>
      </c>
      <c r="C116" s="449" t="str">
        <f>Residential!B116</f>
        <v>106-93-4</v>
      </c>
      <c r="D116" s="443">
        <f>Residential!J116</f>
        <v>4.7000000000000002E-3</v>
      </c>
      <c r="E116" s="444">
        <f>Residential!O116</f>
        <v>0.16</v>
      </c>
      <c r="F116" s="445">
        <f>Residential!T116</f>
        <v>0.34</v>
      </c>
      <c r="G116" s="451">
        <f>Commercial!J116</f>
        <v>0.02</v>
      </c>
      <c r="H116" s="444">
        <f>Commercial!O116</f>
        <v>0.68</v>
      </c>
      <c r="I116" s="445">
        <f>Commercial!T116</f>
        <v>1.5</v>
      </c>
      <c r="J116" s="447"/>
      <c r="K116" s="443">
        <f>Residential!L116</f>
        <v>9.4</v>
      </c>
      <c r="L116" s="444">
        <f>Residential!Q116</f>
        <v>310</v>
      </c>
      <c r="M116" s="445">
        <f>Residential!V116</f>
        <v>680</v>
      </c>
      <c r="N116" s="443">
        <f>Commercial!L116</f>
        <v>39</v>
      </c>
      <c r="O116" s="448">
        <f>Commercial!Q116</f>
        <v>1300</v>
      </c>
      <c r="P116" s="476">
        <f>Commercial!V116</f>
        <v>2900</v>
      </c>
    </row>
    <row r="117" spans="2:17" ht="14.25">
      <c r="B117" s="391" t="str">
        <f>Residential!A117</f>
        <v>Dibromomethane (Methylene Bromide)</v>
      </c>
      <c r="C117" s="449" t="str">
        <f>Residential!B117</f>
        <v>74-95-3</v>
      </c>
      <c r="D117" s="443" t="str">
        <f>Residential!J117</f>
        <v>NITI</v>
      </c>
      <c r="E117" s="444" t="str">
        <f>Residential!O117</f>
        <v>NITI</v>
      </c>
      <c r="F117" s="445" t="str">
        <f>Residential!T117</f>
        <v>NITI</v>
      </c>
      <c r="G117" s="443" t="str">
        <f>Commercial!J117</f>
        <v>NITI</v>
      </c>
      <c r="H117" s="444" t="str">
        <f>Commercial!O117</f>
        <v>NITI</v>
      </c>
      <c r="I117" s="445" t="str">
        <f>Commercial!T117</f>
        <v>NITI</v>
      </c>
      <c r="J117" s="447"/>
      <c r="K117" s="443">
        <f>Residential!L117</f>
        <v>4.2</v>
      </c>
      <c r="L117" s="444">
        <f>Residential!Q117</f>
        <v>140</v>
      </c>
      <c r="M117" s="445">
        <f>Residential!V117</f>
        <v>230</v>
      </c>
      <c r="N117" s="443">
        <f>Commercial!L117</f>
        <v>18</v>
      </c>
      <c r="O117" s="444">
        <f>Commercial!Q117</f>
        <v>580</v>
      </c>
      <c r="P117" s="475">
        <f>Commercial!V117</f>
        <v>950</v>
      </c>
    </row>
    <row r="118" spans="2:17" ht="14.25">
      <c r="B118" s="391" t="str">
        <f>Residential!A118</f>
        <v>Dichloro-2-butene, 1,4-</v>
      </c>
      <c r="C118" s="449" t="str">
        <f>Residential!B118</f>
        <v>764-41-0</v>
      </c>
      <c r="D118" s="443">
        <f>Residential!J118</f>
        <v>6.7000000000000002E-4</v>
      </c>
      <c r="E118" s="444">
        <f>Residential!O118</f>
        <v>2.1999999999999999E-2</v>
      </c>
      <c r="F118" s="445">
        <f>Residential!T118</f>
        <v>4.5999999999999999E-3</v>
      </c>
      <c r="G118" s="443">
        <f>Commercial!J118</f>
        <v>2.8999999999999998E-3</v>
      </c>
      <c r="H118" s="444">
        <f>Commercial!O118</f>
        <v>9.7000000000000003E-2</v>
      </c>
      <c r="I118" s="459">
        <f>Commercial!T118</f>
        <v>0.02</v>
      </c>
      <c r="J118" s="447"/>
      <c r="K118" s="443" t="str">
        <f>Residential!L118</f>
        <v>NITI</v>
      </c>
      <c r="L118" s="444" t="str">
        <f>Residential!Q118</f>
        <v>NITI</v>
      </c>
      <c r="M118" s="445" t="str">
        <f>Residential!V118</f>
        <v>NITI</v>
      </c>
      <c r="N118" s="443" t="str">
        <f>Commercial!L118</f>
        <v>NITI</v>
      </c>
      <c r="O118" s="444" t="str">
        <f>Commercial!Q118</f>
        <v>NITI</v>
      </c>
      <c r="P118" s="475" t="str">
        <f>Commercial!V118</f>
        <v>NITI</v>
      </c>
    </row>
    <row r="119" spans="2:17" ht="14.25">
      <c r="B119" s="391" t="str">
        <f>Residential!A119</f>
        <v>Dichloro-2-butene, cis-1,4-</v>
      </c>
      <c r="C119" s="449" t="str">
        <f>Residential!B119</f>
        <v>1476-11-5</v>
      </c>
      <c r="D119" s="443">
        <f>Residential!J119</f>
        <v>6.7000000000000002E-4</v>
      </c>
      <c r="E119" s="444">
        <f>Residential!O119</f>
        <v>2.1999999999999999E-2</v>
      </c>
      <c r="F119" s="445">
        <f>Residential!T119</f>
        <v>5.2999999999999999E-2</v>
      </c>
      <c r="G119" s="443">
        <f>Commercial!J119</f>
        <v>2.8999999999999998E-3</v>
      </c>
      <c r="H119" s="444">
        <f>Commercial!O119</f>
        <v>9.7000000000000003E-2</v>
      </c>
      <c r="I119" s="445">
        <f>Commercial!T119</f>
        <v>0.23</v>
      </c>
      <c r="J119" s="447"/>
      <c r="K119" s="443" t="str">
        <f>Residential!L119</f>
        <v>NITI</v>
      </c>
      <c r="L119" s="444" t="str">
        <f>Residential!Q119</f>
        <v>NITI</v>
      </c>
      <c r="M119" s="445" t="str">
        <f>Residential!V119</f>
        <v>NITI</v>
      </c>
      <c r="N119" s="443" t="str">
        <f>Commercial!L119</f>
        <v>NITI</v>
      </c>
      <c r="O119" s="444" t="str">
        <f>Commercial!Q119</f>
        <v>NITI</v>
      </c>
      <c r="P119" s="475" t="str">
        <f>Commercial!V119</f>
        <v>NITI</v>
      </c>
    </row>
    <row r="120" spans="2:17" ht="14.25">
      <c r="B120" s="391" t="str">
        <f>Residential!A120</f>
        <v>Dichloro-2-butene, trans-1,4-</v>
      </c>
      <c r="C120" s="449" t="str">
        <f>Residential!B120</f>
        <v>110-57-6</v>
      </c>
      <c r="D120" s="443">
        <f>Residential!J120</f>
        <v>6.7000000000000002E-4</v>
      </c>
      <c r="E120" s="444">
        <f>Residential!O120</f>
        <v>2.1999999999999999E-2</v>
      </c>
      <c r="F120" s="445">
        <f>Residential!T120</f>
        <v>5.2999999999999999E-2</v>
      </c>
      <c r="G120" s="443">
        <f>Commercial!J120</f>
        <v>2.8999999999999998E-3</v>
      </c>
      <c r="H120" s="444">
        <f>Commercial!O120</f>
        <v>9.7000000000000003E-2</v>
      </c>
      <c r="I120" s="445">
        <f>Commercial!T120</f>
        <v>0.23</v>
      </c>
      <c r="J120" s="447"/>
      <c r="K120" s="443" t="str">
        <f>Residential!L120</f>
        <v>NITI</v>
      </c>
      <c r="L120" s="444" t="str">
        <f>Residential!Q120</f>
        <v>NITI</v>
      </c>
      <c r="M120" s="445" t="str">
        <f>Residential!V120</f>
        <v>NITI</v>
      </c>
      <c r="N120" s="443" t="str">
        <f>Commercial!L120</f>
        <v>NITI</v>
      </c>
      <c r="O120" s="444" t="str">
        <f>Commercial!Q120</f>
        <v>NITI</v>
      </c>
      <c r="P120" s="475" t="str">
        <f>Commercial!V120</f>
        <v>NITI</v>
      </c>
    </row>
    <row r="121" spans="2:17" ht="14.25">
      <c r="B121" s="391" t="str">
        <f>Residential!A121</f>
        <v>Dichlorobenzene, 1,2-</v>
      </c>
      <c r="C121" s="449" t="str">
        <f>Residential!B121</f>
        <v>95-50-1</v>
      </c>
      <c r="D121" s="443" t="str">
        <f>Residential!J121</f>
        <v>NITI</v>
      </c>
      <c r="E121" s="444" t="str">
        <f>Residential!O121</f>
        <v>NITI</v>
      </c>
      <c r="F121" s="445" t="str">
        <f>Residential!T121</f>
        <v>NITI</v>
      </c>
      <c r="G121" s="443" t="str">
        <f>Commercial!J121</f>
        <v>NITI</v>
      </c>
      <c r="H121" s="444" t="str">
        <f>Commercial!O121</f>
        <v>NITI</v>
      </c>
      <c r="I121" s="445" t="str">
        <f>Commercial!T121</f>
        <v>NITI</v>
      </c>
      <c r="J121" s="447"/>
      <c r="K121" s="443">
        <f>Residential!L121</f>
        <v>210</v>
      </c>
      <c r="L121" s="448">
        <f>Residential!Q121</f>
        <v>7000</v>
      </c>
      <c r="M121" s="446">
        <f>Residential!V121</f>
        <v>5900</v>
      </c>
      <c r="N121" s="443">
        <f>Commercial!L121</f>
        <v>880</v>
      </c>
      <c r="O121" s="448">
        <f>Commercial!Q121</f>
        <v>29000</v>
      </c>
      <c r="P121" s="476">
        <f>Commercial!V121</f>
        <v>25000</v>
      </c>
    </row>
    <row r="122" spans="2:17" ht="14.25">
      <c r="B122" s="391" t="str">
        <f>Residential!A122</f>
        <v>Dichlorobenzene, 1,4-</v>
      </c>
      <c r="C122" s="449" t="str">
        <f>Residential!B122</f>
        <v>106-46-7</v>
      </c>
      <c r="D122" s="443">
        <f>Residential!J122</f>
        <v>0.26</v>
      </c>
      <c r="E122" s="444">
        <f>Residential!O122</f>
        <v>8.5</v>
      </c>
      <c r="F122" s="445">
        <f>Residential!T122</f>
        <v>5.8</v>
      </c>
      <c r="G122" s="443">
        <f>Commercial!J122</f>
        <v>1.1000000000000001</v>
      </c>
      <c r="H122" s="444">
        <f>Commercial!O122</f>
        <v>37</v>
      </c>
      <c r="I122" s="445">
        <f>Commercial!T122</f>
        <v>25</v>
      </c>
      <c r="J122" s="447"/>
      <c r="K122" s="443">
        <f>Residential!L122</f>
        <v>830</v>
      </c>
      <c r="L122" s="448">
        <f>Residential!Q122</f>
        <v>28000</v>
      </c>
      <c r="M122" s="446">
        <f>Residential!V122</f>
        <v>19000</v>
      </c>
      <c r="N122" s="456">
        <f>Commercial!L122</f>
        <v>3500</v>
      </c>
      <c r="O122" s="448">
        <f>Commercial!Q122</f>
        <v>120000</v>
      </c>
      <c r="P122" s="476">
        <f>Commercial!V122</f>
        <v>79000</v>
      </c>
    </row>
    <row r="123" spans="2:17" ht="14.25">
      <c r="B123" s="391" t="str">
        <f>Residential!A123</f>
        <v>Dichlorobenzidine, 3,3'-</v>
      </c>
      <c r="C123" s="449" t="str">
        <f>Residential!B123</f>
        <v>91-94-1</v>
      </c>
      <c r="D123" s="443">
        <f>Residential!J123</f>
        <v>8.3000000000000001E-3</v>
      </c>
      <c r="E123" s="444" t="str">
        <f>Residential!O123</f>
        <v>NV</v>
      </c>
      <c r="F123" s="445" t="str">
        <f>Residential!T123</f>
        <v>NV</v>
      </c>
      <c r="G123" s="443">
        <f>Commercial!J123</f>
        <v>3.5999999999999997E-2</v>
      </c>
      <c r="H123" s="444" t="str">
        <f>Commercial!O123</f>
        <v>NV</v>
      </c>
      <c r="I123" s="445" t="str">
        <f>Commercial!T123</f>
        <v>NV</v>
      </c>
      <c r="J123" s="447"/>
      <c r="K123" s="443" t="str">
        <f>Residential!L123</f>
        <v>NITI</v>
      </c>
      <c r="L123" s="444" t="str">
        <f>Residential!Q123</f>
        <v>NITI, NV</v>
      </c>
      <c r="M123" s="445" t="str">
        <f>Residential!V123</f>
        <v>NITI, NV</v>
      </c>
      <c r="N123" s="443" t="str">
        <f>Commercial!L123</f>
        <v>NITI</v>
      </c>
      <c r="O123" s="444" t="str">
        <f>Commercial!Q123</f>
        <v>NITI, NV</v>
      </c>
      <c r="P123" s="475" t="str">
        <f>Commercial!V123</f>
        <v>NITI, NV</v>
      </c>
    </row>
    <row r="124" spans="2:17" ht="14.25">
      <c r="B124" s="391" t="str">
        <f>Residential!A124</f>
        <v>Dichlorodifluoromethane</v>
      </c>
      <c r="C124" s="449" t="str">
        <f>Residential!B124</f>
        <v>75-71-8</v>
      </c>
      <c r="D124" s="443" t="str">
        <f>Residential!J124</f>
        <v>NITI</v>
      </c>
      <c r="E124" s="444" t="str">
        <f>Residential!O124</f>
        <v>NITI</v>
      </c>
      <c r="F124" s="445" t="str">
        <f>Residential!T124</f>
        <v>NITI</v>
      </c>
      <c r="G124" s="443" t="str">
        <f>Commercial!J124</f>
        <v>NITI</v>
      </c>
      <c r="H124" s="444" t="str">
        <f>Commercial!O124</f>
        <v>NITI</v>
      </c>
      <c r="I124" s="445" t="str">
        <f>Commercial!T124</f>
        <v>NITI</v>
      </c>
      <c r="J124" s="447"/>
      <c r="K124" s="443">
        <f>Residential!L124</f>
        <v>100</v>
      </c>
      <c r="L124" s="448">
        <f>Residential!Q124</f>
        <v>3500</v>
      </c>
      <c r="M124" s="445">
        <f>Residential!V124</f>
        <v>9.8000000000000007</v>
      </c>
      <c r="N124" s="443">
        <f>Commercial!L124</f>
        <v>440</v>
      </c>
      <c r="O124" s="448">
        <f>Commercial!Q124</f>
        <v>15000</v>
      </c>
      <c r="P124" s="475">
        <f>Commercial!V124</f>
        <v>41</v>
      </c>
    </row>
    <row r="125" spans="2:17" ht="14.25">
      <c r="B125" s="391" t="str">
        <f>Residential!A125</f>
        <v>Dichlorodiphenyldichloroethane, p,p'- (DDD)</v>
      </c>
      <c r="C125" s="449" t="str">
        <f>Residential!B125</f>
        <v>72-54-8</v>
      </c>
      <c r="D125" s="443">
        <f>Residential!J125</f>
        <v>4.1000000000000002E-2</v>
      </c>
      <c r="E125" s="444" t="str">
        <f>Residential!O125</f>
        <v>NV</v>
      </c>
      <c r="F125" s="445" t="str">
        <f>Residential!T125</f>
        <v>NV</v>
      </c>
      <c r="G125" s="443">
        <f>Commercial!J125</f>
        <v>0.18</v>
      </c>
      <c r="H125" s="444" t="str">
        <f>Commercial!O125</f>
        <v>NV</v>
      </c>
      <c r="I125" s="445" t="str">
        <f>Commercial!T125</f>
        <v>NV</v>
      </c>
      <c r="J125" s="447"/>
      <c r="K125" s="443" t="str">
        <f>Residential!L125</f>
        <v>NITI</v>
      </c>
      <c r="L125" s="444" t="str">
        <f>Residential!Q125</f>
        <v>NITI, NV</v>
      </c>
      <c r="M125" s="445" t="str">
        <f>Residential!V125</f>
        <v>NITI, NV</v>
      </c>
      <c r="N125" s="443" t="str">
        <f>Commercial!L125</f>
        <v>NITI</v>
      </c>
      <c r="O125" s="444" t="str">
        <f>Commercial!Q125</f>
        <v>NITI, NV</v>
      </c>
      <c r="P125" s="475" t="str">
        <f>Commercial!V125</f>
        <v>NITI, NV</v>
      </c>
    </row>
    <row r="126" spans="2:17" ht="14.25">
      <c r="B126" s="391" t="str">
        <f>Residential!A126</f>
        <v>Dichlorodiphenyldichloroethylene, p,p'- (DDE)</v>
      </c>
      <c r="C126" s="449" t="str">
        <f>Residential!B126</f>
        <v>72-55-9</v>
      </c>
      <c r="D126" s="443">
        <f>Residential!J126</f>
        <v>2.9000000000000001E-2</v>
      </c>
      <c r="E126" s="444">
        <f>Residential!O126</f>
        <v>0.97</v>
      </c>
      <c r="F126" s="445">
        <f>Residential!T126</f>
        <v>70</v>
      </c>
      <c r="G126" s="443">
        <f>Commercial!J126</f>
        <v>0.13</v>
      </c>
      <c r="H126" s="444">
        <f>Commercial!O126</f>
        <v>4.2</v>
      </c>
      <c r="I126" s="445">
        <f>Commercial!T126</f>
        <v>310</v>
      </c>
      <c r="J126" s="447"/>
      <c r="K126" s="443" t="str">
        <f>Residential!L126</f>
        <v>NITI</v>
      </c>
      <c r="L126" s="444" t="str">
        <f>Residential!Q126</f>
        <v>NITI</v>
      </c>
      <c r="M126" s="445" t="str">
        <f>Residential!V126</f>
        <v>NITI</v>
      </c>
      <c r="N126" s="443" t="str">
        <f>Commercial!L126</f>
        <v>NITI</v>
      </c>
      <c r="O126" s="444" t="str">
        <f>Commercial!Q126</f>
        <v>NITI</v>
      </c>
      <c r="P126" s="475" t="str">
        <f>Commercial!V126</f>
        <v>NITI</v>
      </c>
    </row>
    <row r="127" spans="2:17" ht="14.25">
      <c r="B127" s="391" t="str">
        <f>Residential!A127</f>
        <v>Dichlorodiphenyltrichloroethane, p,p'- (DDT)</v>
      </c>
      <c r="C127" s="449" t="str">
        <f>Residential!B127</f>
        <v>50-29-3</v>
      </c>
      <c r="D127" s="443">
        <f>Residential!J127</f>
        <v>2.9000000000000001E-2</v>
      </c>
      <c r="E127" s="444" t="str">
        <f>Residential!O127</f>
        <v>NV</v>
      </c>
      <c r="F127" s="445" t="str">
        <f>Residential!T127</f>
        <v>NV</v>
      </c>
      <c r="G127" s="443">
        <f>Commercial!J127</f>
        <v>0.13</v>
      </c>
      <c r="H127" s="444" t="str">
        <f>Commercial!O127</f>
        <v>NV</v>
      </c>
      <c r="I127" s="445" t="str">
        <f>Commercial!T127</f>
        <v>NV</v>
      </c>
      <c r="J127" s="447"/>
      <c r="K127" s="443" t="str">
        <f>Residential!L127</f>
        <v>NITI</v>
      </c>
      <c r="L127" s="444" t="str">
        <f>Residential!Q127</f>
        <v>NITI, NV</v>
      </c>
      <c r="M127" s="445" t="str">
        <f>Residential!V127</f>
        <v>NITI, NV</v>
      </c>
      <c r="N127" s="443" t="str">
        <f>Commercial!L127</f>
        <v>NITI</v>
      </c>
      <c r="O127" s="444" t="str">
        <f>Commercial!Q127</f>
        <v>NITI, NV</v>
      </c>
      <c r="P127" s="475" t="str">
        <f>Commercial!V127</f>
        <v>NITI, NV</v>
      </c>
    </row>
    <row r="128" spans="2:17" ht="14.25">
      <c r="B128" s="391" t="str">
        <f>Residential!A128</f>
        <v>Dichloroethane, 1,1-</v>
      </c>
      <c r="C128" s="449" t="str">
        <f>Residential!B128</f>
        <v>75-34-3</v>
      </c>
      <c r="D128" s="443">
        <f>Residential!J128</f>
        <v>1.8</v>
      </c>
      <c r="E128" s="444">
        <f>Residential!O128</f>
        <v>59</v>
      </c>
      <c r="F128" s="445">
        <f>Residential!T128</f>
        <v>13</v>
      </c>
      <c r="G128" s="443">
        <f>Commercial!J128</f>
        <v>7.7</v>
      </c>
      <c r="H128" s="444">
        <f>Commercial!O128</f>
        <v>260</v>
      </c>
      <c r="I128" s="445">
        <f>Commercial!T128</f>
        <v>55</v>
      </c>
      <c r="J128" s="447"/>
      <c r="K128" s="443" t="str">
        <f>Residential!L128</f>
        <v>NITI</v>
      </c>
      <c r="L128" s="444" t="str">
        <f>Residential!Q128</f>
        <v>NITI</v>
      </c>
      <c r="M128" s="445" t="str">
        <f>Residential!V128</f>
        <v>NITI</v>
      </c>
      <c r="N128" s="443" t="str">
        <f>Commercial!L128</f>
        <v>NITI</v>
      </c>
      <c r="O128" s="444" t="str">
        <f>Commercial!Q128</f>
        <v>NITI</v>
      </c>
      <c r="P128" s="475" t="str">
        <f>Commercial!V128</f>
        <v>NITI</v>
      </c>
    </row>
    <row r="129" spans="2:16" ht="14.25">
      <c r="B129" s="391" t="str">
        <f>Residential!A129</f>
        <v>Dichloroethane, 1,2-</v>
      </c>
      <c r="C129" s="449" t="str">
        <f>Residential!B129</f>
        <v>107-06-2</v>
      </c>
      <c r="D129" s="443">
        <f>Residential!J129</f>
        <v>0.11</v>
      </c>
      <c r="E129" s="444">
        <f>Residential!O129</f>
        <v>3.6</v>
      </c>
      <c r="F129" s="458">
        <f>Residential!T129</f>
        <v>4</v>
      </c>
      <c r="G129" s="443">
        <f>Commercial!J129</f>
        <v>0.47</v>
      </c>
      <c r="H129" s="444">
        <f>Commercial!O129</f>
        <v>16</v>
      </c>
      <c r="I129" s="445">
        <f>Commercial!T129</f>
        <v>18</v>
      </c>
      <c r="J129" s="447"/>
      <c r="K129" s="443">
        <f>Residential!L129</f>
        <v>7.3</v>
      </c>
      <c r="L129" s="444">
        <f>Residential!Q129</f>
        <v>240</v>
      </c>
      <c r="M129" s="445">
        <f>Residential!V129</f>
        <v>270</v>
      </c>
      <c r="N129" s="443">
        <f>Commercial!L129</f>
        <v>31</v>
      </c>
      <c r="O129" s="448">
        <f>Commercial!Q129</f>
        <v>1000</v>
      </c>
      <c r="P129" s="476">
        <f>Commercial!V129</f>
        <v>1100</v>
      </c>
    </row>
    <row r="130" spans="2:16" ht="14.25">
      <c r="B130" s="391" t="str">
        <f>Residential!A130</f>
        <v>Dichloroethylene, 1,1-</v>
      </c>
      <c r="C130" s="449" t="str">
        <f>Residential!B130</f>
        <v>75-35-4</v>
      </c>
      <c r="D130" s="443" t="str">
        <f>Residential!J130</f>
        <v>NITI</v>
      </c>
      <c r="E130" s="444" t="str">
        <f>Residential!O130</f>
        <v>NITI</v>
      </c>
      <c r="F130" s="445" t="str">
        <f>Residential!T130</f>
        <v>NITI</v>
      </c>
      <c r="G130" s="443" t="str">
        <f>Commercial!J130</f>
        <v>NITI</v>
      </c>
      <c r="H130" s="444" t="str">
        <f>Commercial!O130</f>
        <v>NITI</v>
      </c>
      <c r="I130" s="445" t="str">
        <f>Commercial!T130</f>
        <v>NITI</v>
      </c>
      <c r="J130" s="447"/>
      <c r="K130" s="443">
        <f>Residential!L130</f>
        <v>4.0999999999999996</v>
      </c>
      <c r="L130" s="444">
        <f>Residential!Q130</f>
        <v>140</v>
      </c>
      <c r="M130" s="458">
        <f>Residential!V130</f>
        <v>6</v>
      </c>
      <c r="N130" s="443">
        <f>Commercial!L130</f>
        <v>17</v>
      </c>
      <c r="O130" s="444">
        <f>Commercial!Q130</f>
        <v>580</v>
      </c>
      <c r="P130" s="475">
        <f>Commercial!V130</f>
        <v>25</v>
      </c>
    </row>
    <row r="131" spans="2:16" ht="14.25">
      <c r="B131" s="391" t="str">
        <f>Residential!A131</f>
        <v>Dichloroethylene, cis-1,2-</v>
      </c>
      <c r="C131" s="449" t="str">
        <f>Residential!B131</f>
        <v>156-59-2</v>
      </c>
      <c r="D131" s="443" t="str">
        <f>Residential!J131</f>
        <v>NITI</v>
      </c>
      <c r="E131" s="444" t="str">
        <f>Residential!O131</f>
        <v>NITI</v>
      </c>
      <c r="F131" s="445" t="str">
        <f>Residential!T131</f>
        <v>NITI</v>
      </c>
      <c r="G131" s="443" t="str">
        <f>Commercial!J131</f>
        <v>NITI</v>
      </c>
      <c r="H131" s="444" t="str">
        <f>Commercial!O131</f>
        <v>NITI</v>
      </c>
      <c r="I131" s="445" t="str">
        <f>Commercial!T131</f>
        <v>NITI</v>
      </c>
      <c r="J131" s="447"/>
      <c r="K131" s="443">
        <f>Residential!L131</f>
        <v>42</v>
      </c>
      <c r="L131" s="448">
        <f>Residential!Q131</f>
        <v>1400</v>
      </c>
      <c r="M131" s="445">
        <f>Residential!V131</f>
        <v>430</v>
      </c>
      <c r="N131" s="443">
        <f>Commercial!L131</f>
        <v>180</v>
      </c>
      <c r="O131" s="448">
        <f>Commercial!Q131</f>
        <v>5800</v>
      </c>
      <c r="P131" s="476">
        <f>Commercial!V131</f>
        <v>1800</v>
      </c>
    </row>
    <row r="132" spans="2:16" ht="14.25">
      <c r="B132" s="391" t="str">
        <f>Residential!A132</f>
        <v>Dichloroethylene, trans-1,2-</v>
      </c>
      <c r="C132" s="449" t="str">
        <f>Residential!B132</f>
        <v>156-60-5</v>
      </c>
      <c r="D132" s="443" t="str">
        <f>Residential!J132</f>
        <v>NITI</v>
      </c>
      <c r="E132" s="444" t="str">
        <f>Residential!O132</f>
        <v>NITI</v>
      </c>
      <c r="F132" s="445" t="str">
        <f>Residential!T132</f>
        <v>NITI</v>
      </c>
      <c r="G132" s="443" t="str">
        <f>Commercial!J132</f>
        <v>NITI</v>
      </c>
      <c r="H132" s="444" t="str">
        <f>Commercial!O132</f>
        <v>NITI</v>
      </c>
      <c r="I132" s="445" t="str">
        <f>Commercial!T132</f>
        <v>NITI</v>
      </c>
      <c r="J132" s="447"/>
      <c r="K132" s="443">
        <f>Residential!L132</f>
        <v>42</v>
      </c>
      <c r="L132" s="448">
        <f>Residential!Q132</f>
        <v>1400</v>
      </c>
      <c r="M132" s="445">
        <f>Residential!V132</f>
        <v>180</v>
      </c>
      <c r="N132" s="443">
        <f>Commercial!L132</f>
        <v>180</v>
      </c>
      <c r="O132" s="448">
        <f>Commercial!Q132</f>
        <v>5800</v>
      </c>
      <c r="P132" s="475">
        <f>Commercial!V132</f>
        <v>750</v>
      </c>
    </row>
    <row r="133" spans="2:16" ht="14.25">
      <c r="B133" s="391" t="str">
        <f>Residential!A133</f>
        <v>Dichloropropane, 1,2-</v>
      </c>
      <c r="C133" s="449" t="str">
        <f>Residential!B133</f>
        <v>78-87-5</v>
      </c>
      <c r="D133" s="443">
        <f>Residential!J133</f>
        <v>0.76</v>
      </c>
      <c r="E133" s="444">
        <f>Residential!O133</f>
        <v>25</v>
      </c>
      <c r="F133" s="445">
        <f>Residential!T133</f>
        <v>12</v>
      </c>
      <c r="G133" s="443">
        <f>Commercial!J133</f>
        <v>3.3</v>
      </c>
      <c r="H133" s="444">
        <f>Commercial!O133</f>
        <v>110</v>
      </c>
      <c r="I133" s="445">
        <f>Commercial!T133</f>
        <v>52</v>
      </c>
      <c r="J133" s="447"/>
      <c r="K133" s="443">
        <f>Residential!L133</f>
        <v>4.2</v>
      </c>
      <c r="L133" s="444">
        <f>Residential!Q133</f>
        <v>140</v>
      </c>
      <c r="M133" s="445">
        <f>Residential!V133</f>
        <v>65</v>
      </c>
      <c r="N133" s="443">
        <f>Commercial!L133</f>
        <v>18</v>
      </c>
      <c r="O133" s="444">
        <f>Commercial!Q133</f>
        <v>580</v>
      </c>
      <c r="P133" s="475">
        <f>Commercial!V133</f>
        <v>270</v>
      </c>
    </row>
    <row r="134" spans="2:16" ht="14.25">
      <c r="B134" s="391" t="str">
        <f>Residential!A134</f>
        <v>Dichloropropene, 1,3-</v>
      </c>
      <c r="C134" s="449" t="str">
        <f>Residential!B134</f>
        <v>542-75-6</v>
      </c>
      <c r="D134" s="453">
        <f>Residential!J134</f>
        <v>0.7</v>
      </c>
      <c r="E134" s="444">
        <f>Residential!O134</f>
        <v>23</v>
      </c>
      <c r="F134" s="445">
        <f>Residential!T134</f>
        <v>9.1999999999999993</v>
      </c>
      <c r="G134" s="443">
        <f>Commercial!J134</f>
        <v>3.1</v>
      </c>
      <c r="H134" s="444">
        <f>Commercial!O134</f>
        <v>100</v>
      </c>
      <c r="I134" s="445">
        <f>Commercial!T134</f>
        <v>40</v>
      </c>
      <c r="J134" s="447"/>
      <c r="K134" s="443">
        <f>Residential!L134</f>
        <v>21</v>
      </c>
      <c r="L134" s="444">
        <f>Residential!Q134</f>
        <v>700</v>
      </c>
      <c r="M134" s="445">
        <f>Residential!V134</f>
        <v>270</v>
      </c>
      <c r="N134" s="443">
        <f>Commercial!L134</f>
        <v>88</v>
      </c>
      <c r="O134" s="448">
        <f>Commercial!Q134</f>
        <v>2900</v>
      </c>
      <c r="P134" s="476">
        <f>Commercial!V134</f>
        <v>1100</v>
      </c>
    </row>
    <row r="135" spans="2:16" ht="14.25">
      <c r="B135" s="391" t="str">
        <f>Residential!A135</f>
        <v>Dichlorvos</v>
      </c>
      <c r="C135" s="449" t="str">
        <f>Residential!B135</f>
        <v>62-73-7</v>
      </c>
      <c r="D135" s="443">
        <f>Residential!J135</f>
        <v>3.4000000000000002E-2</v>
      </c>
      <c r="E135" s="444" t="str">
        <f>Residential!O135</f>
        <v>NV</v>
      </c>
      <c r="F135" s="445" t="str">
        <f>Residential!T135</f>
        <v>NV</v>
      </c>
      <c r="G135" s="443">
        <f>Commercial!J135</f>
        <v>0.15</v>
      </c>
      <c r="H135" s="444" t="str">
        <f>Commercial!O135</f>
        <v>NV</v>
      </c>
      <c r="I135" s="445" t="str">
        <f>Commercial!T135</f>
        <v>NV</v>
      </c>
      <c r="J135" s="447"/>
      <c r="K135" s="443">
        <f>Residential!L135</f>
        <v>0.52</v>
      </c>
      <c r="L135" s="444" t="str">
        <f>Residential!Q135</f>
        <v>NV</v>
      </c>
      <c r="M135" s="445" t="str">
        <f>Residential!V135</f>
        <v>NV</v>
      </c>
      <c r="N135" s="443">
        <f>Commercial!L135</f>
        <v>2.2000000000000002</v>
      </c>
      <c r="O135" s="444" t="str">
        <f>Commercial!Q135</f>
        <v>NV</v>
      </c>
      <c r="P135" s="475" t="str">
        <f>Commercial!V135</f>
        <v>NV</v>
      </c>
    </row>
    <row r="136" spans="2:16" ht="14.25">
      <c r="B136" s="391" t="str">
        <f>Residential!A136</f>
        <v>Dicyclopentadiene</v>
      </c>
      <c r="C136" s="449" t="str">
        <f>Residential!B136</f>
        <v>77-73-6</v>
      </c>
      <c r="D136" s="443" t="str">
        <f>Residential!J136</f>
        <v>NITI</v>
      </c>
      <c r="E136" s="444" t="str">
        <f>Residential!O136</f>
        <v>NITI</v>
      </c>
      <c r="F136" s="445" t="str">
        <f>Residential!T136</f>
        <v>NITI</v>
      </c>
      <c r="G136" s="443" t="str">
        <f>Commercial!J136</f>
        <v>NITI</v>
      </c>
      <c r="H136" s="444" t="str">
        <f>Commercial!O136</f>
        <v>NITI</v>
      </c>
      <c r="I136" s="445" t="str">
        <f>Commercial!T136</f>
        <v>NITI</v>
      </c>
      <c r="J136" s="447"/>
      <c r="K136" s="443">
        <f>Residential!L136</f>
        <v>0.31</v>
      </c>
      <c r="L136" s="444">
        <f>Residential!Q136</f>
        <v>10</v>
      </c>
      <c r="M136" s="445">
        <f>Residential!V136</f>
        <v>0.14000000000000001</v>
      </c>
      <c r="N136" s="443">
        <f>Commercial!L136</f>
        <v>1.3</v>
      </c>
      <c r="O136" s="444">
        <f>Commercial!Q136</f>
        <v>44</v>
      </c>
      <c r="P136" s="477">
        <f>Commercial!V136</f>
        <v>0.6</v>
      </c>
    </row>
    <row r="137" spans="2:16" ht="14.25">
      <c r="B137" s="391" t="str">
        <f>Residential!A137</f>
        <v>Dieldrin</v>
      </c>
      <c r="C137" s="449" t="str">
        <f>Residential!B137</f>
        <v>60-57-1</v>
      </c>
      <c r="D137" s="443">
        <f>Residential!J137</f>
        <v>6.0999999999999997E-4</v>
      </c>
      <c r="E137" s="444" t="str">
        <f>Residential!O137</f>
        <v>NV</v>
      </c>
      <c r="F137" s="445" t="str">
        <f>Residential!T137</f>
        <v>NV</v>
      </c>
      <c r="G137" s="443">
        <f>Commercial!J137</f>
        <v>2.7000000000000001E-3</v>
      </c>
      <c r="H137" s="444" t="str">
        <f>Commercial!O137</f>
        <v>NV</v>
      </c>
      <c r="I137" s="445" t="str">
        <f>Commercial!T137</f>
        <v>NV</v>
      </c>
      <c r="J137" s="447"/>
      <c r="K137" s="443" t="str">
        <f>Residential!L137</f>
        <v>NITI</v>
      </c>
      <c r="L137" s="444" t="str">
        <f>Residential!Q137</f>
        <v>NITI, NV</v>
      </c>
      <c r="M137" s="445" t="str">
        <f>Residential!V137</f>
        <v>NITI, NV</v>
      </c>
      <c r="N137" s="443" t="str">
        <f>Commercial!L137</f>
        <v>NITI</v>
      </c>
      <c r="O137" s="444" t="str">
        <f>Commercial!Q137</f>
        <v>NITI, NV</v>
      </c>
      <c r="P137" s="475" t="str">
        <f>Commercial!V137</f>
        <v>NITI, NV</v>
      </c>
    </row>
    <row r="138" spans="2:16" ht="14.25">
      <c r="B138" s="391" t="str">
        <f>Residential!A138</f>
        <v>Diesel Engine Exhaust</v>
      </c>
      <c r="C138" s="449" t="str">
        <f>Residential!B138</f>
        <v>NA</v>
      </c>
      <c r="D138" s="443">
        <f>Residential!J138</f>
        <v>9.4000000000000004E-3</v>
      </c>
      <c r="E138" s="444" t="str">
        <f>Residential!O138</f>
        <v>NV</v>
      </c>
      <c r="F138" s="445" t="str">
        <f>Residential!T138</f>
        <v>NV</v>
      </c>
      <c r="G138" s="443">
        <f>Commercial!J138</f>
        <v>4.1000000000000002E-2</v>
      </c>
      <c r="H138" s="444" t="str">
        <f>Commercial!O138</f>
        <v>NV</v>
      </c>
      <c r="I138" s="445" t="str">
        <f>Commercial!T138</f>
        <v>NV</v>
      </c>
      <c r="J138" s="447"/>
      <c r="K138" s="443">
        <f>Residential!L138</f>
        <v>5.2</v>
      </c>
      <c r="L138" s="444" t="str">
        <f>Residential!Q138</f>
        <v>NV</v>
      </c>
      <c r="M138" s="445" t="str">
        <f>Residential!V138</f>
        <v>NV</v>
      </c>
      <c r="N138" s="443">
        <f>Commercial!L138</f>
        <v>22</v>
      </c>
      <c r="O138" s="444" t="str">
        <f>Commercial!Q138</f>
        <v>NV</v>
      </c>
      <c r="P138" s="475" t="str">
        <f>Commercial!V138</f>
        <v>NV</v>
      </c>
    </row>
    <row r="139" spans="2:16" ht="14.25">
      <c r="B139" s="391" t="str">
        <f>Residential!A139</f>
        <v>Diethanolamine</v>
      </c>
      <c r="C139" s="449" t="str">
        <f>Residential!B139</f>
        <v>111-42-2</v>
      </c>
      <c r="D139" s="443" t="str">
        <f>Residential!J139</f>
        <v>NITI</v>
      </c>
      <c r="E139" s="444" t="str">
        <f>Residential!O139</f>
        <v>NITI, NV</v>
      </c>
      <c r="F139" s="445" t="str">
        <f>Residential!T139</f>
        <v>NITI, NV</v>
      </c>
      <c r="G139" s="443" t="str">
        <f>Commercial!J139</f>
        <v>NITI</v>
      </c>
      <c r="H139" s="444" t="str">
        <f>Commercial!O139</f>
        <v>NITI, NV</v>
      </c>
      <c r="I139" s="445" t="str">
        <f>Commercial!T139</f>
        <v>NITI, NV</v>
      </c>
      <c r="J139" s="447"/>
      <c r="K139" s="443">
        <f>Residential!L139</f>
        <v>0.21</v>
      </c>
      <c r="L139" s="444" t="str">
        <f>Residential!Q139</f>
        <v>NV</v>
      </c>
      <c r="M139" s="445" t="str">
        <f>Residential!V139</f>
        <v>NV</v>
      </c>
      <c r="N139" s="443">
        <f>Commercial!L139</f>
        <v>0.88</v>
      </c>
      <c r="O139" s="444" t="str">
        <f>Commercial!Q139</f>
        <v>NV</v>
      </c>
      <c r="P139" s="475" t="str">
        <f>Commercial!V139</f>
        <v>NV</v>
      </c>
    </row>
    <row r="140" spans="2:16" ht="14.25">
      <c r="B140" s="391" t="str">
        <f>Residential!A140</f>
        <v>Diethylene Glycol Monobutyl Ether</v>
      </c>
      <c r="C140" s="449" t="str">
        <f>Residential!B140</f>
        <v>112-34-5</v>
      </c>
      <c r="D140" s="443" t="str">
        <f>Residential!J140</f>
        <v>NITI</v>
      </c>
      <c r="E140" s="444" t="str">
        <f>Residential!O140</f>
        <v>NITI, NV</v>
      </c>
      <c r="F140" s="445" t="str">
        <f>Residential!T140</f>
        <v>NITI, NV</v>
      </c>
      <c r="G140" s="443" t="str">
        <f>Commercial!J140</f>
        <v>NITI</v>
      </c>
      <c r="H140" s="444" t="str">
        <f>Commercial!O140</f>
        <v>NITI, NV</v>
      </c>
      <c r="I140" s="445" t="str">
        <f>Commercial!T140</f>
        <v>NITI, NV</v>
      </c>
      <c r="J140" s="447"/>
      <c r="K140" s="453">
        <f>Residential!L140</f>
        <v>0.1</v>
      </c>
      <c r="L140" s="444" t="str">
        <f>Residential!Q140</f>
        <v>NV</v>
      </c>
      <c r="M140" s="445" t="str">
        <f>Residential!V140</f>
        <v>NV</v>
      </c>
      <c r="N140" s="443">
        <f>Commercial!L140</f>
        <v>0.44</v>
      </c>
      <c r="O140" s="444" t="str">
        <f>Commercial!Q140</f>
        <v>NV</v>
      </c>
      <c r="P140" s="475" t="str">
        <f>Commercial!V140</f>
        <v>NV</v>
      </c>
    </row>
    <row r="141" spans="2:16" ht="14.25">
      <c r="B141" s="391" t="str">
        <f>Residential!A141</f>
        <v>Diethylene Glycol Monoethyl Ether</v>
      </c>
      <c r="C141" s="449" t="str">
        <f>Residential!B141</f>
        <v>111-90-0</v>
      </c>
      <c r="D141" s="443" t="str">
        <f>Residential!J141</f>
        <v>NITI</v>
      </c>
      <c r="E141" s="444" t="str">
        <f>Residential!O141</f>
        <v>NITI, NV</v>
      </c>
      <c r="F141" s="445" t="str">
        <f>Residential!T141</f>
        <v>NITI, NV</v>
      </c>
      <c r="G141" s="443" t="str">
        <f>Commercial!J141</f>
        <v>NITI</v>
      </c>
      <c r="H141" s="444" t="str">
        <f>Commercial!O141</f>
        <v>NITI, NV</v>
      </c>
      <c r="I141" s="445" t="str">
        <f>Commercial!T141</f>
        <v>NITI, NV</v>
      </c>
      <c r="J141" s="447"/>
      <c r="K141" s="443">
        <f>Residential!L141</f>
        <v>0.31</v>
      </c>
      <c r="L141" s="444" t="str">
        <f>Residential!Q141</f>
        <v>NV</v>
      </c>
      <c r="M141" s="445" t="str">
        <f>Residential!V141</f>
        <v>NV</v>
      </c>
      <c r="N141" s="443">
        <f>Commercial!L141</f>
        <v>1.3</v>
      </c>
      <c r="O141" s="444" t="str">
        <f>Commercial!Q141</f>
        <v>NV</v>
      </c>
      <c r="P141" s="475" t="str">
        <f>Commercial!V141</f>
        <v>NV</v>
      </c>
    </row>
    <row r="142" spans="2:16" ht="14.25">
      <c r="B142" s="391" t="str">
        <f>Residential!A142</f>
        <v>Diethylstilbestrol</v>
      </c>
      <c r="C142" s="449" t="str">
        <f>Residential!B142</f>
        <v>56-53-1</v>
      </c>
      <c r="D142" s="443">
        <f>Residential!J142</f>
        <v>2.8E-5</v>
      </c>
      <c r="E142" s="444" t="str">
        <f>Residential!O142</f>
        <v>NV</v>
      </c>
      <c r="F142" s="445" t="str">
        <f>Residential!T142</f>
        <v>NV</v>
      </c>
      <c r="G142" s="443">
        <f>Commercial!J142</f>
        <v>1.2E-4</v>
      </c>
      <c r="H142" s="444" t="str">
        <f>Commercial!O142</f>
        <v>NV</v>
      </c>
      <c r="I142" s="445" t="str">
        <f>Commercial!T142</f>
        <v>NV</v>
      </c>
      <c r="J142" s="447"/>
      <c r="K142" s="443" t="str">
        <f>Residential!L142</f>
        <v>NITI</v>
      </c>
      <c r="L142" s="444" t="str">
        <f>Residential!Q142</f>
        <v>NITI, NV</v>
      </c>
      <c r="M142" s="445" t="str">
        <f>Residential!V142</f>
        <v>NITI, NV</v>
      </c>
      <c r="N142" s="443" t="str">
        <f>Commercial!L142</f>
        <v>NITI</v>
      </c>
      <c r="O142" s="444" t="str">
        <f>Commercial!Q142</f>
        <v>NITI, NV</v>
      </c>
      <c r="P142" s="475" t="str">
        <f>Commercial!V142</f>
        <v>NITI, NV</v>
      </c>
    </row>
    <row r="143" spans="2:16" ht="14.25">
      <c r="B143" s="391" t="str">
        <f>Residential!A143</f>
        <v>Difluoroethane, 1,1-</v>
      </c>
      <c r="C143" s="449" t="str">
        <f>Residential!B143</f>
        <v>75-37-6</v>
      </c>
      <c r="D143" s="443" t="str">
        <f>Residential!J143</f>
        <v>NITI</v>
      </c>
      <c r="E143" s="444" t="str">
        <f>Residential!O143</f>
        <v>NITI</v>
      </c>
      <c r="F143" s="445" t="str">
        <f>Residential!T143</f>
        <v>NITI</v>
      </c>
      <c r="G143" s="443" t="str">
        <f>Commercial!J143</f>
        <v>NITI</v>
      </c>
      <c r="H143" s="444" t="str">
        <f>Commercial!O143</f>
        <v>NITI</v>
      </c>
      <c r="I143" s="445" t="str">
        <f>Commercial!T143</f>
        <v>NITI</v>
      </c>
      <c r="J143" s="447"/>
      <c r="K143" s="456">
        <f>Residential!L143</f>
        <v>42000</v>
      </c>
      <c r="L143" s="448">
        <f>Residential!Q143</f>
        <v>1400000</v>
      </c>
      <c r="M143" s="446">
        <f>Residential!V143</f>
        <v>68000</v>
      </c>
      <c r="N143" s="456">
        <f>Commercial!L143</f>
        <v>180000</v>
      </c>
      <c r="O143" s="448">
        <f>Commercial!Q143</f>
        <v>5800000</v>
      </c>
      <c r="P143" s="476">
        <f>Commercial!V143</f>
        <v>280000</v>
      </c>
    </row>
    <row r="144" spans="2:16" ht="14.25">
      <c r="B144" s="391" t="str">
        <f>Residential!A144</f>
        <v>Difluoropropane, 2,2-</v>
      </c>
      <c r="C144" s="449" t="str">
        <f>Residential!B144</f>
        <v>420-45-1</v>
      </c>
      <c r="D144" s="443" t="str">
        <f>Residential!J144</f>
        <v>NITI</v>
      </c>
      <c r="E144" s="444" t="str">
        <f>Residential!O144</f>
        <v>NITI</v>
      </c>
      <c r="F144" s="445" t="str">
        <f>Residential!T144</f>
        <v>NITI</v>
      </c>
      <c r="G144" s="443" t="str">
        <f>Commercial!J144</f>
        <v>NITI</v>
      </c>
      <c r="H144" s="444" t="str">
        <f>Commercial!O144</f>
        <v>NITI</v>
      </c>
      <c r="I144" s="445" t="str">
        <f>Commercial!T144</f>
        <v>NITI</v>
      </c>
      <c r="J144" s="447"/>
      <c r="K144" s="456">
        <f>Residential!L144</f>
        <v>31000</v>
      </c>
      <c r="L144" s="448">
        <f>Residential!Q144</f>
        <v>1000000</v>
      </c>
      <c r="M144" s="446">
        <f>Residential!V144</f>
        <v>2100</v>
      </c>
      <c r="N144" s="456">
        <f>Commercial!L144</f>
        <v>130000</v>
      </c>
      <c r="O144" s="448">
        <f>Commercial!Q144</f>
        <v>4400000</v>
      </c>
      <c r="P144" s="476">
        <f>Commercial!V144</f>
        <v>8800</v>
      </c>
    </row>
    <row r="145" spans="2:17" ht="14.25">
      <c r="B145" s="391" t="str">
        <f>Residential!A145</f>
        <v>Dihydrosafrole</v>
      </c>
      <c r="C145" s="449" t="str">
        <f>Residential!B145</f>
        <v>94-58-6</v>
      </c>
      <c r="D145" s="443">
        <f>Residential!J145</f>
        <v>0.22</v>
      </c>
      <c r="E145" s="444">
        <f>Residential!O145</f>
        <v>7.2</v>
      </c>
      <c r="F145" s="445">
        <f>Residential!T145</f>
        <v>1100</v>
      </c>
      <c r="G145" s="443">
        <f>Commercial!J145</f>
        <v>0.94</v>
      </c>
      <c r="H145" s="444">
        <f>Commercial!O145</f>
        <v>31</v>
      </c>
      <c r="I145" s="445">
        <f>Commercial!T145</f>
        <v>4800</v>
      </c>
      <c r="J145" s="447"/>
      <c r="K145" s="443" t="str">
        <f>Residential!L145</f>
        <v>NITI</v>
      </c>
      <c r="L145" s="444" t="str">
        <f>Residential!Q145</f>
        <v>NITI</v>
      </c>
      <c r="M145" s="445" t="str">
        <f>Residential!V145</f>
        <v>NITI</v>
      </c>
      <c r="N145" s="443" t="str">
        <f>Commercial!L145</f>
        <v>NITI</v>
      </c>
      <c r="O145" s="444" t="str">
        <f>Commercial!Q145</f>
        <v>NITI</v>
      </c>
      <c r="P145" s="475" t="str">
        <f>Commercial!V145</f>
        <v>NITI</v>
      </c>
    </row>
    <row r="146" spans="2:17" ht="14.25">
      <c r="B146" s="391" t="str">
        <f>Residential!A146</f>
        <v>Diisopropyl Ether</v>
      </c>
      <c r="C146" s="449" t="str">
        <f>Residential!B146</f>
        <v>108-20-3</v>
      </c>
      <c r="D146" s="443" t="str">
        <f>Residential!J146</f>
        <v>NITI</v>
      </c>
      <c r="E146" s="444" t="str">
        <f>Residential!O146</f>
        <v>NITI</v>
      </c>
      <c r="F146" s="445" t="str">
        <f>Residential!T146</f>
        <v>NITI</v>
      </c>
      <c r="G146" s="443" t="str">
        <f>Commercial!J146</f>
        <v>NITI</v>
      </c>
      <c r="H146" s="444" t="str">
        <f>Commercial!O146</f>
        <v>NITI</v>
      </c>
      <c r="I146" s="445" t="str">
        <f>Commercial!T146</f>
        <v>NITI</v>
      </c>
      <c r="J146" s="447"/>
      <c r="K146" s="443">
        <f>Residential!L146</f>
        <v>730</v>
      </c>
      <c r="L146" s="448">
        <f>Residential!Q146</f>
        <v>24000</v>
      </c>
      <c r="M146" s="446">
        <f>Residential!V146</f>
        <v>12000</v>
      </c>
      <c r="N146" s="456">
        <f>Commercial!L146</f>
        <v>3100</v>
      </c>
      <c r="O146" s="448">
        <f>Commercial!Q146</f>
        <v>100000</v>
      </c>
      <c r="P146" s="476">
        <f>Commercial!V146</f>
        <v>50000</v>
      </c>
    </row>
    <row r="147" spans="2:17" ht="14.25">
      <c r="B147" s="391" t="str">
        <f>Residential!A147</f>
        <v>Dimethyl Sulfide</v>
      </c>
      <c r="C147" s="449" t="str">
        <f>Residential!B147</f>
        <v>75-18-3</v>
      </c>
      <c r="D147" s="443" t="str">
        <f>Residential!J147</f>
        <v>NITI</v>
      </c>
      <c r="E147" s="444" t="str">
        <f>Residential!O147</f>
        <v>NITI</v>
      </c>
      <c r="F147" s="445" t="str">
        <f>Residential!T147</f>
        <v>NITI</v>
      </c>
      <c r="G147" s="443" t="str">
        <f>Commercial!J147</f>
        <v>NITI</v>
      </c>
      <c r="H147" s="444" t="str">
        <f>Commercial!O147</f>
        <v>NITI</v>
      </c>
      <c r="I147" s="445" t="str">
        <f>Commercial!T147</f>
        <v>NITI</v>
      </c>
      <c r="J147" s="447"/>
      <c r="K147" s="443">
        <f>Residential!L147</f>
        <v>0.21</v>
      </c>
      <c r="L147" s="452">
        <f>Residential!Q147</f>
        <v>7</v>
      </c>
      <c r="M147" s="458">
        <f>Residential!V147</f>
        <v>5</v>
      </c>
      <c r="N147" s="443">
        <f>Commercial!L147</f>
        <v>0.88</v>
      </c>
      <c r="O147" s="444">
        <f>Commercial!Q147</f>
        <v>29</v>
      </c>
      <c r="P147" s="475">
        <f>Commercial!V147</f>
        <v>21</v>
      </c>
    </row>
    <row r="148" spans="2:17" ht="14.25">
      <c r="B148" s="391" t="str">
        <f>Residential!A148</f>
        <v>Dimethylamino azobenzene [p-]</v>
      </c>
      <c r="C148" s="449" t="str">
        <f>Residential!B148</f>
        <v>60-11-7</v>
      </c>
      <c r="D148" s="443">
        <f>Residential!J148</f>
        <v>2.2000000000000001E-3</v>
      </c>
      <c r="E148" s="444" t="str">
        <f>Residential!O148</f>
        <v>NV</v>
      </c>
      <c r="F148" s="445" t="str">
        <f>Residential!T148</f>
        <v>NV</v>
      </c>
      <c r="G148" s="443">
        <f>Commercial!J148</f>
        <v>9.4000000000000004E-3</v>
      </c>
      <c r="H148" s="444" t="str">
        <f>Commercial!O148</f>
        <v>NV</v>
      </c>
      <c r="I148" s="445" t="str">
        <f>Commercial!T148</f>
        <v>NV</v>
      </c>
      <c r="J148" s="447"/>
      <c r="K148" s="443" t="str">
        <f>Residential!L148</f>
        <v>NITI</v>
      </c>
      <c r="L148" s="444" t="str">
        <f>Residential!Q148</f>
        <v>NITI, NV</v>
      </c>
      <c r="M148" s="445" t="str">
        <f>Residential!V148</f>
        <v>NITI, NV</v>
      </c>
      <c r="N148" s="443" t="str">
        <f>Commercial!L148</f>
        <v>NITI</v>
      </c>
      <c r="O148" s="444" t="str">
        <f>Commercial!Q148</f>
        <v>NITI, NV</v>
      </c>
      <c r="P148" s="475" t="str">
        <f>Commercial!V148</f>
        <v>NITI, NV</v>
      </c>
    </row>
    <row r="149" spans="2:17" ht="14.25">
      <c r="B149" s="391" t="str">
        <f>Residential!A149</f>
        <v>Dimethylbenz[a]anthracene, 7,12-</v>
      </c>
      <c r="C149" s="449" t="str">
        <f>Residential!B149</f>
        <v>57-97-6</v>
      </c>
      <c r="D149" s="443">
        <f>Residential!J149</f>
        <v>1.4E-5</v>
      </c>
      <c r="E149" s="444" t="str">
        <f>Residential!O149</f>
        <v>NV</v>
      </c>
      <c r="F149" s="445" t="str">
        <f>Residential!T149</f>
        <v>NV</v>
      </c>
      <c r="G149" s="443">
        <f>Commercial!J149</f>
        <v>1.7000000000000001E-4</v>
      </c>
      <c r="H149" s="444" t="str">
        <f>Commercial!O149</f>
        <v>NV</v>
      </c>
      <c r="I149" s="445" t="str">
        <f>Commercial!T149</f>
        <v>NV</v>
      </c>
      <c r="J149" s="447"/>
      <c r="K149" s="443" t="str">
        <f>Residential!L149</f>
        <v>NITI</v>
      </c>
      <c r="L149" s="444" t="str">
        <f>Residential!Q149</f>
        <v>NITI, NV</v>
      </c>
      <c r="M149" s="445" t="str">
        <f>Residential!V149</f>
        <v>NITI, NV</v>
      </c>
      <c r="N149" s="443" t="str">
        <f>Commercial!L149</f>
        <v>NITI</v>
      </c>
      <c r="O149" s="444" t="str">
        <f>Commercial!Q149</f>
        <v>NITI, NV</v>
      </c>
      <c r="P149" s="475" t="str">
        <f>Commercial!V149</f>
        <v>NITI, NV</v>
      </c>
      <c r="Q149" s="219" t="s">
        <v>1278</v>
      </c>
    </row>
    <row r="150" spans="2:17" ht="14.25">
      <c r="B150" s="391" t="str">
        <f>Residential!A150</f>
        <v>Dimethylformamide</v>
      </c>
      <c r="C150" s="449" t="str">
        <f>Residential!B150</f>
        <v>68-12-2</v>
      </c>
      <c r="D150" s="443" t="str">
        <f>Residential!J150</f>
        <v>NITI</v>
      </c>
      <c r="E150" s="444" t="str">
        <f>Residential!O150</f>
        <v>NITI</v>
      </c>
      <c r="F150" s="445" t="str">
        <f>Residential!T150</f>
        <v>NITI</v>
      </c>
      <c r="G150" s="443" t="str">
        <f>Commercial!J150</f>
        <v>NITI</v>
      </c>
      <c r="H150" s="444" t="str">
        <f>Commercial!O150</f>
        <v>NITI</v>
      </c>
      <c r="I150" s="445" t="str">
        <f>Commercial!T150</f>
        <v>NITI</v>
      </c>
      <c r="J150" s="447"/>
      <c r="K150" s="443">
        <f>Residential!L150</f>
        <v>31</v>
      </c>
      <c r="L150" s="448">
        <f>Residential!Q150</f>
        <v>1000</v>
      </c>
      <c r="M150" s="446">
        <f>Residential!V150</f>
        <v>27000000</v>
      </c>
      <c r="N150" s="443">
        <f>Commercial!L150</f>
        <v>130</v>
      </c>
      <c r="O150" s="448">
        <f>Commercial!Q150</f>
        <v>4400</v>
      </c>
      <c r="P150" s="476">
        <f>Commercial!V150</f>
        <v>110000000</v>
      </c>
    </row>
    <row r="151" spans="2:17" ht="14.25">
      <c r="B151" s="391" t="str">
        <f>Residential!A151</f>
        <v>Dimethylhydrazine, 1,1-</v>
      </c>
      <c r="C151" s="449" t="str">
        <f>Residential!B151</f>
        <v>57-14-7</v>
      </c>
      <c r="D151" s="443" t="str">
        <f>Residential!J151</f>
        <v>NITI</v>
      </c>
      <c r="E151" s="444" t="str">
        <f>Residential!O151</f>
        <v>NITI</v>
      </c>
      <c r="F151" s="445" t="str">
        <f>Residential!T151</f>
        <v>NITI</v>
      </c>
      <c r="G151" s="443" t="str">
        <f>Commercial!J151</f>
        <v>NITI</v>
      </c>
      <c r="H151" s="444" t="str">
        <f>Commercial!O151</f>
        <v>NITI</v>
      </c>
      <c r="I151" s="445" t="str">
        <f>Commercial!T151</f>
        <v>NITI</v>
      </c>
      <c r="J151" s="447"/>
      <c r="K151" s="443">
        <f>Residential!L151</f>
        <v>2.0999999999999999E-3</v>
      </c>
      <c r="L151" s="460">
        <f>Residential!Q151</f>
        <v>7.0000000000000007E-2</v>
      </c>
      <c r="M151" s="445">
        <f>Residential!V151</f>
        <v>7.1</v>
      </c>
      <c r="N151" s="443">
        <f>Commercial!L151</f>
        <v>8.8000000000000005E-3</v>
      </c>
      <c r="O151" s="444">
        <f>Commercial!Q151</f>
        <v>0.28999999999999998</v>
      </c>
      <c r="P151" s="475">
        <f>Commercial!V151</f>
        <v>30</v>
      </c>
    </row>
    <row r="152" spans="2:17" ht="14.25">
      <c r="B152" s="391" t="str">
        <f>Residential!A152</f>
        <v>Dimethylhydrazine, 1,2-</v>
      </c>
      <c r="C152" s="449" t="str">
        <f>Residential!B152</f>
        <v>540-73-8</v>
      </c>
      <c r="D152" s="443">
        <f>Residential!J152</f>
        <v>1.8E-5</v>
      </c>
      <c r="E152" s="444">
        <f>Residential!O152</f>
        <v>5.9000000000000003E-4</v>
      </c>
      <c r="F152" s="445">
        <f>Residential!T152</f>
        <v>11</v>
      </c>
      <c r="G152" s="443">
        <f>Commercial!J152</f>
        <v>7.7000000000000001E-5</v>
      </c>
      <c r="H152" s="444">
        <f>Commercial!O152</f>
        <v>2.5999999999999999E-3</v>
      </c>
      <c r="I152" s="445">
        <f>Commercial!T152</f>
        <v>47</v>
      </c>
      <c r="J152" s="447"/>
      <c r="K152" s="443" t="str">
        <f>Residential!L152</f>
        <v>NITI</v>
      </c>
      <c r="L152" s="444" t="str">
        <f>Residential!Q152</f>
        <v>NITI</v>
      </c>
      <c r="M152" s="445" t="str">
        <f>Residential!V152</f>
        <v>NITI</v>
      </c>
      <c r="N152" s="443" t="str">
        <f>Commercial!L152</f>
        <v>NITI</v>
      </c>
      <c r="O152" s="444" t="str">
        <f>Commercial!Q152</f>
        <v>NITI</v>
      </c>
      <c r="P152" s="475" t="str">
        <f>Commercial!V152</f>
        <v>NITI</v>
      </c>
    </row>
    <row r="153" spans="2:17" ht="14.25">
      <c r="B153" s="391" t="str">
        <f>Residential!A153</f>
        <v>Dimethylvinylchloride</v>
      </c>
      <c r="C153" s="449" t="str">
        <f>Residential!B153</f>
        <v>513-37-1</v>
      </c>
      <c r="D153" s="443">
        <f>Residential!J153</f>
        <v>0.22</v>
      </c>
      <c r="E153" s="444">
        <f>Residential!O153</f>
        <v>7.2</v>
      </c>
      <c r="F153" s="445">
        <f>Residential!T153</f>
        <v>7.5</v>
      </c>
      <c r="G153" s="443">
        <f>Commercial!J153</f>
        <v>0.94</v>
      </c>
      <c r="H153" s="444">
        <f>Commercial!O153</f>
        <v>31</v>
      </c>
      <c r="I153" s="445">
        <f>Commercial!T153</f>
        <v>33</v>
      </c>
      <c r="J153" s="447"/>
      <c r="K153" s="443" t="str">
        <f>Residential!L153</f>
        <v>NITI</v>
      </c>
      <c r="L153" s="444" t="str">
        <f>Residential!Q153</f>
        <v>NITI</v>
      </c>
      <c r="M153" s="445" t="str">
        <f>Residential!V153</f>
        <v>NITI</v>
      </c>
      <c r="N153" s="443" t="str">
        <f>Commercial!L153</f>
        <v>NITI</v>
      </c>
      <c r="O153" s="444" t="str">
        <f>Commercial!Q153</f>
        <v>NITI</v>
      </c>
      <c r="P153" s="475" t="str">
        <f>Commercial!V153</f>
        <v>NITI</v>
      </c>
    </row>
    <row r="154" spans="2:17" ht="14.25">
      <c r="B154" s="391" t="str">
        <f>Residential!A154</f>
        <v>Dinitroaniline, 3,5-</v>
      </c>
      <c r="C154" s="449" t="str">
        <f>Residential!B154</f>
        <v>618-87-1</v>
      </c>
      <c r="D154" s="443" t="str">
        <f>Residential!J154</f>
        <v>NITI</v>
      </c>
      <c r="E154" s="444" t="str">
        <f>Residential!O154</f>
        <v>NITI, NV</v>
      </c>
      <c r="F154" s="445" t="str">
        <f>Residential!T154</f>
        <v>NITI, NV</v>
      </c>
      <c r="G154" s="443" t="str">
        <f>Commercial!J154</f>
        <v>NITI</v>
      </c>
      <c r="H154" s="444" t="str">
        <f>Commercial!O154</f>
        <v>NITI, NV</v>
      </c>
      <c r="I154" s="445" t="str">
        <f>Commercial!T154</f>
        <v>NITI, NV</v>
      </c>
      <c r="J154" s="447"/>
      <c r="K154" s="443">
        <f>Residential!L154</f>
        <v>2.1</v>
      </c>
      <c r="L154" s="444" t="str">
        <f>Residential!Q154</f>
        <v>NV</v>
      </c>
      <c r="M154" s="445" t="str">
        <f>Residential!V154</f>
        <v>NV</v>
      </c>
      <c r="N154" s="443">
        <f>Commercial!L154</f>
        <v>8.8000000000000007</v>
      </c>
      <c r="O154" s="444" t="str">
        <f>Commercial!Q154</f>
        <v>NV</v>
      </c>
      <c r="P154" s="475" t="str">
        <f>Commercial!V154</f>
        <v>NV</v>
      </c>
    </row>
    <row r="155" spans="2:17" ht="14.25">
      <c r="B155" s="391" t="str">
        <f>Residential!A155</f>
        <v>Dinitrotoluene, 2,4-</v>
      </c>
      <c r="C155" s="449" t="str">
        <f>Residential!B155</f>
        <v>121-14-2</v>
      </c>
      <c r="D155" s="443">
        <f>Residential!J155</f>
        <v>3.2000000000000001E-2</v>
      </c>
      <c r="E155" s="444" t="str">
        <f>Residential!O155</f>
        <v>NV</v>
      </c>
      <c r="F155" s="445" t="str">
        <f>Residential!T155</f>
        <v>NV</v>
      </c>
      <c r="G155" s="443">
        <f>Commercial!J155</f>
        <v>0.14000000000000001</v>
      </c>
      <c r="H155" s="444" t="str">
        <f>Commercial!O155</f>
        <v>NV</v>
      </c>
      <c r="I155" s="445" t="str">
        <f>Commercial!T155</f>
        <v>NV</v>
      </c>
      <c r="J155" s="447"/>
      <c r="K155" s="443" t="str">
        <f>Residential!L155</f>
        <v>NITI</v>
      </c>
      <c r="L155" s="444" t="str">
        <f>Residential!Q155</f>
        <v>NITI, NV</v>
      </c>
      <c r="M155" s="445" t="str">
        <f>Residential!V155</f>
        <v>NITI, NV</v>
      </c>
      <c r="N155" s="443" t="str">
        <f>Commercial!L155</f>
        <v>NITI</v>
      </c>
      <c r="O155" s="444" t="str">
        <f>Commercial!Q155</f>
        <v>NITI, NV</v>
      </c>
      <c r="P155" s="475" t="str">
        <f>Commercial!V155</f>
        <v>NITI, NV</v>
      </c>
    </row>
    <row r="156" spans="2:17" ht="14.25">
      <c r="B156" s="391" t="str">
        <f>Residential!A156</f>
        <v>Dioxane, 1,4-</v>
      </c>
      <c r="C156" s="449" t="str">
        <f>Residential!B156</f>
        <v>123-91-1</v>
      </c>
      <c r="D156" s="443">
        <f>Residential!J156</f>
        <v>0.56000000000000005</v>
      </c>
      <c r="E156" s="444">
        <f>Residential!O156</f>
        <v>19</v>
      </c>
      <c r="F156" s="445">
        <f>Residential!T156</f>
        <v>5400</v>
      </c>
      <c r="G156" s="443">
        <f>Commercial!J156</f>
        <v>2.5</v>
      </c>
      <c r="H156" s="444">
        <f>Commercial!O156</f>
        <v>82</v>
      </c>
      <c r="I156" s="445">
        <f>Commercial!T156</f>
        <v>24000</v>
      </c>
      <c r="J156" s="447"/>
      <c r="K156" s="443">
        <f>Residential!L156</f>
        <v>31</v>
      </c>
      <c r="L156" s="448">
        <f>Residential!Q156</f>
        <v>1000</v>
      </c>
      <c r="M156" s="446">
        <f>Residential!V156</f>
        <v>300000</v>
      </c>
      <c r="N156" s="443">
        <f>Commercial!L156</f>
        <v>130</v>
      </c>
      <c r="O156" s="448">
        <f>Commercial!Q156</f>
        <v>4400</v>
      </c>
      <c r="P156" s="476">
        <f>Commercial!V156</f>
        <v>1300000</v>
      </c>
    </row>
    <row r="157" spans="2:17" ht="14.25">
      <c r="B157" s="391" t="str">
        <f>Residential!A157</f>
        <v>Diphenyl Ether</v>
      </c>
      <c r="C157" s="449" t="str">
        <f>Residential!B157</f>
        <v>101-84-8</v>
      </c>
      <c r="D157" s="443" t="str">
        <f>Residential!J157</f>
        <v>NITI</v>
      </c>
      <c r="E157" s="444" t="str">
        <f>Residential!O157</f>
        <v>NITI</v>
      </c>
      <c r="F157" s="445" t="str">
        <f>Residential!T157</f>
        <v>NITI</v>
      </c>
      <c r="G157" s="443" t="str">
        <f>Commercial!J157</f>
        <v>NITI</v>
      </c>
      <c r="H157" s="444" t="str">
        <f>Commercial!O157</f>
        <v>NITI</v>
      </c>
      <c r="I157" s="445" t="str">
        <f>Commercial!T157</f>
        <v>NITI</v>
      </c>
      <c r="J157" s="447"/>
      <c r="K157" s="443">
        <f>Residential!L157</f>
        <v>0.42</v>
      </c>
      <c r="L157" s="444">
        <f>Residential!Q157</f>
        <v>14</v>
      </c>
      <c r="M157" s="445">
        <f>Residential!V157</f>
        <v>110</v>
      </c>
      <c r="N157" s="443">
        <f>Commercial!L157</f>
        <v>1.8</v>
      </c>
      <c r="O157" s="444">
        <f>Commercial!Q157</f>
        <v>58</v>
      </c>
      <c r="P157" s="475">
        <f>Commercial!V157</f>
        <v>460</v>
      </c>
    </row>
    <row r="158" spans="2:17" ht="14.25">
      <c r="B158" s="391" t="str">
        <f>Residential!A158</f>
        <v>Diphenylhydrazine, 1,2-</v>
      </c>
      <c r="C158" s="449" t="str">
        <f>Residential!B158</f>
        <v>122-66-7</v>
      </c>
      <c r="D158" s="443">
        <f>Residential!J158</f>
        <v>1.2999999999999999E-2</v>
      </c>
      <c r="E158" s="444" t="str">
        <f>Residential!O158</f>
        <v>NV</v>
      </c>
      <c r="F158" s="445" t="str">
        <f>Residential!T158</f>
        <v>NV</v>
      </c>
      <c r="G158" s="443">
        <f>Commercial!J158</f>
        <v>5.6000000000000001E-2</v>
      </c>
      <c r="H158" s="444" t="str">
        <f>Commercial!O158</f>
        <v>NV</v>
      </c>
      <c r="I158" s="445" t="str">
        <f>Commercial!T158</f>
        <v>NV</v>
      </c>
      <c r="J158" s="447"/>
      <c r="K158" s="443" t="str">
        <f>Residential!L158</f>
        <v>NITI</v>
      </c>
      <c r="L158" s="444" t="str">
        <f>Residential!Q158</f>
        <v>NITI, NV</v>
      </c>
      <c r="M158" s="445" t="str">
        <f>Residential!V158</f>
        <v>NITI, NV</v>
      </c>
      <c r="N158" s="443" t="str">
        <f>Commercial!L158</f>
        <v>NITI</v>
      </c>
      <c r="O158" s="444" t="str">
        <f>Commercial!Q158</f>
        <v>NITI, NV</v>
      </c>
      <c r="P158" s="475" t="str">
        <f>Commercial!V158</f>
        <v>NITI, NV</v>
      </c>
    </row>
    <row r="159" spans="2:17" ht="14.25">
      <c r="B159" s="391" t="str">
        <f>Residential!A159</f>
        <v>Direct Black 38</v>
      </c>
      <c r="C159" s="449" t="str">
        <f>Residential!B159</f>
        <v>1937-37-7</v>
      </c>
      <c r="D159" s="443">
        <f>Residential!J159</f>
        <v>1.2999999999999999E-3</v>
      </c>
      <c r="E159" s="444" t="str">
        <f>Residential!O159</f>
        <v>NV</v>
      </c>
      <c r="F159" s="445" t="str">
        <f>Residential!T159</f>
        <v>NV</v>
      </c>
      <c r="G159" s="443">
        <f>Commercial!J159</f>
        <v>5.7999999999999996E-3</v>
      </c>
      <c r="H159" s="444" t="str">
        <f>Commercial!O159</f>
        <v>NV</v>
      </c>
      <c r="I159" s="445" t="str">
        <f>Commercial!T159</f>
        <v>NV</v>
      </c>
      <c r="J159" s="447"/>
      <c r="K159" s="443" t="str">
        <f>Residential!L159</f>
        <v>NITI</v>
      </c>
      <c r="L159" s="444" t="str">
        <f>Residential!Q159</f>
        <v>NITI, NV</v>
      </c>
      <c r="M159" s="445" t="str">
        <f>Residential!V159</f>
        <v>NITI, NV</v>
      </c>
      <c r="N159" s="443" t="str">
        <f>Commercial!L159</f>
        <v>NITI</v>
      </c>
      <c r="O159" s="444" t="str">
        <f>Commercial!Q159</f>
        <v>NITI, NV</v>
      </c>
      <c r="P159" s="475" t="str">
        <f>Commercial!V159</f>
        <v>NITI, NV</v>
      </c>
    </row>
    <row r="160" spans="2:17" ht="14.25">
      <c r="B160" s="391" t="str">
        <f>Residential!A160</f>
        <v>Direct Blue 6</v>
      </c>
      <c r="C160" s="449" t="str">
        <f>Residential!B160</f>
        <v>2602-46-2</v>
      </c>
      <c r="D160" s="443">
        <f>Residential!J160</f>
        <v>1.2999999999999999E-3</v>
      </c>
      <c r="E160" s="444" t="str">
        <f>Residential!O160</f>
        <v>NV</v>
      </c>
      <c r="F160" s="445" t="str">
        <f>Residential!T160</f>
        <v>NV</v>
      </c>
      <c r="G160" s="443">
        <f>Commercial!J160</f>
        <v>5.7999999999999996E-3</v>
      </c>
      <c r="H160" s="444" t="str">
        <f>Commercial!O160</f>
        <v>NV</v>
      </c>
      <c r="I160" s="445" t="str">
        <f>Commercial!T160</f>
        <v>NV</v>
      </c>
      <c r="J160" s="447"/>
      <c r="K160" s="443" t="str">
        <f>Residential!L160</f>
        <v>NITI</v>
      </c>
      <c r="L160" s="444" t="str">
        <f>Residential!Q160</f>
        <v>NITI, NV</v>
      </c>
      <c r="M160" s="445" t="str">
        <f>Residential!V160</f>
        <v>NITI, NV</v>
      </c>
      <c r="N160" s="443" t="str">
        <f>Commercial!L160</f>
        <v>NITI</v>
      </c>
      <c r="O160" s="444" t="str">
        <f>Commercial!Q160</f>
        <v>NITI, NV</v>
      </c>
      <c r="P160" s="475" t="str">
        <f>Commercial!V160</f>
        <v>NITI, NV</v>
      </c>
    </row>
    <row r="161" spans="2:16" ht="14.25">
      <c r="B161" s="391" t="str">
        <f>Residential!A161</f>
        <v>Direct Brown 95</v>
      </c>
      <c r="C161" s="449" t="str">
        <f>Residential!B161</f>
        <v>16071-86-6</v>
      </c>
      <c r="D161" s="443">
        <f>Residential!J161</f>
        <v>1.5E-3</v>
      </c>
      <c r="E161" s="444" t="str">
        <f>Residential!O161</f>
        <v>NV</v>
      </c>
      <c r="F161" s="445" t="str">
        <f>Residential!T161</f>
        <v>NV</v>
      </c>
      <c r="G161" s="443">
        <f>Commercial!J161</f>
        <v>6.4999999999999997E-3</v>
      </c>
      <c r="H161" s="444" t="str">
        <f>Commercial!O161</f>
        <v>NV</v>
      </c>
      <c r="I161" s="445" t="str">
        <f>Commercial!T161</f>
        <v>NV</v>
      </c>
      <c r="J161" s="447"/>
      <c r="K161" s="443" t="str">
        <f>Residential!L161</f>
        <v>NITI</v>
      </c>
      <c r="L161" s="444" t="str">
        <f>Residential!Q161</f>
        <v>NITI, NV</v>
      </c>
      <c r="M161" s="445" t="str">
        <f>Residential!V161</f>
        <v>NITI, NV</v>
      </c>
      <c r="N161" s="443" t="str">
        <f>Commercial!L161</f>
        <v>NITI</v>
      </c>
      <c r="O161" s="444" t="str">
        <f>Commercial!Q161</f>
        <v>NITI, NV</v>
      </c>
      <c r="P161" s="475" t="str">
        <f>Commercial!V161</f>
        <v>NITI, NV</v>
      </c>
    </row>
    <row r="162" spans="2:16" ht="14.25">
      <c r="B162" s="391" t="str">
        <f>Residential!A162</f>
        <v>Epichlorohydrin</v>
      </c>
      <c r="C162" s="449" t="str">
        <f>Residential!B162</f>
        <v>106-89-8</v>
      </c>
      <c r="D162" s="443">
        <f>Residential!J162</f>
        <v>2.2999999999999998</v>
      </c>
      <c r="E162" s="444">
        <f>Residential!O162</f>
        <v>78</v>
      </c>
      <c r="F162" s="445">
        <f>Residential!T162</f>
        <v>1800</v>
      </c>
      <c r="G162" s="443">
        <f>Commercial!J162</f>
        <v>10</v>
      </c>
      <c r="H162" s="444">
        <f>Commercial!O162</f>
        <v>340</v>
      </c>
      <c r="I162" s="445">
        <f>Commercial!T162</f>
        <v>7900</v>
      </c>
      <c r="J162" s="447"/>
      <c r="K162" s="454">
        <f>Residential!L162</f>
        <v>1</v>
      </c>
      <c r="L162" s="444">
        <f>Residential!Q162</f>
        <v>35</v>
      </c>
      <c r="M162" s="445">
        <f>Residential!V162</f>
        <v>810</v>
      </c>
      <c r="N162" s="443">
        <f>Commercial!L162</f>
        <v>4.4000000000000004</v>
      </c>
      <c r="O162" s="444">
        <f>Commercial!Q162</f>
        <v>150</v>
      </c>
      <c r="P162" s="476">
        <f>Commercial!V162</f>
        <v>3400</v>
      </c>
    </row>
    <row r="163" spans="2:16" ht="14.25">
      <c r="B163" s="391" t="str">
        <f>Residential!A163</f>
        <v>Epoxybutane, 1,2-</v>
      </c>
      <c r="C163" s="449" t="str">
        <f>Residential!B163</f>
        <v>106-88-7</v>
      </c>
      <c r="D163" s="443" t="str">
        <f>Residential!J163</f>
        <v>NITI</v>
      </c>
      <c r="E163" s="444" t="str">
        <f>Residential!O163</f>
        <v>NITI</v>
      </c>
      <c r="F163" s="445" t="str">
        <f>Residential!T163</f>
        <v>NITI</v>
      </c>
      <c r="G163" s="443" t="str">
        <f>Commercial!J163</f>
        <v>NITI</v>
      </c>
      <c r="H163" s="444" t="str">
        <f>Commercial!O163</f>
        <v>NITI</v>
      </c>
      <c r="I163" s="445" t="str">
        <f>Commercial!T163</f>
        <v>NITI</v>
      </c>
      <c r="J163" s="447"/>
      <c r="K163" s="443">
        <f>Residential!L163</f>
        <v>21</v>
      </c>
      <c r="L163" s="444">
        <f>Residential!Q163</f>
        <v>700</v>
      </c>
      <c r="M163" s="446">
        <f>Residential!V163</f>
        <v>4900</v>
      </c>
      <c r="N163" s="443">
        <f>Commercial!L163</f>
        <v>88</v>
      </c>
      <c r="O163" s="448">
        <f>Commercial!Q163</f>
        <v>2900</v>
      </c>
      <c r="P163" s="476">
        <f>Commercial!V163</f>
        <v>20000</v>
      </c>
    </row>
    <row r="164" spans="2:16" ht="14.25">
      <c r="B164" s="391" t="str">
        <f>Residential!A164</f>
        <v>Ethoxyethanol Acetate, 2-</v>
      </c>
      <c r="C164" s="449" t="str">
        <f>Residential!B164</f>
        <v>111-15-9</v>
      </c>
      <c r="D164" s="443" t="str">
        <f>Residential!J164</f>
        <v>NITI</v>
      </c>
      <c r="E164" s="444" t="str">
        <f>Residential!O164</f>
        <v>NITI</v>
      </c>
      <c r="F164" s="445" t="str">
        <f>Residential!T164</f>
        <v>NITI</v>
      </c>
      <c r="G164" s="443" t="str">
        <f>Commercial!J164</f>
        <v>NITI</v>
      </c>
      <c r="H164" s="444" t="str">
        <f>Commercial!O164</f>
        <v>NITI</v>
      </c>
      <c r="I164" s="445" t="str">
        <f>Commercial!T164</f>
        <v>NITI</v>
      </c>
      <c r="J164" s="447"/>
      <c r="K164" s="443">
        <f>Residential!L164</f>
        <v>63</v>
      </c>
      <c r="L164" s="448">
        <f>Residential!Q164</f>
        <v>2100</v>
      </c>
      <c r="M164" s="446">
        <f>Residential!V164</f>
        <v>1100000</v>
      </c>
      <c r="N164" s="443">
        <f>Commercial!L164</f>
        <v>260</v>
      </c>
      <c r="O164" s="448">
        <f>Commercial!Q164</f>
        <v>8800</v>
      </c>
      <c r="P164" s="476">
        <f>Commercial!V164</f>
        <v>4800000</v>
      </c>
    </row>
    <row r="165" spans="2:16" ht="14.25">
      <c r="B165" s="391" t="str">
        <f>Residential!A165</f>
        <v>Ethoxyethanol, 2-</v>
      </c>
      <c r="C165" s="449" t="str">
        <f>Residential!B165</f>
        <v>110-80-5</v>
      </c>
      <c r="D165" s="443" t="str">
        <f>Residential!J165</f>
        <v>NITI</v>
      </c>
      <c r="E165" s="444" t="str">
        <f>Residential!O165</f>
        <v>NITI</v>
      </c>
      <c r="F165" s="445" t="str">
        <f>Residential!T165</f>
        <v>NITI</v>
      </c>
      <c r="G165" s="443" t="str">
        <f>Commercial!J165</f>
        <v>NITI</v>
      </c>
      <c r="H165" s="444" t="str">
        <f>Commercial!O165</f>
        <v>NITI</v>
      </c>
      <c r="I165" s="445" t="str">
        <f>Commercial!T165</f>
        <v>NITI</v>
      </c>
      <c r="J165" s="447"/>
      <c r="K165" s="443">
        <f>Residential!L165</f>
        <v>42</v>
      </c>
      <c r="L165" s="448">
        <f>Residential!Q165</f>
        <v>1400</v>
      </c>
      <c r="M165" s="446">
        <f>Residential!V165</f>
        <v>5000000</v>
      </c>
      <c r="N165" s="443">
        <f>Commercial!L165</f>
        <v>180</v>
      </c>
      <c r="O165" s="448">
        <f>Commercial!Q165</f>
        <v>5800</v>
      </c>
      <c r="P165" s="476">
        <f>Commercial!V165</f>
        <v>21000000</v>
      </c>
    </row>
    <row r="166" spans="2:16" ht="14.25">
      <c r="B166" s="391" t="str">
        <f>Residential!A166</f>
        <v>Ethyl Acetate</v>
      </c>
      <c r="C166" s="449" t="str">
        <f>Residential!B166</f>
        <v>141-78-6</v>
      </c>
      <c r="D166" s="443" t="str">
        <f>Residential!J166</f>
        <v>NITI</v>
      </c>
      <c r="E166" s="444" t="str">
        <f>Residential!O166</f>
        <v>NITI</v>
      </c>
      <c r="F166" s="445" t="str">
        <f>Residential!T166</f>
        <v>NITI</v>
      </c>
      <c r="G166" s="443" t="str">
        <f>Commercial!J166</f>
        <v>NITI</v>
      </c>
      <c r="H166" s="444" t="str">
        <f>Commercial!O166</f>
        <v>NITI</v>
      </c>
      <c r="I166" s="445" t="str">
        <f>Commercial!T166</f>
        <v>NITI</v>
      </c>
      <c r="J166" s="447"/>
      <c r="K166" s="443">
        <f>Residential!L166</f>
        <v>73</v>
      </c>
      <c r="L166" s="448">
        <f>Residential!Q166</f>
        <v>2400</v>
      </c>
      <c r="M166" s="446">
        <f>Residential!V166</f>
        <v>24000</v>
      </c>
      <c r="N166" s="443">
        <f>Commercial!L166</f>
        <v>310</v>
      </c>
      <c r="O166" s="448">
        <f>Commercial!Q166</f>
        <v>10000</v>
      </c>
      <c r="P166" s="476">
        <f>Commercial!V166</f>
        <v>100000</v>
      </c>
    </row>
    <row r="167" spans="2:16" ht="14.25">
      <c r="B167" s="391" t="str">
        <f>Residential!A167</f>
        <v>Ethyl Acrylate</v>
      </c>
      <c r="C167" s="449" t="str">
        <f>Residential!B167</f>
        <v>140-88-5</v>
      </c>
      <c r="D167" s="443" t="str">
        <f>Residential!J167</f>
        <v>NITI</v>
      </c>
      <c r="E167" s="444" t="str">
        <f>Residential!O167</f>
        <v>NITI</v>
      </c>
      <c r="F167" s="445" t="str">
        <f>Residential!T167</f>
        <v>NITI</v>
      </c>
      <c r="G167" s="443" t="str">
        <f>Commercial!J167</f>
        <v>NITI</v>
      </c>
      <c r="H167" s="444" t="str">
        <f>Commercial!O167</f>
        <v>NITI</v>
      </c>
      <c r="I167" s="445" t="str">
        <f>Commercial!T167</f>
        <v>NITI</v>
      </c>
      <c r="J167" s="447"/>
      <c r="K167" s="443">
        <f>Residential!L167</f>
        <v>8.3000000000000007</v>
      </c>
      <c r="L167" s="444">
        <f>Residential!Q167</f>
        <v>280</v>
      </c>
      <c r="M167" s="446">
        <f>Residential!V167</f>
        <v>1200</v>
      </c>
      <c r="N167" s="443">
        <f>Commercial!L167</f>
        <v>35</v>
      </c>
      <c r="O167" s="448">
        <f>Commercial!Q167</f>
        <v>1200</v>
      </c>
      <c r="P167" s="476">
        <f>Commercial!V167</f>
        <v>4900</v>
      </c>
    </row>
    <row r="168" spans="2:16" ht="14.25">
      <c r="B168" s="391" t="str">
        <f>Residential!A168</f>
        <v>Ethyl Chloride</v>
      </c>
      <c r="C168" s="449" t="str">
        <f>Residential!B168</f>
        <v>75-00-3</v>
      </c>
      <c r="D168" s="443" t="str">
        <f>Residential!J168</f>
        <v>NITI</v>
      </c>
      <c r="E168" s="444" t="str">
        <f>Residential!O168</f>
        <v>NITI</v>
      </c>
      <c r="F168" s="445" t="str">
        <f>Residential!T168</f>
        <v>NITI</v>
      </c>
      <c r="G168" s="443" t="str">
        <f>Commercial!J168</f>
        <v>NITI</v>
      </c>
      <c r="H168" s="444" t="str">
        <f>Commercial!O168</f>
        <v>NITI</v>
      </c>
      <c r="I168" s="445" t="str">
        <f>Commercial!T168</f>
        <v>NITI</v>
      </c>
      <c r="J168" s="447"/>
      <c r="K168" s="443">
        <f>Residential!L168</f>
        <v>4200</v>
      </c>
      <c r="L168" s="448">
        <f>Residential!Q168</f>
        <v>140000</v>
      </c>
      <c r="M168" s="446">
        <f>Residential!V168</f>
        <v>14000</v>
      </c>
      <c r="N168" s="456">
        <f>Commercial!L168</f>
        <v>18000</v>
      </c>
      <c r="O168" s="448">
        <f>Commercial!Q168</f>
        <v>580000</v>
      </c>
      <c r="P168" s="476">
        <f>Commercial!V168</f>
        <v>57000</v>
      </c>
    </row>
    <row r="169" spans="2:16" ht="14.25">
      <c r="B169" s="391" t="str">
        <f>Residential!A169</f>
        <v>Ethyl Methacrylate</v>
      </c>
      <c r="C169" s="449" t="str">
        <f>Residential!B169</f>
        <v>97-63-2</v>
      </c>
      <c r="D169" s="443" t="str">
        <f>Residential!J169</f>
        <v>NITI</v>
      </c>
      <c r="E169" s="444" t="str">
        <f>Residential!O169</f>
        <v>NITI</v>
      </c>
      <c r="F169" s="445" t="str">
        <f>Residential!T169</f>
        <v>NITI</v>
      </c>
      <c r="G169" s="443" t="str">
        <f>Commercial!J169</f>
        <v>NITI</v>
      </c>
      <c r="H169" s="444" t="str">
        <f>Commercial!O169</f>
        <v>NITI</v>
      </c>
      <c r="I169" s="445" t="str">
        <f>Commercial!T169</f>
        <v>NITI</v>
      </c>
      <c r="J169" s="447"/>
      <c r="K169" s="443">
        <f>Residential!L169</f>
        <v>310</v>
      </c>
      <c r="L169" s="448">
        <f>Residential!Q169</f>
        <v>10000</v>
      </c>
      <c r="M169" s="446">
        <f>Residential!V169</f>
        <v>33000</v>
      </c>
      <c r="N169" s="456">
        <f>Commercial!L169</f>
        <v>1300</v>
      </c>
      <c r="O169" s="448">
        <f>Commercial!Q169</f>
        <v>44000</v>
      </c>
      <c r="P169" s="476">
        <f>Commercial!V169</f>
        <v>140000</v>
      </c>
    </row>
    <row r="170" spans="2:16" ht="14.25">
      <c r="B170" s="391" t="str">
        <f>Residential!A170</f>
        <v>Ethyl Tertiary Butyl Ether (ETBE)</v>
      </c>
      <c r="C170" s="449" t="str">
        <f>Residential!B170</f>
        <v>637-92-3</v>
      </c>
      <c r="D170" s="443">
        <f>Residential!J170</f>
        <v>35</v>
      </c>
      <c r="E170" s="448">
        <f>Residential!O170</f>
        <v>1200</v>
      </c>
      <c r="F170" s="445">
        <f>Residential!T170</f>
        <v>900</v>
      </c>
      <c r="G170" s="443">
        <f>Commercial!J170</f>
        <v>150</v>
      </c>
      <c r="H170" s="448">
        <f>Commercial!O170</f>
        <v>5100</v>
      </c>
      <c r="I170" s="446">
        <f>Commercial!T170</f>
        <v>3900</v>
      </c>
      <c r="J170" s="447"/>
      <c r="K170" s="456">
        <f>Residential!L170</f>
        <v>42000</v>
      </c>
      <c r="L170" s="448">
        <f>Residential!Q170</f>
        <v>1400000</v>
      </c>
      <c r="M170" s="446">
        <f>Residential!V170</f>
        <v>1100000</v>
      </c>
      <c r="N170" s="456">
        <f>Commercial!L170</f>
        <v>180000</v>
      </c>
      <c r="O170" s="448">
        <f>Commercial!Q170</f>
        <v>5800000</v>
      </c>
      <c r="P170" s="476">
        <f>Commercial!V170</f>
        <v>4500000</v>
      </c>
    </row>
    <row r="171" spans="2:16" ht="14.25">
      <c r="B171" s="391" t="str">
        <f>Residential!A171</f>
        <v>Ethylbenzene</v>
      </c>
      <c r="C171" s="449" t="str">
        <f>Residential!B171</f>
        <v>100-41-4</v>
      </c>
      <c r="D171" s="443">
        <f>Residential!J171</f>
        <v>1.1000000000000001</v>
      </c>
      <c r="E171" s="444">
        <f>Residential!O171</f>
        <v>37</v>
      </c>
      <c r="F171" s="445">
        <f>Residential!T171</f>
        <v>7.1</v>
      </c>
      <c r="G171" s="443">
        <f>Commercial!J171</f>
        <v>4.9000000000000004</v>
      </c>
      <c r="H171" s="444">
        <f>Commercial!O171</f>
        <v>160</v>
      </c>
      <c r="I171" s="445">
        <f>Commercial!T171</f>
        <v>31</v>
      </c>
      <c r="J171" s="447"/>
      <c r="K171" s="456">
        <f>Residential!L171</f>
        <v>1000</v>
      </c>
      <c r="L171" s="448">
        <f>Residential!Q171</f>
        <v>35000</v>
      </c>
      <c r="M171" s="446">
        <f>Residential!V171</f>
        <v>6600</v>
      </c>
      <c r="N171" s="456">
        <f>Commercial!L171</f>
        <v>4400</v>
      </c>
      <c r="O171" s="448">
        <f>Commercial!Q171</f>
        <v>150000</v>
      </c>
      <c r="P171" s="476">
        <f>Commercial!V171</f>
        <v>27000</v>
      </c>
    </row>
    <row r="172" spans="2:16" ht="14.25">
      <c r="B172" s="391" t="str">
        <f>Residential!A172</f>
        <v>Ethylene Glycol</v>
      </c>
      <c r="C172" s="449" t="str">
        <f>Residential!B172</f>
        <v>107-21-1</v>
      </c>
      <c r="D172" s="443" t="str">
        <f>Residential!J172</f>
        <v>NITI</v>
      </c>
      <c r="E172" s="444" t="str">
        <f>Residential!O172</f>
        <v>NITI, NV</v>
      </c>
      <c r="F172" s="445" t="str">
        <f>Residential!T172</f>
        <v>NITI, NV</v>
      </c>
      <c r="G172" s="443" t="str">
        <f>Commercial!J172</f>
        <v>NITI</v>
      </c>
      <c r="H172" s="444" t="str">
        <f>Commercial!O172</f>
        <v>NITI, NV</v>
      </c>
      <c r="I172" s="445" t="str">
        <f>Commercial!T172</f>
        <v>NITI, NV</v>
      </c>
      <c r="J172" s="447"/>
      <c r="K172" s="443">
        <f>Residential!L172</f>
        <v>420</v>
      </c>
      <c r="L172" s="444" t="str">
        <f>Residential!Q172</f>
        <v>NV</v>
      </c>
      <c r="M172" s="445" t="str">
        <f>Residential!V172</f>
        <v>NV</v>
      </c>
      <c r="N172" s="456">
        <f>Commercial!L172</f>
        <v>1800</v>
      </c>
      <c r="O172" s="444" t="str">
        <f>Commercial!Q172</f>
        <v>NV</v>
      </c>
      <c r="P172" s="475" t="str">
        <f>Commercial!V172</f>
        <v>NV</v>
      </c>
    </row>
    <row r="173" spans="2:16" ht="14.25">
      <c r="B173" s="391" t="str">
        <f>Residential!A173</f>
        <v>Ethylene Glycol Monobutyl Ether</v>
      </c>
      <c r="C173" s="449" t="str">
        <f>Residential!B173</f>
        <v>111-76-2</v>
      </c>
      <c r="D173" s="443" t="str">
        <f>Residential!J173</f>
        <v>NITI</v>
      </c>
      <c r="E173" s="444" t="str">
        <f>Residential!O173</f>
        <v>NITI, NV</v>
      </c>
      <c r="F173" s="445" t="str">
        <f>Residential!T173</f>
        <v>NITI, NV</v>
      </c>
      <c r="G173" s="443" t="str">
        <f>Commercial!J173</f>
        <v>NITI</v>
      </c>
      <c r="H173" s="444" t="str">
        <f>Commercial!O173</f>
        <v>NITI, NV</v>
      </c>
      <c r="I173" s="445" t="str">
        <f>Commercial!T173</f>
        <v>NITI, NV</v>
      </c>
      <c r="J173" s="447"/>
      <c r="K173" s="456">
        <f>Residential!L173</f>
        <v>1700</v>
      </c>
      <c r="L173" s="444" t="str">
        <f>Residential!Q173</f>
        <v>NV</v>
      </c>
      <c r="M173" s="445" t="str">
        <f>Residential!V173</f>
        <v>NV</v>
      </c>
      <c r="N173" s="456">
        <f>Commercial!L173</f>
        <v>7000</v>
      </c>
      <c r="O173" s="444" t="str">
        <f>Commercial!Q173</f>
        <v>NV</v>
      </c>
      <c r="P173" s="475" t="str">
        <f>Commercial!V173</f>
        <v>NV</v>
      </c>
    </row>
    <row r="174" spans="2:16" ht="14.25">
      <c r="B174" s="391" t="str">
        <f>Residential!A174</f>
        <v>Ethylene Oxide</v>
      </c>
      <c r="C174" s="449" t="str">
        <f>Residential!B174</f>
        <v>75-21-8</v>
      </c>
      <c r="D174" s="443">
        <f>Residential!J174</f>
        <v>3.4000000000000002E-4</v>
      </c>
      <c r="E174" s="444">
        <f>Residential!O174</f>
        <v>1.0999999999999999E-2</v>
      </c>
      <c r="F174" s="445">
        <f>Residential!T174</f>
        <v>8.4000000000000005E-2</v>
      </c>
      <c r="G174" s="443">
        <f>Commercial!J174</f>
        <v>4.1000000000000003E-3</v>
      </c>
      <c r="H174" s="444">
        <f>Commercial!O174</f>
        <v>0.14000000000000001</v>
      </c>
      <c r="I174" s="458">
        <f>Commercial!T174</f>
        <v>1</v>
      </c>
      <c r="J174" s="447"/>
      <c r="K174" s="443">
        <f>Residential!L174</f>
        <v>31</v>
      </c>
      <c r="L174" s="448">
        <f>Residential!Q174</f>
        <v>1000</v>
      </c>
      <c r="M174" s="446">
        <f>Residential!V174</f>
        <v>7800</v>
      </c>
      <c r="N174" s="443">
        <f>Commercial!L174</f>
        <v>130</v>
      </c>
      <c r="O174" s="448">
        <f>Commercial!Q174</f>
        <v>4400</v>
      </c>
      <c r="P174" s="476">
        <f>Commercial!V174</f>
        <v>32000</v>
      </c>
    </row>
    <row r="175" spans="2:16" ht="14.25">
      <c r="B175" s="391" t="str">
        <f>Residential!A175</f>
        <v>Ethylene Thiourea</v>
      </c>
      <c r="C175" s="449" t="str">
        <f>Residential!B175</f>
        <v>96-45-7</v>
      </c>
      <c r="D175" s="443">
        <f>Residential!J175</f>
        <v>0.22</v>
      </c>
      <c r="E175" s="444" t="str">
        <f>Residential!O175</f>
        <v>NV</v>
      </c>
      <c r="F175" s="445" t="str">
        <f>Residential!T175</f>
        <v>NV</v>
      </c>
      <c r="G175" s="443">
        <f>Commercial!J175</f>
        <v>0.94</v>
      </c>
      <c r="H175" s="444" t="str">
        <f>Commercial!O175</f>
        <v>NV</v>
      </c>
      <c r="I175" s="445" t="str">
        <f>Commercial!T175</f>
        <v>NV</v>
      </c>
      <c r="J175" s="447"/>
      <c r="K175" s="443" t="str">
        <f>Residential!L175</f>
        <v>NITI</v>
      </c>
      <c r="L175" s="444" t="str">
        <f>Residential!Q175</f>
        <v>NITI, NV</v>
      </c>
      <c r="M175" s="445" t="str">
        <f>Residential!V175</f>
        <v>NITI, NV</v>
      </c>
      <c r="N175" s="443" t="str">
        <f>Commercial!L175</f>
        <v>NITI</v>
      </c>
      <c r="O175" s="444" t="str">
        <f>Commercial!Q175</f>
        <v>NITI, NV</v>
      </c>
      <c r="P175" s="475" t="str">
        <f>Commercial!V175</f>
        <v>NITI, NV</v>
      </c>
    </row>
    <row r="176" spans="2:16" ht="14.25">
      <c r="B176" s="391" t="str">
        <f>Residential!A176</f>
        <v>Ethyleneimine</v>
      </c>
      <c r="C176" s="449" t="str">
        <f>Residential!B176</f>
        <v>151-56-4</v>
      </c>
      <c r="D176" s="443">
        <f>Residential!J176</f>
        <v>1.4999999999999999E-4</v>
      </c>
      <c r="E176" s="444">
        <f>Residential!O176</f>
        <v>4.8999999999999998E-3</v>
      </c>
      <c r="F176" s="445">
        <f>Residential!T176</f>
        <v>0.52</v>
      </c>
      <c r="G176" s="443">
        <f>Commercial!J176</f>
        <v>6.4999999999999997E-4</v>
      </c>
      <c r="H176" s="444">
        <f>Commercial!O176</f>
        <v>2.1999999999999999E-2</v>
      </c>
      <c r="I176" s="445">
        <f>Commercial!T176</f>
        <v>2.2999999999999998</v>
      </c>
      <c r="J176" s="447"/>
      <c r="K176" s="443" t="str">
        <f>Residential!L176</f>
        <v>NITI</v>
      </c>
      <c r="L176" s="444" t="str">
        <f>Residential!Q176</f>
        <v>NITI</v>
      </c>
      <c r="M176" s="445" t="str">
        <f>Residential!V176</f>
        <v>NITI</v>
      </c>
      <c r="N176" s="443" t="str">
        <f>Commercial!L176</f>
        <v>NITI</v>
      </c>
      <c r="O176" s="444" t="str">
        <f>Commercial!Q176</f>
        <v>NITI</v>
      </c>
      <c r="P176" s="475" t="str">
        <f>Commercial!V176</f>
        <v>NITI</v>
      </c>
    </row>
    <row r="177" spans="2:17" ht="14.25">
      <c r="B177" s="391" t="str">
        <f>Residential!A177</f>
        <v>Fluoride</v>
      </c>
      <c r="C177" s="449" t="str">
        <f>Residential!B177</f>
        <v>16984-48-8</v>
      </c>
      <c r="D177" s="443" t="str">
        <f>Residential!J177</f>
        <v>NITI</v>
      </c>
      <c r="E177" s="444" t="str">
        <f>Residential!O177</f>
        <v>NITI, NV</v>
      </c>
      <c r="F177" s="445" t="str">
        <f>Residential!T177</f>
        <v>NITI, NV</v>
      </c>
      <c r="G177" s="443" t="str">
        <f>Commercial!J177</f>
        <v>NITI</v>
      </c>
      <c r="H177" s="444" t="str">
        <f>Commercial!O177</f>
        <v>NITI, NV</v>
      </c>
      <c r="I177" s="445" t="str">
        <f>Commercial!T177</f>
        <v>NITI, NV</v>
      </c>
      <c r="J177" s="447"/>
      <c r="K177" s="443">
        <f>Residential!L177</f>
        <v>14</v>
      </c>
      <c r="L177" s="444" t="str">
        <f>Residential!Q177</f>
        <v>NV</v>
      </c>
      <c r="M177" s="445" t="str">
        <f>Residential!V177</f>
        <v>NV</v>
      </c>
      <c r="N177" s="443">
        <f>Commercial!L177</f>
        <v>57</v>
      </c>
      <c r="O177" s="444" t="str">
        <f>Commercial!Q177</f>
        <v>NV</v>
      </c>
      <c r="P177" s="475" t="str">
        <f>Commercial!V177</f>
        <v>NV</v>
      </c>
    </row>
    <row r="178" spans="2:17" ht="14.25">
      <c r="B178" s="391" t="str">
        <f>Residential!A178</f>
        <v>Fluorine (Soluble Fluoride)</v>
      </c>
      <c r="C178" s="449" t="str">
        <f>Residential!B178</f>
        <v>7782-41-4</v>
      </c>
      <c r="D178" s="443" t="str">
        <f>Residential!J178</f>
        <v>NITI</v>
      </c>
      <c r="E178" s="444" t="str">
        <f>Residential!O178</f>
        <v>NITI, NV</v>
      </c>
      <c r="F178" s="445" t="str">
        <f>Residential!T178</f>
        <v>NITI, NV</v>
      </c>
      <c r="G178" s="443" t="str">
        <f>Commercial!J178</f>
        <v>NITI</v>
      </c>
      <c r="H178" s="444" t="str">
        <f>Commercial!O178</f>
        <v>NITI, NV</v>
      </c>
      <c r="I178" s="445" t="str">
        <f>Commercial!T178</f>
        <v>NITI, NV</v>
      </c>
      <c r="J178" s="447"/>
      <c r="K178" s="443">
        <f>Residential!L178</f>
        <v>14</v>
      </c>
      <c r="L178" s="444" t="str">
        <f>Residential!Q178</f>
        <v>NV</v>
      </c>
      <c r="M178" s="445" t="str">
        <f>Residential!V178</f>
        <v>NV</v>
      </c>
      <c r="N178" s="443">
        <f>Commercial!L178</f>
        <v>57</v>
      </c>
      <c r="O178" s="444" t="str">
        <f>Commercial!Q178</f>
        <v>NV</v>
      </c>
      <c r="P178" s="475" t="str">
        <f>Commercial!V178</f>
        <v>NV</v>
      </c>
    </row>
    <row r="179" spans="2:17" ht="14.25">
      <c r="B179" s="391" t="str">
        <f>Residential!A179</f>
        <v>Formaldehyde</v>
      </c>
      <c r="C179" s="449" t="str">
        <f>Residential!B179</f>
        <v>50-00-0</v>
      </c>
      <c r="D179" s="443">
        <f>Residential!J179</f>
        <v>0.14000000000000001</v>
      </c>
      <c r="E179" s="444">
        <f>Residential!O179</f>
        <v>4.5999999999999996</v>
      </c>
      <c r="F179" s="446">
        <f>Residential!T179</f>
        <v>14000</v>
      </c>
      <c r="G179" s="443">
        <f>Commercial!J179</f>
        <v>1.7</v>
      </c>
      <c r="H179" s="444">
        <f>Commercial!O179</f>
        <v>55</v>
      </c>
      <c r="I179" s="446">
        <f>Commercial!T179</f>
        <v>170000</v>
      </c>
      <c r="J179" s="447"/>
      <c r="K179" s="443">
        <f>Residential!L179</f>
        <v>7.3</v>
      </c>
      <c r="L179" s="444">
        <f>Residential!Q179</f>
        <v>240</v>
      </c>
      <c r="M179" s="446">
        <f>Residential!V179</f>
        <v>760000</v>
      </c>
      <c r="N179" s="443">
        <f>Commercial!L179</f>
        <v>31</v>
      </c>
      <c r="O179" s="448">
        <f>Commercial!Q179</f>
        <v>1000</v>
      </c>
      <c r="P179" s="476">
        <f>Commercial!V179</f>
        <v>3200000</v>
      </c>
    </row>
    <row r="180" spans="2:17" ht="14.25">
      <c r="B180" s="391" t="str">
        <f>Residential!A180</f>
        <v>Formic Acid</v>
      </c>
      <c r="C180" s="449" t="str">
        <f>Residential!B180</f>
        <v>64-18-6</v>
      </c>
      <c r="D180" s="443" t="str">
        <f>Residential!J180</f>
        <v>NITI</v>
      </c>
      <c r="E180" s="444" t="str">
        <f>Residential!O180</f>
        <v>NITI</v>
      </c>
      <c r="F180" s="445" t="str">
        <f>Residential!T180</f>
        <v>NITI</v>
      </c>
      <c r="G180" s="443" t="str">
        <f>Commercial!J180</f>
        <v>NITI</v>
      </c>
      <c r="H180" s="444" t="str">
        <f>Commercial!O180</f>
        <v>NITI</v>
      </c>
      <c r="I180" s="445" t="str">
        <f>Commercial!T180</f>
        <v>NITI</v>
      </c>
      <c r="J180" s="447"/>
      <c r="K180" s="443">
        <f>Residential!L180</f>
        <v>0.31</v>
      </c>
      <c r="L180" s="444">
        <f>Residential!Q180</f>
        <v>10</v>
      </c>
      <c r="M180" s="446">
        <f>Residential!V180</f>
        <v>69000</v>
      </c>
      <c r="N180" s="443">
        <f>Commercial!L180</f>
        <v>1.3</v>
      </c>
      <c r="O180" s="444">
        <f>Commercial!Q180</f>
        <v>44</v>
      </c>
      <c r="P180" s="476">
        <f>Commercial!V180</f>
        <v>290000</v>
      </c>
    </row>
    <row r="181" spans="2:17" ht="14.25">
      <c r="B181" s="391" t="str">
        <f>Residential!A181</f>
        <v>Furfural</v>
      </c>
      <c r="C181" s="449" t="str">
        <f>Residential!B181</f>
        <v>98-01-1</v>
      </c>
      <c r="D181" s="443" t="str">
        <f>Residential!J181</f>
        <v>NITI</v>
      </c>
      <c r="E181" s="444" t="str">
        <f>Residential!O181</f>
        <v>NITI</v>
      </c>
      <c r="F181" s="445" t="str">
        <f>Residential!T181</f>
        <v>NITI</v>
      </c>
      <c r="G181" s="443" t="str">
        <f>Commercial!J181</f>
        <v>NITI</v>
      </c>
      <c r="H181" s="444" t="str">
        <f>Commercial!O181</f>
        <v>NITI</v>
      </c>
      <c r="I181" s="445" t="str">
        <f>Commercial!T181</f>
        <v>NITI</v>
      </c>
      <c r="J181" s="447"/>
      <c r="K181" s="443">
        <f>Residential!L181</f>
        <v>52</v>
      </c>
      <c r="L181" s="448">
        <f>Residential!Q181</f>
        <v>1700</v>
      </c>
      <c r="M181" s="446">
        <f>Residential!V181</f>
        <v>810000</v>
      </c>
      <c r="N181" s="443">
        <f>Commercial!L181</f>
        <v>220</v>
      </c>
      <c r="O181" s="448">
        <f>Commercial!Q181</f>
        <v>7300</v>
      </c>
      <c r="P181" s="476">
        <f>Commercial!V181</f>
        <v>3400000</v>
      </c>
    </row>
    <row r="182" spans="2:17" ht="14.25">
      <c r="B182" s="391" t="str">
        <f>Residential!A182</f>
        <v>Furium</v>
      </c>
      <c r="C182" s="449" t="str">
        <f>Residential!B182</f>
        <v>531-82-8</v>
      </c>
      <c r="D182" s="443">
        <f>Residential!J182</f>
        <v>6.4999999999999997E-3</v>
      </c>
      <c r="E182" s="444" t="str">
        <f>Residential!O182</f>
        <v>NV</v>
      </c>
      <c r="F182" s="445" t="str">
        <f>Residential!T182</f>
        <v>NV</v>
      </c>
      <c r="G182" s="443">
        <f>Commercial!J182</f>
        <v>2.9000000000000001E-2</v>
      </c>
      <c r="H182" s="444" t="str">
        <f>Commercial!O182</f>
        <v>NV</v>
      </c>
      <c r="I182" s="445" t="str">
        <f>Commercial!T182</f>
        <v>NV</v>
      </c>
      <c r="J182" s="447"/>
      <c r="K182" s="443" t="str">
        <f>Residential!L182</f>
        <v>NITI</v>
      </c>
      <c r="L182" s="444" t="str">
        <f>Residential!Q182</f>
        <v>NITI, NV</v>
      </c>
      <c r="M182" s="445" t="str">
        <f>Residential!V182</f>
        <v>NITI, NV</v>
      </c>
      <c r="N182" s="443" t="str">
        <f>Commercial!L182</f>
        <v>NITI</v>
      </c>
      <c r="O182" s="444" t="str">
        <f>Commercial!Q182</f>
        <v>NITI, NV</v>
      </c>
      <c r="P182" s="475" t="str">
        <f>Commercial!V182</f>
        <v>NITI, NV</v>
      </c>
    </row>
    <row r="183" spans="2:17" ht="14.25">
      <c r="B183" s="391" t="str">
        <f>Residential!A183</f>
        <v>Furmecyclox</v>
      </c>
      <c r="C183" s="449" t="str">
        <f>Residential!B183</f>
        <v>60568-05-0</v>
      </c>
      <c r="D183" s="443">
        <f>Residential!J183</f>
        <v>0.33</v>
      </c>
      <c r="E183" s="444" t="str">
        <f>Residential!O183</f>
        <v>NV</v>
      </c>
      <c r="F183" s="445" t="str">
        <f>Residential!T183</f>
        <v>NV</v>
      </c>
      <c r="G183" s="443">
        <f>Commercial!J183</f>
        <v>1.4</v>
      </c>
      <c r="H183" s="444" t="str">
        <f>Commercial!O183</f>
        <v>NV</v>
      </c>
      <c r="I183" s="445" t="str">
        <f>Commercial!T183</f>
        <v>NV</v>
      </c>
      <c r="J183" s="447"/>
      <c r="K183" s="443" t="str">
        <f>Residential!L183</f>
        <v>NITI</v>
      </c>
      <c r="L183" s="444" t="str">
        <f>Residential!Q183</f>
        <v>NITI, NV</v>
      </c>
      <c r="M183" s="445" t="str">
        <f>Residential!V183</f>
        <v>NITI, NV</v>
      </c>
      <c r="N183" s="443" t="str">
        <f>Commercial!L183</f>
        <v>NITI</v>
      </c>
      <c r="O183" s="444" t="str">
        <f>Commercial!Q183</f>
        <v>NITI, NV</v>
      </c>
      <c r="P183" s="475" t="str">
        <f>Commercial!V183</f>
        <v>NITI, NV</v>
      </c>
    </row>
    <row r="184" spans="2:17" ht="14.25">
      <c r="B184" s="391" t="str">
        <f>Residential!A184</f>
        <v>Glutaraldehyde</v>
      </c>
      <c r="C184" s="449" t="str">
        <f>Residential!B184</f>
        <v>111-30-8</v>
      </c>
      <c r="D184" s="443" t="str">
        <f>Residential!J184</f>
        <v>NITI</v>
      </c>
      <c r="E184" s="444" t="str">
        <f>Residential!O184</f>
        <v>NITI, NV</v>
      </c>
      <c r="F184" s="445" t="str">
        <f>Residential!T184</f>
        <v>NITI, NV</v>
      </c>
      <c r="G184" s="443" t="str">
        <f>Commercial!J184</f>
        <v>NITI</v>
      </c>
      <c r="H184" s="444" t="str">
        <f>Commercial!O184</f>
        <v>NITI, NV</v>
      </c>
      <c r="I184" s="445" t="str">
        <f>Commercial!T184</f>
        <v>NITI, NV</v>
      </c>
      <c r="J184" s="447"/>
      <c r="K184" s="443">
        <f>Residential!L184</f>
        <v>8.3000000000000004E-2</v>
      </c>
      <c r="L184" s="444" t="str">
        <f>Residential!Q184</f>
        <v>NV</v>
      </c>
      <c r="M184" s="445" t="str">
        <f>Residential!V184</f>
        <v>NV</v>
      </c>
      <c r="N184" s="443">
        <f>Commercial!L184</f>
        <v>0.35</v>
      </c>
      <c r="O184" s="444" t="str">
        <f>Commercial!Q184</f>
        <v>NV</v>
      </c>
      <c r="P184" s="475" t="str">
        <f>Commercial!V184</f>
        <v>NV</v>
      </c>
    </row>
    <row r="185" spans="2:17" ht="14.25">
      <c r="B185" s="391" t="str">
        <f>Residential!A185</f>
        <v>Glycidaldehyde</v>
      </c>
      <c r="C185" s="449" t="str">
        <f>Residential!B185</f>
        <v>765-34-4</v>
      </c>
      <c r="D185" s="443" t="str">
        <f>Residential!J185</f>
        <v>NITI</v>
      </c>
      <c r="E185" s="444" t="str">
        <f>Residential!O185</f>
        <v>NITI</v>
      </c>
      <c r="F185" s="445" t="str">
        <f>Residential!T185</f>
        <v>NITI</v>
      </c>
      <c r="G185" s="443" t="str">
        <f>Commercial!J185</f>
        <v>NITI</v>
      </c>
      <c r="H185" s="444" t="str">
        <f>Commercial!O185</f>
        <v>NITI</v>
      </c>
      <c r="I185" s="445" t="str">
        <f>Commercial!T185</f>
        <v>NITI</v>
      </c>
      <c r="J185" s="447"/>
      <c r="K185" s="454">
        <f>Residential!L185</f>
        <v>1</v>
      </c>
      <c r="L185" s="444">
        <f>Residential!Q185</f>
        <v>35</v>
      </c>
      <c r="M185" s="446">
        <f>Residential!V185</f>
        <v>95000</v>
      </c>
      <c r="N185" s="443">
        <f>Commercial!L185</f>
        <v>4.4000000000000004</v>
      </c>
      <c r="O185" s="444">
        <f>Commercial!Q185</f>
        <v>150</v>
      </c>
      <c r="P185" s="476">
        <f>Commercial!V185</f>
        <v>400000</v>
      </c>
    </row>
    <row r="186" spans="2:17" ht="14.25">
      <c r="B186" s="391" t="str">
        <f>Residential!A186</f>
        <v>Heptachlor</v>
      </c>
      <c r="C186" s="449" t="str">
        <f>Residential!B186</f>
        <v>76-44-8</v>
      </c>
      <c r="D186" s="443">
        <f>Residential!J186</f>
        <v>2.2000000000000001E-3</v>
      </c>
      <c r="E186" s="444">
        <f>Residential!O186</f>
        <v>7.1999999999999995E-2</v>
      </c>
      <c r="F186" s="461">
        <f>Residential!T186</f>
        <v>0.6</v>
      </c>
      <c r="G186" s="443">
        <f>Commercial!J186</f>
        <v>9.4000000000000004E-3</v>
      </c>
      <c r="H186" s="444">
        <f>Commercial!O186</f>
        <v>0.31</v>
      </c>
      <c r="I186" s="445">
        <f>Commercial!T186</f>
        <v>2.6</v>
      </c>
      <c r="J186" s="447"/>
      <c r="K186" s="443" t="str">
        <f>Residential!L186</f>
        <v>NITI</v>
      </c>
      <c r="L186" s="444" t="str">
        <f>Residential!Q186</f>
        <v>NITI</v>
      </c>
      <c r="M186" s="445" t="str">
        <f>Residential!V186</f>
        <v>NITI</v>
      </c>
      <c r="N186" s="443" t="str">
        <f>Commercial!L186</f>
        <v>NITI</v>
      </c>
      <c r="O186" s="444" t="str">
        <f>Commercial!Q186</f>
        <v>NITI</v>
      </c>
      <c r="P186" s="475" t="str">
        <f>Commercial!V186</f>
        <v>NITI</v>
      </c>
    </row>
    <row r="187" spans="2:17" ht="14.25">
      <c r="B187" s="391" t="str">
        <f>Residential!A187</f>
        <v>Heptachlor Epoxide</v>
      </c>
      <c r="C187" s="449" t="str">
        <f>Residential!B187</f>
        <v>1024-57-3</v>
      </c>
      <c r="D187" s="443">
        <f>Residential!J187</f>
        <v>1.1000000000000001E-3</v>
      </c>
      <c r="E187" s="444">
        <f>Residential!O187</f>
        <v>3.5999999999999997E-2</v>
      </c>
      <c r="F187" s="445">
        <f>Residential!T187</f>
        <v>5.7</v>
      </c>
      <c r="G187" s="443">
        <f>Commercial!J187</f>
        <v>4.7000000000000002E-3</v>
      </c>
      <c r="H187" s="444">
        <f>Commercial!O187</f>
        <v>0.16</v>
      </c>
      <c r="I187" s="445">
        <f>Commercial!T187</f>
        <v>25</v>
      </c>
      <c r="J187" s="447"/>
      <c r="K187" s="443" t="str">
        <f>Residential!L187</f>
        <v>NITI</v>
      </c>
      <c r="L187" s="444" t="str">
        <f>Residential!Q187</f>
        <v>NITI</v>
      </c>
      <c r="M187" s="445" t="str">
        <f>Residential!V187</f>
        <v>NITI</v>
      </c>
      <c r="N187" s="443" t="str">
        <f>Commercial!L187</f>
        <v>NITI</v>
      </c>
      <c r="O187" s="444" t="str">
        <f>Commercial!Q187</f>
        <v>NITI</v>
      </c>
      <c r="P187" s="475" t="str">
        <f>Commercial!V187</f>
        <v>NITI</v>
      </c>
    </row>
    <row r="188" spans="2:17" ht="14.25">
      <c r="B188" s="391" t="str">
        <f>Residential!A188</f>
        <v>Heptachlorobiphenyl, 2,3,3',4,4',5,5'- (PCB 189)</v>
      </c>
      <c r="C188" s="449" t="str">
        <f>Residential!B188</f>
        <v>39635-31-9</v>
      </c>
      <c r="D188" s="443">
        <f>Residential!J188</f>
        <v>2.5000000000000001E-3</v>
      </c>
      <c r="E188" s="444">
        <f>Residential!O188</f>
        <v>8.2000000000000003E-2</v>
      </c>
      <c r="F188" s="445">
        <f>Residential!T188</f>
        <v>1.2</v>
      </c>
      <c r="G188" s="443">
        <f>Commercial!J188</f>
        <v>1.0999999999999999E-2</v>
      </c>
      <c r="H188" s="444">
        <f>Commercial!O188</f>
        <v>0.36</v>
      </c>
      <c r="I188" s="445">
        <f>Commercial!T188</f>
        <v>5.2</v>
      </c>
      <c r="J188" s="447"/>
      <c r="K188" s="443">
        <f>Residential!L188</f>
        <v>1.4</v>
      </c>
      <c r="L188" s="444">
        <f>Residential!Q188</f>
        <v>46</v>
      </c>
      <c r="M188" s="445">
        <f>Residential!V188</f>
        <v>670</v>
      </c>
      <c r="N188" s="443">
        <f>Commercial!L188</f>
        <v>5.8</v>
      </c>
      <c r="O188" s="444">
        <f>Commercial!Q188</f>
        <v>190</v>
      </c>
      <c r="P188" s="476">
        <f>Commercial!V188</f>
        <v>2800</v>
      </c>
      <c r="Q188" s="219" t="s">
        <v>1277</v>
      </c>
    </row>
    <row r="189" spans="2:17" ht="14.25">
      <c r="B189" s="391" t="str">
        <f>Residential!A189</f>
        <v>Heptachlorodibenzofuran, 1,2,3,4,6,7,8-</v>
      </c>
      <c r="C189" s="449" t="str">
        <f>Residential!B189</f>
        <v>67562-39-4</v>
      </c>
      <c r="D189" s="443">
        <f>Residential!J189</f>
        <v>7.4000000000000003E-6</v>
      </c>
      <c r="E189" s="444">
        <f>Residential!O189</f>
        <v>2.5000000000000001E-4</v>
      </c>
      <c r="F189" s="445">
        <f>Residential!T189</f>
        <v>1.2999999999999999E-2</v>
      </c>
      <c r="G189" s="443">
        <f>Commercial!J189</f>
        <v>3.1999999999999999E-5</v>
      </c>
      <c r="H189" s="444">
        <f>Commercial!O189</f>
        <v>1.1000000000000001E-3</v>
      </c>
      <c r="I189" s="445">
        <f>Commercial!T189</f>
        <v>5.6000000000000001E-2</v>
      </c>
      <c r="J189" s="447"/>
      <c r="K189" s="443">
        <f>Residential!L189</f>
        <v>4.1999999999999997E-3</v>
      </c>
      <c r="L189" s="444">
        <f>Residential!Q189</f>
        <v>0.14000000000000001</v>
      </c>
      <c r="M189" s="445">
        <f>Residential!V189</f>
        <v>7.2</v>
      </c>
      <c r="N189" s="443">
        <f>Commercial!L189</f>
        <v>1.7999999999999999E-2</v>
      </c>
      <c r="O189" s="444">
        <f>Commercial!Q189</f>
        <v>0.57999999999999996</v>
      </c>
      <c r="P189" s="475">
        <f>Commercial!V189</f>
        <v>30</v>
      </c>
      <c r="Q189" s="219" t="s">
        <v>1279</v>
      </c>
    </row>
    <row r="190" spans="2:17" ht="14.25">
      <c r="B190" s="391" t="str">
        <f>Residential!A190</f>
        <v>Heptanal, n-</v>
      </c>
      <c r="C190" s="449" t="str">
        <f>Residential!B190</f>
        <v>111-71-7</v>
      </c>
      <c r="D190" s="443" t="str">
        <f>Residential!J190</f>
        <v>NITI</v>
      </c>
      <c r="E190" s="444" t="str">
        <f>Residential!O190</f>
        <v>NITI</v>
      </c>
      <c r="F190" s="445" t="str">
        <f>Residential!T190</f>
        <v>NITI</v>
      </c>
      <c r="G190" s="443" t="str">
        <f>Commercial!J190</f>
        <v>NITI</v>
      </c>
      <c r="H190" s="444" t="str">
        <f>Commercial!O190</f>
        <v>NITI</v>
      </c>
      <c r="I190" s="445" t="str">
        <f>Commercial!T190</f>
        <v>NITI</v>
      </c>
      <c r="J190" s="447"/>
      <c r="K190" s="443">
        <f>Residential!L190</f>
        <v>3.1</v>
      </c>
      <c r="L190" s="444">
        <f>Residential!Q190</f>
        <v>100</v>
      </c>
      <c r="M190" s="445">
        <f>Residential!V190</f>
        <v>640</v>
      </c>
      <c r="N190" s="443">
        <f>Commercial!L190</f>
        <v>13</v>
      </c>
      <c r="O190" s="444">
        <f>Commercial!Q190</f>
        <v>440</v>
      </c>
      <c r="P190" s="476">
        <f>Commercial!V190</f>
        <v>2700</v>
      </c>
    </row>
    <row r="191" spans="2:17" ht="14.25">
      <c r="B191" s="391" t="str">
        <f>Residential!A191</f>
        <v>Heptane, N-</v>
      </c>
      <c r="C191" s="449" t="str">
        <f>Residential!B191</f>
        <v>142-82-5</v>
      </c>
      <c r="D191" s="443" t="str">
        <f>Residential!J191</f>
        <v>NITI</v>
      </c>
      <c r="E191" s="444" t="str">
        <f>Residential!O191</f>
        <v>NITI</v>
      </c>
      <c r="F191" s="445" t="str">
        <f>Residential!T191</f>
        <v>NITI</v>
      </c>
      <c r="G191" s="443" t="str">
        <f>Commercial!J191</f>
        <v>NITI</v>
      </c>
      <c r="H191" s="444" t="str">
        <f>Commercial!O191</f>
        <v>NITI</v>
      </c>
      <c r="I191" s="445" t="str">
        <f>Commercial!T191</f>
        <v>NITI</v>
      </c>
      <c r="J191" s="447"/>
      <c r="K191" s="443">
        <f>Residential!L191</f>
        <v>420</v>
      </c>
      <c r="L191" s="448">
        <f>Residential!Q191</f>
        <v>14000</v>
      </c>
      <c r="M191" s="445">
        <f>Residential!V191</f>
        <v>9.5</v>
      </c>
      <c r="N191" s="456">
        <f>Commercial!L191</f>
        <v>1800</v>
      </c>
      <c r="O191" s="448">
        <f>Commercial!Q191</f>
        <v>58000</v>
      </c>
      <c r="P191" s="475">
        <f>Commercial!V191</f>
        <v>40</v>
      </c>
    </row>
    <row r="192" spans="2:17" ht="14.25">
      <c r="B192" s="391" t="str">
        <f>Residential!A192</f>
        <v>Hexachlorobenzene</v>
      </c>
      <c r="C192" s="449" t="str">
        <f>Residential!B192</f>
        <v>118-74-1</v>
      </c>
      <c r="D192" s="443">
        <f>Residential!J192</f>
        <v>6.1000000000000004E-3</v>
      </c>
      <c r="E192" s="450">
        <f>Residential!O192</f>
        <v>0.2</v>
      </c>
      <c r="F192" s="445">
        <f>Residential!T192</f>
        <v>0.28999999999999998</v>
      </c>
      <c r="G192" s="443">
        <f>Commercial!J192</f>
        <v>2.7E-2</v>
      </c>
      <c r="H192" s="444">
        <f>Commercial!O192</f>
        <v>0.89</v>
      </c>
      <c r="I192" s="445">
        <f>Commercial!T192</f>
        <v>1.3</v>
      </c>
      <c r="J192" s="447"/>
      <c r="K192" s="443" t="str">
        <f>Residential!L192</f>
        <v>NITI</v>
      </c>
      <c r="L192" s="444" t="str">
        <f>Residential!Q192</f>
        <v>NITI</v>
      </c>
      <c r="M192" s="445" t="str">
        <f>Residential!V192</f>
        <v>NITI</v>
      </c>
      <c r="N192" s="443" t="str">
        <f>Commercial!L192</f>
        <v>NITI</v>
      </c>
      <c r="O192" s="444" t="str">
        <f>Commercial!Q192</f>
        <v>NITI</v>
      </c>
      <c r="P192" s="475" t="str">
        <f>Commercial!V192</f>
        <v>NITI</v>
      </c>
    </row>
    <row r="193" spans="2:17" ht="14.25">
      <c r="B193" s="391" t="str">
        <f>Residential!A193</f>
        <v>Hexachlorobiphenyl, 2,3,3',4,4',5- (PCB 156)</v>
      </c>
      <c r="C193" s="449" t="str">
        <f>Residential!B193</f>
        <v>38380-08-4</v>
      </c>
      <c r="D193" s="443">
        <f>Residential!J193</f>
        <v>2.5000000000000001E-3</v>
      </c>
      <c r="E193" s="444">
        <f>Residential!O193</f>
        <v>8.2000000000000003E-2</v>
      </c>
      <c r="F193" s="445">
        <f>Residential!T193</f>
        <v>1.6</v>
      </c>
      <c r="G193" s="443">
        <f>Commercial!J193</f>
        <v>1.0999999999999999E-2</v>
      </c>
      <c r="H193" s="444">
        <f>Commercial!O193</f>
        <v>0.36</v>
      </c>
      <c r="I193" s="445">
        <f>Commercial!T193</f>
        <v>3.8</v>
      </c>
      <c r="J193" s="447"/>
      <c r="K193" s="443">
        <f>Residential!L193</f>
        <v>1.4</v>
      </c>
      <c r="L193" s="444">
        <f>Residential!Q193</f>
        <v>46</v>
      </c>
      <c r="M193" s="445">
        <f>Residential!V193</f>
        <v>900</v>
      </c>
      <c r="N193" s="443">
        <f>Commercial!L193</f>
        <v>5.8</v>
      </c>
      <c r="O193" s="444">
        <f>Commercial!Q193</f>
        <v>190</v>
      </c>
      <c r="P193" s="476">
        <f>Commercial!V193</f>
        <v>2100</v>
      </c>
      <c r="Q193" s="219" t="s">
        <v>1277</v>
      </c>
    </row>
    <row r="194" spans="2:17" ht="14.25">
      <c r="B194" s="391" t="str">
        <f>Residential!A194</f>
        <v>Hexachlorobiphenyl, 2,3,3',4,4',5'- (PCB 157)</v>
      </c>
      <c r="C194" s="449" t="str">
        <f>Residential!B194</f>
        <v>69782-90-7</v>
      </c>
      <c r="D194" s="443">
        <f>Residential!J194</f>
        <v>2.5000000000000001E-3</v>
      </c>
      <c r="E194" s="444">
        <f>Residential!O194</f>
        <v>8.2000000000000003E-2</v>
      </c>
      <c r="F194" s="445">
        <f>Residential!T194</f>
        <v>0.37</v>
      </c>
      <c r="G194" s="443">
        <f>Commercial!J194</f>
        <v>1.0999999999999999E-2</v>
      </c>
      <c r="H194" s="444">
        <f>Commercial!O194</f>
        <v>0.36</v>
      </c>
      <c r="I194" s="445">
        <f>Commercial!T194</f>
        <v>1.6</v>
      </c>
      <c r="J194" s="447"/>
      <c r="K194" s="443">
        <f>Residential!L194</f>
        <v>1.4</v>
      </c>
      <c r="L194" s="444">
        <f>Residential!Q194</f>
        <v>46</v>
      </c>
      <c r="M194" s="445">
        <f>Residential!V194</f>
        <v>210</v>
      </c>
      <c r="N194" s="443">
        <f>Commercial!L194</f>
        <v>5.8</v>
      </c>
      <c r="O194" s="444">
        <f>Commercial!Q194</f>
        <v>190</v>
      </c>
      <c r="P194" s="475">
        <f>Commercial!V194</f>
        <v>880</v>
      </c>
      <c r="Q194" s="219" t="s">
        <v>1277</v>
      </c>
    </row>
    <row r="195" spans="2:17" ht="14.25">
      <c r="B195" s="391" t="str">
        <f>Residential!A195</f>
        <v>Hexachlorobiphenyl, 2,3',4,4',5,5'- (PCB 167)</v>
      </c>
      <c r="C195" s="449" t="str">
        <f>Residential!B195</f>
        <v>52663-72-6</v>
      </c>
      <c r="D195" s="443">
        <f>Residential!J195</f>
        <v>2.5000000000000001E-3</v>
      </c>
      <c r="E195" s="444">
        <f>Residential!O195</f>
        <v>8.2000000000000003E-2</v>
      </c>
      <c r="F195" s="445">
        <f>Residential!T195</f>
        <v>0.88</v>
      </c>
      <c r="G195" s="443">
        <f>Commercial!J195</f>
        <v>1.0999999999999999E-2</v>
      </c>
      <c r="H195" s="444">
        <f>Commercial!O195</f>
        <v>0.36</v>
      </c>
      <c r="I195" s="458">
        <f>Commercial!T195</f>
        <v>7</v>
      </c>
      <c r="J195" s="447"/>
      <c r="K195" s="443">
        <f>Residential!L195</f>
        <v>1.4</v>
      </c>
      <c r="L195" s="444">
        <f>Residential!Q195</f>
        <v>46</v>
      </c>
      <c r="M195" s="445">
        <f>Residential!V195</f>
        <v>500</v>
      </c>
      <c r="N195" s="443">
        <f>Commercial!L195</f>
        <v>5.8</v>
      </c>
      <c r="O195" s="444">
        <f>Commercial!Q195</f>
        <v>190</v>
      </c>
      <c r="P195" s="476">
        <f>Commercial!V195</f>
        <v>3800</v>
      </c>
      <c r="Q195" s="219" t="s">
        <v>1277</v>
      </c>
    </row>
    <row r="196" spans="2:17" ht="14.25">
      <c r="B196" s="391" t="str">
        <f>Residential!A196</f>
        <v>Hexachlorobiphenyl, 3,3',4,4',5,5'- (PCB 169)</v>
      </c>
      <c r="C196" s="449" t="str">
        <f>Residential!B196</f>
        <v>32774-16-6</v>
      </c>
      <c r="D196" s="443">
        <f>Residential!J196</f>
        <v>2.5000000000000002E-6</v>
      </c>
      <c r="E196" s="444">
        <f>Residential!O196</f>
        <v>8.2000000000000001E-5</v>
      </c>
      <c r="F196" s="445">
        <f>Residential!T196</f>
        <v>3.3999999999999998E-3</v>
      </c>
      <c r="G196" s="443">
        <f>Commercial!J196</f>
        <v>1.1E-5</v>
      </c>
      <c r="H196" s="444">
        <f>Commercial!O196</f>
        <v>3.6000000000000002E-4</v>
      </c>
      <c r="I196" s="445">
        <f>Commercial!T196</f>
        <v>1.4999999999999999E-2</v>
      </c>
      <c r="J196" s="447"/>
      <c r="K196" s="443">
        <f>Residential!L196</f>
        <v>1.4E-3</v>
      </c>
      <c r="L196" s="444">
        <f>Residential!Q196</f>
        <v>4.5999999999999999E-2</v>
      </c>
      <c r="M196" s="445">
        <f>Residential!V196</f>
        <v>1.9</v>
      </c>
      <c r="N196" s="443">
        <f>Commercial!L196</f>
        <v>5.7999999999999996E-3</v>
      </c>
      <c r="O196" s="444">
        <f>Commercial!Q196</f>
        <v>0.19</v>
      </c>
      <c r="P196" s="475">
        <f>Commercial!V196</f>
        <v>7.9</v>
      </c>
      <c r="Q196" s="219" t="s">
        <v>1277</v>
      </c>
    </row>
    <row r="197" spans="2:17" ht="14.25">
      <c r="B197" s="391" t="str">
        <f>Residential!A197</f>
        <v>Hexachlorobutadiene</v>
      </c>
      <c r="C197" s="449" t="str">
        <f>Residential!B197</f>
        <v>87-68-3</v>
      </c>
      <c r="D197" s="443">
        <f>Residential!J197</f>
        <v>0.13</v>
      </c>
      <c r="E197" s="444">
        <f>Residential!O197</f>
        <v>4.3</v>
      </c>
      <c r="F197" s="445">
        <f>Residential!T197</f>
        <v>0.74</v>
      </c>
      <c r="G197" s="443">
        <f>Commercial!J197</f>
        <v>0.56000000000000005</v>
      </c>
      <c r="H197" s="444">
        <f>Commercial!O197</f>
        <v>19</v>
      </c>
      <c r="I197" s="445">
        <f>Commercial!T197</f>
        <v>3.3</v>
      </c>
      <c r="J197" s="447"/>
      <c r="K197" s="443" t="str">
        <f>Residential!L197</f>
        <v>NITI</v>
      </c>
      <c r="L197" s="444" t="str">
        <f>Residential!Q197</f>
        <v>NITI</v>
      </c>
      <c r="M197" s="445" t="str">
        <f>Residential!V197</f>
        <v>NITI</v>
      </c>
      <c r="N197" s="443" t="str">
        <f>Commercial!L197</f>
        <v>NITI</v>
      </c>
      <c r="O197" s="444" t="str">
        <f>Commercial!Q197</f>
        <v>NITI</v>
      </c>
      <c r="P197" s="475" t="str">
        <f>Commercial!V197</f>
        <v>NITI</v>
      </c>
    </row>
    <row r="198" spans="2:17" ht="14.25">
      <c r="B198" s="391" t="str">
        <f>Residential!A198</f>
        <v>Hexachlorocyclohexane, Alpha-</v>
      </c>
      <c r="C198" s="449" t="str">
        <f>Residential!B198</f>
        <v>319-84-6</v>
      </c>
      <c r="D198" s="443">
        <f>Residential!J198</f>
        <v>1.6000000000000001E-3</v>
      </c>
      <c r="E198" s="444" t="str">
        <f>Residential!O198</f>
        <v>NV</v>
      </c>
      <c r="F198" s="445" t="str">
        <f>Residential!T198</f>
        <v>NV</v>
      </c>
      <c r="G198" s="443">
        <f>Commercial!J198</f>
        <v>6.7999999999999996E-3</v>
      </c>
      <c r="H198" s="444" t="str">
        <f>Commercial!O198</f>
        <v>NV</v>
      </c>
      <c r="I198" s="445" t="str">
        <f>Commercial!T198</f>
        <v>NV</v>
      </c>
      <c r="J198" s="447"/>
      <c r="K198" s="443" t="str">
        <f>Residential!L198</f>
        <v>NITI</v>
      </c>
      <c r="L198" s="444" t="str">
        <f>Residential!Q198</f>
        <v>NITI, NV</v>
      </c>
      <c r="M198" s="445" t="str">
        <f>Residential!V198</f>
        <v>NITI, NV</v>
      </c>
      <c r="N198" s="443" t="str">
        <f>Commercial!L198</f>
        <v>NITI</v>
      </c>
      <c r="O198" s="444" t="str">
        <f>Commercial!Q198</f>
        <v>NITI, NV</v>
      </c>
      <c r="P198" s="475" t="str">
        <f>Commercial!V198</f>
        <v>NITI, NV</v>
      </c>
    </row>
    <row r="199" spans="2:17" ht="14.25">
      <c r="B199" s="391" t="str">
        <f>Residential!A199</f>
        <v>Hexachlorocyclohexane, Beta-</v>
      </c>
      <c r="C199" s="449" t="str">
        <f>Residential!B199</f>
        <v>319-85-7</v>
      </c>
      <c r="D199" s="443">
        <f>Residential!J199</f>
        <v>5.3E-3</v>
      </c>
      <c r="E199" s="444" t="str">
        <f>Residential!O199</f>
        <v>NV</v>
      </c>
      <c r="F199" s="445" t="str">
        <f>Residential!T199</f>
        <v>NV</v>
      </c>
      <c r="G199" s="443">
        <f>Commercial!J199</f>
        <v>2.3E-2</v>
      </c>
      <c r="H199" s="444" t="str">
        <f>Commercial!O199</f>
        <v>NV</v>
      </c>
      <c r="I199" s="445" t="str">
        <f>Commercial!T199</f>
        <v>NV</v>
      </c>
      <c r="J199" s="447"/>
      <c r="K199" s="443" t="str">
        <f>Residential!L199</f>
        <v>NITI</v>
      </c>
      <c r="L199" s="444" t="str">
        <f>Residential!Q199</f>
        <v>NITI, NV</v>
      </c>
      <c r="M199" s="445" t="str">
        <f>Residential!V199</f>
        <v>NITI, NV</v>
      </c>
      <c r="N199" s="443" t="str">
        <f>Commercial!L199</f>
        <v>NITI</v>
      </c>
      <c r="O199" s="444" t="str">
        <f>Commercial!Q199</f>
        <v>NITI, NV</v>
      </c>
      <c r="P199" s="475" t="str">
        <f>Commercial!V199</f>
        <v>NITI, NV</v>
      </c>
    </row>
    <row r="200" spans="2:17" ht="14.25">
      <c r="B200" s="391" t="str">
        <f>Residential!A200</f>
        <v>Hexachlorocyclohexane, Gamma- (Lindane)</v>
      </c>
      <c r="C200" s="449" t="str">
        <f>Residential!B200</f>
        <v>58-89-9</v>
      </c>
      <c r="D200" s="443">
        <f>Residential!J200</f>
        <v>9.1000000000000004E-3</v>
      </c>
      <c r="E200" s="444" t="str">
        <f>Residential!O200</f>
        <v>NV</v>
      </c>
      <c r="F200" s="445" t="str">
        <f>Residential!T200</f>
        <v>NV</v>
      </c>
      <c r="G200" s="451">
        <f>Commercial!J200</f>
        <v>0.04</v>
      </c>
      <c r="H200" s="444" t="str">
        <f>Commercial!O200</f>
        <v>NV</v>
      </c>
      <c r="I200" s="445" t="str">
        <f>Commercial!T200</f>
        <v>NV</v>
      </c>
      <c r="J200" s="447"/>
      <c r="K200" s="443" t="str">
        <f>Residential!L200</f>
        <v>NITI</v>
      </c>
      <c r="L200" s="444" t="str">
        <f>Residential!Q200</f>
        <v>NITI, NV</v>
      </c>
      <c r="M200" s="445" t="str">
        <f>Residential!V200</f>
        <v>NITI, NV</v>
      </c>
      <c r="N200" s="443" t="str">
        <f>Commercial!L200</f>
        <v>NITI</v>
      </c>
      <c r="O200" s="444" t="str">
        <f>Commercial!Q200</f>
        <v>NITI, NV</v>
      </c>
      <c r="P200" s="475" t="str">
        <f>Commercial!V200</f>
        <v>NITI, NV</v>
      </c>
    </row>
    <row r="201" spans="2:17" ht="14.25">
      <c r="B201" s="391" t="str">
        <f>Residential!A201</f>
        <v>Hexachlorocyclohexane, Technical</v>
      </c>
      <c r="C201" s="449" t="str">
        <f>Residential!B201</f>
        <v>608-73-1</v>
      </c>
      <c r="D201" s="443">
        <f>Residential!J201</f>
        <v>5.4999999999999997E-3</v>
      </c>
      <c r="E201" s="444" t="str">
        <f>Residential!O201</f>
        <v>NV</v>
      </c>
      <c r="F201" s="445" t="str">
        <f>Residential!T201</f>
        <v>NV</v>
      </c>
      <c r="G201" s="443">
        <f>Commercial!J201</f>
        <v>2.4E-2</v>
      </c>
      <c r="H201" s="444" t="str">
        <f>Commercial!O201</f>
        <v>NV</v>
      </c>
      <c r="I201" s="445" t="str">
        <f>Commercial!T201</f>
        <v>NV</v>
      </c>
      <c r="J201" s="447"/>
      <c r="K201" s="443" t="str">
        <f>Residential!L201</f>
        <v>NITI</v>
      </c>
      <c r="L201" s="444" t="str">
        <f>Residential!Q201</f>
        <v>NITI, NV</v>
      </c>
      <c r="M201" s="445" t="str">
        <f>Residential!V201</f>
        <v>NITI, NV</v>
      </c>
      <c r="N201" s="443" t="str">
        <f>Commercial!L201</f>
        <v>NITI</v>
      </c>
      <c r="O201" s="444" t="str">
        <f>Commercial!Q201</f>
        <v>NITI, NV</v>
      </c>
      <c r="P201" s="475" t="str">
        <f>Commercial!V201</f>
        <v>NITI, NV</v>
      </c>
    </row>
    <row r="202" spans="2:17" ht="14.25">
      <c r="B202" s="391" t="str">
        <f>Residential!A202</f>
        <v>Hexachlorocyclopentadiene</v>
      </c>
      <c r="C202" s="449" t="str">
        <f>Residential!B202</f>
        <v>77-47-4</v>
      </c>
      <c r="D202" s="443" t="str">
        <f>Residential!J202</f>
        <v>NITI</v>
      </c>
      <c r="E202" s="444" t="str">
        <f>Residential!O202</f>
        <v>NITI</v>
      </c>
      <c r="F202" s="445" t="str">
        <f>Residential!T202</f>
        <v>NITI</v>
      </c>
      <c r="G202" s="443" t="str">
        <f>Commercial!J202</f>
        <v>NITI</v>
      </c>
      <c r="H202" s="444" t="str">
        <f>Commercial!O202</f>
        <v>NITI</v>
      </c>
      <c r="I202" s="445" t="str">
        <f>Commercial!T202</f>
        <v>NITI</v>
      </c>
      <c r="J202" s="447"/>
      <c r="K202" s="443">
        <f>Residential!L202</f>
        <v>0.21</v>
      </c>
      <c r="L202" s="452">
        <f>Residential!Q202</f>
        <v>7</v>
      </c>
      <c r="M202" s="445">
        <f>Residential!V202</f>
        <v>11</v>
      </c>
      <c r="N202" s="443">
        <f>Commercial!L202</f>
        <v>0.88</v>
      </c>
      <c r="O202" s="444">
        <f>Commercial!Q202</f>
        <v>29</v>
      </c>
      <c r="P202" s="475">
        <f>Commercial!V202</f>
        <v>48</v>
      </c>
    </row>
    <row r="203" spans="2:17" ht="14.25">
      <c r="B203" s="391" t="str">
        <f>Residential!A203</f>
        <v>Hexachlorodibenzofuran, 1,2,3,4,7,8-</v>
      </c>
      <c r="C203" s="449" t="str">
        <f>Residential!B203</f>
        <v>70648-26-9</v>
      </c>
      <c r="D203" s="443">
        <f>Residential!J203</f>
        <v>7.4000000000000001E-7</v>
      </c>
      <c r="E203" s="444">
        <f>Residential!O203</f>
        <v>2.5000000000000001E-5</v>
      </c>
      <c r="F203" s="445">
        <f>Residential!T203</f>
        <v>4.6999999999999999E-4</v>
      </c>
      <c r="G203" s="443">
        <f>Commercial!J203</f>
        <v>3.1999999999999999E-6</v>
      </c>
      <c r="H203" s="444" t="str">
        <f>Commercial!O203</f>
        <v>NV</v>
      </c>
      <c r="I203" s="445" t="str">
        <f>Commercial!T203</f>
        <v>NV</v>
      </c>
      <c r="J203" s="447"/>
      <c r="K203" s="443">
        <f>Residential!L203</f>
        <v>4.2000000000000002E-4</v>
      </c>
      <c r="L203" s="444">
        <f>Residential!Q203</f>
        <v>1.4E-2</v>
      </c>
      <c r="M203" s="445">
        <f>Residential!V203</f>
        <v>0.26</v>
      </c>
      <c r="N203" s="443">
        <f>Commercial!L203</f>
        <v>1.8E-3</v>
      </c>
      <c r="O203" s="444" t="str">
        <f>Commercial!Q203</f>
        <v>NV</v>
      </c>
      <c r="P203" s="475" t="str">
        <f>Commercial!V203</f>
        <v>NV</v>
      </c>
      <c r="Q203" s="219" t="s">
        <v>1279</v>
      </c>
    </row>
    <row r="204" spans="2:17" ht="14.25">
      <c r="B204" s="391" t="str">
        <f>Residential!A204</f>
        <v>Hexachlorodibenzo-p-dioxin, 1,2,3,4,7,8-</v>
      </c>
      <c r="C204" s="449" t="str">
        <f>Residential!B204</f>
        <v>39227-28-6</v>
      </c>
      <c r="D204" s="443">
        <f>Residential!J204</f>
        <v>7.4000000000000001E-7</v>
      </c>
      <c r="E204" s="444" t="str">
        <f>Residential!O204</f>
        <v>NV</v>
      </c>
      <c r="F204" s="445" t="str">
        <f>Residential!T204</f>
        <v>NV</v>
      </c>
      <c r="G204" s="443">
        <f>Commercial!J204</f>
        <v>9.3999999999999998E-6</v>
      </c>
      <c r="H204" s="444" t="str">
        <f>Commercial!O204</f>
        <v>NV</v>
      </c>
      <c r="I204" s="445" t="str">
        <f>Commercial!T204</f>
        <v>NV</v>
      </c>
      <c r="J204" s="447"/>
      <c r="K204" s="443">
        <f>Residential!L204</f>
        <v>4.2000000000000002E-4</v>
      </c>
      <c r="L204" s="444" t="str">
        <f>Residential!Q204</f>
        <v>NV</v>
      </c>
      <c r="M204" s="445" t="str">
        <f>Residential!V204</f>
        <v>NV</v>
      </c>
      <c r="N204" s="443" t="str">
        <f>Commercial!L204</f>
        <v>NITI</v>
      </c>
      <c r="O204" s="444" t="str">
        <f>Commercial!Q204</f>
        <v>NITI, NV</v>
      </c>
      <c r="P204" s="475" t="str">
        <f>Commercial!V204</f>
        <v>NITI, NV</v>
      </c>
      <c r="Q204" s="219" t="s">
        <v>1279</v>
      </c>
    </row>
    <row r="205" spans="2:17" ht="14.25">
      <c r="B205" s="391" t="str">
        <f>Residential!A205</f>
        <v>Hexachlorodibenzo-p-dioxin, Mixture</v>
      </c>
      <c r="C205" s="449" t="str">
        <f>Residential!B205</f>
        <v>34465-46-8</v>
      </c>
      <c r="D205" s="443">
        <f>Residential!J205</f>
        <v>2.2000000000000001E-6</v>
      </c>
      <c r="E205" s="444" t="str">
        <f>Residential!O205</f>
        <v>NV</v>
      </c>
      <c r="F205" s="445" t="str">
        <f>Residential!T205</f>
        <v>NV</v>
      </c>
      <c r="G205" s="443">
        <f>Commercial!J205</f>
        <v>3.1999999999999999E-6</v>
      </c>
      <c r="H205" s="444">
        <f>Commercial!O205</f>
        <v>1.1E-4</v>
      </c>
      <c r="I205" s="462">
        <f>Commercial!T205</f>
        <v>2E-3</v>
      </c>
      <c r="J205" s="447"/>
      <c r="K205" s="443" t="str">
        <f>Residential!L205</f>
        <v>NITI</v>
      </c>
      <c r="L205" s="444" t="str">
        <f>Residential!Q205</f>
        <v>NITI, NV</v>
      </c>
      <c r="M205" s="445" t="str">
        <f>Residential!V205</f>
        <v>NITI, NV</v>
      </c>
      <c r="N205" s="443">
        <f>Commercial!L205</f>
        <v>1.8E-3</v>
      </c>
      <c r="O205" s="444">
        <f>Commercial!Q205</f>
        <v>5.8000000000000003E-2</v>
      </c>
      <c r="P205" s="475">
        <f>Commercial!V205</f>
        <v>1.1000000000000001</v>
      </c>
      <c r="Q205" s="219" t="s">
        <v>1279</v>
      </c>
    </row>
    <row r="206" spans="2:17" ht="14.25">
      <c r="B206" s="391" t="str">
        <f>Residential!A206</f>
        <v>Hexachloroethane</v>
      </c>
      <c r="C206" s="449" t="str">
        <f>Residential!B206</f>
        <v>67-72-1</v>
      </c>
      <c r="D206" s="443">
        <f>Residential!J206</f>
        <v>0.26</v>
      </c>
      <c r="E206" s="444">
        <f>Residential!O206</f>
        <v>8.5</v>
      </c>
      <c r="F206" s="445">
        <f>Residential!T206</f>
        <v>4.5</v>
      </c>
      <c r="G206" s="443">
        <f>Commercial!J206</f>
        <v>1.1000000000000001</v>
      </c>
      <c r="H206" s="444">
        <f>Commercial!O206</f>
        <v>37</v>
      </c>
      <c r="I206" s="445">
        <f>Commercial!T206</f>
        <v>20</v>
      </c>
      <c r="J206" s="447"/>
      <c r="K206" s="443">
        <f>Residential!L206</f>
        <v>31</v>
      </c>
      <c r="L206" s="444">
        <f>Residential!Q206</f>
        <v>1000</v>
      </c>
      <c r="M206" s="445">
        <f>Residential!V206</f>
        <v>550</v>
      </c>
      <c r="N206" s="443">
        <f>Commercial!L206</f>
        <v>130</v>
      </c>
      <c r="O206" s="448">
        <f>Commercial!Q206</f>
        <v>4400</v>
      </c>
      <c r="P206" s="476">
        <f>Commercial!V206</f>
        <v>2300</v>
      </c>
    </row>
    <row r="207" spans="2:17" ht="14.25">
      <c r="B207" s="391" t="str">
        <f>Residential!A207</f>
        <v>Hexamethylene diisocyanate biuret</v>
      </c>
      <c r="C207" s="449" t="str">
        <f>Residential!B207</f>
        <v>4035-89-6</v>
      </c>
      <c r="D207" s="443" t="str">
        <f>Residential!J207</f>
        <v>NITI</v>
      </c>
      <c r="E207" s="444" t="str">
        <f>Residential!O207</f>
        <v>NITI, NV</v>
      </c>
      <c r="F207" s="445" t="str">
        <f>Residential!T207</f>
        <v>NITI, NV</v>
      </c>
      <c r="G207" s="443" t="str">
        <f>Commercial!J207</f>
        <v>NITI</v>
      </c>
      <c r="H207" s="444" t="str">
        <f>Commercial!O207</f>
        <v>NITI</v>
      </c>
      <c r="I207" s="445" t="str">
        <f>Commercial!T207</f>
        <v>NITI</v>
      </c>
      <c r="J207" s="447"/>
      <c r="K207" s="451">
        <f>Residential!L207</f>
        <v>0.42</v>
      </c>
      <c r="L207" s="444" t="str">
        <f>Residential!Q207</f>
        <v>NV</v>
      </c>
      <c r="M207" s="445" t="str">
        <f>Residential!V207</f>
        <v>NV</v>
      </c>
      <c r="N207" s="443">
        <f>Commercial!L207</f>
        <v>4.3999999999999997E-2</v>
      </c>
      <c r="O207" s="444">
        <f>Commercial!Q207</f>
        <v>1.5</v>
      </c>
      <c r="P207" s="475">
        <f>Commercial!V207</f>
        <v>53</v>
      </c>
    </row>
    <row r="208" spans="2:17" ht="14.25">
      <c r="B208" s="391" t="str">
        <f>Residential!A208</f>
        <v>Hexamethylene diisocyanate isocyanurate</v>
      </c>
      <c r="C208" s="449" t="str">
        <f>Residential!B208</f>
        <v>3779-63-3</v>
      </c>
      <c r="D208" s="443" t="str">
        <f>Residential!J208</f>
        <v>NITI</v>
      </c>
      <c r="E208" s="444" t="str">
        <f>Residential!O208</f>
        <v>NITI, NV</v>
      </c>
      <c r="F208" s="445" t="str">
        <f>Residential!T208</f>
        <v>NITI, NV</v>
      </c>
      <c r="G208" s="443" t="str">
        <f>Commercial!J208</f>
        <v>NITI</v>
      </c>
      <c r="H208" s="444" t="str">
        <f>Commercial!O208</f>
        <v>NITI, NV</v>
      </c>
      <c r="I208" s="445" t="str">
        <f>Commercial!T208</f>
        <v>NITI, NV</v>
      </c>
      <c r="J208" s="447"/>
      <c r="K208" s="443">
        <f>Residential!L208</f>
        <v>0.42</v>
      </c>
      <c r="L208" s="444" t="str">
        <f>Residential!Q208</f>
        <v>NV</v>
      </c>
      <c r="M208" s="445" t="str">
        <f>Residential!V208</f>
        <v>NV</v>
      </c>
      <c r="N208" s="443">
        <f>Commercial!L208</f>
        <v>1.8</v>
      </c>
      <c r="O208" s="444" t="str">
        <f>Commercial!Q208</f>
        <v>NV</v>
      </c>
      <c r="P208" s="475" t="str">
        <f>Commercial!V208</f>
        <v>NV</v>
      </c>
    </row>
    <row r="209" spans="2:17" ht="14.25">
      <c r="B209" s="391" t="str">
        <f>Residential!A209</f>
        <v>Hexamethylene Diisocyanate, 1,6-</v>
      </c>
      <c r="C209" s="449" t="str">
        <f>Residential!B209</f>
        <v>822-06-0</v>
      </c>
      <c r="D209" s="443" t="str">
        <f>Residential!J209</f>
        <v>NITI</v>
      </c>
      <c r="E209" s="444" t="str">
        <f>Residential!O209</f>
        <v>NITI</v>
      </c>
      <c r="F209" s="445" t="str">
        <f>Residential!T209</f>
        <v>NITI</v>
      </c>
      <c r="G209" s="443" t="str">
        <f>Commercial!J209</f>
        <v>NITI</v>
      </c>
      <c r="H209" s="444" t="str">
        <f>Commercial!O209</f>
        <v>NITI, NV</v>
      </c>
      <c r="I209" s="445" t="str">
        <f>Commercial!T209</f>
        <v>NITI, NV</v>
      </c>
      <c r="J209" s="447"/>
      <c r="K209" s="443">
        <f>Residential!L209</f>
        <v>0.01</v>
      </c>
      <c r="L209" s="444">
        <f>Residential!Q209</f>
        <v>0.35</v>
      </c>
      <c r="M209" s="445">
        <f>Residential!V209</f>
        <v>13</v>
      </c>
      <c r="N209" s="443">
        <f>Commercial!L209</f>
        <v>1.8</v>
      </c>
      <c r="O209" s="444" t="str">
        <f>Commercial!Q209</f>
        <v>NV</v>
      </c>
      <c r="P209" s="475" t="str">
        <f>Commercial!V209</f>
        <v>NV</v>
      </c>
    </row>
    <row r="210" spans="2:17" ht="14.25">
      <c r="B210" s="391" t="str">
        <f>Residential!A210</f>
        <v>Hexane, Commercial</v>
      </c>
      <c r="C210" s="449" t="str">
        <f>Residential!B210</f>
        <v>NA</v>
      </c>
      <c r="D210" s="443">
        <f>Residential!J210</f>
        <v>14</v>
      </c>
      <c r="E210" s="444">
        <f>Residential!O210</f>
        <v>470</v>
      </c>
      <c r="F210" s="445">
        <f>Residential!T210</f>
        <v>0.32</v>
      </c>
      <c r="G210" s="443">
        <f>Commercial!J210</f>
        <v>61</v>
      </c>
      <c r="H210" s="444">
        <f>Commercial!O210</f>
        <v>2000</v>
      </c>
      <c r="I210" s="445">
        <f>Commercial!T210</f>
        <v>1.4</v>
      </c>
      <c r="J210" s="447"/>
      <c r="K210" s="443">
        <f>Residential!L210</f>
        <v>630</v>
      </c>
      <c r="L210" s="448">
        <f>Residential!Q210</f>
        <v>21000</v>
      </c>
      <c r="M210" s="445">
        <f>Residential!V210</f>
        <v>14</v>
      </c>
      <c r="N210" s="456">
        <f>Commercial!L210</f>
        <v>2600</v>
      </c>
      <c r="O210" s="448">
        <f>Commercial!Q210</f>
        <v>88000</v>
      </c>
      <c r="P210" s="475">
        <f>Commercial!V210</f>
        <v>60</v>
      </c>
    </row>
    <row r="211" spans="2:17" ht="14.25">
      <c r="B211" s="391" t="str">
        <f>Residential!A211</f>
        <v>Hexane, N-</v>
      </c>
      <c r="C211" s="449" t="str">
        <f>Residential!B211</f>
        <v>110-54-3</v>
      </c>
      <c r="D211" s="443" t="str">
        <f>Residential!J211</f>
        <v>NITI</v>
      </c>
      <c r="E211" s="444" t="str">
        <f>Residential!O211</f>
        <v>NITI</v>
      </c>
      <c r="F211" s="445" t="str">
        <f>Residential!T211</f>
        <v>NITI</v>
      </c>
      <c r="G211" s="443" t="str">
        <f>Commercial!J211</f>
        <v>NITI</v>
      </c>
      <c r="H211" s="444" t="str">
        <f>Commercial!O211</f>
        <v>NITI</v>
      </c>
      <c r="I211" s="445" t="str">
        <f>Commercial!T211</f>
        <v>NITI</v>
      </c>
      <c r="J211" s="447"/>
      <c r="K211" s="443">
        <f>Residential!L211</f>
        <v>730</v>
      </c>
      <c r="L211" s="448">
        <f>Residential!Q211</f>
        <v>24000</v>
      </c>
      <c r="M211" s="445">
        <f>Residential!V211</f>
        <v>17</v>
      </c>
      <c r="N211" s="456">
        <f>Commercial!L211</f>
        <v>3100</v>
      </c>
      <c r="O211" s="448">
        <f>Commercial!Q211</f>
        <v>100000</v>
      </c>
      <c r="P211" s="475">
        <f>Commercial!V211</f>
        <v>71</v>
      </c>
    </row>
    <row r="212" spans="2:17" ht="14.25">
      <c r="B212" s="391" t="str">
        <f>Residential!A212</f>
        <v>Hexanol, 1-,2-ethyl- (2-Ethyl-1-hexanol)</v>
      </c>
      <c r="C212" s="449" t="str">
        <f>Residential!B212</f>
        <v>104-76-7</v>
      </c>
      <c r="D212" s="443" t="str">
        <f>Residential!J212</f>
        <v>NITI</v>
      </c>
      <c r="E212" s="444" t="str">
        <f>Residential!O212</f>
        <v>NITI</v>
      </c>
      <c r="F212" s="445" t="str">
        <f>Residential!T212</f>
        <v>NITI</v>
      </c>
      <c r="G212" s="443" t="str">
        <f>Commercial!J212</f>
        <v>NITI</v>
      </c>
      <c r="H212" s="444" t="str">
        <f>Commercial!O212</f>
        <v>NITI</v>
      </c>
      <c r="I212" s="445" t="str">
        <f>Commercial!T212</f>
        <v>NITI</v>
      </c>
      <c r="J212" s="447"/>
      <c r="K212" s="443">
        <f>Residential!L212</f>
        <v>0.42</v>
      </c>
      <c r="L212" s="444">
        <f>Residential!Q212</f>
        <v>14</v>
      </c>
      <c r="M212" s="446">
        <f>Residential!V212</f>
        <v>1300</v>
      </c>
      <c r="N212" s="443">
        <f>Commercial!L212</f>
        <v>1.8</v>
      </c>
      <c r="O212" s="444">
        <f>Commercial!Q212</f>
        <v>58</v>
      </c>
      <c r="P212" s="476">
        <f>Commercial!V212</f>
        <v>5400</v>
      </c>
    </row>
    <row r="213" spans="2:17" ht="14.25">
      <c r="B213" s="391" t="str">
        <f>Residential!A213</f>
        <v>Hexanone, 2-</v>
      </c>
      <c r="C213" s="449" t="str">
        <f>Residential!B213</f>
        <v>591-78-6</v>
      </c>
      <c r="D213" s="443" t="str">
        <f>Residential!J213</f>
        <v>NITI</v>
      </c>
      <c r="E213" s="444" t="str">
        <f>Residential!O213</f>
        <v>NITI</v>
      </c>
      <c r="F213" s="445" t="str">
        <f>Residential!T213</f>
        <v>NITI</v>
      </c>
      <c r="G213" s="443" t="str">
        <f>Commercial!J213</f>
        <v>NITI</v>
      </c>
      <c r="H213" s="444" t="str">
        <f>Commercial!O213</f>
        <v>NITI</v>
      </c>
      <c r="I213" s="445" t="str">
        <f>Commercial!T213</f>
        <v>NITI</v>
      </c>
      <c r="J213" s="447"/>
      <c r="K213" s="443">
        <f>Residential!L213</f>
        <v>31</v>
      </c>
      <c r="L213" s="448">
        <f>Residential!Q213</f>
        <v>1000</v>
      </c>
      <c r="M213" s="446">
        <f>Residential!V213</f>
        <v>17000</v>
      </c>
      <c r="N213" s="443">
        <f>Commercial!L213</f>
        <v>130</v>
      </c>
      <c r="O213" s="448">
        <f>Commercial!Q213</f>
        <v>4400</v>
      </c>
      <c r="P213" s="476">
        <f>Commercial!V213</f>
        <v>72000</v>
      </c>
    </row>
    <row r="214" spans="2:17" ht="14.25">
      <c r="B214" s="391" t="str">
        <f>Residential!A214</f>
        <v>HpCDD, 1,2,3,4,6,7,8,-</v>
      </c>
      <c r="C214" s="449" t="str">
        <f>Residential!B214</f>
        <v>35822-46-9</v>
      </c>
      <c r="D214" s="443">
        <f>Residential!J214</f>
        <v>7.4000000000000003E-6</v>
      </c>
      <c r="E214" s="444">
        <f>Residential!O214</f>
        <v>2.5000000000000001E-4</v>
      </c>
      <c r="F214" s="462">
        <f>Residential!T214</f>
        <v>1E-3</v>
      </c>
      <c r="G214" s="443">
        <f>Commercial!J214</f>
        <v>3.1999999999999999E-5</v>
      </c>
      <c r="H214" s="444">
        <f>Commercial!O214</f>
        <v>1.1000000000000001E-3</v>
      </c>
      <c r="I214" s="445">
        <f>Commercial!T214</f>
        <v>4.4999999999999997E-3</v>
      </c>
      <c r="J214" s="447"/>
      <c r="K214" s="443">
        <f>Residential!L214</f>
        <v>4.1999999999999997E-3</v>
      </c>
      <c r="L214" s="444">
        <f>Residential!Q214</f>
        <v>0.14000000000000001</v>
      </c>
      <c r="M214" s="445">
        <f>Residential!V214</f>
        <v>0.57999999999999996</v>
      </c>
      <c r="N214" s="443">
        <f>Commercial!L214</f>
        <v>1.7999999999999999E-2</v>
      </c>
      <c r="O214" s="444">
        <f>Commercial!Q214</f>
        <v>0.57999999999999996</v>
      </c>
      <c r="P214" s="475">
        <f>Commercial!V214</f>
        <v>2.4</v>
      </c>
      <c r="Q214" s="219" t="s">
        <v>1279</v>
      </c>
    </row>
    <row r="215" spans="2:17" ht="14.25">
      <c r="B215" s="391" t="str">
        <f>Residential!A215</f>
        <v>HpCDF, 1,2,3,4,7,8,9-</v>
      </c>
      <c r="C215" s="449" t="str">
        <f>Residential!B215</f>
        <v>55673-89-7</v>
      </c>
      <c r="D215" s="443">
        <f>Residential!J215</f>
        <v>7.4000000000000003E-6</v>
      </c>
      <c r="E215" s="444">
        <f>Residential!O215</f>
        <v>2.5000000000000001E-4</v>
      </c>
      <c r="F215" s="445">
        <f>Residential!T215</f>
        <v>1.2999999999999999E-2</v>
      </c>
      <c r="G215" s="443">
        <f>Commercial!J215</f>
        <v>3.1999999999999999E-5</v>
      </c>
      <c r="H215" s="444">
        <f>Commercial!O215</f>
        <v>1.1000000000000001E-3</v>
      </c>
      <c r="I215" s="445">
        <f>Commercial!T215</f>
        <v>5.6000000000000001E-2</v>
      </c>
      <c r="J215" s="447"/>
      <c r="K215" s="443">
        <f>Residential!L215</f>
        <v>4.1999999999999997E-3</v>
      </c>
      <c r="L215" s="444">
        <f>Residential!Q215</f>
        <v>0.14000000000000001</v>
      </c>
      <c r="M215" s="445">
        <f>Residential!V215</f>
        <v>7.2</v>
      </c>
      <c r="N215" s="443">
        <f>Commercial!L215</f>
        <v>1.7999999999999999E-2</v>
      </c>
      <c r="O215" s="444">
        <f>Commercial!Q215</f>
        <v>0.57999999999999996</v>
      </c>
      <c r="P215" s="475">
        <f>Commercial!V215</f>
        <v>30</v>
      </c>
      <c r="Q215" s="219" t="s">
        <v>1279</v>
      </c>
    </row>
    <row r="216" spans="2:17" ht="14.25">
      <c r="B216" s="391" t="str">
        <f>Residential!A216</f>
        <v>HxCDD, 1,2,3,6,7,8-</v>
      </c>
      <c r="C216" s="449" t="str">
        <f>Residential!B216</f>
        <v>57653-85-7</v>
      </c>
      <c r="D216" s="443">
        <f>Residential!J216</f>
        <v>7.4000000000000001E-7</v>
      </c>
      <c r="E216" s="444" t="str">
        <f>Residential!O216</f>
        <v>NV</v>
      </c>
      <c r="F216" s="445" t="str">
        <f>Residential!T216</f>
        <v>NV</v>
      </c>
      <c r="G216" s="443">
        <f>Commercial!J216</f>
        <v>3.1999999999999999E-6</v>
      </c>
      <c r="H216" s="444" t="str">
        <f>Commercial!O216</f>
        <v>NV</v>
      </c>
      <c r="I216" s="445" t="str">
        <f>Commercial!T216</f>
        <v>NV</v>
      </c>
      <c r="J216" s="447"/>
      <c r="K216" s="443">
        <f>Residential!L216</f>
        <v>4.2000000000000002E-4</v>
      </c>
      <c r="L216" s="444" t="str">
        <f>Residential!Q216</f>
        <v>NV</v>
      </c>
      <c r="M216" s="445" t="str">
        <f>Residential!V216</f>
        <v>NV</v>
      </c>
      <c r="N216" s="443">
        <f>Commercial!L216</f>
        <v>1.8E-3</v>
      </c>
      <c r="O216" s="444" t="str">
        <f>Commercial!Q216</f>
        <v>NV</v>
      </c>
      <c r="P216" s="475" t="str">
        <f>Commercial!V216</f>
        <v>NV</v>
      </c>
      <c r="Q216" s="219" t="s">
        <v>1279</v>
      </c>
    </row>
    <row r="217" spans="2:17" ht="14.25">
      <c r="B217" s="391" t="str">
        <f>Residential!A217</f>
        <v>HxCDD, 1,2,3,7,8,9-</v>
      </c>
      <c r="C217" s="449" t="str">
        <f>Residential!B217</f>
        <v>19408-74-3</v>
      </c>
      <c r="D217" s="443">
        <f>Residential!J217</f>
        <v>7.4000000000000001E-7</v>
      </c>
      <c r="E217" s="444" t="str">
        <f>Residential!O217</f>
        <v>NV</v>
      </c>
      <c r="F217" s="445" t="str">
        <f>Residential!T217</f>
        <v>NV</v>
      </c>
      <c r="G217" s="443">
        <f>Commercial!J217</f>
        <v>3.1999999999999999E-6</v>
      </c>
      <c r="H217" s="444" t="str">
        <f>Commercial!O217</f>
        <v>NV</v>
      </c>
      <c r="I217" s="445" t="str">
        <f>Commercial!T217</f>
        <v>NV</v>
      </c>
      <c r="J217" s="447"/>
      <c r="K217" s="443">
        <f>Residential!L217</f>
        <v>4.2000000000000002E-4</v>
      </c>
      <c r="L217" s="444" t="str">
        <f>Residential!Q217</f>
        <v>NV</v>
      </c>
      <c r="M217" s="445" t="str">
        <f>Residential!V217</f>
        <v>NV</v>
      </c>
      <c r="N217" s="443">
        <f>Commercial!L217</f>
        <v>1.8E-3</v>
      </c>
      <c r="O217" s="444" t="str">
        <f>Commercial!Q217</f>
        <v>NV</v>
      </c>
      <c r="P217" s="475" t="str">
        <f>Commercial!V217</f>
        <v>NV</v>
      </c>
      <c r="Q217" s="219" t="s">
        <v>1279</v>
      </c>
    </row>
    <row r="218" spans="2:17" ht="14.25">
      <c r="B218" s="391" t="str">
        <f>Residential!A218</f>
        <v>HxCDF, 1,2,3,6,7,8-</v>
      </c>
      <c r="C218" s="449" t="str">
        <f>Residential!B218</f>
        <v>57117-44-9</v>
      </c>
      <c r="D218" s="443">
        <f>Residential!J218</f>
        <v>7.4000000000000001E-7</v>
      </c>
      <c r="E218" s="444">
        <f>Residential!O218</f>
        <v>2.5000000000000001E-5</v>
      </c>
      <c r="F218" s="445">
        <f>Residential!T218</f>
        <v>4.6999999999999999E-4</v>
      </c>
      <c r="G218" s="443">
        <f>Commercial!J218</f>
        <v>3.1999999999999999E-6</v>
      </c>
      <c r="H218" s="444">
        <f>Commercial!O218</f>
        <v>1.1E-4</v>
      </c>
      <c r="I218" s="462">
        <f>Commercial!T218</f>
        <v>2E-3</v>
      </c>
      <c r="J218" s="447"/>
      <c r="K218" s="443">
        <f>Residential!L218</f>
        <v>4.2000000000000002E-4</v>
      </c>
      <c r="L218" s="444">
        <f>Residential!Q218</f>
        <v>1.4E-2</v>
      </c>
      <c r="M218" s="445">
        <f>Residential!V218</f>
        <v>0.26</v>
      </c>
      <c r="N218" s="443">
        <f>Commercial!L218</f>
        <v>1.8E-3</v>
      </c>
      <c r="O218" s="444">
        <f>Commercial!Q218</f>
        <v>5.8000000000000003E-2</v>
      </c>
      <c r="P218" s="475">
        <f>Commercial!V218</f>
        <v>1.1000000000000001</v>
      </c>
      <c r="Q218" s="219" t="s">
        <v>1279</v>
      </c>
    </row>
    <row r="219" spans="2:17" ht="14.25">
      <c r="B219" s="391" t="str">
        <f>Residential!A219</f>
        <v>HxCDF, 1,2,3,7,8,9-</v>
      </c>
      <c r="C219" s="449" t="str">
        <f>Residential!B219</f>
        <v>72918-21-9</v>
      </c>
      <c r="D219" s="443">
        <f>Residential!J219</f>
        <v>7.4000000000000001E-7</v>
      </c>
      <c r="E219" s="444" t="str">
        <f>Residential!O219</f>
        <v>NV</v>
      </c>
      <c r="F219" s="445" t="str">
        <f>Residential!T219</f>
        <v>NV</v>
      </c>
      <c r="G219" s="443">
        <f>Commercial!J219</f>
        <v>3.1999999999999999E-6</v>
      </c>
      <c r="H219" s="444" t="str">
        <f>Commercial!O219</f>
        <v>NV</v>
      </c>
      <c r="I219" s="445" t="str">
        <f>Commercial!T219</f>
        <v>NV</v>
      </c>
      <c r="J219" s="447"/>
      <c r="K219" s="443">
        <f>Residential!L219</f>
        <v>4.2000000000000002E-4</v>
      </c>
      <c r="L219" s="444" t="str">
        <f>Residential!Q219</f>
        <v>NV</v>
      </c>
      <c r="M219" s="445" t="str">
        <f>Residential!V219</f>
        <v>NV</v>
      </c>
      <c r="N219" s="443">
        <f>Commercial!L219</f>
        <v>1.8E-3</v>
      </c>
      <c r="O219" s="444" t="str">
        <f>Commercial!Q219</f>
        <v>NV</v>
      </c>
      <c r="P219" s="475" t="str">
        <f>Commercial!V219</f>
        <v>NV</v>
      </c>
      <c r="Q219" s="219" t="s">
        <v>1279</v>
      </c>
    </row>
    <row r="220" spans="2:17" ht="14.25">
      <c r="B220" s="391" t="str">
        <f>Residential!A220</f>
        <v>HxCDF, 2,3,4,6,7,8-</v>
      </c>
      <c r="C220" s="449" t="str">
        <f>Residential!B220</f>
        <v>60851-34-5</v>
      </c>
      <c r="D220" s="443">
        <f>Residential!J220</f>
        <v>7.4000000000000001E-7</v>
      </c>
      <c r="E220" s="444" t="str">
        <f>Residential!O220</f>
        <v>NV</v>
      </c>
      <c r="F220" s="445" t="str">
        <f>Residential!T220</f>
        <v>NV</v>
      </c>
      <c r="G220" s="443">
        <f>Commercial!J220</f>
        <v>3.1999999999999999E-6</v>
      </c>
      <c r="H220" s="444" t="str">
        <f>Commercial!O220</f>
        <v>NV</v>
      </c>
      <c r="I220" s="445" t="str">
        <f>Commercial!T220</f>
        <v>NV</v>
      </c>
      <c r="J220" s="447"/>
      <c r="K220" s="443">
        <f>Residential!L220</f>
        <v>4.2000000000000002E-4</v>
      </c>
      <c r="L220" s="444" t="str">
        <f>Residential!Q220</f>
        <v>NV</v>
      </c>
      <c r="M220" s="445" t="str">
        <f>Residential!V220</f>
        <v>NV</v>
      </c>
      <c r="N220" s="443">
        <f>Commercial!L220</f>
        <v>1.8E-3</v>
      </c>
      <c r="O220" s="444" t="str">
        <f>Commercial!Q220</f>
        <v>NV</v>
      </c>
      <c r="P220" s="475" t="str">
        <f>Commercial!V220</f>
        <v>NV</v>
      </c>
      <c r="Q220" s="219" t="s">
        <v>1279</v>
      </c>
    </row>
    <row r="221" spans="2:17" ht="14.25">
      <c r="B221" s="391" t="str">
        <f>Residential!A221</f>
        <v>Hydrazine</v>
      </c>
      <c r="C221" s="449" t="str">
        <f>Residential!B221</f>
        <v>302-01-2</v>
      </c>
      <c r="D221" s="443">
        <f>Residential!J221</f>
        <v>5.6999999999999998E-4</v>
      </c>
      <c r="E221" s="444">
        <f>Residential!O221</f>
        <v>1.9E-2</v>
      </c>
      <c r="F221" s="445">
        <f>Residential!T221</f>
        <v>50</v>
      </c>
      <c r="G221" s="443">
        <f>Commercial!J221</f>
        <v>2.5000000000000001E-3</v>
      </c>
      <c r="H221" s="444">
        <f>Commercial!O221</f>
        <v>8.3000000000000004E-2</v>
      </c>
      <c r="I221" s="445">
        <f>Commercial!T221</f>
        <v>220</v>
      </c>
      <c r="J221" s="447"/>
      <c r="K221" s="443">
        <f>Residential!L221</f>
        <v>3.1E-2</v>
      </c>
      <c r="L221" s="452">
        <f>Residential!Q221</f>
        <v>1</v>
      </c>
      <c r="M221" s="446">
        <f>Residential!V221</f>
        <v>2700</v>
      </c>
      <c r="N221" s="443">
        <f>Commercial!L221</f>
        <v>0.13</v>
      </c>
      <c r="O221" s="444">
        <f>Commercial!Q221</f>
        <v>4.4000000000000004</v>
      </c>
      <c r="P221" s="476">
        <f>Commercial!V221</f>
        <v>11000</v>
      </c>
    </row>
    <row r="222" spans="2:17" ht="14.25">
      <c r="B222" s="391" t="str">
        <f>Residential!A222</f>
        <v>Hydrazine Sulfate</v>
      </c>
      <c r="C222" s="449" t="str">
        <f>Residential!B222</f>
        <v>10034-93-2</v>
      </c>
      <c r="D222" s="443">
        <f>Residential!J222</f>
        <v>5.6999999999999998E-4</v>
      </c>
      <c r="E222" s="444" t="str">
        <f>Residential!O222</f>
        <v>NV</v>
      </c>
      <c r="F222" s="445" t="str">
        <f>Residential!T222</f>
        <v>NV</v>
      </c>
      <c r="G222" s="443">
        <f>Commercial!J222</f>
        <v>2.5000000000000001E-3</v>
      </c>
      <c r="H222" s="444" t="str">
        <f>Commercial!O222</f>
        <v>NV</v>
      </c>
      <c r="I222" s="445" t="str">
        <f>Commercial!T222</f>
        <v>NV</v>
      </c>
      <c r="J222" s="447"/>
      <c r="K222" s="443" t="str">
        <f>Residential!L222</f>
        <v>NITI</v>
      </c>
      <c r="L222" s="444" t="str">
        <f>Residential!Q222</f>
        <v>NITI, NV</v>
      </c>
      <c r="M222" s="445" t="str">
        <f>Residential!V222</f>
        <v>NITI, NV</v>
      </c>
      <c r="N222" s="443" t="str">
        <f>Commercial!L222</f>
        <v>NITI</v>
      </c>
      <c r="O222" s="444" t="str">
        <f>Commercial!Q222</f>
        <v>NITI, NV</v>
      </c>
      <c r="P222" s="475" t="str">
        <f>Commercial!V222</f>
        <v>NITI, NV</v>
      </c>
    </row>
    <row r="223" spans="2:17" ht="14.25">
      <c r="B223" s="391" t="str">
        <f>Residential!A223</f>
        <v>Hydrogen Chloride</v>
      </c>
      <c r="C223" s="449" t="str">
        <f>Residential!B223</f>
        <v>7647-01-0</v>
      </c>
      <c r="D223" s="443" t="str">
        <f>Residential!J223</f>
        <v>NITI</v>
      </c>
      <c r="E223" s="444" t="str">
        <f>Residential!O223</f>
        <v>NITI</v>
      </c>
      <c r="F223" s="445" t="str">
        <f>Residential!T223</f>
        <v>NITI</v>
      </c>
      <c r="G223" s="443" t="str">
        <f>Commercial!J223</f>
        <v>NITI</v>
      </c>
      <c r="H223" s="444" t="str">
        <f>Commercial!O223</f>
        <v>NITI</v>
      </c>
      <c r="I223" s="445" t="str">
        <f>Commercial!T223</f>
        <v>NITI</v>
      </c>
      <c r="J223" s="447"/>
      <c r="K223" s="443">
        <f>Residential!L223</f>
        <v>21</v>
      </c>
      <c r="L223" s="444">
        <f>Residential!Q223</f>
        <v>700</v>
      </c>
      <c r="M223" s="326">
        <f>Residential!V223</f>
        <v>1200000000</v>
      </c>
      <c r="N223" s="443">
        <f>Commercial!L223</f>
        <v>88</v>
      </c>
      <c r="O223" s="444">
        <f>Commercial!Q223</f>
        <v>2900</v>
      </c>
      <c r="P223" s="480">
        <f>Commercial!V223</f>
        <v>5100000000</v>
      </c>
    </row>
    <row r="224" spans="2:17" ht="14.25">
      <c r="B224" s="391" t="str">
        <f>Residential!A224</f>
        <v>Hydrogen Cyanide</v>
      </c>
      <c r="C224" s="449" t="str">
        <f>Residential!B224</f>
        <v>74-90-8</v>
      </c>
      <c r="D224" s="443" t="str">
        <f>Residential!J224</f>
        <v>NITI</v>
      </c>
      <c r="E224" s="444" t="str">
        <f>Residential!O224</f>
        <v>NITI</v>
      </c>
      <c r="F224" s="445" t="str">
        <f>Residential!T224</f>
        <v>NITI</v>
      </c>
      <c r="G224" s="443" t="str">
        <f>Commercial!J224</f>
        <v>NITI</v>
      </c>
      <c r="H224" s="444" t="str">
        <f>Commercial!O224</f>
        <v>NITI</v>
      </c>
      <c r="I224" s="445" t="str">
        <f>Commercial!T224</f>
        <v>NITI</v>
      </c>
      <c r="J224" s="447"/>
      <c r="K224" s="443">
        <f>Residential!L224</f>
        <v>0.83</v>
      </c>
      <c r="L224" s="444">
        <f>Residential!Q224</f>
        <v>28</v>
      </c>
      <c r="M224" s="445">
        <f>Residential!V224</f>
        <v>240</v>
      </c>
      <c r="N224" s="443">
        <f>Commercial!L224</f>
        <v>3.5</v>
      </c>
      <c r="O224" s="444">
        <f>Commercial!Q224</f>
        <v>120</v>
      </c>
      <c r="P224" s="476">
        <f>Commercial!V224</f>
        <v>1000</v>
      </c>
    </row>
    <row r="225" spans="2:17" ht="14.25">
      <c r="B225" s="391" t="str">
        <f>Residential!A225</f>
        <v>Hydrogen Fluoride</v>
      </c>
      <c r="C225" s="449" t="str">
        <f>Residential!B225</f>
        <v>7664-39-3</v>
      </c>
      <c r="D225" s="443" t="str">
        <f>Residential!J225</f>
        <v>NITI</v>
      </c>
      <c r="E225" s="444" t="str">
        <f>Residential!O225</f>
        <v>NITI</v>
      </c>
      <c r="F225" s="445" t="str">
        <f>Residential!T225</f>
        <v>NITI</v>
      </c>
      <c r="G225" s="443" t="str">
        <f>Commercial!J225</f>
        <v>NITI</v>
      </c>
      <c r="H225" s="444" t="str">
        <f>Commercial!O225</f>
        <v>NITI</v>
      </c>
      <c r="I225" s="445" t="str">
        <f>Commercial!T225</f>
        <v>NITI</v>
      </c>
      <c r="J225" s="447"/>
      <c r="K225" s="443">
        <f>Residential!L225</f>
        <v>15</v>
      </c>
      <c r="L225" s="444">
        <f>Residential!Q225</f>
        <v>490</v>
      </c>
      <c r="M225" s="446">
        <f>Residential!V225</f>
        <v>3800</v>
      </c>
      <c r="N225" s="443">
        <f>Commercial!L225</f>
        <v>61</v>
      </c>
      <c r="O225" s="448">
        <f>Commercial!Q225</f>
        <v>2000</v>
      </c>
      <c r="P225" s="476">
        <f>Commercial!V225</f>
        <v>16000</v>
      </c>
    </row>
    <row r="226" spans="2:17" ht="14.25">
      <c r="B226" s="391" t="str">
        <f>Residential!A226</f>
        <v>Hydrogen Sulfide</v>
      </c>
      <c r="C226" s="449" t="str">
        <f>Residential!B226</f>
        <v>7783-06-4</v>
      </c>
      <c r="D226" s="443" t="str">
        <f>Residential!J226</f>
        <v>NITI</v>
      </c>
      <c r="E226" s="444" t="str">
        <f>Residential!O226</f>
        <v>NITI</v>
      </c>
      <c r="F226" s="445" t="str">
        <f>Residential!T226</f>
        <v>NITI</v>
      </c>
      <c r="G226" s="443" t="str">
        <f>Commercial!J226</f>
        <v>NITI</v>
      </c>
      <c r="H226" s="444" t="str">
        <f>Commercial!O226</f>
        <v>NITI</v>
      </c>
      <c r="I226" s="445" t="str">
        <f>Commercial!T226</f>
        <v>NITI</v>
      </c>
      <c r="J226" s="447"/>
      <c r="K226" s="443">
        <f>Residential!L226</f>
        <v>2.1</v>
      </c>
      <c r="L226" s="444">
        <f>Residential!Q226</f>
        <v>70</v>
      </c>
      <c r="M226" s="445">
        <f>Residential!V226</f>
        <v>7.5</v>
      </c>
      <c r="N226" s="443">
        <f>Commercial!L226</f>
        <v>8.8000000000000007</v>
      </c>
      <c r="O226" s="444">
        <f>Commercial!Q226</f>
        <v>290</v>
      </c>
      <c r="P226" s="475">
        <f>Commercial!V226</f>
        <v>32</v>
      </c>
    </row>
    <row r="227" spans="2:17" ht="14.25">
      <c r="B227" s="391" t="str">
        <f>Residential!A227</f>
        <v>Indeno[1,2,3-cd]pyrene</v>
      </c>
      <c r="C227" s="449" t="str">
        <f>Residential!B227</f>
        <v>193-39-5</v>
      </c>
      <c r="D227" s="443">
        <f>Residential!J227</f>
        <v>1.7000000000000001E-2</v>
      </c>
      <c r="E227" s="444" t="str">
        <f>Residential!O227</f>
        <v>NV</v>
      </c>
      <c r="F227" s="445" t="str">
        <f>Residential!T227</f>
        <v>NV</v>
      </c>
      <c r="G227" s="453">
        <f>Commercial!J227</f>
        <v>0.2</v>
      </c>
      <c r="H227" s="444" t="str">
        <f>Commercial!O227</f>
        <v>NV</v>
      </c>
      <c r="I227" s="445" t="str">
        <f>Commercial!T227</f>
        <v>NV</v>
      </c>
      <c r="J227" s="447"/>
      <c r="K227" s="443" t="str">
        <f>Residential!L227</f>
        <v>NITI</v>
      </c>
      <c r="L227" s="444" t="str">
        <f>Residential!Q227</f>
        <v>NITI, NV</v>
      </c>
      <c r="M227" s="445" t="str">
        <f>Residential!V227</f>
        <v>NITI, NV</v>
      </c>
      <c r="N227" s="443" t="str">
        <f>Commercial!L227</f>
        <v>NITI</v>
      </c>
      <c r="O227" s="444" t="str">
        <f>Commercial!Q227</f>
        <v>NITI, NV</v>
      </c>
      <c r="P227" s="475" t="str">
        <f>Commercial!V227</f>
        <v>NITI, NV</v>
      </c>
      <c r="Q227" s="219" t="s">
        <v>1278</v>
      </c>
    </row>
    <row r="228" spans="2:17" ht="14.25">
      <c r="B228" s="391" t="str">
        <f>Residential!A228</f>
        <v>Isobutyl Alcohol</v>
      </c>
      <c r="C228" s="449" t="str">
        <f>Residential!B228</f>
        <v>78-83-1</v>
      </c>
      <c r="D228" s="443" t="str">
        <f>Residential!J228</f>
        <v>NITI</v>
      </c>
      <c r="E228" s="444" t="str">
        <f>Residential!O228</f>
        <v>NITI</v>
      </c>
      <c r="F228" s="445" t="str">
        <f>Residential!T228</f>
        <v>NITI</v>
      </c>
      <c r="G228" s="443" t="str">
        <f>Commercial!J228</f>
        <v>NITI</v>
      </c>
      <c r="H228" s="444" t="str">
        <f>Commercial!O228</f>
        <v>NITI</v>
      </c>
      <c r="I228" s="445" t="str">
        <f>Commercial!T228</f>
        <v>NITI</v>
      </c>
      <c r="J228" s="447"/>
      <c r="K228" s="443">
        <f>Residential!L228</f>
        <v>420</v>
      </c>
      <c r="L228" s="448">
        <f>Residential!Q228</f>
        <v>14000</v>
      </c>
      <c r="M228" s="446">
        <f>Residential!V228</f>
        <v>2400000</v>
      </c>
      <c r="N228" s="456">
        <f>Commercial!L228</f>
        <v>1800</v>
      </c>
      <c r="O228" s="448">
        <f>Commercial!Q228</f>
        <v>58000</v>
      </c>
      <c r="P228" s="476">
        <f>Commercial!V228</f>
        <v>10000000</v>
      </c>
    </row>
    <row r="229" spans="2:17" ht="14.25">
      <c r="B229" s="391" t="str">
        <f>Residential!A229</f>
        <v>Isophorone</v>
      </c>
      <c r="C229" s="449" t="str">
        <f>Residential!B229</f>
        <v>78-59-1</v>
      </c>
      <c r="D229" s="443" t="str">
        <f>Residential!J229</f>
        <v>NITI</v>
      </c>
      <c r="E229" s="444" t="str">
        <f>Residential!O229</f>
        <v>NITI, NV</v>
      </c>
      <c r="F229" s="445" t="str">
        <f>Residential!T229</f>
        <v>NITI, NV</v>
      </c>
      <c r="G229" s="443" t="str">
        <f>Commercial!J229</f>
        <v>NITI</v>
      </c>
      <c r="H229" s="444" t="str">
        <f>Commercial!O229</f>
        <v>NITI, NV</v>
      </c>
      <c r="I229" s="445" t="str">
        <f>Commercial!T229</f>
        <v>NITI, NV</v>
      </c>
      <c r="J229" s="447"/>
      <c r="K229" s="443">
        <f>Residential!L229</f>
        <v>2100</v>
      </c>
      <c r="L229" s="444" t="str">
        <f>Residential!Q229</f>
        <v>NV</v>
      </c>
      <c r="M229" s="445" t="str">
        <f>Residential!V229</f>
        <v>NV</v>
      </c>
      <c r="N229" s="443">
        <f>Commercial!L229</f>
        <v>8800</v>
      </c>
      <c r="O229" s="444" t="str">
        <f>Commercial!Q229</f>
        <v>NV</v>
      </c>
      <c r="P229" s="475" t="str">
        <f>Commercial!V229</f>
        <v>NV</v>
      </c>
    </row>
    <row r="230" spans="2:17" ht="14.25">
      <c r="B230" s="391" t="str">
        <f>Residential!A230</f>
        <v>Isopropanol</v>
      </c>
      <c r="C230" s="449" t="str">
        <f>Residential!B230</f>
        <v>67-63-0</v>
      </c>
      <c r="D230" s="443" t="str">
        <f>Residential!J230</f>
        <v>NITI</v>
      </c>
      <c r="E230" s="444" t="str">
        <f>Residential!O230</f>
        <v>NITI</v>
      </c>
      <c r="F230" s="445" t="str">
        <f>Residential!T230</f>
        <v>NITI</v>
      </c>
      <c r="G230" s="443" t="str">
        <f>Commercial!J230</f>
        <v>NITI</v>
      </c>
      <c r="H230" s="444" t="str">
        <f>Commercial!O230</f>
        <v>NITI</v>
      </c>
      <c r="I230" s="445" t="str">
        <f>Commercial!T230</f>
        <v>NITI</v>
      </c>
      <c r="J230" s="447"/>
      <c r="K230" s="443">
        <f>Residential!L230</f>
        <v>210</v>
      </c>
      <c r="L230" s="448">
        <f>Residential!Q230</f>
        <v>7000</v>
      </c>
      <c r="M230" s="446">
        <f>Residential!V230</f>
        <v>1400000</v>
      </c>
      <c r="N230" s="443">
        <f>Commercial!L230</f>
        <v>880</v>
      </c>
      <c r="O230" s="448">
        <f>Commercial!Q230</f>
        <v>29000</v>
      </c>
      <c r="P230" s="476">
        <f>Commercial!V230</f>
        <v>5700000</v>
      </c>
    </row>
    <row r="231" spans="2:17" ht="14.25">
      <c r="B231" s="391" t="str">
        <f>Residential!A231</f>
        <v>Isopropyltoluene, p-</v>
      </c>
      <c r="C231" s="449" t="str">
        <f>Residential!B231</f>
        <v>99-87-6</v>
      </c>
      <c r="D231" s="443" t="str">
        <f>Residential!J231</f>
        <v>NITI</v>
      </c>
      <c r="E231" s="444" t="str">
        <f>Residential!O231</f>
        <v>NITI</v>
      </c>
      <c r="F231" s="445" t="str">
        <f>Residential!T231</f>
        <v>NITI</v>
      </c>
      <c r="G231" s="443" t="str">
        <f>Commercial!J231</f>
        <v>NITI</v>
      </c>
      <c r="H231" s="444" t="str">
        <f>Commercial!O231</f>
        <v>NITI</v>
      </c>
      <c r="I231" s="445" t="str">
        <f>Commercial!T231</f>
        <v>NITI</v>
      </c>
      <c r="J231" s="447"/>
      <c r="K231" s="443">
        <f>Residential!L231</f>
        <v>42</v>
      </c>
      <c r="L231" s="448">
        <f>Residential!Q231</f>
        <v>1400</v>
      </c>
      <c r="M231" s="445">
        <f>Residential!V231</f>
        <v>210</v>
      </c>
      <c r="N231" s="443">
        <f>Commercial!L231</f>
        <v>180</v>
      </c>
      <c r="O231" s="448">
        <f>Commercial!Q231</f>
        <v>5800</v>
      </c>
      <c r="P231" s="475">
        <f>Commercial!V231</f>
        <v>880</v>
      </c>
    </row>
    <row r="232" spans="2:17" ht="14.25">
      <c r="B232" s="391" t="str">
        <f>Residential!A232</f>
        <v>Jet propulsion fuel 7 (JP-7)</v>
      </c>
      <c r="C232" s="449" t="str">
        <f>Residential!B232</f>
        <v>NA</v>
      </c>
      <c r="D232" s="443" t="str">
        <f>Residential!J232</f>
        <v>NITI</v>
      </c>
      <c r="E232" s="444" t="str">
        <f>Residential!O232</f>
        <v>NITI</v>
      </c>
      <c r="F232" s="445" t="str">
        <f>Residential!T232</f>
        <v>NITI</v>
      </c>
      <c r="G232" s="454" t="str">
        <f>Commercial!J232</f>
        <v>NITI</v>
      </c>
      <c r="H232" s="444" t="str">
        <f>Commercial!O232</f>
        <v>NITI</v>
      </c>
      <c r="I232" s="445" t="str">
        <f>Commercial!T232</f>
        <v>NITI</v>
      </c>
      <c r="J232" s="447"/>
      <c r="K232" s="443">
        <f>Residential!L232</f>
        <v>310</v>
      </c>
      <c r="L232" s="448">
        <f>Residential!Q232</f>
        <v>10000</v>
      </c>
      <c r="M232" s="445">
        <f>Residential!V232</f>
        <v>770</v>
      </c>
      <c r="N232" s="456">
        <f>Commercial!L232</f>
        <v>1300</v>
      </c>
      <c r="O232" s="448">
        <f>Commercial!Q232</f>
        <v>44000</v>
      </c>
      <c r="P232" s="476">
        <f>Commercial!V232</f>
        <v>3200</v>
      </c>
      <c r="Q232" s="219" t="s">
        <v>97</v>
      </c>
    </row>
    <row r="233" spans="2:17" ht="14.25">
      <c r="B233" s="391" t="str">
        <f>Residential!A233</f>
        <v>Lead acetate</v>
      </c>
      <c r="C233" s="449" t="str">
        <f>Residential!B233</f>
        <v>301-04-2</v>
      </c>
      <c r="D233" s="443">
        <f>Residential!J233</f>
        <v>3.5000000000000003E-2</v>
      </c>
      <c r="E233" s="444" t="str">
        <f>Residential!O233</f>
        <v>NV</v>
      </c>
      <c r="F233" s="445" t="str">
        <f>Residential!T233</f>
        <v>NV</v>
      </c>
      <c r="G233" s="454">
        <f>Commercial!J233</f>
        <v>1</v>
      </c>
      <c r="H233" s="444" t="str">
        <f>Commercial!O233</f>
        <v>NV</v>
      </c>
      <c r="I233" s="445" t="str">
        <f>Commercial!T233</f>
        <v>NV</v>
      </c>
      <c r="J233" s="447"/>
      <c r="K233" s="443" t="str">
        <f>Residential!L233</f>
        <v>NITI</v>
      </c>
      <c r="L233" s="444" t="str">
        <f>Residential!Q233</f>
        <v>NITI, NV</v>
      </c>
      <c r="M233" s="445" t="str">
        <f>Residential!V233</f>
        <v>NITI, NV</v>
      </c>
      <c r="N233" s="443" t="str">
        <f>Commercial!L233</f>
        <v>NITI</v>
      </c>
      <c r="O233" s="444" t="str">
        <f>Commercial!Q233</f>
        <v>NITI, NV</v>
      </c>
      <c r="P233" s="475" t="str">
        <f>Commercial!V233</f>
        <v>NITI, NV</v>
      </c>
    </row>
    <row r="234" spans="2:17" ht="14.25">
      <c r="B234" s="391" t="str">
        <f>Residential!A234</f>
        <v>Lead Phosphate</v>
      </c>
      <c r="C234" s="449" t="str">
        <f>Residential!B234</f>
        <v>7446-27-7</v>
      </c>
      <c r="D234" s="443">
        <f>Residential!J234</f>
        <v>0.23</v>
      </c>
      <c r="E234" s="444" t="str">
        <f>Residential!O234</f>
        <v>NV</v>
      </c>
      <c r="F234" s="445" t="str">
        <f>Residential!T234</f>
        <v>NV</v>
      </c>
      <c r="G234" s="443">
        <f>Commercial!J234</f>
        <v>0.15</v>
      </c>
      <c r="H234" s="444" t="str">
        <f>Commercial!O234</f>
        <v>NV</v>
      </c>
      <c r="I234" s="445" t="str">
        <f>Commercial!T234</f>
        <v>NV</v>
      </c>
      <c r="J234" s="447"/>
      <c r="K234" s="443" t="str">
        <f>Residential!L234</f>
        <v>NITI</v>
      </c>
      <c r="L234" s="444" t="str">
        <f>Residential!Q234</f>
        <v>NITI, NV</v>
      </c>
      <c r="M234" s="445" t="str">
        <f>Residential!V234</f>
        <v>NITI, NV</v>
      </c>
      <c r="N234" s="443" t="str">
        <f>Commercial!L234</f>
        <v>NITI</v>
      </c>
      <c r="O234" s="444" t="str">
        <f>Commercial!Q234</f>
        <v>NITI, NV</v>
      </c>
      <c r="P234" s="475" t="str">
        <f>Commercial!V234</f>
        <v>NITI, NV</v>
      </c>
    </row>
    <row r="235" spans="2:17" ht="14.25">
      <c r="B235" s="391" t="str">
        <f>Residential!A235</f>
        <v>Lead subacetate</v>
      </c>
      <c r="C235" s="449" t="str">
        <f>Residential!B235</f>
        <v>1335-32-6</v>
      </c>
      <c r="D235" s="443">
        <f>Residential!J235</f>
        <v>0.26</v>
      </c>
      <c r="E235" s="444" t="str">
        <f>Residential!O235</f>
        <v>NV</v>
      </c>
      <c r="F235" s="445" t="str">
        <f>Residential!T235</f>
        <v>NV</v>
      </c>
      <c r="G235" s="443">
        <f>Commercial!J235</f>
        <v>1.1000000000000001</v>
      </c>
      <c r="H235" s="444" t="str">
        <f>Commercial!O235</f>
        <v>NV</v>
      </c>
      <c r="I235" s="445" t="str">
        <f>Commercial!T235</f>
        <v>NV</v>
      </c>
      <c r="J235" s="447"/>
      <c r="K235" s="443" t="str">
        <f>Residential!L235</f>
        <v>NITI</v>
      </c>
      <c r="L235" s="444" t="str">
        <f>Residential!Q235</f>
        <v>NITI, NV</v>
      </c>
      <c r="M235" s="445" t="str">
        <f>Residential!V235</f>
        <v>NITI, NV</v>
      </c>
      <c r="N235" s="443" t="str">
        <f>Commercial!L235</f>
        <v>NITI</v>
      </c>
      <c r="O235" s="444" t="str">
        <f>Commercial!Q235</f>
        <v>NITI, NV</v>
      </c>
      <c r="P235" s="475" t="str">
        <f>Commercial!V235</f>
        <v>NITI, NV</v>
      </c>
    </row>
    <row r="236" spans="2:17" ht="14.25">
      <c r="B236" s="391" t="str">
        <f>Residential!A236</f>
        <v>Maleic Anhydride</v>
      </c>
      <c r="C236" s="449" t="str">
        <f>Residential!B236</f>
        <v>108-31-6</v>
      </c>
      <c r="D236" s="443" t="str">
        <f>Residential!J236</f>
        <v>NITI</v>
      </c>
      <c r="E236" s="444" t="str">
        <f>Residential!O236</f>
        <v>NITI, NV</v>
      </c>
      <c r="F236" s="445" t="str">
        <f>Residential!T236</f>
        <v>NITI, NV</v>
      </c>
      <c r="G236" s="443" t="str">
        <f>Commercial!J236</f>
        <v>NITI</v>
      </c>
      <c r="H236" s="444" t="str">
        <f>Commercial!O236</f>
        <v>NITI, NV</v>
      </c>
      <c r="I236" s="445" t="str">
        <f>Commercial!T236</f>
        <v>NITI, NV</v>
      </c>
      <c r="J236" s="447"/>
      <c r="K236" s="443">
        <f>Residential!L236</f>
        <v>0.73</v>
      </c>
      <c r="L236" s="444" t="str">
        <f>Residential!Q236</f>
        <v>NV</v>
      </c>
      <c r="M236" s="445" t="str">
        <f>Residential!V236</f>
        <v>NV</v>
      </c>
      <c r="N236" s="443">
        <f>Commercial!L236</f>
        <v>3.1</v>
      </c>
      <c r="O236" s="444" t="str">
        <f>Commercial!Q236</f>
        <v>NV</v>
      </c>
      <c r="P236" s="475" t="str">
        <f>Commercial!V236</f>
        <v>NV</v>
      </c>
    </row>
    <row r="237" spans="2:17" ht="14.25">
      <c r="B237" s="391" t="str">
        <f>Residential!A237</f>
        <v>Manganese (Diet)</v>
      </c>
      <c r="C237" s="449" t="str">
        <f>Residential!B237</f>
        <v>7439-96-5</v>
      </c>
      <c r="D237" s="443" t="str">
        <f>Residential!J237</f>
        <v>NITI</v>
      </c>
      <c r="E237" s="444" t="str">
        <f>Residential!O237</f>
        <v>NITI, NV</v>
      </c>
      <c r="F237" s="445" t="str">
        <f>Residential!T237</f>
        <v>NITI, NV</v>
      </c>
      <c r="G237" s="443" t="str">
        <f>Commercial!J237</f>
        <v>NITI</v>
      </c>
      <c r="H237" s="444" t="str">
        <f>Commercial!O237</f>
        <v>NITI, NV</v>
      </c>
      <c r="I237" s="445" t="str">
        <f>Commercial!T237</f>
        <v>NITI, NV</v>
      </c>
      <c r="J237" s="447"/>
      <c r="K237" s="443">
        <f>Residential!L237</f>
        <v>5.1999999999999998E-2</v>
      </c>
      <c r="L237" s="444" t="str">
        <f>Residential!Q237</f>
        <v>NV</v>
      </c>
      <c r="M237" s="445" t="str">
        <f>Residential!V237</f>
        <v>NV</v>
      </c>
      <c r="N237" s="443">
        <f>Commercial!L237</f>
        <v>0.22</v>
      </c>
      <c r="O237" s="444" t="str">
        <f>Commercial!Q237</f>
        <v>NV</v>
      </c>
      <c r="P237" s="475" t="str">
        <f>Commercial!V237</f>
        <v>NV</v>
      </c>
    </row>
    <row r="238" spans="2:17" ht="14.25">
      <c r="B238" s="391" t="str">
        <f>Residential!A238</f>
        <v>Manganese (Non-diet)</v>
      </c>
      <c r="C238" s="449" t="str">
        <f>Residential!B238</f>
        <v>7439-96-5</v>
      </c>
      <c r="D238" s="443" t="str">
        <f>Residential!J238</f>
        <v>NITI</v>
      </c>
      <c r="E238" s="444" t="str">
        <f>Residential!O238</f>
        <v>NITI, NV</v>
      </c>
      <c r="F238" s="445" t="str">
        <f>Residential!T238</f>
        <v>NITI, NV</v>
      </c>
      <c r="G238" s="443" t="str">
        <f>Commercial!J238</f>
        <v>NITI</v>
      </c>
      <c r="H238" s="444" t="str">
        <f>Commercial!O238</f>
        <v>NITI, NV</v>
      </c>
      <c r="I238" s="445" t="str">
        <f>Commercial!T238</f>
        <v>NITI, NV</v>
      </c>
      <c r="J238" s="447"/>
      <c r="K238" s="443">
        <f>Residential!L238</f>
        <v>5.1999999999999998E-2</v>
      </c>
      <c r="L238" s="444" t="str">
        <f>Residential!Q238</f>
        <v>NV</v>
      </c>
      <c r="M238" s="445" t="str">
        <f>Residential!V238</f>
        <v>NV</v>
      </c>
      <c r="N238" s="443">
        <f>Commercial!L238</f>
        <v>0.22</v>
      </c>
      <c r="O238" s="444" t="str">
        <f>Commercial!Q238</f>
        <v>NV</v>
      </c>
      <c r="P238" s="475" t="str">
        <f>Commercial!V238</f>
        <v>NV</v>
      </c>
    </row>
    <row r="239" spans="2:17" ht="14.25">
      <c r="B239" s="391" t="str">
        <f>Residential!A239</f>
        <v>Mercuric Chloride</v>
      </c>
      <c r="C239" s="449" t="str">
        <f>Residential!B239</f>
        <v>7487-94-7</v>
      </c>
      <c r="D239" s="443" t="str">
        <f>Residential!J239</f>
        <v>NITI</v>
      </c>
      <c r="E239" s="444" t="str">
        <f>Residential!O239</f>
        <v>NITI, NV</v>
      </c>
      <c r="F239" s="445" t="str">
        <f>Residential!T239</f>
        <v>NITI, NV</v>
      </c>
      <c r="G239" s="443" t="str">
        <f>Commercial!J239</f>
        <v>NITI</v>
      </c>
      <c r="H239" s="444" t="str">
        <f>Commercial!O239</f>
        <v>NITI, NV</v>
      </c>
      <c r="I239" s="445" t="str">
        <f>Commercial!T239</f>
        <v>NITI, NV</v>
      </c>
      <c r="J239" s="447"/>
      <c r="K239" s="443">
        <f>Residential!L239</f>
        <v>0.31</v>
      </c>
      <c r="L239" s="444" t="str">
        <f>Residential!Q239</f>
        <v>NV</v>
      </c>
      <c r="M239" s="445" t="str">
        <f>Residential!V239</f>
        <v>NV</v>
      </c>
      <c r="N239" s="443">
        <f>Commercial!L239</f>
        <v>1.3</v>
      </c>
      <c r="O239" s="444" t="str">
        <f>Commercial!Q239</f>
        <v>NV</v>
      </c>
      <c r="P239" s="475" t="str">
        <f>Commercial!V239</f>
        <v>NV</v>
      </c>
    </row>
    <row r="240" spans="2:17" ht="14.25">
      <c r="B240" s="391" t="str">
        <f>Residential!A240</f>
        <v>Mercury (elemental)</v>
      </c>
      <c r="C240" s="449" t="str">
        <f>Residential!B240</f>
        <v>7439-97-6</v>
      </c>
      <c r="D240" s="443" t="str">
        <f>Residential!J240</f>
        <v>NITI</v>
      </c>
      <c r="E240" s="444" t="str">
        <f>Residential!O240</f>
        <v>NITI</v>
      </c>
      <c r="F240" s="445" t="str">
        <f>Residential!T240</f>
        <v>NITI</v>
      </c>
      <c r="G240" s="443" t="str">
        <f>Commercial!J240</f>
        <v>NITI</v>
      </c>
      <c r="H240" s="444" t="str">
        <f>Commercial!O240</f>
        <v>NITI</v>
      </c>
      <c r="I240" s="445" t="str">
        <f>Commercial!T240</f>
        <v>NITI</v>
      </c>
      <c r="J240" s="447"/>
      <c r="K240" s="443">
        <f>Residential!L240</f>
        <v>0.31</v>
      </c>
      <c r="L240" s="444">
        <f>Residential!Q240</f>
        <v>10</v>
      </c>
      <c r="M240" s="445">
        <f>Residential!V240</f>
        <v>2.6</v>
      </c>
      <c r="N240" s="443">
        <f>Commercial!L240</f>
        <v>1.3</v>
      </c>
      <c r="O240" s="444">
        <f>Commercial!Q240</f>
        <v>44</v>
      </c>
      <c r="P240" s="475">
        <f>Commercial!V240</f>
        <v>11</v>
      </c>
    </row>
    <row r="241" spans="2:16" ht="14.25">
      <c r="B241" s="391" t="str">
        <f>Residential!A241</f>
        <v>Methacrylonitrile</v>
      </c>
      <c r="C241" s="449" t="str">
        <f>Residential!B241</f>
        <v>126-98-7</v>
      </c>
      <c r="D241" s="443" t="str">
        <f>Residential!J241</f>
        <v>NITI</v>
      </c>
      <c r="E241" s="444" t="str">
        <f>Residential!O241</f>
        <v>NITI</v>
      </c>
      <c r="F241" s="445" t="str">
        <f>Residential!T241</f>
        <v>NITI</v>
      </c>
      <c r="G241" s="443" t="str">
        <f>Commercial!J241</f>
        <v>NITI</v>
      </c>
      <c r="H241" s="444" t="str">
        <f>Commercial!O241</f>
        <v>NITI</v>
      </c>
      <c r="I241" s="445" t="str">
        <f>Commercial!T241</f>
        <v>NITI</v>
      </c>
      <c r="J241" s="447"/>
      <c r="K241" s="443">
        <f>Residential!L241</f>
        <v>31</v>
      </c>
      <c r="L241" s="448">
        <f>Residential!Q241</f>
        <v>1000</v>
      </c>
      <c r="M241" s="446">
        <f>Residential!V241</f>
        <v>5600</v>
      </c>
      <c r="N241" s="443">
        <f>Commercial!L241</f>
        <v>130</v>
      </c>
      <c r="O241" s="448">
        <f>Commercial!Q241</f>
        <v>4400</v>
      </c>
      <c r="P241" s="476">
        <f>Commercial!V241</f>
        <v>24000</v>
      </c>
    </row>
    <row r="242" spans="2:16" ht="14.25">
      <c r="B242" s="391" t="str">
        <f>Residential!A242</f>
        <v>Methanol</v>
      </c>
      <c r="C242" s="449" t="str">
        <f>Residential!B242</f>
        <v>67-56-1</v>
      </c>
      <c r="D242" s="443" t="str">
        <f>Residential!J242</f>
        <v>NITI</v>
      </c>
      <c r="E242" s="444" t="str">
        <f>Residential!O242</f>
        <v>NITI</v>
      </c>
      <c r="F242" s="445" t="str">
        <f>Residential!T242</f>
        <v>NITI</v>
      </c>
      <c r="G242" s="443" t="str">
        <f>Commercial!J242</f>
        <v>NITI</v>
      </c>
      <c r="H242" s="444" t="str">
        <f>Commercial!O242</f>
        <v>NITI</v>
      </c>
      <c r="I242" s="445" t="str">
        <f>Commercial!T242</f>
        <v>NITI</v>
      </c>
      <c r="J242" s="447"/>
      <c r="K242" s="456">
        <f>Residential!L242</f>
        <v>21000</v>
      </c>
      <c r="L242" s="448">
        <f>Residential!Q242</f>
        <v>700000</v>
      </c>
      <c r="M242" s="446">
        <f>Residential!V242</f>
        <v>210000000</v>
      </c>
      <c r="N242" s="456">
        <f>Commercial!L242</f>
        <v>88000</v>
      </c>
      <c r="O242" s="448">
        <f>Commercial!Q242</f>
        <v>2900000</v>
      </c>
      <c r="P242" s="476">
        <f>Commercial!V242</f>
        <v>900000000</v>
      </c>
    </row>
    <row r="243" spans="2:16" ht="14.25">
      <c r="B243" s="391" t="str">
        <f>Residential!A243</f>
        <v>Methoxyethanol Acetate, 2-</v>
      </c>
      <c r="C243" s="449" t="str">
        <f>Residential!B243</f>
        <v>110-49-6</v>
      </c>
      <c r="D243" s="443" t="str">
        <f>Residential!J243</f>
        <v>NITI</v>
      </c>
      <c r="E243" s="444" t="str">
        <f>Residential!O243</f>
        <v>NITI</v>
      </c>
      <c r="F243" s="445" t="str">
        <f>Residential!T243</f>
        <v>NITI</v>
      </c>
      <c r="G243" s="443" t="str">
        <f>Commercial!J243</f>
        <v>NITI</v>
      </c>
      <c r="H243" s="444" t="str">
        <f>Commercial!O243</f>
        <v>NITI</v>
      </c>
      <c r="I243" s="445" t="str">
        <f>Commercial!T243</f>
        <v>NITI</v>
      </c>
      <c r="J243" s="447"/>
      <c r="K243" s="454">
        <f>Residential!L243</f>
        <v>1</v>
      </c>
      <c r="L243" s="444">
        <f>Residential!Q243</f>
        <v>35</v>
      </c>
      <c r="M243" s="446">
        <f>Residential!V243</f>
        <v>210000</v>
      </c>
      <c r="N243" s="443">
        <f>Commercial!L243</f>
        <v>4.4000000000000004</v>
      </c>
      <c r="O243" s="444">
        <f>Commercial!Q243</f>
        <v>150</v>
      </c>
      <c r="P243" s="476">
        <f>Commercial!V243</f>
        <v>860000</v>
      </c>
    </row>
    <row r="244" spans="2:16" ht="14.25">
      <c r="B244" s="391" t="str">
        <f>Residential!A244</f>
        <v>Methoxyethanol, 2-</v>
      </c>
      <c r="C244" s="449" t="str">
        <f>Residential!B244</f>
        <v>109-86-4</v>
      </c>
      <c r="D244" s="443" t="str">
        <f>Residential!J244</f>
        <v>NITI</v>
      </c>
      <c r="E244" s="444" t="str">
        <f>Residential!O244</f>
        <v>NITI</v>
      </c>
      <c r="F244" s="445" t="str">
        <f>Residential!T244</f>
        <v>NITI</v>
      </c>
      <c r="G244" s="443" t="str">
        <f>Commercial!J244</f>
        <v>NITI</v>
      </c>
      <c r="H244" s="444" t="str">
        <f>Commercial!O244</f>
        <v>NITI</v>
      </c>
      <c r="I244" s="445" t="str">
        <f>Commercial!T244</f>
        <v>NITI</v>
      </c>
      <c r="J244" s="447"/>
      <c r="K244" s="443">
        <f>Residential!L244</f>
        <v>7.3</v>
      </c>
      <c r="L244" s="444">
        <f>Residential!Q244</f>
        <v>240</v>
      </c>
      <c r="M244" s="446">
        <f>Residential!V244</f>
        <v>1100000</v>
      </c>
      <c r="N244" s="443">
        <f>Commercial!L244</f>
        <v>31</v>
      </c>
      <c r="O244" s="448">
        <f>Commercial!Q244</f>
        <v>1000</v>
      </c>
      <c r="P244" s="476">
        <f>Commercial!V244</f>
        <v>4800000</v>
      </c>
    </row>
    <row r="245" spans="2:16" ht="14.25">
      <c r="B245" s="391" t="str">
        <f>Residential!A245</f>
        <v>Methyl Acrylate</v>
      </c>
      <c r="C245" s="449" t="str">
        <f>Residential!B245</f>
        <v>96-33-3</v>
      </c>
      <c r="D245" s="443" t="str">
        <f>Residential!J245</f>
        <v>NITI</v>
      </c>
      <c r="E245" s="444" t="str">
        <f>Residential!O245</f>
        <v>NITI</v>
      </c>
      <c r="F245" s="445" t="str">
        <f>Residential!T245</f>
        <v>NITI</v>
      </c>
      <c r="G245" s="443" t="str">
        <f>Commercial!J245</f>
        <v>NITI</v>
      </c>
      <c r="H245" s="444" t="str">
        <f>Commercial!O245</f>
        <v>NITI</v>
      </c>
      <c r="I245" s="445" t="str">
        <f>Commercial!T245</f>
        <v>NITI</v>
      </c>
      <c r="J245" s="447"/>
      <c r="K245" s="443">
        <f>Residential!L245</f>
        <v>21</v>
      </c>
      <c r="L245" s="444">
        <f>Residential!Q245</f>
        <v>700</v>
      </c>
      <c r="M245" s="446">
        <f>Residential!V245</f>
        <v>4700</v>
      </c>
      <c r="N245" s="443">
        <f>Commercial!L245</f>
        <v>88</v>
      </c>
      <c r="O245" s="448">
        <f>Commercial!Q245</f>
        <v>2900</v>
      </c>
      <c r="P245" s="476">
        <f>Commercial!V245</f>
        <v>20000</v>
      </c>
    </row>
    <row r="246" spans="2:16" ht="14.25">
      <c r="B246" s="391" t="str">
        <f>Residential!A246</f>
        <v>Methyl Ethyl Ketone (2-Butanone)</v>
      </c>
      <c r="C246" s="449" t="str">
        <f>Residential!B246</f>
        <v>78-93-3</v>
      </c>
      <c r="D246" s="443" t="str">
        <f>Residential!J246</f>
        <v>NITI</v>
      </c>
      <c r="E246" s="444" t="str">
        <f>Residential!O246</f>
        <v>NITI</v>
      </c>
      <c r="F246" s="445" t="str">
        <f>Residential!T246</f>
        <v>NITI</v>
      </c>
      <c r="G246" s="443" t="str">
        <f>Commercial!J246</f>
        <v>NITI</v>
      </c>
      <c r="H246" s="444" t="str">
        <f>Commercial!O246</f>
        <v>NITI</v>
      </c>
      <c r="I246" s="445" t="str">
        <f>Commercial!T246</f>
        <v>NITI</v>
      </c>
      <c r="J246" s="447"/>
      <c r="K246" s="456">
        <f>Residential!L246</f>
        <v>5200</v>
      </c>
      <c r="L246" s="448">
        <f>Residential!Q246</f>
        <v>170000</v>
      </c>
      <c r="M246" s="446">
        <f>Residential!V246</f>
        <v>4000000</v>
      </c>
      <c r="N246" s="456">
        <f>Commercial!L246</f>
        <v>22000</v>
      </c>
      <c r="O246" s="448">
        <f>Commercial!Q246</f>
        <v>730000</v>
      </c>
      <c r="P246" s="476">
        <f>Commercial!V246</f>
        <v>17000000</v>
      </c>
    </row>
    <row r="247" spans="2:16" ht="14.25">
      <c r="B247" s="391" t="str">
        <f>Residential!A247</f>
        <v>Methyl Hydrazine</v>
      </c>
      <c r="C247" s="449" t="str">
        <f>Residential!B247</f>
        <v>60-34-4</v>
      </c>
      <c r="D247" s="443">
        <f>Residential!J247</f>
        <v>2.8E-3</v>
      </c>
      <c r="E247" s="444">
        <f>Residential!O247</f>
        <v>9.4E-2</v>
      </c>
      <c r="F247" s="445">
        <f>Residential!T247</f>
        <v>44</v>
      </c>
      <c r="G247" s="443">
        <f>Commercial!J247</f>
        <v>1.2E-2</v>
      </c>
      <c r="H247" s="444">
        <f>Commercial!O247</f>
        <v>0.41</v>
      </c>
      <c r="I247" s="445">
        <f>Commercial!T247</f>
        <v>190</v>
      </c>
      <c r="J247" s="447"/>
      <c r="K247" s="443">
        <f>Residential!L247</f>
        <v>2.1000000000000001E-2</v>
      </c>
      <c r="L247" s="450">
        <f>Residential!Q247</f>
        <v>0.7</v>
      </c>
      <c r="M247" s="445">
        <f>Residential!V247</f>
        <v>330</v>
      </c>
      <c r="N247" s="443">
        <f>Commercial!L247</f>
        <v>8.7999999999999995E-2</v>
      </c>
      <c r="O247" s="444">
        <f>Commercial!Q247</f>
        <v>2.9</v>
      </c>
      <c r="P247" s="476">
        <f>Commercial!V247</f>
        <v>1400</v>
      </c>
    </row>
    <row r="248" spans="2:16" ht="14.25">
      <c r="B248" s="391" t="str">
        <f>Residential!A248</f>
        <v>Methyl Isobutyl Ketone (4-methyl-2-pentanone)</v>
      </c>
      <c r="C248" s="449" t="str">
        <f>Residential!B248</f>
        <v>108-10-1</v>
      </c>
      <c r="D248" s="443" t="str">
        <f>Residential!J248</f>
        <v>NITI</v>
      </c>
      <c r="E248" s="444" t="str">
        <f>Residential!O248</f>
        <v>NITI</v>
      </c>
      <c r="F248" s="445" t="str">
        <f>Residential!T248</f>
        <v>NITI</v>
      </c>
      <c r="G248" s="443" t="str">
        <f>Commercial!J248</f>
        <v>NITI</v>
      </c>
      <c r="H248" s="444" t="str">
        <f>Commercial!O248</f>
        <v>NITI</v>
      </c>
      <c r="I248" s="445" t="str">
        <f>Commercial!T248</f>
        <v>NITI</v>
      </c>
      <c r="J248" s="447"/>
      <c r="K248" s="456">
        <f>Residential!L248</f>
        <v>3100</v>
      </c>
      <c r="L248" s="448">
        <f>Residential!Q248</f>
        <v>100000</v>
      </c>
      <c r="M248" s="446">
        <f>Residential!V248</f>
        <v>1100000</v>
      </c>
      <c r="N248" s="456">
        <f>Commercial!L248</f>
        <v>13000</v>
      </c>
      <c r="O248" s="448">
        <f>Commercial!Q248</f>
        <v>440000</v>
      </c>
      <c r="P248" s="476">
        <f>Commercial!V248</f>
        <v>4600000</v>
      </c>
    </row>
    <row r="249" spans="2:16" ht="14.25">
      <c r="B249" s="391" t="str">
        <f>Residential!A249</f>
        <v>Methyl Isocyanate</v>
      </c>
      <c r="C249" s="449" t="str">
        <f>Residential!B249</f>
        <v>624-83-9</v>
      </c>
      <c r="D249" s="443" t="str">
        <f>Residential!J249</f>
        <v>NITI</v>
      </c>
      <c r="E249" s="444" t="str">
        <f>Residential!O249</f>
        <v>NITI</v>
      </c>
      <c r="F249" s="445" t="str">
        <f>Residential!T249</f>
        <v>NITI</v>
      </c>
      <c r="G249" s="443" t="str">
        <f>Commercial!J249</f>
        <v>NITI</v>
      </c>
      <c r="H249" s="444" t="str">
        <f>Commercial!O249</f>
        <v>NITI</v>
      </c>
      <c r="I249" s="445" t="str">
        <f>Commercial!T249</f>
        <v>NITI</v>
      </c>
      <c r="J249" s="447"/>
      <c r="K249" s="454">
        <f>Residential!L249</f>
        <v>1</v>
      </c>
      <c r="L249" s="444">
        <f>Residential!Q249</f>
        <v>35</v>
      </c>
      <c r="M249" s="445">
        <f>Residential!V249</f>
        <v>43</v>
      </c>
      <c r="N249" s="443">
        <f>Commercial!L249</f>
        <v>4.4000000000000004</v>
      </c>
      <c r="O249" s="444">
        <f>Commercial!Q249</f>
        <v>150</v>
      </c>
      <c r="P249" s="475">
        <f>Commercial!V249</f>
        <v>180</v>
      </c>
    </row>
    <row r="250" spans="2:16" ht="14.25">
      <c r="B250" s="391" t="str">
        <f>Residential!A250</f>
        <v>Methyl Methacrylate</v>
      </c>
      <c r="C250" s="449" t="str">
        <f>Residential!B250</f>
        <v>80-62-6</v>
      </c>
      <c r="D250" s="443" t="str">
        <f>Residential!J250</f>
        <v>NITI</v>
      </c>
      <c r="E250" s="444" t="str">
        <f>Residential!O250</f>
        <v>NITI</v>
      </c>
      <c r="F250" s="445" t="str">
        <f>Residential!T250</f>
        <v>NITI</v>
      </c>
      <c r="G250" s="443" t="str">
        <f>Commercial!J250</f>
        <v>NITI</v>
      </c>
      <c r="H250" s="444" t="str">
        <f>Commercial!O250</f>
        <v>NITI</v>
      </c>
      <c r="I250" s="445" t="str">
        <f>Commercial!T250</f>
        <v>NITI</v>
      </c>
      <c r="J250" s="447"/>
      <c r="K250" s="443">
        <f>Residential!L250</f>
        <v>730</v>
      </c>
      <c r="L250" s="448">
        <f>Residential!Q250</f>
        <v>24000</v>
      </c>
      <c r="M250" s="446">
        <f>Residential!V250</f>
        <v>110000</v>
      </c>
      <c r="N250" s="456">
        <f>Commercial!L250</f>
        <v>3100</v>
      </c>
      <c r="O250" s="448">
        <f>Commercial!Q250</f>
        <v>100000</v>
      </c>
      <c r="P250" s="476">
        <f>Commercial!V250</f>
        <v>480000</v>
      </c>
    </row>
    <row r="251" spans="2:16" ht="14.25">
      <c r="B251" s="391" t="str">
        <f>Residential!A251</f>
        <v>Methyl methanesulfonate</v>
      </c>
      <c r="C251" s="449" t="str">
        <f>Residential!B251</f>
        <v>66-27-3</v>
      </c>
      <c r="D251" s="443">
        <f>Residential!J251</f>
        <v>0.1</v>
      </c>
      <c r="E251" s="444" t="str">
        <f>Residential!O251</f>
        <v>NV</v>
      </c>
      <c r="F251" s="445" t="str">
        <f>Residential!T251</f>
        <v>NV</v>
      </c>
      <c r="G251" s="443" t="str">
        <f>Commercial!J251</f>
        <v>NITI</v>
      </c>
      <c r="H251" s="444" t="str">
        <f>Commercial!O251</f>
        <v>NITI</v>
      </c>
      <c r="I251" s="445" t="str">
        <f>Commercial!T251</f>
        <v>NITI</v>
      </c>
      <c r="J251" s="447"/>
      <c r="K251" s="443" t="str">
        <f>Residential!L251</f>
        <v>NITI</v>
      </c>
      <c r="L251" s="448" t="str">
        <f>Residential!Q251</f>
        <v>NITI, NV</v>
      </c>
      <c r="M251" s="446" t="str">
        <f>Residential!V251</f>
        <v>NITI, NV</v>
      </c>
      <c r="N251" s="443">
        <f>Commercial!L251</f>
        <v>180</v>
      </c>
      <c r="O251" s="448">
        <f>Commercial!Q251</f>
        <v>5800</v>
      </c>
      <c r="P251" s="476">
        <f>Commercial!V251</f>
        <v>4600</v>
      </c>
    </row>
    <row r="252" spans="2:16" ht="14.25">
      <c r="B252" s="391" t="str">
        <f>Residential!A252</f>
        <v>Methyl Styrene (Mixed Isomers)</v>
      </c>
      <c r="C252" s="449" t="str">
        <f>Residential!B252</f>
        <v>25013-15-4</v>
      </c>
      <c r="D252" s="453" t="str">
        <f>Residential!J252</f>
        <v>NITI</v>
      </c>
      <c r="E252" s="444" t="str">
        <f>Residential!O252</f>
        <v>NITI</v>
      </c>
      <c r="F252" s="445" t="str">
        <f>Residential!T252</f>
        <v>NITI</v>
      </c>
      <c r="G252" s="443">
        <f>Commercial!J252</f>
        <v>0.44</v>
      </c>
      <c r="H252" s="444" t="str">
        <f>Commercial!O252</f>
        <v>NV</v>
      </c>
      <c r="I252" s="445" t="str">
        <f>Commercial!T252</f>
        <v>NV</v>
      </c>
      <c r="J252" s="447"/>
      <c r="K252" s="443">
        <f>Residential!L252</f>
        <v>42</v>
      </c>
      <c r="L252" s="444">
        <f>Residential!Q252</f>
        <v>1400</v>
      </c>
      <c r="M252" s="445">
        <f>Residential!V252</f>
        <v>1100</v>
      </c>
      <c r="N252" s="443" t="str">
        <f>Commercial!L252</f>
        <v>NITI</v>
      </c>
      <c r="O252" s="444" t="str">
        <f>Commercial!Q252</f>
        <v>NITI, NV</v>
      </c>
      <c r="P252" s="475" t="str">
        <f>Commercial!V252</f>
        <v>NITI, NV</v>
      </c>
    </row>
    <row r="253" spans="2:16" ht="14.25">
      <c r="B253" s="391" t="str">
        <f>Residential!A253</f>
        <v>Methyl tert-Butyl Ether (MTBE)</v>
      </c>
      <c r="C253" s="449" t="str">
        <f>Residential!B253</f>
        <v>1634-04-4</v>
      </c>
      <c r="D253" s="443">
        <f>Residential!J253</f>
        <v>11</v>
      </c>
      <c r="E253" s="444">
        <f>Residential!O253</f>
        <v>360</v>
      </c>
      <c r="F253" s="445">
        <f>Residential!T253</f>
        <v>740</v>
      </c>
      <c r="G253" s="443">
        <f>Commercial!J253</f>
        <v>47</v>
      </c>
      <c r="H253" s="448">
        <f>Commercial!O253</f>
        <v>1600</v>
      </c>
      <c r="I253" s="446">
        <f>Commercial!T253</f>
        <v>3200</v>
      </c>
      <c r="J253" s="447"/>
      <c r="K253" s="456">
        <f>Residential!L253</f>
        <v>3100</v>
      </c>
      <c r="L253" s="448">
        <f>Residential!Q253</f>
        <v>100000</v>
      </c>
      <c r="M253" s="446">
        <f>Residential!V253</f>
        <v>210000</v>
      </c>
      <c r="N253" s="456">
        <f>Commercial!L253</f>
        <v>13000</v>
      </c>
      <c r="O253" s="448">
        <f>Commercial!Q253</f>
        <v>440000</v>
      </c>
      <c r="P253" s="476">
        <f>Commercial!V253</f>
        <v>890000</v>
      </c>
    </row>
    <row r="254" spans="2:16" ht="14.25">
      <c r="B254" s="391" t="str">
        <f>Residential!A254</f>
        <v>Methyl-2-Pentanol, 4-</v>
      </c>
      <c r="C254" s="449" t="str">
        <f>Residential!B254</f>
        <v>108-11-2</v>
      </c>
      <c r="D254" s="443" t="str">
        <f>Residential!J254</f>
        <v>NITI</v>
      </c>
      <c r="E254" s="444" t="str">
        <f>Residential!O254</f>
        <v>NITI</v>
      </c>
      <c r="F254" s="445" t="str">
        <f>Residential!T254</f>
        <v>NITI</v>
      </c>
      <c r="G254" s="443" t="str">
        <f>Commercial!J254</f>
        <v>NITI</v>
      </c>
      <c r="H254" s="444" t="str">
        <f>Commercial!O254</f>
        <v>NITI</v>
      </c>
      <c r="I254" s="445" t="str">
        <f>Commercial!T254</f>
        <v>NITI</v>
      </c>
      <c r="J254" s="447"/>
      <c r="K254" s="456">
        <f>Residential!L254</f>
        <v>3100</v>
      </c>
      <c r="L254" s="448">
        <f>Residential!Q254</f>
        <v>100000</v>
      </c>
      <c r="M254" s="446">
        <f>Residential!V254</f>
        <v>4300000</v>
      </c>
      <c r="N254" s="456">
        <f>Commercial!L254</f>
        <v>13000</v>
      </c>
      <c r="O254" s="448">
        <f>Commercial!Q254</f>
        <v>440000</v>
      </c>
      <c r="P254" s="476">
        <f>Commercial!V254</f>
        <v>18000000</v>
      </c>
    </row>
    <row r="255" spans="2:16" ht="14.25">
      <c r="B255" s="391" t="str">
        <f>Residential!A255</f>
        <v>Methylaniline Hydrochloride, 2-</v>
      </c>
      <c r="C255" s="449" t="str">
        <f>Residential!B255</f>
        <v>636-21-5</v>
      </c>
      <c r="D255" s="443">
        <f>Residential!J255</f>
        <v>7.5999999999999998E-2</v>
      </c>
      <c r="E255" s="444" t="str">
        <f>Residential!O255</f>
        <v>NV</v>
      </c>
      <c r="F255" s="445" t="str">
        <f>Residential!T255</f>
        <v>NV</v>
      </c>
      <c r="G255" s="443">
        <f>Commercial!J255</f>
        <v>5.1000000000000004E-3</v>
      </c>
      <c r="H255" s="444" t="str">
        <f>Commercial!O255</f>
        <v>NV</v>
      </c>
      <c r="I255" s="445" t="str">
        <f>Commercial!T255</f>
        <v>NV</v>
      </c>
      <c r="J255" s="447"/>
      <c r="K255" s="443" t="str">
        <f>Residential!L255</f>
        <v>NITI</v>
      </c>
      <c r="L255" s="444" t="str">
        <f>Residential!Q255</f>
        <v>NITI, NV</v>
      </c>
      <c r="M255" s="445" t="str">
        <f>Residential!V255</f>
        <v>NITI, NV</v>
      </c>
      <c r="N255" s="443" t="str">
        <f>Commercial!L255</f>
        <v>NITI</v>
      </c>
      <c r="O255" s="444" t="str">
        <f>Commercial!Q255</f>
        <v>NITI, NV</v>
      </c>
      <c r="P255" s="475" t="str">
        <f>Commercial!V255</f>
        <v>NITI, NV</v>
      </c>
    </row>
    <row r="256" spans="2:16" ht="14.25">
      <c r="B256" s="391" t="str">
        <f>Residential!A256</f>
        <v>Methylcholanthrene, 3-</v>
      </c>
      <c r="C256" s="449" t="str">
        <f>Residential!B256</f>
        <v>56-49-5</v>
      </c>
      <c r="D256" s="443">
        <f>Residential!J256</f>
        <v>1.6000000000000001E-4</v>
      </c>
      <c r="E256" s="444" t="str">
        <f>Residential!O256</f>
        <v>NV</v>
      </c>
      <c r="F256" s="445" t="str">
        <f>Residential!T256</f>
        <v>NV</v>
      </c>
      <c r="G256" s="443">
        <f>Commercial!J256</f>
        <v>0.33</v>
      </c>
      <c r="H256" s="444" t="str">
        <f>Commercial!O256</f>
        <v>NV</v>
      </c>
      <c r="I256" s="445" t="str">
        <f>Commercial!T256</f>
        <v>NV</v>
      </c>
      <c r="J256" s="447"/>
      <c r="K256" s="443" t="str">
        <f>Residential!L256</f>
        <v>NITI</v>
      </c>
      <c r="L256" s="444" t="str">
        <f>Residential!Q256</f>
        <v>NITI, NV</v>
      </c>
      <c r="M256" s="445" t="str">
        <f>Residential!V256</f>
        <v>NITI, NV</v>
      </c>
      <c r="N256" s="443" t="str">
        <f>Commercial!L256</f>
        <v>NITI</v>
      </c>
      <c r="O256" s="444" t="str">
        <f>Commercial!Q256</f>
        <v>NITI, NV</v>
      </c>
      <c r="P256" s="475" t="str">
        <f>Commercial!V256</f>
        <v>NITI, NV</v>
      </c>
    </row>
    <row r="257" spans="2:17" ht="14.25">
      <c r="B257" s="391" t="str">
        <f>Residential!A257</f>
        <v>Methylcyclohexane</v>
      </c>
      <c r="C257" s="449" t="str">
        <f>Residential!B257</f>
        <v>108-87-2</v>
      </c>
      <c r="D257" s="443" t="str">
        <f>Residential!J257</f>
        <v>NITI</v>
      </c>
      <c r="E257" s="444" t="str">
        <f>Residential!O257</f>
        <v>NITI</v>
      </c>
      <c r="F257" s="445" t="str">
        <f>Residential!T257</f>
        <v>NITI</v>
      </c>
      <c r="G257" s="455">
        <f>Commercial!J257</f>
        <v>2E-3</v>
      </c>
      <c r="H257" s="444" t="str">
        <f>Commercial!O257</f>
        <v>NV</v>
      </c>
      <c r="I257" s="445" t="str">
        <f>Commercial!T257</f>
        <v>NV</v>
      </c>
      <c r="J257" s="447"/>
      <c r="K257" s="443">
        <f>Residential!L257</f>
        <v>99</v>
      </c>
      <c r="L257" s="444">
        <f>Residential!Q257</f>
        <v>3300</v>
      </c>
      <c r="M257" s="445">
        <f>Residential!V257</f>
        <v>10</v>
      </c>
      <c r="N257" s="443" t="str">
        <f>Commercial!L257</f>
        <v>NITI</v>
      </c>
      <c r="O257" s="444" t="str">
        <f>Commercial!Q257</f>
        <v>NITI, NV</v>
      </c>
      <c r="P257" s="475" t="str">
        <f>Commercial!V257</f>
        <v>NITI, NV</v>
      </c>
    </row>
    <row r="258" spans="2:17" ht="14.25">
      <c r="B258" s="391" t="str">
        <f>Residential!A258</f>
        <v>Methylene Chloride</v>
      </c>
      <c r="C258" s="449" t="str">
        <f>Residential!B258</f>
        <v>75-09-2</v>
      </c>
      <c r="D258" s="443">
        <f>Residential!J258</f>
        <v>100</v>
      </c>
      <c r="E258" s="444">
        <f>Residential!O258</f>
        <v>3400</v>
      </c>
      <c r="F258" s="445">
        <f>Residential!T258</f>
        <v>1200</v>
      </c>
      <c r="G258" s="443" t="str">
        <f>Commercial!J258</f>
        <v>NITI</v>
      </c>
      <c r="H258" s="444" t="str">
        <f>Commercial!O258</f>
        <v>NITI</v>
      </c>
      <c r="I258" s="445" t="str">
        <f>Commercial!T258</f>
        <v>NITI</v>
      </c>
      <c r="J258" s="447"/>
      <c r="K258" s="443">
        <f>Residential!L258</f>
        <v>630</v>
      </c>
      <c r="L258" s="448">
        <f>Residential!Q258</f>
        <v>21000</v>
      </c>
      <c r="M258" s="445">
        <f>Residential!V258</f>
        <v>7600</v>
      </c>
      <c r="N258" s="443">
        <f>Commercial!L258</f>
        <v>420</v>
      </c>
      <c r="O258" s="448">
        <f>Commercial!Q258</f>
        <v>14000</v>
      </c>
      <c r="P258" s="475">
        <f>Commercial!V258</f>
        <v>43</v>
      </c>
    </row>
    <row r="259" spans="2:17" ht="14.25">
      <c r="B259" s="391" t="str">
        <f>Residential!A259</f>
        <v>Methylene-bis(2-chloroaniline), 4,4'-</v>
      </c>
      <c r="C259" s="449" t="str">
        <f>Residential!B259</f>
        <v>101-14-4</v>
      </c>
      <c r="D259" s="443">
        <f>Residential!J259</f>
        <v>2.3999999999999998E-3</v>
      </c>
      <c r="E259" s="448" t="str">
        <f>Residential!O259</f>
        <v>NV</v>
      </c>
      <c r="F259" s="446" t="str">
        <f>Residential!T259</f>
        <v>NV</v>
      </c>
      <c r="G259" s="456">
        <f>Commercial!J259</f>
        <v>1200</v>
      </c>
      <c r="H259" s="448">
        <f>Commercial!O259</f>
        <v>41000</v>
      </c>
      <c r="I259" s="446">
        <f>Commercial!T259</f>
        <v>15000</v>
      </c>
      <c r="J259" s="447"/>
      <c r="K259" s="443" t="str">
        <f>Residential!L259</f>
        <v>NITI</v>
      </c>
      <c r="L259" s="448" t="str">
        <f>Residential!Q259</f>
        <v>NITI, NV</v>
      </c>
      <c r="M259" s="446" t="str">
        <f>Residential!V259</f>
        <v>NITI, NV</v>
      </c>
      <c r="N259" s="456">
        <f>Commercial!L259</f>
        <v>2600</v>
      </c>
      <c r="O259" s="448">
        <f>Commercial!Q259</f>
        <v>88000</v>
      </c>
      <c r="P259" s="476">
        <f>Commercial!V259</f>
        <v>32000</v>
      </c>
    </row>
    <row r="260" spans="2:17" ht="14.25">
      <c r="B260" s="391" t="str">
        <f>Residential!A260</f>
        <v>Methylene-bis(N,N-dimethyl) Aniline, 4,4'-</v>
      </c>
      <c r="C260" s="449" t="str">
        <f>Residential!B260</f>
        <v>101-61-1</v>
      </c>
      <c r="D260" s="443">
        <f>Residential!J260</f>
        <v>0.22</v>
      </c>
      <c r="E260" s="444" t="str">
        <f>Residential!O260</f>
        <v>NV</v>
      </c>
      <c r="F260" s="445" t="str">
        <f>Residential!T260</f>
        <v>NV</v>
      </c>
      <c r="G260" s="443">
        <f>Commercial!J260</f>
        <v>2.9000000000000001E-2</v>
      </c>
      <c r="H260" s="444" t="str">
        <f>Commercial!O260</f>
        <v>NV</v>
      </c>
      <c r="I260" s="445" t="str">
        <f>Commercial!T260</f>
        <v>NV</v>
      </c>
      <c r="J260" s="447"/>
      <c r="K260" s="443" t="str">
        <f>Residential!L260</f>
        <v>NITI</v>
      </c>
      <c r="L260" s="444" t="str">
        <f>Residential!Q260</f>
        <v>NITI, NV</v>
      </c>
      <c r="M260" s="445" t="str">
        <f>Residential!V260</f>
        <v>NITI, NV</v>
      </c>
      <c r="N260" s="443" t="str">
        <f>Commercial!L260</f>
        <v>NITI</v>
      </c>
      <c r="O260" s="444" t="str">
        <f>Commercial!Q260</f>
        <v>NITI, NV</v>
      </c>
      <c r="P260" s="475" t="str">
        <f>Commercial!V260</f>
        <v>NITI, NV</v>
      </c>
    </row>
    <row r="261" spans="2:17" ht="14.25">
      <c r="B261" s="391" t="str">
        <f>Residential!A261</f>
        <v>Methylenebisbenzenamine, 4,4'-</v>
      </c>
      <c r="C261" s="449" t="str">
        <f>Residential!B261</f>
        <v>101-77-9</v>
      </c>
      <c r="D261" s="443">
        <f>Residential!J261</f>
        <v>6.1000000000000004E-3</v>
      </c>
      <c r="E261" s="444" t="str">
        <f>Residential!O261</f>
        <v>NV</v>
      </c>
      <c r="F261" s="445" t="str">
        <f>Residential!T261</f>
        <v>NV</v>
      </c>
      <c r="G261" s="443">
        <f>Commercial!J261</f>
        <v>0.94</v>
      </c>
      <c r="H261" s="444" t="str">
        <f>Commercial!O261</f>
        <v>NV</v>
      </c>
      <c r="I261" s="445" t="str">
        <f>Commercial!T261</f>
        <v>NV</v>
      </c>
      <c r="J261" s="447"/>
      <c r="K261" s="443">
        <f>Residential!L261</f>
        <v>21</v>
      </c>
      <c r="L261" s="444" t="str">
        <f>Residential!Q261</f>
        <v>NV</v>
      </c>
      <c r="M261" s="445" t="str">
        <f>Residential!V261</f>
        <v>NV</v>
      </c>
      <c r="N261" s="443" t="str">
        <f>Commercial!L261</f>
        <v>NITI</v>
      </c>
      <c r="O261" s="444" t="str">
        <f>Commercial!Q261</f>
        <v>NITI, NV</v>
      </c>
      <c r="P261" s="475" t="str">
        <f>Commercial!V261</f>
        <v>NITI, NV</v>
      </c>
    </row>
    <row r="262" spans="2:17" ht="14.25">
      <c r="B262" s="391" t="str">
        <f>Residential!A262</f>
        <v>Methylenediphenyl Diisocyanate</v>
      </c>
      <c r="C262" s="449" t="str">
        <f>Residential!B262</f>
        <v>101-68-8</v>
      </c>
      <c r="D262" s="443" t="str">
        <f>Residential!J262</f>
        <v>NITI</v>
      </c>
      <c r="E262" s="444" t="str">
        <f>Residential!O262</f>
        <v>NITI, NV</v>
      </c>
      <c r="F262" s="445" t="str">
        <f>Residential!T262</f>
        <v>NITI, NV</v>
      </c>
      <c r="G262" s="443">
        <f>Commercial!J262</f>
        <v>2.7E-2</v>
      </c>
      <c r="H262" s="444" t="str">
        <f>Commercial!O262</f>
        <v>NV</v>
      </c>
      <c r="I262" s="445" t="str">
        <f>Commercial!T262</f>
        <v>NV</v>
      </c>
      <c r="J262" s="447"/>
      <c r="K262" s="443">
        <f>Residential!L262</f>
        <v>0.63</v>
      </c>
      <c r="L262" s="444" t="str">
        <f>Residential!Q262</f>
        <v>NV</v>
      </c>
      <c r="M262" s="445" t="str">
        <f>Residential!V262</f>
        <v>NV</v>
      </c>
      <c r="N262" s="443">
        <f>Commercial!L262</f>
        <v>88</v>
      </c>
      <c r="O262" s="444" t="str">
        <f>Commercial!Q262</f>
        <v>NV</v>
      </c>
      <c r="P262" s="475" t="str">
        <f>Commercial!V262</f>
        <v>NV</v>
      </c>
    </row>
    <row r="263" spans="2:17" ht="14.25">
      <c r="B263" s="391" t="str">
        <f>Residential!A263</f>
        <v>Methylnaphthalene, 1-</v>
      </c>
      <c r="C263" s="449" t="str">
        <f>Residential!B263</f>
        <v>90-12-0</v>
      </c>
      <c r="D263" s="443" t="str">
        <f>Residential!J263</f>
        <v>NITI</v>
      </c>
      <c r="E263" s="444" t="str">
        <f>Residential!O263</f>
        <v>NITI</v>
      </c>
      <c r="F263" s="445" t="str">
        <f>Residential!T263</f>
        <v>NITI</v>
      </c>
      <c r="G263" s="443" t="str">
        <f>Commercial!J263</f>
        <v>NITI</v>
      </c>
      <c r="H263" s="444" t="str">
        <f>Commercial!O263</f>
        <v>NITI, NV</v>
      </c>
      <c r="I263" s="445" t="str">
        <f>Commercial!T263</f>
        <v>NITI, NV</v>
      </c>
      <c r="J263" s="447"/>
      <c r="K263" s="443">
        <f>Residential!L263</f>
        <v>3.0999999999999999E-3</v>
      </c>
      <c r="L263" s="444">
        <f>Residential!Q263</f>
        <v>0.1</v>
      </c>
      <c r="M263" s="445">
        <f>Residential!V263</f>
        <v>0.4</v>
      </c>
      <c r="N263" s="443">
        <f>Commercial!L263</f>
        <v>2.6</v>
      </c>
      <c r="O263" s="444" t="str">
        <f>Commercial!Q263</f>
        <v>NV</v>
      </c>
      <c r="P263" s="475" t="str">
        <f>Commercial!V263</f>
        <v>NV</v>
      </c>
    </row>
    <row r="264" spans="2:17" ht="14.25">
      <c r="B264" s="391" t="str">
        <f>Residential!A264</f>
        <v>Methyl-N-nitro-N-nitrosoguanidine, N-</v>
      </c>
      <c r="C264" s="449" t="str">
        <f>Residential!B264</f>
        <v>70-25-7</v>
      </c>
      <c r="D264" s="443">
        <f>Residential!J264</f>
        <v>1.1999999999999999E-3</v>
      </c>
      <c r="E264" s="444" t="str">
        <f>Residential!O264</f>
        <v>NV</v>
      </c>
      <c r="F264" s="445" t="str">
        <f>Residential!T264</f>
        <v>NV</v>
      </c>
      <c r="G264" s="443" t="str">
        <f>Commercial!J264</f>
        <v>NITI</v>
      </c>
      <c r="H264" s="444" t="str">
        <f>Commercial!O264</f>
        <v>NITI</v>
      </c>
      <c r="I264" s="445" t="str">
        <f>Commercial!T264</f>
        <v>NITI</v>
      </c>
      <c r="J264" s="447"/>
      <c r="K264" s="443" t="str">
        <f>Residential!L264</f>
        <v>NITI</v>
      </c>
      <c r="L264" s="450" t="str">
        <f>Residential!Q264</f>
        <v>NITI, NV</v>
      </c>
      <c r="M264" s="461" t="str">
        <f>Residential!V264</f>
        <v>NITI, NV</v>
      </c>
      <c r="N264" s="443">
        <f>Commercial!L264</f>
        <v>1.2999999999999999E-2</v>
      </c>
      <c r="O264" s="444">
        <f>Commercial!Q264</f>
        <v>0.44</v>
      </c>
      <c r="P264" s="475">
        <f>Commercial!V264</f>
        <v>1.7</v>
      </c>
    </row>
    <row r="265" spans="2:17" ht="14.25">
      <c r="B265" s="391" t="str">
        <f>Residential!A265</f>
        <v>Midrange Aliphatic Hydrocarbon Streams</v>
      </c>
      <c r="C265" s="449" t="str">
        <f>Residential!B265</f>
        <v>NA</v>
      </c>
      <c r="D265" s="443">
        <f>Residential!J265</f>
        <v>0.62</v>
      </c>
      <c r="E265" s="444">
        <f>Residential!O265</f>
        <v>21</v>
      </c>
      <c r="F265" s="445">
        <f>Residential!T265</f>
        <v>1.2E-2</v>
      </c>
      <c r="G265" s="443">
        <f>Commercial!J265</f>
        <v>2.7</v>
      </c>
      <c r="H265" s="444">
        <f>Commercial!O265</f>
        <v>91</v>
      </c>
      <c r="I265" s="445">
        <f>Commercial!T265</f>
        <v>5.2999999999999999E-2</v>
      </c>
      <c r="J265" s="447"/>
      <c r="K265" s="443">
        <f>Residential!L265</f>
        <v>100</v>
      </c>
      <c r="L265" s="463">
        <f>Residential!Q265</f>
        <v>3500</v>
      </c>
      <c r="M265" s="458">
        <f>Residential!V265</f>
        <v>2</v>
      </c>
      <c r="N265" s="443">
        <f>Commercial!L265</f>
        <v>440</v>
      </c>
      <c r="O265" s="463">
        <f>Commercial!Q265</f>
        <v>15000</v>
      </c>
      <c r="P265" s="475">
        <f>Commercial!V265</f>
        <v>8.6</v>
      </c>
      <c r="Q265" s="219" t="s">
        <v>97</v>
      </c>
    </row>
    <row r="266" spans="2:17" ht="14.25">
      <c r="B266" s="391" t="str">
        <f>Residential!A266</f>
        <v>Mirex</v>
      </c>
      <c r="C266" s="449" t="str">
        <f>Residential!B266</f>
        <v>2385-85-5</v>
      </c>
      <c r="D266" s="443">
        <f>Residential!J266</f>
        <v>5.5000000000000003E-4</v>
      </c>
      <c r="E266" s="444">
        <f>Residential!O266</f>
        <v>1.7999999999999999E-2</v>
      </c>
      <c r="F266" s="445">
        <f>Residential!T266</f>
        <v>1.7000000000000001E-2</v>
      </c>
      <c r="G266" s="443">
        <f>Commercial!J266</f>
        <v>2.3999999999999998E-3</v>
      </c>
      <c r="H266" s="460">
        <f>Commercial!O266</f>
        <v>0.08</v>
      </c>
      <c r="I266" s="445">
        <f>Commercial!T266</f>
        <v>7.2999999999999995E-2</v>
      </c>
      <c r="J266" s="447"/>
      <c r="K266" s="443" t="str">
        <f>Residential!L266</f>
        <v>NITI</v>
      </c>
      <c r="L266" s="444" t="str">
        <f>Residential!Q266</f>
        <v>NITI</v>
      </c>
      <c r="M266" s="445" t="str">
        <f>Residential!V266</f>
        <v>NITI</v>
      </c>
      <c r="N266" s="443" t="str">
        <f>Commercial!L266</f>
        <v>NITI</v>
      </c>
      <c r="O266" s="444" t="str">
        <f>Commercial!Q266</f>
        <v>NITI</v>
      </c>
      <c r="P266" s="475" t="str">
        <f>Commercial!V266</f>
        <v>NITI</v>
      </c>
    </row>
    <row r="267" spans="2:17" ht="14.25">
      <c r="B267" s="391" t="str">
        <f>Residential!A267</f>
        <v>Molybdenum</v>
      </c>
      <c r="C267" s="449" t="str">
        <f>Residential!B267</f>
        <v>7439-98-7</v>
      </c>
      <c r="D267" s="443" t="str">
        <f>Residential!J267</f>
        <v>NITI</v>
      </c>
      <c r="E267" s="444" t="str">
        <f>Residential!O267</f>
        <v>NITI, NV</v>
      </c>
      <c r="F267" s="445" t="str">
        <f>Residential!T267</f>
        <v>NITI, NV</v>
      </c>
      <c r="G267" s="443" t="str">
        <f>Commercial!J267</f>
        <v>NITI</v>
      </c>
      <c r="H267" s="444" t="str">
        <f>Commercial!O267</f>
        <v>NITI, NV</v>
      </c>
      <c r="I267" s="445" t="str">
        <f>Commercial!T267</f>
        <v>NITI, NV</v>
      </c>
      <c r="J267" s="447"/>
      <c r="K267" s="443">
        <f>Residential!L267</f>
        <v>2.1</v>
      </c>
      <c r="L267" s="444" t="str">
        <f>Residential!Q267</f>
        <v>NV</v>
      </c>
      <c r="M267" s="445" t="str">
        <f>Residential!V267</f>
        <v>NV</v>
      </c>
      <c r="N267" s="443">
        <f>Commercial!L267</f>
        <v>8.8000000000000007</v>
      </c>
      <c r="O267" s="444" t="str">
        <f>Commercial!Q267</f>
        <v>NV</v>
      </c>
      <c r="P267" s="475" t="str">
        <f>Commercial!V267</f>
        <v>NV</v>
      </c>
    </row>
    <row r="268" spans="2:17" ht="14.25">
      <c r="B268" s="391" t="str">
        <f>Residential!A268</f>
        <v>Naphtha, High Flash Aromatic (HFAN)</v>
      </c>
      <c r="C268" s="449" t="str">
        <f>Residential!B268</f>
        <v>64742-95-6</v>
      </c>
      <c r="D268" s="443" t="str">
        <f>Residential!J268</f>
        <v>NITI</v>
      </c>
      <c r="E268" s="444" t="str">
        <f>Residential!O268</f>
        <v>NITI</v>
      </c>
      <c r="F268" s="445" t="str">
        <f>Residential!T268</f>
        <v>NITI</v>
      </c>
      <c r="G268" s="443" t="str">
        <f>Commercial!J268</f>
        <v>NITI</v>
      </c>
      <c r="H268" s="444" t="str">
        <f>Commercial!O268</f>
        <v>NITI</v>
      </c>
      <c r="I268" s="445" t="str">
        <f>Commercial!T268</f>
        <v>NITI</v>
      </c>
      <c r="J268" s="447"/>
      <c r="K268" s="443">
        <f>Residential!L268</f>
        <v>100</v>
      </c>
      <c r="L268" s="463">
        <f>Residential!Q268</f>
        <v>3500</v>
      </c>
      <c r="M268" s="464">
        <f>Residential!V268</f>
        <v>5800</v>
      </c>
      <c r="N268" s="443">
        <f>Commercial!L268</f>
        <v>440</v>
      </c>
      <c r="O268" s="463">
        <f>Commercial!Q268</f>
        <v>15000</v>
      </c>
      <c r="P268" s="478">
        <f>Commercial!V268</f>
        <v>24000</v>
      </c>
      <c r="Q268" s="219" t="s">
        <v>97</v>
      </c>
    </row>
    <row r="269" spans="2:17" ht="14.25">
      <c r="B269" s="391" t="str">
        <f>Residential!A269</f>
        <v>Naphthalene</v>
      </c>
      <c r="C269" s="449" t="str">
        <f>Residential!B269</f>
        <v>91-20-3</v>
      </c>
      <c r="D269" s="443">
        <f>Residential!J269</f>
        <v>8.3000000000000004E-2</v>
      </c>
      <c r="E269" s="444">
        <f>Residential!O269</f>
        <v>2.8</v>
      </c>
      <c r="F269" s="445">
        <f>Residential!T269</f>
        <v>11</v>
      </c>
      <c r="G269" s="443">
        <f>Commercial!J269</f>
        <v>0.36</v>
      </c>
      <c r="H269" s="444">
        <f>Commercial!O269</f>
        <v>12</v>
      </c>
      <c r="I269" s="445">
        <f>Commercial!T269</f>
        <v>50</v>
      </c>
      <c r="J269" s="447"/>
      <c r="K269" s="443">
        <f>Residential!L269</f>
        <v>3.1</v>
      </c>
      <c r="L269" s="444">
        <f>Residential!Q269</f>
        <v>100</v>
      </c>
      <c r="M269" s="445">
        <f>Residential!V269</f>
        <v>430</v>
      </c>
      <c r="N269" s="443">
        <f>Commercial!L269</f>
        <v>13</v>
      </c>
      <c r="O269" s="444">
        <f>Commercial!Q269</f>
        <v>440</v>
      </c>
      <c r="P269" s="478">
        <f>Commercial!V269</f>
        <v>1800</v>
      </c>
      <c r="Q269" s="219" t="s">
        <v>1278</v>
      </c>
    </row>
    <row r="270" spans="2:17" ht="14.25">
      <c r="B270" s="391" t="str">
        <f>Residential!A270</f>
        <v>Naphthylamine, 2-</v>
      </c>
      <c r="C270" s="449" t="str">
        <f>Residential!B270</f>
        <v>91-59-8</v>
      </c>
      <c r="D270" s="443" t="str">
        <f>Residential!J270</f>
        <v>NITI</v>
      </c>
      <c r="E270" s="444" t="str">
        <f>Residential!O270</f>
        <v>NITI, NV</v>
      </c>
      <c r="F270" s="445" t="str">
        <f>Residential!T270</f>
        <v>NITI, NV</v>
      </c>
      <c r="G270" s="443" t="str">
        <f>Commercial!J270</f>
        <v>NITI</v>
      </c>
      <c r="H270" s="444" t="str">
        <f>Commercial!O270</f>
        <v>NITI, NV</v>
      </c>
      <c r="I270" s="445" t="str">
        <f>Commercial!T270</f>
        <v>NITI, NV</v>
      </c>
      <c r="J270" s="447"/>
      <c r="K270" s="443" t="str">
        <f>Residential!L270</f>
        <v>NITI</v>
      </c>
      <c r="L270" s="444" t="str">
        <f>Residential!Q270</f>
        <v>NITI, NV</v>
      </c>
      <c r="M270" s="445" t="str">
        <f>Residential!V270</f>
        <v>NITI, NV</v>
      </c>
      <c r="N270" s="443" t="str">
        <f>Commercial!L270</f>
        <v>NITI</v>
      </c>
      <c r="O270" s="444" t="str">
        <f>Commercial!Q270</f>
        <v>NITI, NV</v>
      </c>
      <c r="P270" s="475" t="str">
        <f>Commercial!V270</f>
        <v>NITI, NV</v>
      </c>
    </row>
    <row r="271" spans="2:17" ht="14.25">
      <c r="B271" s="391" t="str">
        <f>Residential!A271</f>
        <v>Nickel Acetate</v>
      </c>
      <c r="C271" s="449" t="str">
        <f>Residential!B271</f>
        <v>373-02-4</v>
      </c>
      <c r="D271" s="443">
        <f>Residential!J271</f>
        <v>1.0999999999999999E-2</v>
      </c>
      <c r="E271" s="444" t="str">
        <f>Residential!O271</f>
        <v>NV</v>
      </c>
      <c r="F271" s="445" t="str">
        <f>Residential!T271</f>
        <v>NV</v>
      </c>
      <c r="G271" s="443">
        <f>Commercial!J271</f>
        <v>4.7E-2</v>
      </c>
      <c r="H271" s="444" t="str">
        <f>Commercial!O271</f>
        <v>NV</v>
      </c>
      <c r="I271" s="445" t="str">
        <f>Commercial!T271</f>
        <v>NV</v>
      </c>
      <c r="J271" s="447"/>
      <c r="K271" s="443">
        <f>Residential!L271</f>
        <v>1.4999999999999999E-2</v>
      </c>
      <c r="L271" s="444" t="str">
        <f>Residential!Q271</f>
        <v>NV</v>
      </c>
      <c r="M271" s="445" t="str">
        <f>Residential!V271</f>
        <v>NV</v>
      </c>
      <c r="N271" s="443">
        <f>Commercial!L271</f>
        <v>6.0999999999999999E-2</v>
      </c>
      <c r="O271" s="444" t="str">
        <f>Commercial!Q271</f>
        <v>NV</v>
      </c>
      <c r="P271" s="475" t="str">
        <f>Commercial!V271</f>
        <v>NV</v>
      </c>
    </row>
    <row r="272" spans="2:17" ht="14.25">
      <c r="B272" s="391" t="str">
        <f>Residential!A272</f>
        <v>Nickel Carbonate</v>
      </c>
      <c r="C272" s="449" t="str">
        <f>Residential!B272</f>
        <v>3333-67-3</v>
      </c>
      <c r="D272" s="443">
        <f>Residential!J272</f>
        <v>1.0999999999999999E-2</v>
      </c>
      <c r="E272" s="444" t="str">
        <f>Residential!O272</f>
        <v>NV</v>
      </c>
      <c r="F272" s="445" t="str">
        <f>Residential!T272</f>
        <v>NV</v>
      </c>
      <c r="G272" s="443">
        <f>Commercial!J272</f>
        <v>4.7E-2</v>
      </c>
      <c r="H272" s="444" t="str">
        <f>Commercial!O272</f>
        <v>NV</v>
      </c>
      <c r="I272" s="445" t="str">
        <f>Commercial!T272</f>
        <v>NV</v>
      </c>
      <c r="J272" s="447"/>
      <c r="K272" s="443">
        <f>Residential!L272</f>
        <v>1.4999999999999999E-2</v>
      </c>
      <c r="L272" s="444" t="str">
        <f>Residential!Q272</f>
        <v>NV</v>
      </c>
      <c r="M272" s="445" t="str">
        <f>Residential!V272</f>
        <v>NV</v>
      </c>
      <c r="N272" s="443">
        <f>Commercial!L272</f>
        <v>6.0999999999999999E-2</v>
      </c>
      <c r="O272" s="444" t="str">
        <f>Commercial!Q272</f>
        <v>NV</v>
      </c>
      <c r="P272" s="475" t="str">
        <f>Commercial!V272</f>
        <v>NV</v>
      </c>
    </row>
    <row r="273" spans="2:16" ht="14.25">
      <c r="B273" s="391" t="str">
        <f>Residential!A273</f>
        <v>Nickel Carbonyl</v>
      </c>
      <c r="C273" s="449" t="str">
        <f>Residential!B273</f>
        <v>13463-39-3</v>
      </c>
      <c r="D273" s="443">
        <f>Residential!J273</f>
        <v>1.0999999999999999E-2</v>
      </c>
      <c r="E273" s="444">
        <f>Residential!O273</f>
        <v>0.36</v>
      </c>
      <c r="F273" s="445">
        <f>Residential!T273</f>
        <v>8.5999999999999998E-4</v>
      </c>
      <c r="G273" s="443">
        <f>Commercial!J273</f>
        <v>4.7E-2</v>
      </c>
      <c r="H273" s="444">
        <f>Commercial!O273</f>
        <v>1.6</v>
      </c>
      <c r="I273" s="445">
        <f>Commercial!T273</f>
        <v>3.8E-3</v>
      </c>
      <c r="J273" s="447"/>
      <c r="K273" s="443">
        <f>Residential!L273</f>
        <v>1.4999999999999999E-2</v>
      </c>
      <c r="L273" s="444">
        <f>Residential!Q273</f>
        <v>0.49</v>
      </c>
      <c r="M273" s="445">
        <f>Residential!V273</f>
        <v>1.1999999999999999E-3</v>
      </c>
      <c r="N273" s="443">
        <f>Commercial!L273</f>
        <v>6.0999999999999999E-2</v>
      </c>
      <c r="O273" s="452">
        <f>Commercial!Q273</f>
        <v>2</v>
      </c>
      <c r="P273" s="475">
        <f>Commercial!V273</f>
        <v>4.8999999999999998E-3</v>
      </c>
    </row>
    <row r="274" spans="2:16" ht="14.25">
      <c r="B274" s="391" t="str">
        <f>Residential!A274</f>
        <v>Nickel Hydroxide</v>
      </c>
      <c r="C274" s="449" t="str">
        <f>Residential!B274</f>
        <v>12054-48-7</v>
      </c>
      <c r="D274" s="443">
        <f>Residential!J274</f>
        <v>1.0999999999999999E-2</v>
      </c>
      <c r="E274" s="444" t="str">
        <f>Residential!O274</f>
        <v>NV</v>
      </c>
      <c r="F274" s="445" t="str">
        <f>Residential!T274</f>
        <v>NV</v>
      </c>
      <c r="G274" s="443">
        <f>Commercial!J274</f>
        <v>4.7E-2</v>
      </c>
      <c r="H274" s="444" t="str">
        <f>Commercial!O274</f>
        <v>NV</v>
      </c>
      <c r="I274" s="445" t="str">
        <f>Commercial!T274</f>
        <v>NV</v>
      </c>
      <c r="J274" s="447"/>
      <c r="K274" s="443">
        <f>Residential!L274</f>
        <v>1.4999999999999999E-2</v>
      </c>
      <c r="L274" s="444" t="str">
        <f>Residential!Q274</f>
        <v>NV</v>
      </c>
      <c r="M274" s="445" t="str">
        <f>Residential!V274</f>
        <v>NV</v>
      </c>
      <c r="N274" s="443">
        <f>Commercial!L274</f>
        <v>6.0999999999999999E-2</v>
      </c>
      <c r="O274" s="444" t="str">
        <f>Commercial!Q274</f>
        <v>NV</v>
      </c>
      <c r="P274" s="475" t="str">
        <f>Commercial!V274</f>
        <v>NV</v>
      </c>
    </row>
    <row r="275" spans="2:16" ht="14.25">
      <c r="B275" s="391" t="str">
        <f>Residential!A275</f>
        <v>Nickel Oxide</v>
      </c>
      <c r="C275" s="449" t="str">
        <f>Residential!B275</f>
        <v>1313-99-1</v>
      </c>
      <c r="D275" s="443">
        <f>Residential!J275</f>
        <v>1.0999999999999999E-2</v>
      </c>
      <c r="E275" s="444" t="str">
        <f>Residential!O275</f>
        <v>NV</v>
      </c>
      <c r="F275" s="445" t="str">
        <f>Residential!T275</f>
        <v>NV</v>
      </c>
      <c r="G275" s="443">
        <f>Commercial!J275</f>
        <v>4.7E-2</v>
      </c>
      <c r="H275" s="444" t="str">
        <f>Commercial!O275</f>
        <v>NV</v>
      </c>
      <c r="I275" s="445" t="str">
        <f>Commercial!T275</f>
        <v>NV</v>
      </c>
      <c r="J275" s="447"/>
      <c r="K275" s="443">
        <f>Residential!L275</f>
        <v>2.1000000000000001E-2</v>
      </c>
      <c r="L275" s="444" t="str">
        <f>Residential!Q275</f>
        <v>NV</v>
      </c>
      <c r="M275" s="445" t="str">
        <f>Residential!V275</f>
        <v>NV</v>
      </c>
      <c r="N275" s="443">
        <f>Commercial!L275</f>
        <v>8.7999999999999995E-2</v>
      </c>
      <c r="O275" s="444" t="str">
        <f>Commercial!Q275</f>
        <v>NV</v>
      </c>
      <c r="P275" s="475" t="str">
        <f>Commercial!V275</f>
        <v>NV</v>
      </c>
    </row>
    <row r="276" spans="2:16" ht="14.25">
      <c r="B276" s="391" t="str">
        <f>Residential!A276</f>
        <v>Nickel Refinery Dust</v>
      </c>
      <c r="C276" s="449" t="str">
        <f>Residential!B276</f>
        <v>NA</v>
      </c>
      <c r="D276" s="443">
        <f>Residential!J276</f>
        <v>1.2E-2</v>
      </c>
      <c r="E276" s="444" t="str">
        <f>Residential!O276</f>
        <v>NV</v>
      </c>
      <c r="F276" s="445" t="str">
        <f>Residential!T276</f>
        <v>NV</v>
      </c>
      <c r="G276" s="443">
        <f>Commercial!J276</f>
        <v>5.0999999999999997E-2</v>
      </c>
      <c r="H276" s="444" t="str">
        <f>Commercial!O276</f>
        <v>NV</v>
      </c>
      <c r="I276" s="445" t="str">
        <f>Commercial!T276</f>
        <v>NV</v>
      </c>
      <c r="J276" s="447"/>
      <c r="K276" s="443">
        <f>Residential!L276</f>
        <v>1.4999999999999999E-2</v>
      </c>
      <c r="L276" s="444" t="str">
        <f>Residential!Q276</f>
        <v>NV</v>
      </c>
      <c r="M276" s="445" t="str">
        <f>Residential!V276</f>
        <v>NV</v>
      </c>
      <c r="N276" s="443">
        <f>Commercial!L276</f>
        <v>6.0999999999999999E-2</v>
      </c>
      <c r="O276" s="444" t="str">
        <f>Commercial!Q276</f>
        <v>NV</v>
      </c>
      <c r="P276" s="475" t="str">
        <f>Commercial!V276</f>
        <v>NV</v>
      </c>
    </row>
    <row r="277" spans="2:16" ht="14.25">
      <c r="B277" s="391" t="str">
        <f>Residential!A277</f>
        <v>Nickel Soluble Salts</v>
      </c>
      <c r="C277" s="449" t="str">
        <f>Residential!B277</f>
        <v>7440-02-0</v>
      </c>
      <c r="D277" s="443">
        <f>Residential!J277</f>
        <v>1.0999999999999999E-2</v>
      </c>
      <c r="E277" s="444" t="str">
        <f>Residential!O277</f>
        <v>NV</v>
      </c>
      <c r="F277" s="445" t="str">
        <f>Residential!T277</f>
        <v>NV</v>
      </c>
      <c r="G277" s="443">
        <f>Commercial!J277</f>
        <v>4.7E-2</v>
      </c>
      <c r="H277" s="444" t="str">
        <f>Commercial!O277</f>
        <v>NV</v>
      </c>
      <c r="I277" s="445" t="str">
        <f>Commercial!T277</f>
        <v>NV</v>
      </c>
      <c r="J277" s="447"/>
      <c r="K277" s="451">
        <f>Residential!L277</f>
        <v>0.01</v>
      </c>
      <c r="L277" s="444" t="str">
        <f>Residential!Q277</f>
        <v>NV</v>
      </c>
      <c r="M277" s="445" t="str">
        <f>Residential!V277</f>
        <v>NV</v>
      </c>
      <c r="N277" s="443">
        <f>Commercial!L277</f>
        <v>4.3999999999999997E-2</v>
      </c>
      <c r="O277" s="444" t="str">
        <f>Commercial!Q277</f>
        <v>NV</v>
      </c>
      <c r="P277" s="475" t="str">
        <f>Commercial!V277</f>
        <v>NV</v>
      </c>
    </row>
    <row r="278" spans="2:16" ht="14.25">
      <c r="B278" s="391" t="str">
        <f>Residential!A278</f>
        <v>Nickel Subsulfide</v>
      </c>
      <c r="C278" s="449" t="str">
        <f>Residential!B278</f>
        <v>12035-72-2</v>
      </c>
      <c r="D278" s="443">
        <f>Residential!J278</f>
        <v>5.8999999999999999E-3</v>
      </c>
      <c r="E278" s="444" t="str">
        <f>Residential!O278</f>
        <v>NV</v>
      </c>
      <c r="F278" s="445" t="str">
        <f>Residential!T278</f>
        <v>NV</v>
      </c>
      <c r="G278" s="443">
        <f>Commercial!J278</f>
        <v>2.5999999999999999E-2</v>
      </c>
      <c r="H278" s="444" t="str">
        <f>Commercial!O278</f>
        <v>NV</v>
      </c>
      <c r="I278" s="445" t="str">
        <f>Commercial!T278</f>
        <v>NV</v>
      </c>
      <c r="J278" s="447"/>
      <c r="K278" s="443">
        <f>Residential!L278</f>
        <v>1.4999999999999999E-2</v>
      </c>
      <c r="L278" s="444" t="str">
        <f>Residential!Q278</f>
        <v>NV</v>
      </c>
      <c r="M278" s="445" t="str">
        <f>Residential!V278</f>
        <v>NV</v>
      </c>
      <c r="N278" s="443">
        <f>Commercial!L278</f>
        <v>6.0999999999999999E-2</v>
      </c>
      <c r="O278" s="444" t="str">
        <f>Commercial!Q278</f>
        <v>NV</v>
      </c>
      <c r="P278" s="475" t="str">
        <f>Commercial!V278</f>
        <v>NV</v>
      </c>
    </row>
    <row r="279" spans="2:16" ht="14.25">
      <c r="B279" s="391" t="str">
        <f>Residential!A279</f>
        <v>Nickelocene</v>
      </c>
      <c r="C279" s="449" t="str">
        <f>Residential!B279</f>
        <v>1271-28-9</v>
      </c>
      <c r="D279" s="443">
        <f>Residential!J279</f>
        <v>1.0999999999999999E-2</v>
      </c>
      <c r="E279" s="444" t="str">
        <f>Residential!O279</f>
        <v>NV</v>
      </c>
      <c r="F279" s="445" t="str">
        <f>Residential!T279</f>
        <v>NV</v>
      </c>
      <c r="G279" s="443">
        <f>Commercial!J279</f>
        <v>4.7E-2</v>
      </c>
      <c r="H279" s="444" t="str">
        <f>Commercial!O279</f>
        <v>NV</v>
      </c>
      <c r="I279" s="445" t="str">
        <f>Commercial!T279</f>
        <v>NV</v>
      </c>
      <c r="J279" s="447"/>
      <c r="K279" s="443">
        <f>Residential!L279</f>
        <v>1.4999999999999999E-2</v>
      </c>
      <c r="L279" s="444" t="str">
        <f>Residential!Q279</f>
        <v>NV</v>
      </c>
      <c r="M279" s="445" t="str">
        <f>Residential!V279</f>
        <v>NV</v>
      </c>
      <c r="N279" s="443">
        <f>Commercial!L279</f>
        <v>6.0999999999999999E-2</v>
      </c>
      <c r="O279" s="444" t="str">
        <f>Commercial!Q279</f>
        <v>NV</v>
      </c>
      <c r="P279" s="475" t="str">
        <f>Commercial!V279</f>
        <v>NV</v>
      </c>
    </row>
    <row r="280" spans="2:16" ht="14.25">
      <c r="B280" s="391" t="str">
        <f>Residential!A280</f>
        <v>Nitroaniline, 2-</v>
      </c>
      <c r="C280" s="449" t="str">
        <f>Residential!B280</f>
        <v>88-74-4</v>
      </c>
      <c r="D280" s="443" t="str">
        <f>Residential!J280</f>
        <v>NITI</v>
      </c>
      <c r="E280" s="444" t="str">
        <f>Residential!O280</f>
        <v>NITI, NV</v>
      </c>
      <c r="F280" s="445" t="str">
        <f>Residential!T280</f>
        <v>NITI, NV</v>
      </c>
      <c r="G280" s="443" t="str">
        <f>Commercial!J280</f>
        <v>NITI</v>
      </c>
      <c r="H280" s="444" t="str">
        <f>Commercial!O280</f>
        <v>NITI, NV</v>
      </c>
      <c r="I280" s="445" t="str">
        <f>Commercial!T280</f>
        <v>NITI, NV</v>
      </c>
      <c r="J280" s="447"/>
      <c r="K280" s="443">
        <f>Residential!L280</f>
        <v>5.1999999999999998E-2</v>
      </c>
      <c r="L280" s="444" t="str">
        <f>Residential!Q280</f>
        <v>NV</v>
      </c>
      <c r="M280" s="445" t="str">
        <f>Residential!V280</f>
        <v>NV</v>
      </c>
      <c r="N280" s="443">
        <f>Commercial!L280</f>
        <v>0.22</v>
      </c>
      <c r="O280" s="444" t="str">
        <f>Commercial!Q280</f>
        <v>NV</v>
      </c>
      <c r="P280" s="475" t="str">
        <f>Commercial!V280</f>
        <v>NV</v>
      </c>
    </row>
    <row r="281" spans="2:16" ht="14.25">
      <c r="B281" s="391" t="str">
        <f>Residential!A281</f>
        <v>Nitroaniline, 4-</v>
      </c>
      <c r="C281" s="449" t="str">
        <f>Residential!B281</f>
        <v>100-01-6</v>
      </c>
      <c r="D281" s="443" t="str">
        <f>Residential!J281</f>
        <v>NITI</v>
      </c>
      <c r="E281" s="444" t="str">
        <f>Residential!O281</f>
        <v>NITI, NV</v>
      </c>
      <c r="F281" s="445" t="str">
        <f>Residential!T281</f>
        <v>NITI, NV</v>
      </c>
      <c r="G281" s="443" t="str">
        <f>Commercial!J281</f>
        <v>NITI</v>
      </c>
      <c r="H281" s="444" t="str">
        <f>Commercial!O281</f>
        <v>NITI, NV</v>
      </c>
      <c r="I281" s="445" t="str">
        <f>Commercial!T281</f>
        <v>NITI, NV</v>
      </c>
      <c r="J281" s="447"/>
      <c r="K281" s="443">
        <f>Residential!L281</f>
        <v>6.3</v>
      </c>
      <c r="L281" s="444" t="str">
        <f>Residential!Q281</f>
        <v>NV</v>
      </c>
      <c r="M281" s="445" t="str">
        <f>Residential!V281</f>
        <v>NV</v>
      </c>
      <c r="N281" s="443">
        <f>Commercial!L281</f>
        <v>26</v>
      </c>
      <c r="O281" s="444" t="str">
        <f>Commercial!Q281</f>
        <v>NV</v>
      </c>
      <c r="P281" s="475" t="str">
        <f>Commercial!V281</f>
        <v>NV</v>
      </c>
    </row>
    <row r="282" spans="2:16" ht="14.25">
      <c r="B282" s="391" t="str">
        <f>Residential!A282</f>
        <v>Nitrobenzene</v>
      </c>
      <c r="C282" s="449" t="str">
        <f>Residential!B282</f>
        <v>98-95-3</v>
      </c>
      <c r="D282" s="451">
        <f>Residential!J282</f>
        <v>7.0000000000000007E-2</v>
      </c>
      <c r="E282" s="444">
        <f>Residential!O282</f>
        <v>2.2999999999999998</v>
      </c>
      <c r="F282" s="445">
        <f>Residential!T282</f>
        <v>180</v>
      </c>
      <c r="G282" s="443">
        <f>Commercial!J282</f>
        <v>0.31</v>
      </c>
      <c r="H282" s="444">
        <f>Commercial!O282</f>
        <v>10</v>
      </c>
      <c r="I282" s="445">
        <f>Commercial!T282</f>
        <v>800</v>
      </c>
      <c r="J282" s="447"/>
      <c r="K282" s="443">
        <f>Residential!L282</f>
        <v>9.4</v>
      </c>
      <c r="L282" s="444">
        <f>Residential!Q282</f>
        <v>310</v>
      </c>
      <c r="M282" s="446">
        <f>Residential!V282</f>
        <v>25000</v>
      </c>
      <c r="N282" s="443">
        <f>Commercial!L282</f>
        <v>39</v>
      </c>
      <c r="O282" s="448">
        <f>Commercial!Q282</f>
        <v>1300</v>
      </c>
      <c r="P282" s="476">
        <f>Commercial!V282</f>
        <v>100000</v>
      </c>
    </row>
    <row r="283" spans="2:16" ht="14.25">
      <c r="B283" s="391" t="str">
        <f>Residential!A283</f>
        <v>Nitrofurazone</v>
      </c>
      <c r="C283" s="449" t="str">
        <f>Residential!B283</f>
        <v>59-87-0</v>
      </c>
      <c r="D283" s="443">
        <f>Residential!J283</f>
        <v>7.6E-3</v>
      </c>
      <c r="E283" s="444" t="str">
        <f>Residential!O283</f>
        <v>NV</v>
      </c>
      <c r="F283" s="445" t="str">
        <f>Residential!T283</f>
        <v>NV</v>
      </c>
      <c r="G283" s="443">
        <f>Commercial!J283</f>
        <v>3.3000000000000002E-2</v>
      </c>
      <c r="H283" s="444" t="str">
        <f>Commercial!O283</f>
        <v>NV</v>
      </c>
      <c r="I283" s="445" t="str">
        <f>Commercial!T283</f>
        <v>NV</v>
      </c>
      <c r="J283" s="447"/>
      <c r="K283" s="443" t="str">
        <f>Residential!L283</f>
        <v>NITI</v>
      </c>
      <c r="L283" s="444" t="str">
        <f>Residential!Q283</f>
        <v>NITI, NV</v>
      </c>
      <c r="M283" s="445" t="str">
        <f>Residential!V283</f>
        <v>NITI, NV</v>
      </c>
      <c r="N283" s="443" t="str">
        <f>Commercial!L283</f>
        <v>NITI</v>
      </c>
      <c r="O283" s="444" t="str">
        <f>Commercial!Q283</f>
        <v>NITI, NV</v>
      </c>
      <c r="P283" s="475" t="str">
        <f>Commercial!V283</f>
        <v>NITI, NV</v>
      </c>
    </row>
    <row r="284" spans="2:16" ht="14.25">
      <c r="B284" s="391" t="str">
        <f>Residential!A284</f>
        <v>Nitromethane</v>
      </c>
      <c r="C284" s="449" t="str">
        <f>Residential!B284</f>
        <v>75-52-5</v>
      </c>
      <c r="D284" s="443">
        <f>Residential!J284</f>
        <v>0.32</v>
      </c>
      <c r="E284" s="444">
        <f>Residential!O284</f>
        <v>11</v>
      </c>
      <c r="F284" s="445">
        <f>Residential!T284</f>
        <v>520</v>
      </c>
      <c r="G284" s="443">
        <f>Commercial!J284</f>
        <v>1.4</v>
      </c>
      <c r="H284" s="444">
        <f>Commercial!O284</f>
        <v>47</v>
      </c>
      <c r="I284" s="445">
        <f>Commercial!T284</f>
        <v>2300</v>
      </c>
      <c r="J284" s="447"/>
      <c r="K284" s="443">
        <f>Residential!L284</f>
        <v>5.2</v>
      </c>
      <c r="L284" s="444">
        <f>Residential!Q284</f>
        <v>170</v>
      </c>
      <c r="M284" s="446">
        <f>Residential!V284</f>
        <v>8400</v>
      </c>
      <c r="N284" s="443">
        <f>Commercial!L284</f>
        <v>22</v>
      </c>
      <c r="O284" s="444">
        <f>Commercial!Q284</f>
        <v>730</v>
      </c>
      <c r="P284" s="476">
        <f>Commercial!V284</f>
        <v>35000</v>
      </c>
    </row>
    <row r="285" spans="2:16" ht="14.25">
      <c r="B285" s="391" t="str">
        <f>Residential!A285</f>
        <v>Nitropropane, 2-</v>
      </c>
      <c r="C285" s="449" t="str">
        <f>Residential!B285</f>
        <v>79-46-9</v>
      </c>
      <c r="D285" s="443">
        <f>Residential!J285</f>
        <v>4.7999999999999996E-3</v>
      </c>
      <c r="E285" s="444">
        <f>Residential!O285</f>
        <v>0.16</v>
      </c>
      <c r="F285" s="458">
        <f>Residential!T285</f>
        <v>2</v>
      </c>
      <c r="G285" s="443">
        <f>Commercial!J285</f>
        <v>2.1000000000000001E-2</v>
      </c>
      <c r="H285" s="444">
        <f>Commercial!O285</f>
        <v>0.71</v>
      </c>
      <c r="I285" s="445">
        <f>Commercial!T285</f>
        <v>8.9</v>
      </c>
      <c r="J285" s="447"/>
      <c r="K285" s="443">
        <f>Residential!L285</f>
        <v>21</v>
      </c>
      <c r="L285" s="444">
        <f>Residential!Q285</f>
        <v>700</v>
      </c>
      <c r="M285" s="446">
        <f>Residential!V285</f>
        <v>8800</v>
      </c>
      <c r="N285" s="443">
        <f>Commercial!L285</f>
        <v>88</v>
      </c>
      <c r="O285" s="448">
        <f>Commercial!Q285</f>
        <v>2900</v>
      </c>
      <c r="P285" s="476">
        <f>Commercial!V285</f>
        <v>37000</v>
      </c>
    </row>
    <row r="286" spans="2:16" ht="14.25">
      <c r="B286" s="391" t="str">
        <f>Residential!A286</f>
        <v>Nitropyrene, 4-</v>
      </c>
      <c r="C286" s="449" t="str">
        <f>Residential!B286</f>
        <v>57835-92-4</v>
      </c>
      <c r="D286" s="443">
        <f>Residential!J286</f>
        <v>2.5999999999999999E-2</v>
      </c>
      <c r="E286" s="444" t="str">
        <f>Residential!O286</f>
        <v>NV</v>
      </c>
      <c r="F286" s="445" t="str">
        <f>Residential!T286</f>
        <v>NV</v>
      </c>
      <c r="G286" s="443">
        <f>Commercial!J286</f>
        <v>0.11</v>
      </c>
      <c r="H286" s="444" t="str">
        <f>Commercial!O286</f>
        <v>NV</v>
      </c>
      <c r="I286" s="445" t="str">
        <f>Commercial!T286</f>
        <v>NV</v>
      </c>
      <c r="J286" s="447"/>
      <c r="K286" s="443" t="str">
        <f>Residential!L286</f>
        <v>NITI</v>
      </c>
      <c r="L286" s="444" t="str">
        <f>Residential!Q286</f>
        <v>NITI, NV</v>
      </c>
      <c r="M286" s="445" t="str">
        <f>Residential!V286</f>
        <v>NITI, NV</v>
      </c>
      <c r="N286" s="443" t="str">
        <f>Commercial!L286</f>
        <v>NITI</v>
      </c>
      <c r="O286" s="444" t="str">
        <f>Commercial!Q286</f>
        <v>NITI, NV</v>
      </c>
      <c r="P286" s="475" t="str">
        <f>Commercial!V286</f>
        <v>NITI, NV</v>
      </c>
    </row>
    <row r="287" spans="2:16" ht="14.25">
      <c r="B287" s="391" t="str">
        <f>Residential!A287</f>
        <v>Nitrosodibutylamine, N-</v>
      </c>
      <c r="C287" s="449" t="str">
        <f>Residential!B287</f>
        <v>924-16-3</v>
      </c>
      <c r="D287" s="443">
        <f>Residential!J287</f>
        <v>1.8E-3</v>
      </c>
      <c r="E287" s="444">
        <f>Residential!O287</f>
        <v>5.8999999999999997E-2</v>
      </c>
      <c r="F287" s="445">
        <f>Residential!T287</f>
        <v>6.2</v>
      </c>
      <c r="G287" s="443">
        <f>Commercial!J287</f>
        <v>1.6000000000000001E-3</v>
      </c>
      <c r="H287" s="444" t="str">
        <f>Commercial!O287</f>
        <v>NV</v>
      </c>
      <c r="I287" s="445" t="str">
        <f>Commercial!T287</f>
        <v>NV</v>
      </c>
      <c r="J287" s="447"/>
      <c r="K287" s="443" t="str">
        <f>Residential!L287</f>
        <v>NITI</v>
      </c>
      <c r="L287" s="444" t="str">
        <f>Residential!Q287</f>
        <v>NITI</v>
      </c>
      <c r="M287" s="445" t="str">
        <f>Residential!V287</f>
        <v>NITI</v>
      </c>
      <c r="N287" s="443" t="str">
        <f>Commercial!L287</f>
        <v>NITI</v>
      </c>
      <c r="O287" s="444" t="str">
        <f>Commercial!Q287</f>
        <v>NITI, NV</v>
      </c>
      <c r="P287" s="475" t="str">
        <f>Commercial!V287</f>
        <v>NITI, NV</v>
      </c>
    </row>
    <row r="288" spans="2:16" ht="14.25">
      <c r="B288" s="391" t="str">
        <f>Residential!A288</f>
        <v>Nitrosodiethanolamine, N-</v>
      </c>
      <c r="C288" s="449" t="str">
        <f>Residential!B288</f>
        <v>1116-54-7</v>
      </c>
      <c r="D288" s="465">
        <f>Residential!J288</f>
        <v>3.5000000000000001E-3</v>
      </c>
      <c r="E288" s="444" t="str">
        <f>Residential!O288</f>
        <v>NV</v>
      </c>
      <c r="F288" s="445" t="str">
        <f>Residential!T288</f>
        <v>NV</v>
      </c>
      <c r="G288" s="443">
        <f>Commercial!J288</f>
        <v>3.6000000000000002E-4</v>
      </c>
      <c r="H288" s="444" t="str">
        <f>Commercial!O288</f>
        <v>NV</v>
      </c>
      <c r="I288" s="445" t="str">
        <f>Commercial!T288</f>
        <v>NV</v>
      </c>
      <c r="J288" s="447"/>
      <c r="K288" s="443" t="str">
        <f>Residential!L288</f>
        <v>NITI</v>
      </c>
      <c r="L288" s="444" t="str">
        <f>Residential!Q288</f>
        <v>NITI, NV</v>
      </c>
      <c r="M288" s="445" t="str">
        <f>Residential!V288</f>
        <v>NITI, NV</v>
      </c>
      <c r="N288" s="443" t="str">
        <f>Commercial!L288</f>
        <v>NITI</v>
      </c>
      <c r="O288" s="444" t="str">
        <f>Commercial!Q288</f>
        <v>NITI, NV</v>
      </c>
      <c r="P288" s="475" t="str">
        <f>Commercial!V288</f>
        <v>NITI, NV</v>
      </c>
    </row>
    <row r="289" spans="2:17" ht="14.25">
      <c r="B289" s="391" t="str">
        <f>Residential!A289</f>
        <v>Nitrosodiethylamine, N-</v>
      </c>
      <c r="C289" s="449" t="str">
        <f>Residential!B289</f>
        <v>55-18-5</v>
      </c>
      <c r="D289" s="443">
        <f>Residential!J289</f>
        <v>2.4000000000000001E-5</v>
      </c>
      <c r="E289" s="444" t="str">
        <f>Residential!O289</f>
        <v>NV</v>
      </c>
      <c r="F289" s="445" t="str">
        <f>Residential!T289</f>
        <v>NV</v>
      </c>
      <c r="G289" s="443">
        <f>Commercial!J289</f>
        <v>7.7000000000000002E-3</v>
      </c>
      <c r="H289" s="444">
        <f>Commercial!O289</f>
        <v>0.26</v>
      </c>
      <c r="I289" s="445">
        <f>Commercial!T289</f>
        <v>27</v>
      </c>
      <c r="J289" s="447"/>
      <c r="K289" s="443" t="str">
        <f>Residential!L289</f>
        <v>NITI</v>
      </c>
      <c r="L289" s="444" t="str">
        <f>Residential!Q289</f>
        <v>NITI, NV</v>
      </c>
      <c r="M289" s="445" t="str">
        <f>Residential!V289</f>
        <v>NITI, NV</v>
      </c>
      <c r="N289" s="443" t="str">
        <f>Commercial!L289</f>
        <v>NITI</v>
      </c>
      <c r="O289" s="444" t="str">
        <f>Commercial!Q289</f>
        <v>NITI</v>
      </c>
      <c r="P289" s="475" t="str">
        <f>Commercial!V289</f>
        <v>NITI</v>
      </c>
    </row>
    <row r="290" spans="2:17" ht="14.25">
      <c r="B290" s="391" t="str">
        <f>Residential!A290</f>
        <v>Nitrosodimethylamine, N-</v>
      </c>
      <c r="C290" s="449" t="str">
        <f>Residential!B290</f>
        <v>62-75-9</v>
      </c>
      <c r="D290" s="443">
        <f>Residential!J290</f>
        <v>7.2000000000000002E-5</v>
      </c>
      <c r="E290" s="444">
        <f>Residential!O290</f>
        <v>2.3999999999999998E-3</v>
      </c>
      <c r="F290" s="445">
        <f>Residential!T290</f>
        <v>2.1</v>
      </c>
      <c r="G290" s="443">
        <f>Commercial!J290</f>
        <v>1.4999999999999999E-2</v>
      </c>
      <c r="H290" s="444" t="str">
        <f>Commercial!O290</f>
        <v>NV</v>
      </c>
      <c r="I290" s="445" t="str">
        <f>Commercial!T290</f>
        <v>NV</v>
      </c>
      <c r="J290" s="447"/>
      <c r="K290" s="443">
        <f>Residential!L290</f>
        <v>4.2000000000000003E-2</v>
      </c>
      <c r="L290" s="444">
        <f>Residential!Q290</f>
        <v>1.4</v>
      </c>
      <c r="M290" s="445">
        <f>Residential!V290</f>
        <v>1200</v>
      </c>
      <c r="N290" s="443" t="str">
        <f>Commercial!L290</f>
        <v>NITI</v>
      </c>
      <c r="O290" s="444" t="str">
        <f>Commercial!Q290</f>
        <v>NITI, NV</v>
      </c>
      <c r="P290" s="475" t="str">
        <f>Commercial!V290</f>
        <v>NITI, NV</v>
      </c>
    </row>
    <row r="291" spans="2:17" ht="14.25">
      <c r="B291" s="391" t="str">
        <f>Residential!A291</f>
        <v>Nitrosodiphenylamine, N-</v>
      </c>
      <c r="C291" s="449" t="str">
        <f>Residential!B291</f>
        <v>86-30-6</v>
      </c>
      <c r="D291" s="443">
        <f>Residential!J291</f>
        <v>1.1000000000000001</v>
      </c>
      <c r="E291" s="444" t="str">
        <f>Residential!O291</f>
        <v>NV</v>
      </c>
      <c r="F291" s="445" t="str">
        <f>Residential!T291</f>
        <v>NV</v>
      </c>
      <c r="G291" s="443">
        <f>Commercial!J291</f>
        <v>2.9E-4</v>
      </c>
      <c r="H291" s="444" t="str">
        <f>Commercial!O291</f>
        <v>NV</v>
      </c>
      <c r="I291" s="445" t="str">
        <f>Commercial!T291</f>
        <v>NV</v>
      </c>
      <c r="J291" s="447"/>
      <c r="K291" s="443" t="str">
        <f>Residential!L291</f>
        <v>NITI</v>
      </c>
      <c r="L291" s="444" t="str">
        <f>Residential!Q291</f>
        <v>NITI, NV</v>
      </c>
      <c r="M291" s="445" t="str">
        <f>Residential!V291</f>
        <v>NITI, NV</v>
      </c>
      <c r="N291" s="443" t="str">
        <f>Commercial!L291</f>
        <v>NITI</v>
      </c>
      <c r="O291" s="444" t="str">
        <f>Commercial!Q291</f>
        <v>NITI, NV</v>
      </c>
      <c r="P291" s="475" t="str">
        <f>Commercial!V291</f>
        <v>NITI, NV</v>
      </c>
    </row>
    <row r="292" spans="2:17" ht="14.25">
      <c r="B292" s="391" t="str">
        <f>Residential!A292</f>
        <v>Nitrosodipropylamine, N-</v>
      </c>
      <c r="C292" s="449" t="str">
        <f>Residential!B292</f>
        <v>621-64-7</v>
      </c>
      <c r="D292" s="443">
        <f>Residential!J292</f>
        <v>1.4E-3</v>
      </c>
      <c r="E292" s="444" t="str">
        <f>Residential!O292</f>
        <v>NV</v>
      </c>
      <c r="F292" s="445" t="str">
        <f>Residential!T292</f>
        <v>NV</v>
      </c>
      <c r="G292" s="443">
        <f>Commercial!J292</f>
        <v>8.8000000000000003E-4</v>
      </c>
      <c r="H292" s="444">
        <f>Commercial!O292</f>
        <v>2.9000000000000001E-2</v>
      </c>
      <c r="I292" s="445">
        <f>Commercial!T292</f>
        <v>25</v>
      </c>
      <c r="J292" s="447"/>
      <c r="K292" s="443" t="str">
        <f>Residential!L292</f>
        <v>NITI</v>
      </c>
      <c r="L292" s="444" t="str">
        <f>Residential!Q292</f>
        <v>NITI, NV</v>
      </c>
      <c r="M292" s="446" t="str">
        <f>Residential!V292</f>
        <v>NITI, NV</v>
      </c>
      <c r="N292" s="443">
        <f>Commercial!L292</f>
        <v>0.18</v>
      </c>
      <c r="O292" s="444">
        <f>Commercial!Q292</f>
        <v>5.8</v>
      </c>
      <c r="P292" s="476">
        <f>Commercial!V292</f>
        <v>5000</v>
      </c>
    </row>
    <row r="293" spans="2:17" ht="14.25">
      <c r="B293" s="391" t="str">
        <f>Residential!A293</f>
        <v>Nitrosomethylethylamine, N-</v>
      </c>
      <c r="C293" s="449" t="str">
        <f>Residential!B293</f>
        <v>10595-95-6</v>
      </c>
      <c r="D293" s="443">
        <f>Residential!J293</f>
        <v>4.4999999999999999E-4</v>
      </c>
      <c r="E293" s="444">
        <f>Residential!O293</f>
        <v>1.4999999999999999E-2</v>
      </c>
      <c r="F293" s="445">
        <f>Residential!T293</f>
        <v>7.6</v>
      </c>
      <c r="G293" s="443">
        <f>Commercial!J293</f>
        <v>4.7</v>
      </c>
      <c r="H293" s="444" t="str">
        <f>Commercial!O293</f>
        <v>NV</v>
      </c>
      <c r="I293" s="445" t="str">
        <f>Commercial!T293</f>
        <v>NV</v>
      </c>
      <c r="J293" s="447"/>
      <c r="K293" s="443" t="str">
        <f>Residential!L293</f>
        <v>NITI</v>
      </c>
      <c r="L293" s="444" t="str">
        <f>Residential!Q293</f>
        <v>NITI</v>
      </c>
      <c r="M293" s="445" t="str">
        <f>Residential!V293</f>
        <v>NITI</v>
      </c>
      <c r="N293" s="443" t="str">
        <f>Commercial!L293</f>
        <v>NITI</v>
      </c>
      <c r="O293" s="444" t="str">
        <f>Commercial!Q293</f>
        <v>NITI, NV</v>
      </c>
      <c r="P293" s="475" t="str">
        <f>Commercial!V293</f>
        <v>NITI, NV</v>
      </c>
    </row>
    <row r="294" spans="2:17" ht="14.25">
      <c r="B294" s="391" t="str">
        <f>Residential!A294</f>
        <v>Nitrosomorpholine [N-]</v>
      </c>
      <c r="C294" s="449" t="str">
        <f>Residential!B294</f>
        <v>59-89-2</v>
      </c>
      <c r="D294" s="443">
        <f>Residential!J294</f>
        <v>1.5E-3</v>
      </c>
      <c r="E294" s="444" t="str">
        <f>Residential!O294</f>
        <v>NV</v>
      </c>
      <c r="F294" s="445" t="str">
        <f>Residential!T294</f>
        <v>NV</v>
      </c>
      <c r="G294" s="443">
        <f>Commercial!J294</f>
        <v>6.1000000000000004E-3</v>
      </c>
      <c r="H294" s="444" t="str">
        <f>Commercial!O294</f>
        <v>NV</v>
      </c>
      <c r="I294" s="445" t="str">
        <f>Commercial!T294</f>
        <v>NV</v>
      </c>
      <c r="J294" s="447"/>
      <c r="K294" s="443" t="str">
        <f>Residential!L294</f>
        <v>NITI</v>
      </c>
      <c r="L294" s="444" t="str">
        <f>Residential!Q294</f>
        <v>NITI, NV</v>
      </c>
      <c r="M294" s="445" t="str">
        <f>Residential!V294</f>
        <v>NITI, NV</v>
      </c>
      <c r="N294" s="443" t="str">
        <f>Commercial!L294</f>
        <v>NITI</v>
      </c>
      <c r="O294" s="444" t="str">
        <f>Commercial!Q294</f>
        <v>NITI, NV</v>
      </c>
      <c r="P294" s="475" t="str">
        <f>Commercial!V294</f>
        <v>NITI, NV</v>
      </c>
    </row>
    <row r="295" spans="2:17" ht="14.25">
      <c r="B295" s="391" t="str">
        <f>Residential!A295</f>
        <v>Nitroso-N-ethylurea, N-</v>
      </c>
      <c r="C295" s="449" t="str">
        <f>Residential!B295</f>
        <v>759-73-9</v>
      </c>
      <c r="D295" s="443">
        <f>Residential!J295</f>
        <v>1.2999999999999999E-4</v>
      </c>
      <c r="E295" s="444" t="str">
        <f>Residential!O295</f>
        <v>NV</v>
      </c>
      <c r="F295" s="445" t="str">
        <f>Residential!T295</f>
        <v>NV</v>
      </c>
      <c r="G295" s="455">
        <f>Commercial!J295</f>
        <v>2E-3</v>
      </c>
      <c r="H295" s="444">
        <f>Commercial!O295</f>
        <v>6.5000000000000002E-2</v>
      </c>
      <c r="I295" s="445">
        <f>Commercial!T295</f>
        <v>33</v>
      </c>
      <c r="J295" s="447"/>
      <c r="K295" s="443" t="str">
        <f>Residential!L295</f>
        <v>NITI</v>
      </c>
      <c r="L295" s="444" t="str">
        <f>Residential!Q295</f>
        <v>NITI, NV</v>
      </c>
      <c r="M295" s="445" t="str">
        <f>Residential!V295</f>
        <v>NITI, NV</v>
      </c>
      <c r="N295" s="443" t="str">
        <f>Commercial!L295</f>
        <v>NITI</v>
      </c>
      <c r="O295" s="444" t="str">
        <f>Commercial!Q295</f>
        <v>NITI</v>
      </c>
      <c r="P295" s="475" t="str">
        <f>Commercial!V295</f>
        <v>NITI</v>
      </c>
    </row>
    <row r="296" spans="2:17" ht="14.25">
      <c r="B296" s="391" t="str">
        <f>Residential!A296</f>
        <v>Nitroso-N-methylurea, N-</v>
      </c>
      <c r="C296" s="449" t="str">
        <f>Residential!B296</f>
        <v>684-93-5</v>
      </c>
      <c r="D296" s="443">
        <f>Residential!J296</f>
        <v>3.0000000000000001E-5</v>
      </c>
      <c r="E296" s="444" t="str">
        <f>Residential!O296</f>
        <v>NV</v>
      </c>
      <c r="F296" s="445" t="str">
        <f>Residential!T296</f>
        <v>NV</v>
      </c>
      <c r="G296" s="443">
        <f>Commercial!J296</f>
        <v>6.4999999999999997E-3</v>
      </c>
      <c r="H296" s="444" t="str">
        <f>Commercial!O296</f>
        <v>NV</v>
      </c>
      <c r="I296" s="445" t="str">
        <f>Commercial!T296</f>
        <v>NV</v>
      </c>
      <c r="J296" s="447"/>
      <c r="K296" s="443" t="str">
        <f>Residential!L296</f>
        <v>NITI</v>
      </c>
      <c r="L296" s="444" t="str">
        <f>Residential!Q296</f>
        <v>NITI, NV</v>
      </c>
      <c r="M296" s="445" t="str">
        <f>Residential!V296</f>
        <v>NITI, NV</v>
      </c>
      <c r="N296" s="443" t="str">
        <f>Commercial!L296</f>
        <v>NITI</v>
      </c>
      <c r="O296" s="444" t="str">
        <f>Commercial!Q296</f>
        <v>NITI, NV</v>
      </c>
      <c r="P296" s="475" t="str">
        <f>Commercial!V296</f>
        <v>NITI, NV</v>
      </c>
    </row>
    <row r="297" spans="2:17" ht="14.25">
      <c r="B297" s="391" t="str">
        <f>Residential!A297</f>
        <v>Nitrosopiperidine [N-]</v>
      </c>
      <c r="C297" s="449" t="str">
        <f>Residential!B297</f>
        <v>100-75-4</v>
      </c>
      <c r="D297" s="455">
        <f>Residential!J297</f>
        <v>1E-3</v>
      </c>
      <c r="E297" s="444" t="str">
        <f>Residential!O297</f>
        <v>NV</v>
      </c>
      <c r="F297" s="445" t="str">
        <f>Residential!T297</f>
        <v>NV</v>
      </c>
      <c r="G297" s="443">
        <f>Commercial!J297</f>
        <v>4.4999999999999997E-3</v>
      </c>
      <c r="H297" s="444" t="str">
        <f>Commercial!O297</f>
        <v>NV</v>
      </c>
      <c r="I297" s="445" t="str">
        <f>Commercial!T297</f>
        <v>NV</v>
      </c>
      <c r="J297" s="447"/>
      <c r="K297" s="443" t="str">
        <f>Residential!L297</f>
        <v>NITI</v>
      </c>
      <c r="L297" s="444" t="str">
        <f>Residential!Q297</f>
        <v>NITI, NV</v>
      </c>
      <c r="M297" s="445" t="str">
        <f>Residential!V297</f>
        <v>NITI, NV</v>
      </c>
      <c r="N297" s="443" t="str">
        <f>Commercial!L297</f>
        <v>NITI</v>
      </c>
      <c r="O297" s="444" t="str">
        <f>Commercial!Q297</f>
        <v>NITI, NV</v>
      </c>
      <c r="P297" s="475" t="str">
        <f>Commercial!V297</f>
        <v>NITI, NV</v>
      </c>
    </row>
    <row r="298" spans="2:17" ht="14.25">
      <c r="B298" s="391" t="str">
        <f>Residential!A298</f>
        <v>Nitrosopyrrolidine, N-</v>
      </c>
      <c r="C298" s="449" t="str">
        <f>Residential!B298</f>
        <v>930-55-2</v>
      </c>
      <c r="D298" s="443">
        <f>Residential!J298</f>
        <v>4.5999999999999999E-3</v>
      </c>
      <c r="E298" s="444" t="str">
        <f>Residential!O298</f>
        <v>NV</v>
      </c>
      <c r="F298" s="445" t="str">
        <f>Residential!T298</f>
        <v>NV</v>
      </c>
      <c r="G298" s="451">
        <f>Commercial!J298</f>
        <v>0.02</v>
      </c>
      <c r="H298" s="444" t="str">
        <f>Commercial!O298</f>
        <v>NV</v>
      </c>
      <c r="I298" s="445" t="str">
        <f>Commercial!T298</f>
        <v>NV</v>
      </c>
      <c r="J298" s="447"/>
      <c r="K298" s="443" t="str">
        <f>Residential!L298</f>
        <v>NITI</v>
      </c>
      <c r="L298" s="444" t="str">
        <f>Residential!Q298</f>
        <v>NITI, NV</v>
      </c>
      <c r="M298" s="445" t="str">
        <f>Residential!V298</f>
        <v>NITI, NV</v>
      </c>
      <c r="N298" s="443" t="str">
        <f>Commercial!L298</f>
        <v>NITI</v>
      </c>
      <c r="O298" s="444" t="str">
        <f>Commercial!Q298</f>
        <v>NITI, NV</v>
      </c>
      <c r="P298" s="475" t="str">
        <f>Commercial!V298</f>
        <v>NITI, NV</v>
      </c>
    </row>
    <row r="299" spans="2:17" ht="14.25">
      <c r="B299" s="391" t="str">
        <f>Residential!A299</f>
        <v>Nonane, n-</v>
      </c>
      <c r="C299" s="449" t="str">
        <f>Residential!B299</f>
        <v>111-84-2</v>
      </c>
      <c r="D299" s="443" t="str">
        <f>Residential!J299</f>
        <v>NITI</v>
      </c>
      <c r="E299" s="444" t="str">
        <f>Residential!O299</f>
        <v>NITI</v>
      </c>
      <c r="F299" s="445" t="str">
        <f>Residential!T299</f>
        <v>NITI</v>
      </c>
      <c r="G299" s="443" t="str">
        <f>Commercial!J299</f>
        <v>NITI</v>
      </c>
      <c r="H299" s="444" t="str">
        <f>Commercial!O299</f>
        <v>NITI</v>
      </c>
      <c r="I299" s="445" t="str">
        <f>Commercial!T299</f>
        <v>NITI</v>
      </c>
      <c r="J299" s="447"/>
      <c r="K299" s="443">
        <f>Residential!L299</f>
        <v>21</v>
      </c>
      <c r="L299" s="444">
        <f>Residential!Q299</f>
        <v>700</v>
      </c>
      <c r="M299" s="445">
        <f>Residential!V299</f>
        <v>0.33</v>
      </c>
      <c r="N299" s="443">
        <f>Commercial!L299</f>
        <v>88</v>
      </c>
      <c r="O299" s="448">
        <f>Commercial!Q299</f>
        <v>2900</v>
      </c>
      <c r="P299" s="475">
        <f>Commercial!V299</f>
        <v>1.4</v>
      </c>
    </row>
    <row r="300" spans="2:17" ht="14.25">
      <c r="B300" s="391" t="str">
        <f>Residential!A300</f>
        <v>OCDD</v>
      </c>
      <c r="C300" s="449" t="str">
        <f>Residential!B300</f>
        <v>3268-87-9</v>
      </c>
      <c r="D300" s="443">
        <f>Residential!J300</f>
        <v>2.5000000000000001E-4</v>
      </c>
      <c r="E300" s="444" t="str">
        <f>Residential!O300</f>
        <v>NV</v>
      </c>
      <c r="F300" s="445" t="str">
        <f>Residential!T300</f>
        <v>NV</v>
      </c>
      <c r="G300" s="443">
        <f>Commercial!J300</f>
        <v>1.1000000000000001E-3</v>
      </c>
      <c r="H300" s="444" t="str">
        <f>Commercial!O300</f>
        <v>NV</v>
      </c>
      <c r="I300" s="445" t="str">
        <f>Commercial!T300</f>
        <v>NV</v>
      </c>
      <c r="J300" s="447"/>
      <c r="K300" s="443">
        <f>Residential!L300</f>
        <v>0.14000000000000001</v>
      </c>
      <c r="L300" s="444" t="str">
        <f>Residential!Q300</f>
        <v>NV</v>
      </c>
      <c r="M300" s="445" t="str">
        <f>Residential!V300</f>
        <v>NV</v>
      </c>
      <c r="N300" s="443">
        <f>Commercial!L300</f>
        <v>0.57999999999999996</v>
      </c>
      <c r="O300" s="444" t="str">
        <f>Commercial!Q300</f>
        <v>NV</v>
      </c>
      <c r="P300" s="475" t="str">
        <f>Commercial!V300</f>
        <v>NV</v>
      </c>
      <c r="Q300" s="219" t="s">
        <v>1279</v>
      </c>
    </row>
    <row r="301" spans="2:17" ht="14.25">
      <c r="B301" s="391" t="str">
        <f>Residential!A301</f>
        <v>OCDF</v>
      </c>
      <c r="C301" s="449" t="str">
        <f>Residential!B301</f>
        <v>39001-02-0</v>
      </c>
      <c r="D301" s="443">
        <f>Residential!J301</f>
        <v>2.5000000000000001E-4</v>
      </c>
      <c r="E301" s="444" t="str">
        <f>Residential!O301</f>
        <v>NV</v>
      </c>
      <c r="F301" s="445" t="str">
        <f>Residential!T301</f>
        <v>NV</v>
      </c>
      <c r="G301" s="443">
        <f>Commercial!J301</f>
        <v>1.1000000000000001E-3</v>
      </c>
      <c r="H301" s="444" t="str">
        <f>Commercial!O301</f>
        <v>NV</v>
      </c>
      <c r="I301" s="445" t="str">
        <f>Commercial!T301</f>
        <v>NV</v>
      </c>
      <c r="J301" s="447"/>
      <c r="K301" s="443">
        <f>Residential!L301</f>
        <v>0.14000000000000001</v>
      </c>
      <c r="L301" s="444" t="str">
        <f>Residential!Q301</f>
        <v>NV</v>
      </c>
      <c r="M301" s="445" t="str">
        <f>Residential!V301</f>
        <v>NV</v>
      </c>
      <c r="N301" s="443">
        <f>Commercial!L301</f>
        <v>0.57999999999999996</v>
      </c>
      <c r="O301" s="444" t="str">
        <f>Commercial!Q301</f>
        <v>NV</v>
      </c>
      <c r="P301" s="475" t="str">
        <f>Commercial!V301</f>
        <v>NV</v>
      </c>
      <c r="Q301" s="219" t="s">
        <v>1279</v>
      </c>
    </row>
    <row r="302" spans="2:17" ht="14.25">
      <c r="B302" s="391" t="str">
        <f>Residential!A302</f>
        <v>PeCDF, 1,2,3,7,8-</v>
      </c>
      <c r="C302" s="449" t="str">
        <f>Residential!B302</f>
        <v>57117-41-6</v>
      </c>
      <c r="D302" s="443">
        <f>Residential!J302</f>
        <v>2.5000000000000002E-6</v>
      </c>
      <c r="E302" s="444" t="str">
        <f>Residential!O302</f>
        <v>NV</v>
      </c>
      <c r="F302" s="445" t="str">
        <f>Residential!T302</f>
        <v>NV</v>
      </c>
      <c r="G302" s="443">
        <f>Commercial!J302</f>
        <v>1.1E-5</v>
      </c>
      <c r="H302" s="444" t="str">
        <f>Commercial!O302</f>
        <v>NV</v>
      </c>
      <c r="I302" s="445" t="str">
        <f>Commercial!T302</f>
        <v>NV</v>
      </c>
      <c r="J302" s="447"/>
      <c r="K302" s="443">
        <f>Residential!L302</f>
        <v>1.4E-3</v>
      </c>
      <c r="L302" s="444" t="str">
        <f>Residential!Q302</f>
        <v>NV</v>
      </c>
      <c r="M302" s="445" t="str">
        <f>Residential!V302</f>
        <v>NV</v>
      </c>
      <c r="N302" s="443">
        <f>Commercial!L302</f>
        <v>5.7999999999999996E-3</v>
      </c>
      <c r="O302" s="444" t="str">
        <f>Commercial!Q302</f>
        <v>NV</v>
      </c>
      <c r="P302" s="475" t="str">
        <f>Commercial!V302</f>
        <v>NV</v>
      </c>
      <c r="Q302" s="219" t="s">
        <v>1279</v>
      </c>
    </row>
    <row r="303" spans="2:17" ht="14.25">
      <c r="B303" s="391" t="str">
        <f>Residential!A303</f>
        <v>PeCDF, 2,3,4,7,8-</v>
      </c>
      <c r="C303" s="449" t="str">
        <f>Residential!B303</f>
        <v>57117-31-4</v>
      </c>
      <c r="D303" s="443">
        <f>Residential!J303</f>
        <v>2.4999999999999999E-7</v>
      </c>
      <c r="E303" s="444" t="str">
        <f>Residential!O303</f>
        <v>NV</v>
      </c>
      <c r="F303" s="445" t="str">
        <f>Residential!T303</f>
        <v>NV</v>
      </c>
      <c r="G303" s="443">
        <f>Commercial!J303</f>
        <v>1.1000000000000001E-6</v>
      </c>
      <c r="H303" s="444" t="str">
        <f>Commercial!O303</f>
        <v>NV</v>
      </c>
      <c r="I303" s="445" t="str">
        <f>Commercial!T303</f>
        <v>NV</v>
      </c>
      <c r="J303" s="447"/>
      <c r="K303" s="443">
        <f>Residential!L303</f>
        <v>1.3999999999999999E-4</v>
      </c>
      <c r="L303" s="444" t="str">
        <f>Residential!Q303</f>
        <v>NV</v>
      </c>
      <c r="M303" s="445" t="str">
        <f>Residential!V303</f>
        <v>NV</v>
      </c>
      <c r="N303" s="443">
        <f>Commercial!L303</f>
        <v>5.8E-4</v>
      </c>
      <c r="O303" s="444" t="str">
        <f>Commercial!Q303</f>
        <v>NV</v>
      </c>
      <c r="P303" s="475" t="str">
        <f>Commercial!V303</f>
        <v>NV</v>
      </c>
      <c r="Q303" s="219" t="s">
        <v>1279</v>
      </c>
    </row>
    <row r="304" spans="2:17" ht="14.25">
      <c r="B304" s="391" t="str">
        <f>Residential!A304</f>
        <v>Pentachlorobiphenyl, 2,3,3',4,4'- (PCB 105)</v>
      </c>
      <c r="C304" s="449" t="str">
        <f>Residential!B304</f>
        <v>32598-14-4</v>
      </c>
      <c r="D304" s="443">
        <f>Residential!J304</f>
        <v>2.5000000000000001E-3</v>
      </c>
      <c r="E304" s="444">
        <f>Residential!O304</f>
        <v>8.2000000000000003E-2</v>
      </c>
      <c r="F304" s="445">
        <f>Residential!T304</f>
        <v>0.81</v>
      </c>
      <c r="G304" s="443">
        <f>Commercial!J304</f>
        <v>1.0999999999999999E-2</v>
      </c>
      <c r="H304" s="444">
        <f>Commercial!O304</f>
        <v>0.36</v>
      </c>
      <c r="I304" s="445">
        <f>Commercial!T304</f>
        <v>1.4</v>
      </c>
      <c r="J304" s="447"/>
      <c r="K304" s="443">
        <f>Residential!L304</f>
        <v>1.4</v>
      </c>
      <c r="L304" s="444">
        <f>Residential!Q304</f>
        <v>46</v>
      </c>
      <c r="M304" s="445">
        <f>Residential!V304</f>
        <v>450</v>
      </c>
      <c r="N304" s="443">
        <f>Commercial!L304</f>
        <v>5.8</v>
      </c>
      <c r="O304" s="444">
        <f>Commercial!Q304</f>
        <v>190</v>
      </c>
      <c r="P304" s="475">
        <f>Commercial!V304</f>
        <v>750</v>
      </c>
      <c r="Q304" s="219" t="s">
        <v>1277</v>
      </c>
    </row>
    <row r="305" spans="2:17" ht="14.25">
      <c r="B305" s="391" t="str">
        <f>Residential!A305</f>
        <v>Pentachlorobiphenyl, 2,3,4,4',5- (PCB 114)</v>
      </c>
      <c r="C305" s="449" t="str">
        <f>Residential!B305</f>
        <v>74472-37-0</v>
      </c>
      <c r="D305" s="443">
        <f>Residential!J305</f>
        <v>2.5000000000000001E-3</v>
      </c>
      <c r="E305" s="444">
        <f>Residential!O305</f>
        <v>8.2000000000000003E-2</v>
      </c>
      <c r="F305" s="445">
        <f>Residential!T305</f>
        <v>0.65</v>
      </c>
      <c r="G305" s="443">
        <f>Commercial!J305</f>
        <v>1.0999999999999999E-2</v>
      </c>
      <c r="H305" s="444">
        <f>Commercial!O305</f>
        <v>0.36</v>
      </c>
      <c r="I305" s="445">
        <f>Commercial!T305</f>
        <v>3.5</v>
      </c>
      <c r="J305" s="447"/>
      <c r="K305" s="443">
        <f>Residential!L305</f>
        <v>1.4</v>
      </c>
      <c r="L305" s="444">
        <f>Residential!Q305</f>
        <v>46</v>
      </c>
      <c r="M305" s="445">
        <f>Residential!V305</f>
        <v>370</v>
      </c>
      <c r="N305" s="443">
        <f>Commercial!L305</f>
        <v>5.8</v>
      </c>
      <c r="O305" s="444">
        <f>Commercial!Q305</f>
        <v>190</v>
      </c>
      <c r="P305" s="476">
        <f>Commercial!V305</f>
        <v>1900</v>
      </c>
      <c r="Q305" s="219" t="s">
        <v>1277</v>
      </c>
    </row>
    <row r="306" spans="2:17" ht="14.25">
      <c r="B306" s="391" t="str">
        <f>Residential!A306</f>
        <v>Pentachlorobiphenyl, 2,3',4,4',5- (PCB 118)</v>
      </c>
      <c r="C306" s="449" t="str">
        <f>Residential!B306</f>
        <v>31508-00-6</v>
      </c>
      <c r="D306" s="443">
        <f>Residential!J306</f>
        <v>2.5000000000000001E-3</v>
      </c>
      <c r="E306" s="444">
        <f>Residential!O306</f>
        <v>8.2000000000000003E-2</v>
      </c>
      <c r="F306" s="445">
        <f>Residential!T306</f>
        <v>0.79</v>
      </c>
      <c r="G306" s="443">
        <f>Commercial!J306</f>
        <v>1.0999999999999999E-2</v>
      </c>
      <c r="H306" s="444">
        <f>Commercial!O306</f>
        <v>0.36</v>
      </c>
      <c r="I306" s="445">
        <f>Commercial!T306</f>
        <v>3.5</v>
      </c>
      <c r="J306" s="447"/>
      <c r="K306" s="443">
        <f>Residential!L306</f>
        <v>1.4</v>
      </c>
      <c r="L306" s="444">
        <f>Residential!Q306</f>
        <v>46</v>
      </c>
      <c r="M306" s="445">
        <f>Residential!V306</f>
        <v>450</v>
      </c>
      <c r="N306" s="443">
        <f>Commercial!L306</f>
        <v>5.8</v>
      </c>
      <c r="O306" s="444">
        <f>Commercial!Q306</f>
        <v>190</v>
      </c>
      <c r="P306" s="476">
        <f>Commercial!V306</f>
        <v>1900</v>
      </c>
      <c r="Q306" s="219" t="s">
        <v>1277</v>
      </c>
    </row>
    <row r="307" spans="2:17" ht="14.25">
      <c r="B307" s="391" t="str">
        <f>Residential!A307</f>
        <v>Pentachlorobiphenyl, 2',3,4,4',5- (PCB 123)</v>
      </c>
      <c r="C307" s="449" t="str">
        <f>Residential!B307</f>
        <v>65510-44-3</v>
      </c>
      <c r="D307" s="443">
        <f>Residential!J307</f>
        <v>2.5000000000000001E-3</v>
      </c>
      <c r="E307" s="444">
        <f>Residential!O307</f>
        <v>8.2000000000000003E-2</v>
      </c>
      <c r="F307" s="445">
        <f>Residential!T307</f>
        <v>0.32</v>
      </c>
      <c r="G307" s="443">
        <f>Commercial!J307</f>
        <v>1.0999999999999999E-2</v>
      </c>
      <c r="H307" s="444">
        <f>Commercial!O307</f>
        <v>0.36</v>
      </c>
      <c r="I307" s="445">
        <f>Commercial!T307</f>
        <v>2.9</v>
      </c>
      <c r="J307" s="447"/>
      <c r="K307" s="443">
        <f>Residential!L307</f>
        <v>1.4</v>
      </c>
      <c r="L307" s="444">
        <f>Residential!Q307</f>
        <v>46</v>
      </c>
      <c r="M307" s="445">
        <f>Residential!V307</f>
        <v>180</v>
      </c>
      <c r="N307" s="443">
        <f>Commercial!L307</f>
        <v>5.8</v>
      </c>
      <c r="O307" s="444">
        <f>Commercial!Q307</f>
        <v>190</v>
      </c>
      <c r="P307" s="476">
        <f>Commercial!V307</f>
        <v>1500</v>
      </c>
      <c r="Q307" s="219" t="s">
        <v>1277</v>
      </c>
    </row>
    <row r="308" spans="2:17" ht="14.25">
      <c r="B308" s="391" t="str">
        <f>Residential!A308</f>
        <v>Pentachlorobiphenyl, 3,3',4,4',5- (PCB 126)</v>
      </c>
      <c r="C308" s="449" t="str">
        <f>Residential!B308</f>
        <v>57465-28-8</v>
      </c>
      <c r="D308" s="443">
        <f>Residential!J308</f>
        <v>7.4000000000000001E-7</v>
      </c>
      <c r="E308" s="444">
        <f>Residential!O308</f>
        <v>2.5000000000000001E-5</v>
      </c>
      <c r="F308" s="445">
        <f>Residential!T308</f>
        <v>3.6000000000000002E-4</v>
      </c>
      <c r="G308" s="443">
        <f>Commercial!J308</f>
        <v>3.1999999999999999E-6</v>
      </c>
      <c r="H308" s="444">
        <f>Commercial!O308</f>
        <v>1.1E-4</v>
      </c>
      <c r="I308" s="445">
        <f>Commercial!T308</f>
        <v>1.6000000000000001E-3</v>
      </c>
      <c r="J308" s="447"/>
      <c r="K308" s="443">
        <f>Residential!L308</f>
        <v>4.2000000000000002E-4</v>
      </c>
      <c r="L308" s="444">
        <f>Residential!Q308</f>
        <v>1.4E-2</v>
      </c>
      <c r="M308" s="461">
        <f>Residential!V308</f>
        <v>0.2</v>
      </c>
      <c r="N308" s="443">
        <f>Commercial!L308</f>
        <v>1.8E-3</v>
      </c>
      <c r="O308" s="444">
        <f>Commercial!Q308</f>
        <v>5.8000000000000003E-2</v>
      </c>
      <c r="P308" s="475">
        <f>Commercial!V308</f>
        <v>0.85</v>
      </c>
      <c r="Q308" s="219" t="s">
        <v>1277</v>
      </c>
    </row>
    <row r="309" spans="2:17" ht="14.25">
      <c r="B309" s="391" t="str">
        <f>Residential!A309</f>
        <v>Pentachlorodibenzo-p-dioxin, 1,2,3,7,8-</v>
      </c>
      <c r="C309" s="449" t="str">
        <f>Residential!B309</f>
        <v>40321-76-4</v>
      </c>
      <c r="D309" s="443">
        <f>Residential!J309</f>
        <v>7.4000000000000001E-8</v>
      </c>
      <c r="E309" s="444" t="str">
        <f>Residential!O309</f>
        <v>NV</v>
      </c>
      <c r="F309" s="445" t="str">
        <f>Residential!T309</f>
        <v>NV</v>
      </c>
      <c r="G309" s="443">
        <f>Commercial!J309</f>
        <v>3.2000000000000001E-7</v>
      </c>
      <c r="H309" s="444" t="str">
        <f>Commercial!O309</f>
        <v>NV</v>
      </c>
      <c r="I309" s="445" t="str">
        <f>Commercial!T309</f>
        <v>NV</v>
      </c>
      <c r="J309" s="447"/>
      <c r="K309" s="443">
        <f>Residential!L309</f>
        <v>4.1999999999999998E-5</v>
      </c>
      <c r="L309" s="444" t="str">
        <f>Residential!Q309</f>
        <v>NV</v>
      </c>
      <c r="M309" s="445" t="str">
        <f>Residential!V309</f>
        <v>NV</v>
      </c>
      <c r="N309" s="443">
        <f>Commercial!L309</f>
        <v>1.8000000000000001E-4</v>
      </c>
      <c r="O309" s="444" t="str">
        <f>Commercial!Q309</f>
        <v>NV</v>
      </c>
      <c r="P309" s="475" t="str">
        <f>Commercial!V309</f>
        <v>NV</v>
      </c>
      <c r="Q309" s="219" t="s">
        <v>1279</v>
      </c>
    </row>
    <row r="310" spans="2:17" ht="14.25">
      <c r="B310" s="391" t="str">
        <f>Residential!A310</f>
        <v>Pentachlorophenol</v>
      </c>
      <c r="C310" s="449" t="str">
        <f>Residential!B310</f>
        <v>87-86-5</v>
      </c>
      <c r="D310" s="443">
        <f>Residential!J310</f>
        <v>0.55000000000000004</v>
      </c>
      <c r="E310" s="444" t="str">
        <f>Residential!O310</f>
        <v>NV</v>
      </c>
      <c r="F310" s="445" t="str">
        <f>Residential!T310</f>
        <v>NV</v>
      </c>
      <c r="G310" s="443">
        <f>Commercial!J310</f>
        <v>2.4</v>
      </c>
      <c r="H310" s="444" t="str">
        <f>Commercial!O310</f>
        <v>NV</v>
      </c>
      <c r="I310" s="445" t="str">
        <f>Commercial!T310</f>
        <v>NV</v>
      </c>
      <c r="J310" s="447"/>
      <c r="K310" s="443" t="str">
        <f>Residential!L310</f>
        <v>NITI</v>
      </c>
      <c r="L310" s="444" t="str">
        <f>Residential!Q310</f>
        <v>NITI, NV</v>
      </c>
      <c r="M310" s="445" t="str">
        <f>Residential!V310</f>
        <v>NITI, NV</v>
      </c>
      <c r="N310" s="443" t="str">
        <f>Commercial!L310</f>
        <v>NITI</v>
      </c>
      <c r="O310" s="444" t="str">
        <f>Commercial!Q310</f>
        <v>NITI, NV</v>
      </c>
      <c r="P310" s="475" t="str">
        <f>Commercial!V310</f>
        <v>NITI, NV</v>
      </c>
    </row>
    <row r="311" spans="2:17" ht="14.25">
      <c r="B311" s="391" t="str">
        <f>Residential!A311</f>
        <v>Pentane, n-</v>
      </c>
      <c r="C311" s="449" t="str">
        <f>Residential!B311</f>
        <v>109-66-0</v>
      </c>
      <c r="D311" s="443" t="str">
        <f>Residential!J311</f>
        <v>NITI</v>
      </c>
      <c r="E311" s="444" t="str">
        <f>Residential!O311</f>
        <v>NITI</v>
      </c>
      <c r="F311" s="445" t="str">
        <f>Residential!T311</f>
        <v>NITI</v>
      </c>
      <c r="G311" s="443" t="str">
        <f>Commercial!J311</f>
        <v>NITI</v>
      </c>
      <c r="H311" s="444" t="str">
        <f>Commercial!O311</f>
        <v>NITI</v>
      </c>
      <c r="I311" s="445" t="str">
        <f>Commercial!T311</f>
        <v>NITI</v>
      </c>
      <c r="J311" s="447"/>
      <c r="K311" s="456">
        <f>Residential!L311</f>
        <v>1000</v>
      </c>
      <c r="L311" s="448">
        <f>Residential!Q311</f>
        <v>35000</v>
      </c>
      <c r="M311" s="445">
        <f>Residential!V311</f>
        <v>32</v>
      </c>
      <c r="N311" s="456">
        <f>Commercial!L311</f>
        <v>4400</v>
      </c>
      <c r="O311" s="448">
        <f>Commercial!Q311</f>
        <v>150000</v>
      </c>
      <c r="P311" s="475">
        <f>Commercial!V311</f>
        <v>130</v>
      </c>
    </row>
    <row r="312" spans="2:17" ht="14.25">
      <c r="B312" s="391" t="str">
        <f>Residential!A312</f>
        <v>Perylene</v>
      </c>
      <c r="C312" s="449" t="str">
        <f>Residential!B312</f>
        <v>198-55-0</v>
      </c>
      <c r="D312" s="443" t="str">
        <f>Residential!J312</f>
        <v>NITI</v>
      </c>
      <c r="E312" s="444" t="str">
        <f>Residential!O312</f>
        <v>NITI, NV</v>
      </c>
      <c r="F312" s="445" t="str">
        <f>Residential!T312</f>
        <v>NITI, NV</v>
      </c>
      <c r="G312" s="443" t="str">
        <f>Commercial!J312</f>
        <v>NITI</v>
      </c>
      <c r="H312" s="444" t="str">
        <f>Commercial!O312</f>
        <v>NITI, NV</v>
      </c>
      <c r="I312" s="445" t="str">
        <f>Commercial!T312</f>
        <v>NITI, NV</v>
      </c>
      <c r="J312" s="447"/>
      <c r="K312" s="443">
        <f>Residential!L312</f>
        <v>2.0999999999999999E-3</v>
      </c>
      <c r="L312" s="444" t="str">
        <f>Residential!Q312</f>
        <v>NV</v>
      </c>
      <c r="M312" s="445" t="str">
        <f>Residential!V312</f>
        <v>NV</v>
      </c>
      <c r="N312" s="443">
        <f>Commercial!L312</f>
        <v>8.8000000000000005E-3</v>
      </c>
      <c r="O312" s="444" t="str">
        <f>Commercial!Q312</f>
        <v>NV</v>
      </c>
      <c r="P312" s="475" t="str">
        <f>Commercial!V312</f>
        <v>NV</v>
      </c>
    </row>
    <row r="313" spans="2:17" ht="14.25">
      <c r="B313" s="391" t="str">
        <f>Residential!A313</f>
        <v>Phenacetin</v>
      </c>
      <c r="C313" s="449" t="str">
        <f>Residential!B313</f>
        <v>62-44-2</v>
      </c>
      <c r="D313" s="443">
        <f>Residential!J313</f>
        <v>4.5</v>
      </c>
      <c r="E313" s="444" t="str">
        <f>Residential!O313</f>
        <v>NV</v>
      </c>
      <c r="F313" s="445" t="str">
        <f>Residential!T313</f>
        <v>NV</v>
      </c>
      <c r="G313" s="443">
        <f>Commercial!J313</f>
        <v>20</v>
      </c>
      <c r="H313" s="444" t="str">
        <f>Commercial!O313</f>
        <v>NV</v>
      </c>
      <c r="I313" s="445" t="str">
        <f>Commercial!T313</f>
        <v>NV</v>
      </c>
      <c r="J313" s="447"/>
      <c r="K313" s="443" t="str">
        <f>Residential!L313</f>
        <v>NITI</v>
      </c>
      <c r="L313" s="444" t="str">
        <f>Residential!Q313</f>
        <v>NITI, NV</v>
      </c>
      <c r="M313" s="445" t="str">
        <f>Residential!V313</f>
        <v>NITI, NV</v>
      </c>
      <c r="N313" s="443" t="str">
        <f>Commercial!L313</f>
        <v>NITI</v>
      </c>
      <c r="O313" s="444" t="str">
        <f>Commercial!Q313</f>
        <v>NITI, NV</v>
      </c>
      <c r="P313" s="475" t="str">
        <f>Commercial!V313</f>
        <v>NITI, NV</v>
      </c>
    </row>
    <row r="314" spans="2:17" ht="14.25">
      <c r="B314" s="391" t="str">
        <f>Residential!A314</f>
        <v>Phenol</v>
      </c>
      <c r="C314" s="449" t="str">
        <f>Residential!B314</f>
        <v>108-95-2</v>
      </c>
      <c r="D314" s="443" t="str">
        <f>Residential!J314</f>
        <v>NITI</v>
      </c>
      <c r="E314" s="444" t="str">
        <f>Residential!O314</f>
        <v>NITI, NV</v>
      </c>
      <c r="F314" s="445" t="str">
        <f>Residential!T314</f>
        <v>NITI, NV</v>
      </c>
      <c r="G314" s="443" t="str">
        <f>Commercial!J314</f>
        <v>NITI</v>
      </c>
      <c r="H314" s="444" t="str">
        <f>Commercial!O314</f>
        <v>NITI, NV</v>
      </c>
      <c r="I314" s="445" t="str">
        <f>Commercial!T314</f>
        <v>NITI, NV</v>
      </c>
      <c r="J314" s="447"/>
      <c r="K314" s="443">
        <f>Residential!L314</f>
        <v>210</v>
      </c>
      <c r="L314" s="444" t="str">
        <f>Residential!Q314</f>
        <v>NV</v>
      </c>
      <c r="M314" s="445" t="str">
        <f>Residential!V314</f>
        <v>NV</v>
      </c>
      <c r="N314" s="443">
        <f>Commercial!L314</f>
        <v>880</v>
      </c>
      <c r="O314" s="444" t="str">
        <f>Commercial!Q314</f>
        <v>NV</v>
      </c>
      <c r="P314" s="475" t="str">
        <f>Commercial!V314</f>
        <v>NV</v>
      </c>
    </row>
    <row r="315" spans="2:17" ht="14.25">
      <c r="B315" s="391" t="str">
        <f>Residential!A315</f>
        <v>Phosgene</v>
      </c>
      <c r="C315" s="449" t="str">
        <f>Residential!B315</f>
        <v>75-44-5</v>
      </c>
      <c r="D315" s="443" t="str">
        <f>Residential!J315</f>
        <v>NITI</v>
      </c>
      <c r="E315" s="444" t="str">
        <f>Residential!O315</f>
        <v>NITI</v>
      </c>
      <c r="F315" s="445" t="str">
        <f>Residential!T315</f>
        <v>NITI</v>
      </c>
      <c r="G315" s="443" t="str">
        <f>Commercial!J315</f>
        <v>NITI</v>
      </c>
      <c r="H315" s="444" t="str">
        <f>Commercial!O315</f>
        <v>NITI</v>
      </c>
      <c r="I315" s="445" t="str">
        <f>Commercial!T315</f>
        <v>NITI</v>
      </c>
      <c r="J315" s="447"/>
      <c r="K315" s="443">
        <f>Residential!L315</f>
        <v>0.31</v>
      </c>
      <c r="L315" s="444">
        <f>Residential!Q315</f>
        <v>10</v>
      </c>
      <c r="M315" s="445">
        <f>Residential!V315</f>
        <v>0.75</v>
      </c>
      <c r="N315" s="443">
        <f>Commercial!L315</f>
        <v>1.3</v>
      </c>
      <c r="O315" s="444">
        <f>Commercial!Q315</f>
        <v>44</v>
      </c>
      <c r="P315" s="475">
        <f>Commercial!V315</f>
        <v>3.2</v>
      </c>
    </row>
    <row r="316" spans="2:17" ht="14.25">
      <c r="B316" s="391" t="str">
        <f>Residential!A316</f>
        <v>Phosphine</v>
      </c>
      <c r="C316" s="449" t="str">
        <f>Residential!B316</f>
        <v>7803-51-2</v>
      </c>
      <c r="D316" s="443" t="str">
        <f>Residential!J316</f>
        <v>NITI</v>
      </c>
      <c r="E316" s="444" t="str">
        <f>Residential!O316</f>
        <v>NITI</v>
      </c>
      <c r="F316" s="445" t="str">
        <f>Residential!T316</f>
        <v>NITI</v>
      </c>
      <c r="G316" s="443" t="str">
        <f>Commercial!J316</f>
        <v>NITI</v>
      </c>
      <c r="H316" s="444" t="str">
        <f>Commercial!O316</f>
        <v>NITI</v>
      </c>
      <c r="I316" s="445" t="str">
        <f>Commercial!T316</f>
        <v>NITI</v>
      </c>
      <c r="J316" s="447"/>
      <c r="K316" s="443">
        <f>Residential!L316</f>
        <v>0.31</v>
      </c>
      <c r="L316" s="444">
        <f>Residential!Q316</f>
        <v>10</v>
      </c>
      <c r="M316" s="445">
        <f>Residential!V316</f>
        <v>0.36</v>
      </c>
      <c r="N316" s="443">
        <f>Commercial!L316</f>
        <v>1.3</v>
      </c>
      <c r="O316" s="444">
        <f>Commercial!Q316</f>
        <v>44</v>
      </c>
      <c r="P316" s="475">
        <f>Commercial!V316</f>
        <v>1.5</v>
      </c>
    </row>
    <row r="317" spans="2:17" ht="14.25">
      <c r="B317" s="391" t="str">
        <f>Residential!A317</f>
        <v>Phosphoric Acid</v>
      </c>
      <c r="C317" s="449" t="str">
        <f>Residential!B317</f>
        <v>7664-38-2</v>
      </c>
      <c r="D317" s="443" t="str">
        <f>Residential!J317</f>
        <v>NITI</v>
      </c>
      <c r="E317" s="444" t="str">
        <f>Residential!O317</f>
        <v>NITI, NV</v>
      </c>
      <c r="F317" s="445" t="str">
        <f>Residential!T317</f>
        <v>NITI, NV</v>
      </c>
      <c r="G317" s="443" t="str">
        <f>Commercial!J317</f>
        <v>NITI</v>
      </c>
      <c r="H317" s="444" t="str">
        <f>Commercial!O317</f>
        <v>NITI, NV</v>
      </c>
      <c r="I317" s="445" t="str">
        <f>Commercial!T317</f>
        <v>NITI, NV</v>
      </c>
      <c r="J317" s="447"/>
      <c r="K317" s="443">
        <f>Residential!L317</f>
        <v>10</v>
      </c>
      <c r="L317" s="444" t="str">
        <f>Residential!Q317</f>
        <v>NV</v>
      </c>
      <c r="M317" s="445" t="str">
        <f>Residential!V317</f>
        <v>NV</v>
      </c>
      <c r="N317" s="443">
        <f>Commercial!L317</f>
        <v>44</v>
      </c>
      <c r="O317" s="444" t="str">
        <f>Commercial!Q317</f>
        <v>NV</v>
      </c>
      <c r="P317" s="475" t="str">
        <f>Commercial!V317</f>
        <v>NV</v>
      </c>
    </row>
    <row r="318" spans="2:17" ht="14.25">
      <c r="B318" s="391" t="str">
        <f>Residential!A318</f>
        <v>Phthalic Anhydride</v>
      </c>
      <c r="C318" s="449" t="str">
        <f>Residential!B318</f>
        <v>85-44-9</v>
      </c>
      <c r="D318" s="443" t="str">
        <f>Residential!J318</f>
        <v>NITI</v>
      </c>
      <c r="E318" s="444" t="str">
        <f>Residential!O318</f>
        <v>NITI, NV</v>
      </c>
      <c r="F318" s="445" t="str">
        <f>Residential!T318</f>
        <v>NITI, NV</v>
      </c>
      <c r="G318" s="443" t="str">
        <f>Commercial!J318</f>
        <v>NITI</v>
      </c>
      <c r="H318" s="444" t="str">
        <f>Commercial!O318</f>
        <v>NITI, NV</v>
      </c>
      <c r="I318" s="445" t="str">
        <f>Commercial!T318</f>
        <v>NITI, NV</v>
      </c>
      <c r="J318" s="447"/>
      <c r="K318" s="443">
        <f>Residential!L318</f>
        <v>21</v>
      </c>
      <c r="L318" s="444" t="str">
        <f>Residential!Q318</f>
        <v>NV</v>
      </c>
      <c r="M318" s="445" t="str">
        <f>Residential!V318</f>
        <v>NV</v>
      </c>
      <c r="N318" s="443">
        <f>Commercial!L318</f>
        <v>88</v>
      </c>
      <c r="O318" s="444" t="str">
        <f>Commercial!Q318</f>
        <v>NV</v>
      </c>
      <c r="P318" s="475" t="str">
        <f>Commercial!V318</f>
        <v>NV</v>
      </c>
    </row>
    <row r="319" spans="2:17" ht="14.25">
      <c r="B319" s="391" t="str">
        <f>Residential!A319</f>
        <v>Polybrominated Biphenyls</v>
      </c>
      <c r="C319" s="449" t="str">
        <f>Residential!B319</f>
        <v>36355-01-8</v>
      </c>
      <c r="D319" s="443">
        <f>Residential!J319</f>
        <v>3.3E-4</v>
      </c>
      <c r="E319" s="444" t="str">
        <f>Residential!O319</f>
        <v>NV</v>
      </c>
      <c r="F319" s="445" t="str">
        <f>Residential!T319</f>
        <v>NV</v>
      </c>
      <c r="G319" s="443">
        <f>Commercial!J319</f>
        <v>1.4E-3</v>
      </c>
      <c r="H319" s="444" t="str">
        <f>Commercial!O319</f>
        <v>NV</v>
      </c>
      <c r="I319" s="445" t="str">
        <f>Commercial!T319</f>
        <v>NV</v>
      </c>
      <c r="J319" s="447"/>
      <c r="K319" s="443" t="str">
        <f>Residential!L319</f>
        <v>NITI</v>
      </c>
      <c r="L319" s="444" t="str">
        <f>Residential!Q319</f>
        <v>NITI, NV</v>
      </c>
      <c r="M319" s="445" t="str">
        <f>Residential!V319</f>
        <v>NITI, NV</v>
      </c>
      <c r="N319" s="443" t="str">
        <f>Commercial!L319</f>
        <v>NITI</v>
      </c>
      <c r="O319" s="444" t="str">
        <f>Commercial!Q319</f>
        <v>NITI, NV</v>
      </c>
      <c r="P319" s="475" t="str">
        <f>Commercial!V319</f>
        <v>NITI, NV</v>
      </c>
      <c r="Q319" s="219" t="s">
        <v>1277</v>
      </c>
    </row>
    <row r="320" spans="2:17" ht="14.25">
      <c r="B320" s="391" t="str">
        <f>Residential!A320</f>
        <v>Polychlorinated Biphenyls (high risk)</v>
      </c>
      <c r="C320" s="449" t="str">
        <f>Residential!B320</f>
        <v>1336-36-3</v>
      </c>
      <c r="D320" s="443">
        <f>Residential!J320</f>
        <v>4.8999999999999998E-3</v>
      </c>
      <c r="E320" s="444">
        <f>Residential!O320</f>
        <v>0.16</v>
      </c>
      <c r="F320" s="445">
        <f>Residential!T320</f>
        <v>0.28999999999999998</v>
      </c>
      <c r="G320" s="443">
        <f>Commercial!J320</f>
        <v>2.1999999999999999E-2</v>
      </c>
      <c r="H320" s="444">
        <f>Commercial!O320</f>
        <v>0.72</v>
      </c>
      <c r="I320" s="445">
        <f>Commercial!T320</f>
        <v>1.3</v>
      </c>
      <c r="J320" s="447"/>
      <c r="K320" s="443" t="str">
        <f>Residential!L320</f>
        <v>NITI</v>
      </c>
      <c r="L320" s="444" t="str">
        <f>Residential!Q320</f>
        <v>NITI</v>
      </c>
      <c r="M320" s="445" t="str">
        <f>Residential!V320</f>
        <v>NITI</v>
      </c>
      <c r="N320" s="443" t="str">
        <f>Commercial!L320</f>
        <v>NITI</v>
      </c>
      <c r="O320" s="444" t="str">
        <f>Commercial!Q320</f>
        <v>NITI</v>
      </c>
      <c r="P320" s="475" t="str">
        <f>Commercial!V320</f>
        <v>NITI</v>
      </c>
      <c r="Q320" s="219" t="s">
        <v>1277</v>
      </c>
    </row>
    <row r="321" spans="2:17" ht="14.25">
      <c r="B321" s="391" t="str">
        <f>Residential!A321</f>
        <v>Polychlorinated Biphenyls (low risk)</v>
      </c>
      <c r="C321" s="449" t="str">
        <f>Residential!B321</f>
        <v>1336-36-3</v>
      </c>
      <c r="D321" s="443">
        <f>Residential!J321</f>
        <v>2.8000000000000001E-2</v>
      </c>
      <c r="E321" s="444">
        <f>Residential!O321</f>
        <v>0.94</v>
      </c>
      <c r="F321" s="445">
        <f>Residential!T321</f>
        <v>1.7</v>
      </c>
      <c r="G321" s="443">
        <f>Commercial!J321</f>
        <v>0.12</v>
      </c>
      <c r="H321" s="444">
        <f>Commercial!O321</f>
        <v>4.0999999999999996</v>
      </c>
      <c r="I321" s="445">
        <f>Commercial!T321</f>
        <v>7.2</v>
      </c>
      <c r="J321" s="447"/>
      <c r="K321" s="443" t="str">
        <f>Residential!L321</f>
        <v>NITI</v>
      </c>
      <c r="L321" s="444" t="str">
        <f>Residential!Q321</f>
        <v>NITI</v>
      </c>
      <c r="M321" s="445" t="str">
        <f>Residential!V321</f>
        <v>NITI</v>
      </c>
      <c r="N321" s="443" t="str">
        <f>Commercial!L321</f>
        <v>NITI</v>
      </c>
      <c r="O321" s="444" t="str">
        <f>Commercial!Q321</f>
        <v>NITI</v>
      </c>
      <c r="P321" s="475" t="str">
        <f>Commercial!V321</f>
        <v>NITI</v>
      </c>
      <c r="Q321" s="219" t="s">
        <v>1277</v>
      </c>
    </row>
    <row r="322" spans="2:17" ht="14.25">
      <c r="B322" s="391" t="str">
        <f>Residential!A322</f>
        <v>Polychlorinated Biphenyls (lowest risk)</v>
      </c>
      <c r="C322" s="449" t="str">
        <f>Residential!B322</f>
        <v>1336-36-3</v>
      </c>
      <c r="D322" s="443">
        <f>Residential!J322</f>
        <v>0.14000000000000001</v>
      </c>
      <c r="E322" s="444">
        <f>Residential!O322</f>
        <v>4.7</v>
      </c>
      <c r="F322" s="445">
        <f>Residential!T322</f>
        <v>8.3000000000000007</v>
      </c>
      <c r="G322" s="443">
        <f>Commercial!J322</f>
        <v>0.61</v>
      </c>
      <c r="H322" s="444">
        <f>Commercial!O322</f>
        <v>20</v>
      </c>
      <c r="I322" s="445">
        <f>Commercial!T322</f>
        <v>36</v>
      </c>
      <c r="J322" s="447"/>
      <c r="K322" s="443" t="str">
        <f>Residential!L322</f>
        <v>NITI</v>
      </c>
      <c r="L322" s="444" t="str">
        <f>Residential!Q322</f>
        <v>NITI</v>
      </c>
      <c r="M322" s="445" t="str">
        <f>Residential!V322</f>
        <v>NITI</v>
      </c>
      <c r="N322" s="443" t="str">
        <f>Commercial!L322</f>
        <v>NITI</v>
      </c>
      <c r="O322" s="444" t="str">
        <f>Commercial!Q322</f>
        <v>NITI</v>
      </c>
      <c r="P322" s="475" t="str">
        <f>Commercial!V322</f>
        <v>NITI</v>
      </c>
      <c r="Q322" s="219" t="s">
        <v>1277</v>
      </c>
    </row>
    <row r="323" spans="2:17" ht="14.25">
      <c r="B323" s="391" t="str">
        <f>Residential!A323</f>
        <v>Polymeric Methylene Diphenyl Diisocyanate (PMDI)</v>
      </c>
      <c r="C323" s="449" t="str">
        <f>Residential!B323</f>
        <v>9016-87-9</v>
      </c>
      <c r="D323" s="443" t="str">
        <f>Residential!J323</f>
        <v>NITI</v>
      </c>
      <c r="E323" s="444" t="str">
        <f>Residential!O323</f>
        <v>NITI, NV</v>
      </c>
      <c r="F323" s="445" t="str">
        <f>Residential!T323</f>
        <v>NITI, NV</v>
      </c>
      <c r="G323" s="443" t="str">
        <f>Commercial!J323</f>
        <v>NITI</v>
      </c>
      <c r="H323" s="444" t="str">
        <f>Commercial!O323</f>
        <v>NITI, NV</v>
      </c>
      <c r="I323" s="445" t="str">
        <f>Commercial!T323</f>
        <v>NITI, NV</v>
      </c>
      <c r="J323" s="447"/>
      <c r="K323" s="443">
        <f>Residential!L323</f>
        <v>0.63</v>
      </c>
      <c r="L323" s="444" t="str">
        <f>Residential!Q323</f>
        <v>NV</v>
      </c>
      <c r="M323" s="445" t="str">
        <f>Residential!V323</f>
        <v>NV</v>
      </c>
      <c r="N323" s="443">
        <f>Commercial!L323</f>
        <v>2.6</v>
      </c>
      <c r="O323" s="444" t="str">
        <f>Commercial!Q323</f>
        <v>NV</v>
      </c>
      <c r="P323" s="475" t="str">
        <f>Commercial!V323</f>
        <v>NV</v>
      </c>
    </row>
    <row r="324" spans="2:17" ht="14.25">
      <c r="B324" s="391" t="str">
        <f>Residential!A324</f>
        <v>Potassium Cyanide</v>
      </c>
      <c r="C324" s="449" t="str">
        <f>Residential!B324</f>
        <v>151-50-8</v>
      </c>
      <c r="D324" s="443" t="str">
        <f>Residential!J324</f>
        <v>NITI</v>
      </c>
      <c r="E324" s="444" t="str">
        <f>Residential!O324</f>
        <v>NITI, NV</v>
      </c>
      <c r="F324" s="445" t="str">
        <f>Residential!T324</f>
        <v>NITI, NV</v>
      </c>
      <c r="G324" s="443" t="str">
        <f>Commercial!J324</f>
        <v>NITI</v>
      </c>
      <c r="H324" s="444" t="str">
        <f>Commercial!O324</f>
        <v>NITI, NV</v>
      </c>
      <c r="I324" s="445" t="str">
        <f>Commercial!T324</f>
        <v>NITI, NV</v>
      </c>
      <c r="J324" s="447"/>
      <c r="K324" s="443">
        <f>Residential!L324</f>
        <v>9.4</v>
      </c>
      <c r="L324" s="444" t="str">
        <f>Residential!Q324</f>
        <v>NV</v>
      </c>
      <c r="M324" s="445" t="str">
        <f>Residential!V324</f>
        <v>NV</v>
      </c>
      <c r="N324" s="443">
        <f>Commercial!L324</f>
        <v>39</v>
      </c>
      <c r="O324" s="444" t="str">
        <f>Commercial!Q324</f>
        <v>NV</v>
      </c>
      <c r="P324" s="475" t="str">
        <f>Commercial!V324</f>
        <v>NV</v>
      </c>
    </row>
    <row r="325" spans="2:17" ht="14.25">
      <c r="B325" s="391" t="str">
        <f>Residential!A325</f>
        <v>Propionaldehyde</v>
      </c>
      <c r="C325" s="449" t="str">
        <f>Residential!B325</f>
        <v>123-38-6</v>
      </c>
      <c r="D325" s="443" t="str">
        <f>Residential!J325</f>
        <v>NITI</v>
      </c>
      <c r="E325" s="444" t="str">
        <f>Residential!O325</f>
        <v>NITI</v>
      </c>
      <c r="F325" s="445" t="str">
        <f>Residential!T325</f>
        <v>NITI</v>
      </c>
      <c r="G325" s="443" t="str">
        <f>Commercial!J325</f>
        <v>NITI</v>
      </c>
      <c r="H325" s="444" t="str">
        <f>Commercial!O325</f>
        <v>NITI</v>
      </c>
      <c r="I325" s="445" t="str">
        <f>Commercial!T325</f>
        <v>NITI</v>
      </c>
      <c r="J325" s="447"/>
      <c r="K325" s="443">
        <f>Residential!L325</f>
        <v>8.3000000000000007</v>
      </c>
      <c r="L325" s="444">
        <f>Residential!Q325</f>
        <v>280</v>
      </c>
      <c r="M325" s="446">
        <f>Residential!V325</f>
        <v>4500</v>
      </c>
      <c r="N325" s="443">
        <f>Commercial!L325</f>
        <v>35</v>
      </c>
      <c r="O325" s="448">
        <f>Commercial!Q325</f>
        <v>1200</v>
      </c>
      <c r="P325" s="476">
        <f>Commercial!V325</f>
        <v>19000</v>
      </c>
    </row>
    <row r="326" spans="2:17" ht="14.25">
      <c r="B326" s="391" t="str">
        <f>Residential!A326</f>
        <v>Propyl benzene</v>
      </c>
      <c r="C326" s="449" t="str">
        <f>Residential!B326</f>
        <v>103-65-1</v>
      </c>
      <c r="D326" s="443" t="str">
        <f>Residential!J326</f>
        <v>NITI</v>
      </c>
      <c r="E326" s="444" t="str">
        <f>Residential!O326</f>
        <v>NITI</v>
      </c>
      <c r="F326" s="445" t="str">
        <f>Residential!T326</f>
        <v>NITI</v>
      </c>
      <c r="G326" s="443" t="str">
        <f>Commercial!J326</f>
        <v>NITI</v>
      </c>
      <c r="H326" s="444" t="str">
        <f>Commercial!O326</f>
        <v>NITI</v>
      </c>
      <c r="I326" s="445" t="str">
        <f>Commercial!T326</f>
        <v>NITI</v>
      </c>
      <c r="J326" s="447"/>
      <c r="K326" s="456">
        <f>Residential!L326</f>
        <v>1000</v>
      </c>
      <c r="L326" s="448">
        <f>Residential!Q326</f>
        <v>35000</v>
      </c>
      <c r="M326" s="446">
        <f>Residential!V326</f>
        <v>5300</v>
      </c>
      <c r="N326" s="456">
        <f>Commercial!L326</f>
        <v>4400</v>
      </c>
      <c r="O326" s="448">
        <f>Commercial!Q326</f>
        <v>150000</v>
      </c>
      <c r="P326" s="476">
        <f>Commercial!V326</f>
        <v>22000</v>
      </c>
    </row>
    <row r="327" spans="2:17" ht="14.25">
      <c r="B327" s="391" t="str">
        <f>Residential!A327</f>
        <v>Propylene</v>
      </c>
      <c r="C327" s="449" t="str">
        <f>Residential!B327</f>
        <v>115-07-1</v>
      </c>
      <c r="D327" s="443" t="str">
        <f>Residential!J327</f>
        <v>NITI</v>
      </c>
      <c r="E327" s="444" t="str">
        <f>Residential!O327</f>
        <v>NITI</v>
      </c>
      <c r="F327" s="445" t="str">
        <f>Residential!T327</f>
        <v>NITI</v>
      </c>
      <c r="G327" s="443" t="str">
        <f>Commercial!J327</f>
        <v>NITI</v>
      </c>
      <c r="H327" s="444" t="str">
        <f>Commercial!O327</f>
        <v>NITI</v>
      </c>
      <c r="I327" s="445" t="str">
        <f>Commercial!T327</f>
        <v>NITI</v>
      </c>
      <c r="J327" s="447"/>
      <c r="K327" s="456">
        <f>Residential!L327</f>
        <v>3100</v>
      </c>
      <c r="L327" s="448">
        <f>Residential!Q327</f>
        <v>100000</v>
      </c>
      <c r="M327" s="445">
        <f>Residential!V327</f>
        <v>490</v>
      </c>
      <c r="N327" s="456">
        <f>Commercial!L327</f>
        <v>13000</v>
      </c>
      <c r="O327" s="448">
        <f>Commercial!Q327</f>
        <v>440000</v>
      </c>
      <c r="P327" s="476">
        <f>Commercial!V327</f>
        <v>2100</v>
      </c>
    </row>
    <row r="328" spans="2:17" ht="14.25">
      <c r="B328" s="391" t="str">
        <f>Residential!A328</f>
        <v>Propylene Glycol Dinitrate</v>
      </c>
      <c r="C328" s="449" t="str">
        <f>Residential!B328</f>
        <v>6423-43-4</v>
      </c>
      <c r="D328" s="443" t="str">
        <f>Residential!J328</f>
        <v>NITI</v>
      </c>
      <c r="E328" s="444" t="str">
        <f>Residential!O328</f>
        <v>NITI, NV</v>
      </c>
      <c r="F328" s="445" t="str">
        <f>Residential!T328</f>
        <v>NITI, NV</v>
      </c>
      <c r="G328" s="443" t="str">
        <f>Commercial!J328</f>
        <v>NITI</v>
      </c>
      <c r="H328" s="444" t="str">
        <f>Commercial!O328</f>
        <v>NITI, NV</v>
      </c>
      <c r="I328" s="445" t="str">
        <f>Commercial!T328</f>
        <v>NITI, NV</v>
      </c>
      <c r="J328" s="447"/>
      <c r="K328" s="443">
        <f>Residential!L328</f>
        <v>0.28000000000000003</v>
      </c>
      <c r="L328" s="444" t="str">
        <f>Residential!Q328</f>
        <v>NV</v>
      </c>
      <c r="M328" s="445" t="str">
        <f>Residential!V328</f>
        <v>NV</v>
      </c>
      <c r="N328" s="443">
        <f>Commercial!L328</f>
        <v>1.2</v>
      </c>
      <c r="O328" s="444" t="str">
        <f>Commercial!Q328</f>
        <v>NV</v>
      </c>
      <c r="P328" s="475" t="str">
        <f>Commercial!V328</f>
        <v>NV</v>
      </c>
    </row>
    <row r="329" spans="2:17" ht="14.25">
      <c r="B329" s="391" t="str">
        <f>Residential!A329</f>
        <v>Propylene Glycol Monomethyl Ether</v>
      </c>
      <c r="C329" s="449" t="str">
        <f>Residential!B329</f>
        <v>107-98-2</v>
      </c>
      <c r="D329" s="443" t="str">
        <f>Residential!J329</f>
        <v>NITI</v>
      </c>
      <c r="E329" s="444" t="str">
        <f>Residential!O329</f>
        <v>NITI</v>
      </c>
      <c r="F329" s="445" t="str">
        <f>Residential!T329</f>
        <v>NITI</v>
      </c>
      <c r="G329" s="443" t="str">
        <f>Commercial!J329</f>
        <v>NITI</v>
      </c>
      <c r="H329" s="444" t="str">
        <f>Commercial!O329</f>
        <v>NITI</v>
      </c>
      <c r="I329" s="445" t="str">
        <f>Commercial!T329</f>
        <v>NITI</v>
      </c>
      <c r="J329" s="447"/>
      <c r="K329" s="456">
        <f>Residential!L329</f>
        <v>2100</v>
      </c>
      <c r="L329" s="448">
        <f>Residential!Q329</f>
        <v>70000</v>
      </c>
      <c r="M329" s="446">
        <f>Residential!V329</f>
        <v>110000000</v>
      </c>
      <c r="N329" s="456">
        <f>Commercial!L329</f>
        <v>8800</v>
      </c>
      <c r="O329" s="448">
        <f>Commercial!Q329</f>
        <v>290000</v>
      </c>
      <c r="P329" s="476">
        <f>Commercial!V329</f>
        <v>440000000</v>
      </c>
    </row>
    <row r="330" spans="2:17" ht="14.25">
      <c r="B330" s="391" t="str">
        <f>Residential!A330</f>
        <v>Propylene Oxide</v>
      </c>
      <c r="C330" s="449" t="str">
        <f>Residential!B330</f>
        <v>75-56-9</v>
      </c>
      <c r="D330" s="443">
        <f>Residential!J330</f>
        <v>0.76</v>
      </c>
      <c r="E330" s="444">
        <f>Residential!O330</f>
        <v>25</v>
      </c>
      <c r="F330" s="445">
        <f>Residential!T330</f>
        <v>430</v>
      </c>
      <c r="G330" s="443">
        <f>Commercial!J330</f>
        <v>3.3</v>
      </c>
      <c r="H330" s="444">
        <f>Commercial!O330</f>
        <v>110</v>
      </c>
      <c r="I330" s="446">
        <f>Commercial!T330</f>
        <v>1900</v>
      </c>
      <c r="J330" s="447"/>
      <c r="K330" s="443">
        <f>Residential!L330</f>
        <v>31</v>
      </c>
      <c r="L330" s="448">
        <f>Residential!Q330</f>
        <v>1000</v>
      </c>
      <c r="M330" s="446">
        <f>Residential!V330</f>
        <v>18000</v>
      </c>
      <c r="N330" s="443">
        <f>Commercial!L330</f>
        <v>130</v>
      </c>
      <c r="O330" s="448">
        <f>Commercial!Q330</f>
        <v>4400</v>
      </c>
      <c r="P330" s="476">
        <f>Commercial!V330</f>
        <v>74000</v>
      </c>
    </row>
    <row r="331" spans="2:17" ht="14.25">
      <c r="B331" s="391" t="str">
        <f>Residential!A331</f>
        <v>Refractory Ceramic Fibers (units in fibers)</v>
      </c>
      <c r="C331" s="449" t="str">
        <f>Residential!B331</f>
        <v>NA</v>
      </c>
      <c r="D331" s="443" t="str">
        <f>Residential!J331</f>
        <v>NITI</v>
      </c>
      <c r="E331" s="444" t="str">
        <f>Residential!O331</f>
        <v>NITI, NV</v>
      </c>
      <c r="F331" s="445" t="str">
        <f>Residential!T331</f>
        <v>NITI, NV</v>
      </c>
      <c r="G331" s="443" t="str">
        <f>Commercial!J331</f>
        <v>NITI</v>
      </c>
      <c r="H331" s="444" t="str">
        <f>Commercial!O331</f>
        <v>NITI, NV</v>
      </c>
      <c r="I331" s="445" t="str">
        <f>Commercial!T331</f>
        <v>NITI, NV</v>
      </c>
      <c r="J331" s="447"/>
      <c r="K331" s="456">
        <f>Residential!L331</f>
        <v>31000</v>
      </c>
      <c r="L331" s="444" t="str">
        <f>Residential!Q331</f>
        <v>NV</v>
      </c>
      <c r="M331" s="445" t="str">
        <f>Residential!V331</f>
        <v>NV</v>
      </c>
      <c r="N331" s="456">
        <f>Commercial!L331</f>
        <v>130000</v>
      </c>
      <c r="O331" s="444" t="str">
        <f>Commercial!Q331</f>
        <v>NV</v>
      </c>
      <c r="P331" s="475" t="str">
        <f>Commercial!V331</f>
        <v>NV</v>
      </c>
    </row>
    <row r="332" spans="2:17" ht="14.25">
      <c r="B332" s="391" t="str">
        <f>Residential!A332</f>
        <v>Safrole</v>
      </c>
      <c r="C332" s="449" t="str">
        <f>Residential!B332</f>
        <v>94-59-7</v>
      </c>
      <c r="D332" s="443">
        <f>Residential!J332</f>
        <v>1.6E-2</v>
      </c>
      <c r="E332" s="444" t="str">
        <f>Residential!O332</f>
        <v>NV</v>
      </c>
      <c r="F332" s="445" t="str">
        <f>Residential!T332</f>
        <v>NV</v>
      </c>
      <c r="G332" s="453">
        <f>Commercial!J332</f>
        <v>0.2</v>
      </c>
      <c r="H332" s="444" t="str">
        <f>Commercial!O332</f>
        <v>NV</v>
      </c>
      <c r="I332" s="445" t="str">
        <f>Commercial!T332</f>
        <v>NV</v>
      </c>
      <c r="J332" s="447"/>
      <c r="K332" s="443" t="str">
        <f>Residential!L332</f>
        <v>NITI</v>
      </c>
      <c r="L332" s="444" t="str">
        <f>Residential!Q332</f>
        <v>NITI, NV</v>
      </c>
      <c r="M332" s="445" t="str">
        <f>Residential!V332</f>
        <v>NITI, NV</v>
      </c>
      <c r="N332" s="443" t="str">
        <f>Commercial!L332</f>
        <v>NITI</v>
      </c>
      <c r="O332" s="444" t="str">
        <f>Commercial!Q332</f>
        <v>NITI, NV</v>
      </c>
      <c r="P332" s="475" t="str">
        <f>Commercial!V332</f>
        <v>NITI, NV</v>
      </c>
    </row>
    <row r="333" spans="2:17" ht="14.25">
      <c r="B333" s="391" t="str">
        <f>Residential!A333</f>
        <v>Selenium</v>
      </c>
      <c r="C333" s="449" t="str">
        <f>Residential!B333</f>
        <v>7782-49-2</v>
      </c>
      <c r="D333" s="443" t="str">
        <f>Residential!J333</f>
        <v>NITI</v>
      </c>
      <c r="E333" s="444" t="str">
        <f>Residential!O333</f>
        <v>NITI, NV</v>
      </c>
      <c r="F333" s="445" t="str">
        <f>Residential!T333</f>
        <v>NITI, NV</v>
      </c>
      <c r="G333" s="443" t="str">
        <f>Commercial!J333</f>
        <v>NITI</v>
      </c>
      <c r="H333" s="444" t="str">
        <f>Commercial!O333</f>
        <v>NITI, NV</v>
      </c>
      <c r="I333" s="445" t="str">
        <f>Commercial!T333</f>
        <v>NITI, NV</v>
      </c>
      <c r="J333" s="447"/>
      <c r="K333" s="443">
        <f>Residential!L333</f>
        <v>21</v>
      </c>
      <c r="L333" s="444" t="str">
        <f>Residential!Q333</f>
        <v>NV</v>
      </c>
      <c r="M333" s="445" t="str">
        <f>Residential!V333</f>
        <v>NV</v>
      </c>
      <c r="N333" s="443">
        <f>Commercial!L333</f>
        <v>88</v>
      </c>
      <c r="O333" s="444" t="str">
        <f>Commercial!Q333</f>
        <v>NV</v>
      </c>
      <c r="P333" s="475" t="str">
        <f>Commercial!V333</f>
        <v>NV</v>
      </c>
    </row>
    <row r="334" spans="2:17" ht="14.25">
      <c r="B334" s="391" t="str">
        <f>Residential!A334</f>
        <v>Selenium Sulfide</v>
      </c>
      <c r="C334" s="449" t="str">
        <f>Residential!B334</f>
        <v>7446-34-6</v>
      </c>
      <c r="D334" s="443" t="str">
        <f>Residential!J334</f>
        <v>NITI</v>
      </c>
      <c r="E334" s="444" t="str">
        <f>Residential!O334</f>
        <v>NITI, NV</v>
      </c>
      <c r="F334" s="445" t="str">
        <f>Residential!T334</f>
        <v>NITI, NV</v>
      </c>
      <c r="G334" s="443" t="str">
        <f>Commercial!J334</f>
        <v>NITI</v>
      </c>
      <c r="H334" s="444" t="str">
        <f>Commercial!O334</f>
        <v>NITI, NV</v>
      </c>
      <c r="I334" s="445" t="str">
        <f>Commercial!T334</f>
        <v>NITI, NV</v>
      </c>
      <c r="J334" s="447"/>
      <c r="K334" s="443">
        <f>Residential!L334</f>
        <v>21</v>
      </c>
      <c r="L334" s="444" t="str">
        <f>Residential!Q334</f>
        <v>NV</v>
      </c>
      <c r="M334" s="445" t="str">
        <f>Residential!V334</f>
        <v>NV</v>
      </c>
      <c r="N334" s="443">
        <f>Commercial!L334</f>
        <v>88</v>
      </c>
      <c r="O334" s="444" t="str">
        <f>Commercial!Q334</f>
        <v>NV</v>
      </c>
      <c r="P334" s="475" t="str">
        <f>Commercial!V334</f>
        <v>NV</v>
      </c>
    </row>
    <row r="335" spans="2:17" ht="14.25">
      <c r="B335" s="391" t="str">
        <f>Residential!A335</f>
        <v>Silica (crystalline, respirable)</v>
      </c>
      <c r="C335" s="449" t="str">
        <f>Residential!B335</f>
        <v>7631-86-9</v>
      </c>
      <c r="D335" s="443" t="str">
        <f>Residential!J335</f>
        <v>NITI</v>
      </c>
      <c r="E335" s="444" t="str">
        <f>Residential!O335</f>
        <v>NITI, NV</v>
      </c>
      <c r="F335" s="445" t="str">
        <f>Residential!T335</f>
        <v>NITI, NV</v>
      </c>
      <c r="G335" s="443" t="str">
        <f>Commercial!J335</f>
        <v>NITI</v>
      </c>
      <c r="H335" s="444" t="str">
        <f>Commercial!O335</f>
        <v>NITI, NV</v>
      </c>
      <c r="I335" s="445" t="str">
        <f>Commercial!T335</f>
        <v>NITI, NV</v>
      </c>
      <c r="J335" s="447"/>
      <c r="K335" s="443">
        <f>Residential!L335</f>
        <v>3.1</v>
      </c>
      <c r="L335" s="444" t="str">
        <f>Residential!Q335</f>
        <v>NV</v>
      </c>
      <c r="M335" s="445" t="str">
        <f>Residential!V335</f>
        <v>NV</v>
      </c>
      <c r="N335" s="443">
        <f>Commercial!L335</f>
        <v>13</v>
      </c>
      <c r="O335" s="444" t="str">
        <f>Commercial!Q335</f>
        <v>NV</v>
      </c>
      <c r="P335" s="475" t="str">
        <f>Commercial!V335</f>
        <v>NV</v>
      </c>
    </row>
    <row r="336" spans="2:17" ht="14.25">
      <c r="B336" s="391" t="str">
        <f>Residential!A336</f>
        <v>Sodium Cyanide</v>
      </c>
      <c r="C336" s="449" t="str">
        <f>Residential!B336</f>
        <v>143-33-9</v>
      </c>
      <c r="D336" s="443" t="str">
        <f>Residential!J336</f>
        <v>NITI</v>
      </c>
      <c r="E336" s="444" t="str">
        <f>Residential!O336</f>
        <v>NITI, NV</v>
      </c>
      <c r="F336" s="445" t="str">
        <f>Residential!T336</f>
        <v>NITI, NV</v>
      </c>
      <c r="G336" s="443" t="str">
        <f>Commercial!J336</f>
        <v>NITI</v>
      </c>
      <c r="H336" s="444" t="str">
        <f>Commercial!O336</f>
        <v>NITI, NV</v>
      </c>
      <c r="I336" s="445" t="str">
        <f>Commercial!T336</f>
        <v>NITI, NV</v>
      </c>
      <c r="J336" s="447"/>
      <c r="K336" s="443">
        <f>Residential!L336</f>
        <v>9.4</v>
      </c>
      <c r="L336" s="444" t="str">
        <f>Residential!Q336</f>
        <v>NV</v>
      </c>
      <c r="M336" s="445" t="str">
        <f>Residential!V336</f>
        <v>NV</v>
      </c>
      <c r="N336" s="443">
        <f>Commercial!L336</f>
        <v>39</v>
      </c>
      <c r="O336" s="444" t="str">
        <f>Commercial!Q336</f>
        <v>NV</v>
      </c>
      <c r="P336" s="475" t="str">
        <f>Commercial!V336</f>
        <v>NV</v>
      </c>
    </row>
    <row r="337" spans="2:17" ht="14.25">
      <c r="B337" s="391" t="str">
        <f>Residential!A337</f>
        <v>Sodium Fluoride</v>
      </c>
      <c r="C337" s="449" t="str">
        <f>Residential!B337</f>
        <v>7681-49-4</v>
      </c>
      <c r="D337" s="443" t="str">
        <f>Residential!J337</f>
        <v>NITI</v>
      </c>
      <c r="E337" s="444" t="str">
        <f>Residential!O337</f>
        <v>NITI, NV</v>
      </c>
      <c r="F337" s="445" t="str">
        <f>Residential!T337</f>
        <v>NITI, NV</v>
      </c>
      <c r="G337" s="443" t="str">
        <f>Commercial!J337</f>
        <v>NITI</v>
      </c>
      <c r="H337" s="444" t="str">
        <f>Commercial!O337</f>
        <v>NITI, NV</v>
      </c>
      <c r="I337" s="445" t="str">
        <f>Commercial!T337</f>
        <v>NITI, NV</v>
      </c>
      <c r="J337" s="447"/>
      <c r="K337" s="443">
        <f>Residential!L337</f>
        <v>15</v>
      </c>
      <c r="L337" s="444" t="str">
        <f>Residential!Q337</f>
        <v>NV</v>
      </c>
      <c r="M337" s="445" t="str">
        <f>Residential!V337</f>
        <v>NV</v>
      </c>
      <c r="N337" s="443">
        <f>Commercial!L337</f>
        <v>61</v>
      </c>
      <c r="O337" s="444" t="str">
        <f>Commercial!Q337</f>
        <v>NV</v>
      </c>
      <c r="P337" s="475" t="str">
        <f>Commercial!V337</f>
        <v>NV</v>
      </c>
    </row>
    <row r="338" spans="2:17" ht="14.25">
      <c r="B338" s="391" t="str">
        <f>Residential!A338</f>
        <v>Styrene</v>
      </c>
      <c r="C338" s="449" t="str">
        <f>Residential!B338</f>
        <v>100-42-5</v>
      </c>
      <c r="D338" s="443" t="str">
        <f>Residential!J338</f>
        <v>NITI</v>
      </c>
      <c r="E338" s="444" t="str">
        <f>Residential!O338</f>
        <v>NITI</v>
      </c>
      <c r="F338" s="445" t="str">
        <f>Residential!T338</f>
        <v>NITI</v>
      </c>
      <c r="G338" s="443" t="str">
        <f>Commercial!J338</f>
        <v>NITI</v>
      </c>
      <c r="H338" s="444" t="str">
        <f>Commercial!O338</f>
        <v>NITI</v>
      </c>
      <c r="I338" s="445" t="str">
        <f>Commercial!T338</f>
        <v>NITI</v>
      </c>
      <c r="J338" s="447"/>
      <c r="K338" s="456">
        <f>Residential!L338</f>
        <v>1000</v>
      </c>
      <c r="L338" s="448">
        <f>Residential!Q338</f>
        <v>35000</v>
      </c>
      <c r="M338" s="446">
        <f>Residential!V338</f>
        <v>20000</v>
      </c>
      <c r="N338" s="456">
        <f>Commercial!L338</f>
        <v>4400</v>
      </c>
      <c r="O338" s="448">
        <f>Commercial!Q338</f>
        <v>150000</v>
      </c>
      <c r="P338" s="476">
        <f>Commercial!V338</f>
        <v>84000</v>
      </c>
    </row>
    <row r="339" spans="2:17" ht="14.25">
      <c r="B339" s="391" t="str">
        <f>Residential!A339</f>
        <v>Sulfolane</v>
      </c>
      <c r="C339" s="449" t="str">
        <f>Residential!B339</f>
        <v>126-33-0</v>
      </c>
      <c r="D339" s="443" t="str">
        <f>Residential!J339</f>
        <v>NITI</v>
      </c>
      <c r="E339" s="444" t="str">
        <f>Residential!O339</f>
        <v>NITI, NV</v>
      </c>
      <c r="F339" s="445" t="str">
        <f>Residential!T339</f>
        <v>NITI, NV</v>
      </c>
      <c r="G339" s="443" t="str">
        <f>Commercial!J339</f>
        <v>NITI</v>
      </c>
      <c r="H339" s="444" t="str">
        <f>Commercial!O339</f>
        <v>NITI, NV</v>
      </c>
      <c r="I339" s="445" t="str">
        <f>Commercial!T339</f>
        <v>NITI, NV</v>
      </c>
      <c r="J339" s="447"/>
      <c r="K339" s="443">
        <f>Residential!L339</f>
        <v>2.1</v>
      </c>
      <c r="L339" s="444" t="str">
        <f>Residential!Q339</f>
        <v>NV</v>
      </c>
      <c r="M339" s="445" t="str">
        <f>Residential!V339</f>
        <v>NV</v>
      </c>
      <c r="N339" s="443">
        <f>Commercial!L339</f>
        <v>8.8000000000000007</v>
      </c>
      <c r="O339" s="444" t="str">
        <f>Commercial!Q339</f>
        <v>NV</v>
      </c>
      <c r="P339" s="475" t="str">
        <f>Commercial!V339</f>
        <v>NV</v>
      </c>
    </row>
    <row r="340" spans="2:17" ht="14.25">
      <c r="B340" s="391" t="str">
        <f>Residential!A340</f>
        <v>Sulfur Trioxide</v>
      </c>
      <c r="C340" s="449" t="str">
        <f>Residential!B340</f>
        <v>7446-11-9</v>
      </c>
      <c r="D340" s="443" t="str">
        <f>Residential!J340</f>
        <v>NITI</v>
      </c>
      <c r="E340" s="444" t="str">
        <f>Residential!O340</f>
        <v>NITI</v>
      </c>
      <c r="F340" s="445" t="str">
        <f>Residential!T340</f>
        <v>NITI</v>
      </c>
      <c r="G340" s="443" t="str">
        <f>Commercial!J340</f>
        <v>NITI</v>
      </c>
      <c r="H340" s="444" t="str">
        <f>Commercial!O340</f>
        <v>NITI</v>
      </c>
      <c r="I340" s="445" t="str">
        <f>Commercial!T340</f>
        <v>NITI</v>
      </c>
      <c r="J340" s="447"/>
      <c r="K340" s="454">
        <f>Residential!L340</f>
        <v>1</v>
      </c>
      <c r="L340" s="444">
        <f>Residential!Q340</f>
        <v>35</v>
      </c>
      <c r="M340" s="445" t="str">
        <f>Residential!V340</f>
        <v>No EPA Value</v>
      </c>
      <c r="N340" s="443">
        <f>Commercial!L340</f>
        <v>4.4000000000000004</v>
      </c>
      <c r="O340" s="444">
        <f>Commercial!Q340</f>
        <v>150</v>
      </c>
      <c r="P340" s="475" t="str">
        <f>Commercial!V340</f>
        <v>No EPA Value</v>
      </c>
    </row>
    <row r="341" spans="2:17" ht="14.25">
      <c r="B341" s="391" t="str">
        <f>Residential!A341</f>
        <v>Sulfuric Acid</v>
      </c>
      <c r="C341" s="449" t="str">
        <f>Residential!B341</f>
        <v>7664-93-9</v>
      </c>
      <c r="D341" s="443" t="str">
        <f>Residential!J341</f>
        <v>NITI</v>
      </c>
      <c r="E341" s="444" t="str">
        <f>Residential!O341</f>
        <v>NITI, NV</v>
      </c>
      <c r="F341" s="445" t="str">
        <f>Residential!T341</f>
        <v>NITI, NV</v>
      </c>
      <c r="G341" s="443" t="str">
        <f>Commercial!J341</f>
        <v>NITI</v>
      </c>
      <c r="H341" s="444" t="str">
        <f>Commercial!O341</f>
        <v>NITI, NV</v>
      </c>
      <c r="I341" s="445" t="str">
        <f>Commercial!T341</f>
        <v>NITI, NV</v>
      </c>
      <c r="J341" s="447"/>
      <c r="K341" s="454">
        <f>Residential!L341</f>
        <v>1</v>
      </c>
      <c r="L341" s="444" t="str">
        <f>Residential!Q341</f>
        <v>NV</v>
      </c>
      <c r="M341" s="445" t="str">
        <f>Residential!V341</f>
        <v>NV</v>
      </c>
      <c r="N341" s="443">
        <f>Commercial!L341</f>
        <v>4.4000000000000004</v>
      </c>
      <c r="O341" s="444" t="str">
        <f>Commercial!Q341</f>
        <v>NV</v>
      </c>
      <c r="P341" s="475" t="str">
        <f>Commercial!V341</f>
        <v>NV</v>
      </c>
    </row>
    <row r="342" spans="2:17" ht="14.25">
      <c r="B342" s="391" t="str">
        <f>Residential!A342</f>
        <v>Sulfurous acid, 2-chloroethyl 2-[4-(1,1-dimethylethyl)phenoxy]-1-methylethyl ester</v>
      </c>
      <c r="C342" s="449" t="str">
        <f>Residential!B342</f>
        <v>140-57-8</v>
      </c>
      <c r="D342" s="443">
        <f>Residential!J342</f>
        <v>0.4</v>
      </c>
      <c r="E342" s="444" t="str">
        <f>Residential!O342</f>
        <v>NV</v>
      </c>
      <c r="F342" s="445" t="str">
        <f>Residential!T342</f>
        <v>NV</v>
      </c>
      <c r="G342" s="443">
        <f>Commercial!J342</f>
        <v>1.7</v>
      </c>
      <c r="H342" s="444" t="str">
        <f>Commercial!O342</f>
        <v>NV</v>
      </c>
      <c r="I342" s="445" t="str">
        <f>Commercial!T342</f>
        <v>NV</v>
      </c>
      <c r="J342" s="447"/>
      <c r="K342" s="443" t="str">
        <f>Residential!L342</f>
        <v>NITI</v>
      </c>
      <c r="L342" s="444" t="str">
        <f>Residential!Q342</f>
        <v>NITI, NV</v>
      </c>
      <c r="M342" s="445" t="str">
        <f>Residential!V342</f>
        <v>NITI, NV</v>
      </c>
      <c r="N342" s="443" t="str">
        <f>Commercial!L342</f>
        <v>NITI</v>
      </c>
      <c r="O342" s="444" t="str">
        <f>Commercial!Q342</f>
        <v>NITI, NV</v>
      </c>
      <c r="P342" s="475" t="str">
        <f>Commercial!V342</f>
        <v>NITI, NV</v>
      </c>
    </row>
    <row r="343" spans="2:17" ht="14.25">
      <c r="B343" s="391" t="str">
        <f>Residential!A343</f>
        <v>TCDD, 2,3,7,8-</v>
      </c>
      <c r="C343" s="449" t="str">
        <f>Residential!B343</f>
        <v>1746-01-6</v>
      </c>
      <c r="D343" s="443">
        <f>Residential!J343</f>
        <v>7.4000000000000001E-8</v>
      </c>
      <c r="E343" s="444">
        <f>Residential!O343</f>
        <v>2.5000000000000002E-6</v>
      </c>
      <c r="F343" s="445">
        <f>Residential!T343</f>
        <v>3.6000000000000001E-5</v>
      </c>
      <c r="G343" s="443">
        <f>Commercial!J343</f>
        <v>3.2000000000000001E-7</v>
      </c>
      <c r="H343" s="444">
        <f>Commercial!O343</f>
        <v>1.1E-5</v>
      </c>
      <c r="I343" s="445">
        <f>Commercial!T343</f>
        <v>1.6000000000000001E-4</v>
      </c>
      <c r="J343" s="447"/>
      <c r="K343" s="443">
        <f>Residential!L343</f>
        <v>4.1999999999999998E-5</v>
      </c>
      <c r="L343" s="444">
        <f>Residential!Q343</f>
        <v>1.4E-3</v>
      </c>
      <c r="M343" s="459">
        <f>Residential!V343</f>
        <v>0.02</v>
      </c>
      <c r="N343" s="443">
        <f>Commercial!L343</f>
        <v>1.8000000000000001E-4</v>
      </c>
      <c r="O343" s="444">
        <f>Commercial!Q343</f>
        <v>5.7999999999999996E-3</v>
      </c>
      <c r="P343" s="475">
        <f>Commercial!V343</f>
        <v>8.5999999999999993E-2</v>
      </c>
      <c r="Q343" s="219" t="s">
        <v>1279</v>
      </c>
    </row>
    <row r="344" spans="2:17" ht="14.25">
      <c r="B344" s="391" t="str">
        <f>Residential!A344</f>
        <v>TCDF, 2,3,7,8-</v>
      </c>
      <c r="C344" s="449" t="str">
        <f>Residential!B344</f>
        <v>51207-31-9</v>
      </c>
      <c r="D344" s="443">
        <f>Residential!J344</f>
        <v>7.4000000000000001E-7</v>
      </c>
      <c r="E344" s="444">
        <f>Residential!O344</f>
        <v>2.5000000000000001E-5</v>
      </c>
      <c r="F344" s="445">
        <f>Residential!T344</f>
        <v>1.1000000000000001E-3</v>
      </c>
      <c r="G344" s="443">
        <f>Commercial!J344</f>
        <v>3.1999999999999999E-6</v>
      </c>
      <c r="H344" s="444">
        <f>Commercial!O344</f>
        <v>1.1E-4</v>
      </c>
      <c r="I344" s="445">
        <f>Commercial!T344</f>
        <v>4.7000000000000002E-3</v>
      </c>
      <c r="J344" s="447"/>
      <c r="K344" s="443">
        <f>Residential!L344</f>
        <v>4.2000000000000002E-4</v>
      </c>
      <c r="L344" s="444">
        <f>Residential!Q344</f>
        <v>1.4E-2</v>
      </c>
      <c r="M344" s="445">
        <f>Residential!V344</f>
        <v>0.61</v>
      </c>
      <c r="N344" s="443">
        <f>Commercial!L344</f>
        <v>1.8E-3</v>
      </c>
      <c r="O344" s="444">
        <f>Commercial!Q344</f>
        <v>5.8000000000000003E-2</v>
      </c>
      <c r="P344" s="475">
        <f>Commercial!V344</f>
        <v>2.6</v>
      </c>
      <c r="Q344" s="219" t="s">
        <v>1279</v>
      </c>
    </row>
    <row r="345" spans="2:17" ht="14.25">
      <c r="B345" s="391" t="str">
        <f>Residential!A345</f>
        <v>Tert-Butyl Acetate</v>
      </c>
      <c r="C345" s="449" t="str">
        <f>Residential!B345</f>
        <v>540-88-5</v>
      </c>
      <c r="D345" s="443">
        <f>Residential!J345</f>
        <v>2.2000000000000002</v>
      </c>
      <c r="E345" s="444">
        <f>Residential!O345</f>
        <v>72</v>
      </c>
      <c r="F345" s="445">
        <f>Residential!T345</f>
        <v>61</v>
      </c>
      <c r="G345" s="443">
        <f>Commercial!J345</f>
        <v>9.4</v>
      </c>
      <c r="H345" s="444">
        <f>Commercial!O345</f>
        <v>310</v>
      </c>
      <c r="I345" s="445">
        <f>Commercial!T345</f>
        <v>270</v>
      </c>
      <c r="J345" s="447"/>
      <c r="K345" s="443" t="str">
        <f>Residential!L345</f>
        <v>NITI</v>
      </c>
      <c r="L345" s="444" t="str">
        <f>Residential!Q345</f>
        <v>NITI</v>
      </c>
      <c r="M345" s="445" t="str">
        <f>Residential!V345</f>
        <v>NITI</v>
      </c>
      <c r="N345" s="443" t="str">
        <f>Commercial!L345</f>
        <v>NITI</v>
      </c>
      <c r="O345" s="444" t="str">
        <f>Commercial!Q345</f>
        <v>NITI</v>
      </c>
      <c r="P345" s="475" t="str">
        <f>Commercial!V345</f>
        <v>NITI</v>
      </c>
    </row>
    <row r="346" spans="2:17" ht="14.25">
      <c r="B346" s="391" t="str">
        <f>Residential!A346</f>
        <v>Tetrachlorobiphenyl, 3,3',4,4'- (PCB 77)</v>
      </c>
      <c r="C346" s="449" t="str">
        <f>Residential!B346</f>
        <v>32598-13-3</v>
      </c>
      <c r="D346" s="443">
        <f>Residential!J346</f>
        <v>7.3999999999999999E-4</v>
      </c>
      <c r="E346" s="444" t="str">
        <f>Residential!O346</f>
        <v>NV</v>
      </c>
      <c r="F346" s="445" t="str">
        <f>Residential!T346</f>
        <v>NV</v>
      </c>
      <c r="G346" s="443">
        <f>Commercial!J346</f>
        <v>3.2000000000000002E-3</v>
      </c>
      <c r="H346" s="444" t="str">
        <f>Commercial!O346</f>
        <v>NV</v>
      </c>
      <c r="I346" s="445" t="str">
        <f>Commercial!T346</f>
        <v>NV</v>
      </c>
      <c r="J346" s="447"/>
      <c r="K346" s="443">
        <f>Residential!L346</f>
        <v>0.42</v>
      </c>
      <c r="L346" s="444" t="str">
        <f>Residential!Q346</f>
        <v>NV</v>
      </c>
      <c r="M346" s="445" t="str">
        <f>Residential!V346</f>
        <v>NV</v>
      </c>
      <c r="N346" s="443">
        <f>Commercial!L346</f>
        <v>1.8</v>
      </c>
      <c r="O346" s="444" t="str">
        <f>Commercial!Q346</f>
        <v>NV</v>
      </c>
      <c r="P346" s="475" t="str">
        <f>Commercial!V346</f>
        <v>NV</v>
      </c>
      <c r="Q346" s="219" t="s">
        <v>1277</v>
      </c>
    </row>
    <row r="347" spans="2:17" ht="14.25">
      <c r="B347" s="391" t="str">
        <f>Residential!A347</f>
        <v>Tetrachlorobiphenyl, 3,4,4',5- (PCB 81)</v>
      </c>
      <c r="C347" s="449" t="str">
        <f>Residential!B347</f>
        <v>70362-50-4</v>
      </c>
      <c r="D347" s="443">
        <f>Residential!J347</f>
        <v>2.5000000000000001E-4</v>
      </c>
      <c r="E347" s="444">
        <f>Residential!O347</f>
        <v>8.2000000000000007E-3</v>
      </c>
      <c r="F347" s="445">
        <f>Residential!T347</f>
        <v>2.7E-2</v>
      </c>
      <c r="G347" s="443">
        <f>Commercial!J347</f>
        <v>1.1000000000000001E-3</v>
      </c>
      <c r="H347" s="444">
        <f>Commercial!O347</f>
        <v>3.5999999999999997E-2</v>
      </c>
      <c r="I347" s="445">
        <f>Commercial!T347</f>
        <v>0.12</v>
      </c>
      <c r="J347" s="447"/>
      <c r="K347" s="443">
        <f>Residential!L347</f>
        <v>0.14000000000000001</v>
      </c>
      <c r="L347" s="444">
        <f>Residential!Q347</f>
        <v>4.5999999999999996</v>
      </c>
      <c r="M347" s="445">
        <f>Residential!V347</f>
        <v>15</v>
      </c>
      <c r="N347" s="443">
        <f>Commercial!L347</f>
        <v>0.57999999999999996</v>
      </c>
      <c r="O347" s="444">
        <f>Commercial!Q347</f>
        <v>19</v>
      </c>
      <c r="P347" s="475">
        <f>Commercial!V347</f>
        <v>64</v>
      </c>
      <c r="Q347" s="219" t="s">
        <v>1277</v>
      </c>
    </row>
    <row r="348" spans="2:17" ht="14.25">
      <c r="B348" s="391" t="str">
        <f>Residential!A348</f>
        <v>Tetrachloroethane, 1,1,1,2-</v>
      </c>
      <c r="C348" s="449" t="str">
        <f>Residential!B348</f>
        <v>630-20-6</v>
      </c>
      <c r="D348" s="443">
        <f>Residential!J348</f>
        <v>0.38</v>
      </c>
      <c r="E348" s="444">
        <f>Residential!O348</f>
        <v>13</v>
      </c>
      <c r="F348" s="445">
        <f>Residential!T348</f>
        <v>8.3000000000000007</v>
      </c>
      <c r="G348" s="443">
        <f>Commercial!J348</f>
        <v>1.7</v>
      </c>
      <c r="H348" s="444">
        <f>Commercial!O348</f>
        <v>55</v>
      </c>
      <c r="I348" s="445">
        <f>Commercial!T348</f>
        <v>36</v>
      </c>
      <c r="J348" s="447"/>
      <c r="K348" s="443" t="str">
        <f>Residential!L348</f>
        <v>NITI</v>
      </c>
      <c r="L348" s="444" t="str">
        <f>Residential!Q348</f>
        <v>NITI</v>
      </c>
      <c r="M348" s="445" t="str">
        <f>Residential!V348</f>
        <v>NITI</v>
      </c>
      <c r="N348" s="443" t="str">
        <f>Commercial!L348</f>
        <v>NITI</v>
      </c>
      <c r="O348" s="444" t="str">
        <f>Commercial!Q348</f>
        <v>NITI</v>
      </c>
      <c r="P348" s="475" t="str">
        <f>Commercial!V348</f>
        <v>NITI</v>
      </c>
    </row>
    <row r="349" spans="2:17" ht="14.25">
      <c r="B349" s="391" t="str">
        <f>Residential!A349</f>
        <v>Tetrachloroethane, 1,1,2,2-</v>
      </c>
      <c r="C349" s="449" t="str">
        <f>Residential!B349</f>
        <v>79-34-5</v>
      </c>
      <c r="D349" s="443">
        <f>Residential!J349</f>
        <v>4.8000000000000001E-2</v>
      </c>
      <c r="E349" s="444">
        <f>Residential!O349</f>
        <v>1.6</v>
      </c>
      <c r="F349" s="445">
        <f>Residential!T349</f>
        <v>6.8</v>
      </c>
      <c r="G349" s="443">
        <f>Commercial!J349</f>
        <v>0.21</v>
      </c>
      <c r="H349" s="444">
        <f>Commercial!O349</f>
        <v>7.1</v>
      </c>
      <c r="I349" s="445">
        <f>Commercial!T349</f>
        <v>30</v>
      </c>
      <c r="J349" s="447"/>
      <c r="K349" s="443" t="str">
        <f>Residential!L349</f>
        <v>NITI</v>
      </c>
      <c r="L349" s="444" t="str">
        <f>Residential!Q349</f>
        <v>NITI</v>
      </c>
      <c r="M349" s="445" t="str">
        <f>Residential!V349</f>
        <v>NITI</v>
      </c>
      <c r="N349" s="443" t="str">
        <f>Commercial!L349</f>
        <v>NITI</v>
      </c>
      <c r="O349" s="444" t="str">
        <f>Commercial!Q349</f>
        <v>NITI</v>
      </c>
      <c r="P349" s="475" t="str">
        <f>Commercial!V349</f>
        <v>NITI</v>
      </c>
    </row>
    <row r="350" spans="2:17" ht="14.25">
      <c r="B350" s="391" t="str">
        <f>Residential!A350</f>
        <v>Tetrachloroethylene</v>
      </c>
      <c r="C350" s="449" t="str">
        <f>Residential!B350</f>
        <v>127-18-4</v>
      </c>
      <c r="D350" s="443">
        <f>Residential!J350</f>
        <v>11</v>
      </c>
      <c r="E350" s="444">
        <f>Residential!O350</f>
        <v>360</v>
      </c>
      <c r="F350" s="445">
        <f>Residential!T350</f>
        <v>29</v>
      </c>
      <c r="G350" s="443">
        <f>Commercial!J350</f>
        <v>47</v>
      </c>
      <c r="H350" s="448">
        <f>Commercial!O350</f>
        <v>1600</v>
      </c>
      <c r="I350" s="445">
        <f>Commercial!T350</f>
        <v>130</v>
      </c>
      <c r="J350" s="447"/>
      <c r="K350" s="443">
        <f>Residential!L350</f>
        <v>42</v>
      </c>
      <c r="L350" s="448">
        <f>Residential!Q350</f>
        <v>1400</v>
      </c>
      <c r="M350" s="445">
        <f>Residential!V350</f>
        <v>110</v>
      </c>
      <c r="N350" s="443">
        <f>Commercial!L350</f>
        <v>180</v>
      </c>
      <c r="O350" s="448">
        <f>Commercial!Q350</f>
        <v>5800</v>
      </c>
      <c r="P350" s="475">
        <f>Commercial!V350</f>
        <v>470</v>
      </c>
    </row>
    <row r="351" spans="2:17" ht="14.25">
      <c r="B351" s="391" t="str">
        <f>Residential!A351</f>
        <v>Tetrafluoroethane, 1,1,1,2-</v>
      </c>
      <c r="C351" s="449" t="str">
        <f>Residential!B351</f>
        <v>811-97-2</v>
      </c>
      <c r="D351" s="443" t="str">
        <f>Residential!J351</f>
        <v>NITI</v>
      </c>
      <c r="E351" s="444" t="str">
        <f>Residential!O351</f>
        <v>NITI</v>
      </c>
      <c r="F351" s="445" t="str">
        <f>Residential!T351</f>
        <v>NITI</v>
      </c>
      <c r="G351" s="443" t="str">
        <f>Commercial!J351</f>
        <v>NITI</v>
      </c>
      <c r="H351" s="444" t="str">
        <f>Commercial!O351</f>
        <v>NITI</v>
      </c>
      <c r="I351" s="445" t="str">
        <f>Commercial!T351</f>
        <v>NITI</v>
      </c>
      <c r="J351" s="447"/>
      <c r="K351" s="456">
        <f>Residential!L351</f>
        <v>83000</v>
      </c>
      <c r="L351" s="448">
        <f>Residential!Q351</f>
        <v>2800000</v>
      </c>
      <c r="M351" s="446">
        <f>Residential!V351</f>
        <v>57000</v>
      </c>
      <c r="N351" s="456">
        <f>Commercial!L351</f>
        <v>350000</v>
      </c>
      <c r="O351" s="448">
        <f>Commercial!Q351</f>
        <v>12000000</v>
      </c>
      <c r="P351" s="476">
        <f>Commercial!V351</f>
        <v>240000</v>
      </c>
    </row>
    <row r="352" spans="2:17" ht="14.25">
      <c r="B352" s="391" t="str">
        <f>Residential!A352</f>
        <v>Tetrahydrofuran</v>
      </c>
      <c r="C352" s="449" t="str">
        <f>Residential!B352</f>
        <v>109-99-9</v>
      </c>
      <c r="D352" s="443" t="str">
        <f>Residential!J352</f>
        <v>NITI</v>
      </c>
      <c r="E352" s="444" t="str">
        <f>Residential!O352</f>
        <v>NITI</v>
      </c>
      <c r="F352" s="445" t="str">
        <f>Residential!T352</f>
        <v>NITI</v>
      </c>
      <c r="G352" s="443" t="str">
        <f>Commercial!J352</f>
        <v>NITI</v>
      </c>
      <c r="H352" s="444" t="str">
        <f>Commercial!O352</f>
        <v>NITI</v>
      </c>
      <c r="I352" s="445" t="str">
        <f>Commercial!T352</f>
        <v>NITI</v>
      </c>
      <c r="J352" s="447"/>
      <c r="K352" s="456">
        <f>Residential!L352</f>
        <v>2100</v>
      </c>
      <c r="L352" s="448">
        <f>Residential!Q352</f>
        <v>70000</v>
      </c>
      <c r="M352" s="446">
        <f>Residential!V352</f>
        <v>1200000</v>
      </c>
      <c r="N352" s="456">
        <f>Commercial!L352</f>
        <v>8800</v>
      </c>
      <c r="O352" s="448">
        <f>Commercial!Q352</f>
        <v>290000</v>
      </c>
      <c r="P352" s="476">
        <f>Commercial!V352</f>
        <v>5200000</v>
      </c>
    </row>
    <row r="353" spans="2:17" ht="14.25">
      <c r="B353" s="391" t="str">
        <f>Residential!A353</f>
        <v>Titanium Tetrachloride</v>
      </c>
      <c r="C353" s="449" t="str">
        <f>Residential!B353</f>
        <v>7550-45-0</v>
      </c>
      <c r="D353" s="443" t="str">
        <f>Residential!J353</f>
        <v>NITI</v>
      </c>
      <c r="E353" s="444" t="str">
        <f>Residential!O353</f>
        <v>NITI</v>
      </c>
      <c r="F353" s="445" t="str">
        <f>Residential!T353</f>
        <v>NITI</v>
      </c>
      <c r="G353" s="443" t="str">
        <f>Commercial!J353</f>
        <v>NITI</v>
      </c>
      <c r="H353" s="444" t="str">
        <f>Commercial!O353</f>
        <v>NITI</v>
      </c>
      <c r="I353" s="445" t="str">
        <f>Commercial!T353</f>
        <v>NITI</v>
      </c>
      <c r="J353" s="447"/>
      <c r="K353" s="453">
        <f>Residential!L353</f>
        <v>0.1</v>
      </c>
      <c r="L353" s="444">
        <f>Residential!Q353</f>
        <v>3.5</v>
      </c>
      <c r="M353" s="445" t="str">
        <f>Residential!V353</f>
        <v>No EPA Value</v>
      </c>
      <c r="N353" s="443">
        <f>Commercial!L353</f>
        <v>0.44</v>
      </c>
      <c r="O353" s="444">
        <f>Commercial!Q353</f>
        <v>15</v>
      </c>
      <c r="P353" s="475" t="str">
        <f>Commercial!V353</f>
        <v>No EPA Value</v>
      </c>
    </row>
    <row r="354" spans="2:17" ht="14.25">
      <c r="B354" s="391" t="str">
        <f>Residential!A354</f>
        <v>Toluene</v>
      </c>
      <c r="C354" s="449" t="str">
        <f>Residential!B354</f>
        <v>108-88-3</v>
      </c>
      <c r="D354" s="443" t="str">
        <f>Residential!J354</f>
        <v>NITI</v>
      </c>
      <c r="E354" s="444" t="str">
        <f>Residential!O354</f>
        <v>NITI</v>
      </c>
      <c r="F354" s="445" t="str">
        <f>Residential!T354</f>
        <v>NITI</v>
      </c>
      <c r="G354" s="443" t="str">
        <f>Commercial!J354</f>
        <v>NITI</v>
      </c>
      <c r="H354" s="444" t="str">
        <f>Commercial!O354</f>
        <v>NITI</v>
      </c>
      <c r="I354" s="445" t="str">
        <f>Commercial!T354</f>
        <v>NITI</v>
      </c>
      <c r="J354" s="447"/>
      <c r="K354" s="456">
        <f>Residential!L354</f>
        <v>5200</v>
      </c>
      <c r="L354" s="448">
        <f>Residential!Q354</f>
        <v>170000</v>
      </c>
      <c r="M354" s="445">
        <f>Residential!V354</f>
        <v>36000</v>
      </c>
      <c r="N354" s="456">
        <f>Commercial!L354</f>
        <v>22000</v>
      </c>
      <c r="O354" s="448">
        <f>Commercial!Q354</f>
        <v>730000</v>
      </c>
      <c r="P354" s="476">
        <f>Commercial!V354</f>
        <v>150000</v>
      </c>
    </row>
    <row r="355" spans="2:17" ht="14.25">
      <c r="B355" s="391" t="str">
        <f>Residential!A355</f>
        <v>Toluene-2,4-diisocyanate</v>
      </c>
      <c r="C355" s="449" t="str">
        <f>Residential!B355</f>
        <v>584-84-9</v>
      </c>
      <c r="D355" s="443">
        <f>Residential!J355</f>
        <v>0.26</v>
      </c>
      <c r="E355" s="444">
        <f>Residential!O355</f>
        <v>8.5</v>
      </c>
      <c r="F355" s="446">
        <f>Residential!T355</f>
        <v>1800</v>
      </c>
      <c r="G355" s="443">
        <f>Commercial!J355</f>
        <v>1.1000000000000001</v>
      </c>
      <c r="H355" s="444">
        <f>Commercial!O355</f>
        <v>37</v>
      </c>
      <c r="I355" s="446">
        <f>Commercial!T355</f>
        <v>8100</v>
      </c>
      <c r="J355" s="447"/>
      <c r="K355" s="443">
        <f>Residential!L355</f>
        <v>8.3000000000000001E-3</v>
      </c>
      <c r="L355" s="444">
        <f>Residential!Q355</f>
        <v>0.28000000000000003</v>
      </c>
      <c r="M355" s="445">
        <f>Residential!V355</f>
        <v>60</v>
      </c>
      <c r="N355" s="443">
        <f>Commercial!L355</f>
        <v>3.5000000000000003E-2</v>
      </c>
      <c r="O355" s="444">
        <f>Commercial!Q355</f>
        <v>1.2</v>
      </c>
      <c r="P355" s="475">
        <f>Commercial!V355</f>
        <v>250</v>
      </c>
    </row>
    <row r="356" spans="2:17" ht="14.25">
      <c r="B356" s="391" t="str">
        <f>Residential!A356</f>
        <v>Toluene-2,6-diisocyanate</v>
      </c>
      <c r="C356" s="449" t="str">
        <f>Residential!B356</f>
        <v>91-08-7</v>
      </c>
      <c r="D356" s="443">
        <f>Residential!J356</f>
        <v>0.26</v>
      </c>
      <c r="E356" s="444">
        <f>Residential!O356</f>
        <v>8.5</v>
      </c>
      <c r="F356" s="446">
        <f>Residential!T356</f>
        <v>1500</v>
      </c>
      <c r="G356" s="443">
        <f>Commercial!J356</f>
        <v>1.1000000000000001</v>
      </c>
      <c r="H356" s="444">
        <f>Commercial!O356</f>
        <v>37</v>
      </c>
      <c r="I356" s="446">
        <f>Commercial!T356</f>
        <v>6600</v>
      </c>
      <c r="J356" s="447"/>
      <c r="K356" s="443">
        <f>Residential!L356</f>
        <v>8.3000000000000001E-3</v>
      </c>
      <c r="L356" s="444">
        <f>Residential!Q356</f>
        <v>0.28000000000000003</v>
      </c>
      <c r="M356" s="445">
        <f>Residential!V356</f>
        <v>49</v>
      </c>
      <c r="N356" s="443">
        <f>Commercial!L356</f>
        <v>3.5000000000000003E-2</v>
      </c>
      <c r="O356" s="444">
        <f>Commercial!Q356</f>
        <v>1.2</v>
      </c>
      <c r="P356" s="475">
        <f>Commercial!V356</f>
        <v>210</v>
      </c>
    </row>
    <row r="357" spans="2:17" ht="14.25">
      <c r="B357" s="391" t="str">
        <f>Residential!A357</f>
        <v>Toluidine, o- (Methylaniline, 2-)</v>
      </c>
      <c r="C357" s="449" t="str">
        <f>Residential!B357</f>
        <v>95-53-4</v>
      </c>
      <c r="D357" s="443">
        <f>Residential!J357</f>
        <v>5.5E-2</v>
      </c>
      <c r="E357" s="444" t="str">
        <f>Residential!O357</f>
        <v>NV</v>
      </c>
      <c r="F357" s="445" t="str">
        <f>Residential!T357</f>
        <v>NV</v>
      </c>
      <c r="G357" s="443">
        <f>Commercial!J357</f>
        <v>0.24</v>
      </c>
      <c r="H357" s="444" t="str">
        <f>Commercial!O357</f>
        <v>NV</v>
      </c>
      <c r="I357" s="445" t="str">
        <f>Commercial!T357</f>
        <v>NV</v>
      </c>
      <c r="J357" s="447"/>
      <c r="K357" s="443" t="str">
        <f>Residential!L357</f>
        <v>NITI</v>
      </c>
      <c r="L357" s="444" t="str">
        <f>Residential!Q357</f>
        <v>NITI, NV</v>
      </c>
      <c r="M357" s="445" t="str">
        <f>Residential!V357</f>
        <v>NITI, NV</v>
      </c>
      <c r="N357" s="443" t="str">
        <f>Commercial!L357</f>
        <v>NITI</v>
      </c>
      <c r="O357" s="444" t="str">
        <f>Commercial!Q357</f>
        <v>NITI, NV</v>
      </c>
      <c r="P357" s="475" t="str">
        <f>Commercial!V357</f>
        <v>NITI, NV</v>
      </c>
    </row>
    <row r="358" spans="2:17" ht="14.25">
      <c r="B358" s="391" t="str">
        <f>Residential!A358</f>
        <v>Total Petroleum Hydrocarbons (Aliphatic Low)</v>
      </c>
      <c r="C358" s="449" t="str">
        <f>Residential!B358</f>
        <v>NA</v>
      </c>
      <c r="D358" s="443" t="str">
        <f>Residential!J358</f>
        <v>NITI</v>
      </c>
      <c r="E358" s="444" t="str">
        <f>Residential!O358</f>
        <v>NITI</v>
      </c>
      <c r="F358" s="445" t="str">
        <f>Residential!T358</f>
        <v>NITI</v>
      </c>
      <c r="G358" s="443" t="str">
        <f>Commercial!J358</f>
        <v>NITI</v>
      </c>
      <c r="H358" s="444" t="str">
        <f>Commercial!O358</f>
        <v>NITI</v>
      </c>
      <c r="I358" s="445" t="str">
        <f>Commercial!T358</f>
        <v>NITI</v>
      </c>
      <c r="J358" s="447"/>
      <c r="K358" s="443">
        <f>Residential!L358</f>
        <v>420</v>
      </c>
      <c r="L358" s="448">
        <f>Residential!Q358</f>
        <v>14000</v>
      </c>
      <c r="M358" s="445">
        <f>Residential!V358</f>
        <v>390</v>
      </c>
      <c r="N358" s="456">
        <f>Commercial!L358</f>
        <v>1800</v>
      </c>
      <c r="O358" s="448">
        <f>Commercial!Q358</f>
        <v>58000</v>
      </c>
      <c r="P358" s="476">
        <f>Commercial!V358</f>
        <v>1700</v>
      </c>
      <c r="Q358" s="219" t="s">
        <v>97</v>
      </c>
    </row>
    <row r="359" spans="2:17" ht="14.25">
      <c r="B359" s="391" t="str">
        <f>Residential!A359</f>
        <v>Total Petroleum Hydrocarbons (Aliphatic Medium)</v>
      </c>
      <c r="C359" s="449" t="str">
        <f>Residential!B359</f>
        <v>NA</v>
      </c>
      <c r="D359" s="443" t="str">
        <f>Residential!J359</f>
        <v>NITI</v>
      </c>
      <c r="E359" s="444" t="str">
        <f>Residential!O359</f>
        <v>NITI</v>
      </c>
      <c r="F359" s="445" t="str">
        <f>Residential!T359</f>
        <v>NITI</v>
      </c>
      <c r="G359" s="443" t="str">
        <f>Commercial!J359</f>
        <v>NITI</v>
      </c>
      <c r="H359" s="444" t="str">
        <f>Commercial!O359</f>
        <v>NITI</v>
      </c>
      <c r="I359" s="445" t="str">
        <f>Commercial!T359</f>
        <v>NITI</v>
      </c>
      <c r="J359" s="447"/>
      <c r="K359" s="443">
        <f>Residential!L359</f>
        <v>100</v>
      </c>
      <c r="L359" s="448">
        <f>Residential!Q359</f>
        <v>3500</v>
      </c>
      <c r="M359" s="445">
        <f>Residential!V359</f>
        <v>0.75</v>
      </c>
      <c r="N359" s="443">
        <f>Commercial!L359</f>
        <v>440</v>
      </c>
      <c r="O359" s="448">
        <f>Commercial!Q359</f>
        <v>15000</v>
      </c>
      <c r="P359" s="475">
        <f>Commercial!V359</f>
        <v>3.2</v>
      </c>
      <c r="Q359" s="219" t="s">
        <v>97</v>
      </c>
    </row>
    <row r="360" spans="2:17" ht="14.25">
      <c r="B360" s="391" t="str">
        <f>Residential!A360</f>
        <v>Total Petroleum Hydrocarbons (Aromatic High)</v>
      </c>
      <c r="C360" s="449" t="str">
        <f>Residential!B360</f>
        <v>NA</v>
      </c>
      <c r="D360" s="443" t="str">
        <f>Residential!J360</f>
        <v>NITI</v>
      </c>
      <c r="E360" s="444" t="str">
        <f>Residential!O360</f>
        <v>NITI, NV</v>
      </c>
      <c r="F360" s="445" t="str">
        <f>Residential!T360</f>
        <v>NITI, NV</v>
      </c>
      <c r="G360" s="443" t="str">
        <f>Commercial!J360</f>
        <v>NITI</v>
      </c>
      <c r="H360" s="444" t="str">
        <f>Commercial!O360</f>
        <v>NITI, NV</v>
      </c>
      <c r="I360" s="445" t="str">
        <f>Commercial!T360</f>
        <v>NITI, NV</v>
      </c>
      <c r="J360" s="447"/>
      <c r="K360" s="443">
        <f>Residential!L360</f>
        <v>2.0999999999999999E-3</v>
      </c>
      <c r="L360" s="444" t="str">
        <f>Residential!Q360</f>
        <v>NV</v>
      </c>
      <c r="M360" s="445" t="str">
        <f>Residential!V360</f>
        <v>NV</v>
      </c>
      <c r="N360" s="443">
        <f>Commercial!L360</f>
        <v>8.8000000000000005E-3</v>
      </c>
      <c r="O360" s="444" t="str">
        <f>Commercial!Q360</f>
        <v>NV</v>
      </c>
      <c r="P360" s="475" t="str">
        <f>Commercial!V360</f>
        <v>NV</v>
      </c>
      <c r="Q360" s="219" t="s">
        <v>97</v>
      </c>
    </row>
    <row r="361" spans="2:17" ht="14.25">
      <c r="B361" s="391" t="str">
        <f>Residential!A361</f>
        <v>Total Petroleum Hydrocarbons (Aromatic Medium)</v>
      </c>
      <c r="C361" s="449" t="str">
        <f>Residential!B361</f>
        <v>NA</v>
      </c>
      <c r="D361" s="443" t="str">
        <f>Residential!J361</f>
        <v>NITI</v>
      </c>
      <c r="E361" s="444" t="str">
        <f>Residential!O361</f>
        <v>NITI</v>
      </c>
      <c r="F361" s="445" t="str">
        <f>Residential!T361</f>
        <v>NITI</v>
      </c>
      <c r="G361" s="443" t="str">
        <f>Commercial!J361</f>
        <v>NITI</v>
      </c>
      <c r="H361" s="444" t="str">
        <f>Commercial!O361</f>
        <v>NITI</v>
      </c>
      <c r="I361" s="445" t="str">
        <f>Commercial!T361</f>
        <v>NITI</v>
      </c>
      <c r="J361" s="447"/>
      <c r="K361" s="443">
        <f>Residential!L361</f>
        <v>63</v>
      </c>
      <c r="L361" s="448">
        <f>Residential!Q361</f>
        <v>2100</v>
      </c>
      <c r="M361" s="445">
        <f>Residential!V361</f>
        <v>580</v>
      </c>
      <c r="N361" s="443">
        <f>Commercial!L361</f>
        <v>260</v>
      </c>
      <c r="O361" s="448">
        <f>Commercial!Q361</f>
        <v>8800</v>
      </c>
      <c r="P361" s="476">
        <f>Commercial!V361</f>
        <v>2400</v>
      </c>
      <c r="Q361" s="219" t="s">
        <v>97</v>
      </c>
    </row>
    <row r="362" spans="2:17" ht="14.25">
      <c r="B362" s="391" t="str">
        <f>Residential!A362</f>
        <v>Toxaphene</v>
      </c>
      <c r="C362" s="449" t="str">
        <f>Residential!B362</f>
        <v>8001-35-2</v>
      </c>
      <c r="D362" s="443">
        <f>Residential!J362</f>
        <v>8.8000000000000005E-3</v>
      </c>
      <c r="E362" s="444" t="str">
        <f>Residential!O362</f>
        <v>NV</v>
      </c>
      <c r="F362" s="445" t="str">
        <f>Residential!T362</f>
        <v>NV</v>
      </c>
      <c r="G362" s="443">
        <f>Commercial!J362</f>
        <v>3.7999999999999999E-2</v>
      </c>
      <c r="H362" s="444" t="str">
        <f>Commercial!O362</f>
        <v>NV</v>
      </c>
      <c r="I362" s="445" t="str">
        <f>Commercial!T362</f>
        <v>NV</v>
      </c>
      <c r="J362" s="447"/>
      <c r="K362" s="443" t="str">
        <f>Residential!L362</f>
        <v>NITI</v>
      </c>
      <c r="L362" s="444" t="str">
        <f>Residential!Q362</f>
        <v>NITI, NV</v>
      </c>
      <c r="M362" s="445" t="str">
        <f>Residential!V362</f>
        <v>NITI, NV</v>
      </c>
      <c r="N362" s="443" t="str">
        <f>Commercial!L362</f>
        <v>NITI</v>
      </c>
      <c r="O362" s="444" t="str">
        <f>Commercial!Q362</f>
        <v>NITI, NV</v>
      </c>
      <c r="P362" s="475" t="str">
        <f>Commercial!V362</f>
        <v>NITI, NV</v>
      </c>
    </row>
    <row r="363" spans="2:17" ht="14.25">
      <c r="B363" s="391" t="str">
        <f>Residential!A363</f>
        <v>Trichloro-1,2,2-trifluoroethane, 1,1,2-</v>
      </c>
      <c r="C363" s="449" t="str">
        <f>Residential!B363</f>
        <v>76-13-1</v>
      </c>
      <c r="D363" s="443" t="str">
        <f>Residential!J363</f>
        <v>NITI</v>
      </c>
      <c r="E363" s="444" t="str">
        <f>Residential!O363</f>
        <v>NITI</v>
      </c>
      <c r="F363" s="445" t="str">
        <f>Residential!T363</f>
        <v>NITI</v>
      </c>
      <c r="G363" s="443" t="str">
        <f>Commercial!J363</f>
        <v>NITI</v>
      </c>
      <c r="H363" s="444" t="str">
        <f>Commercial!O363</f>
        <v>NITI</v>
      </c>
      <c r="I363" s="445" t="str">
        <f>Commercial!T363</f>
        <v>NITI</v>
      </c>
      <c r="J363" s="447"/>
      <c r="K363" s="456">
        <f>Residential!L363</f>
        <v>5200</v>
      </c>
      <c r="L363" s="448">
        <f>Residential!Q363</f>
        <v>170000</v>
      </c>
      <c r="M363" s="445">
        <f>Residential!V363</f>
        <v>390</v>
      </c>
      <c r="N363" s="456">
        <f>Commercial!L363</f>
        <v>22000</v>
      </c>
      <c r="O363" s="448">
        <f>Commercial!Q363</f>
        <v>730000</v>
      </c>
      <c r="P363" s="476">
        <f>Commercial!V363</f>
        <v>1600</v>
      </c>
    </row>
    <row r="364" spans="2:17" ht="14.25">
      <c r="B364" s="391" t="str">
        <f>Residential!A364</f>
        <v>Trichlorobenzene, 1,2,4-</v>
      </c>
      <c r="C364" s="449" t="str">
        <f>Residential!B364</f>
        <v>120-82-1</v>
      </c>
      <c r="D364" s="443" t="str">
        <f>Residential!J364</f>
        <v>NITI</v>
      </c>
      <c r="E364" s="444" t="str">
        <f>Residential!O364</f>
        <v>NITI</v>
      </c>
      <c r="F364" s="445" t="str">
        <f>Residential!T364</f>
        <v>NITI</v>
      </c>
      <c r="G364" s="443" t="str">
        <f>Commercial!J364</f>
        <v>NITI</v>
      </c>
      <c r="H364" s="444" t="str">
        <f>Commercial!O364</f>
        <v>NITI</v>
      </c>
      <c r="I364" s="445" t="str">
        <f>Commercial!T364</f>
        <v>NITI</v>
      </c>
      <c r="J364" s="447"/>
      <c r="K364" s="443">
        <f>Residential!L364</f>
        <v>2.1</v>
      </c>
      <c r="L364" s="444">
        <f>Residential!Q364</f>
        <v>70</v>
      </c>
      <c r="M364" s="445">
        <f>Residential!V364</f>
        <v>91</v>
      </c>
      <c r="N364" s="443">
        <f>Commercial!L364</f>
        <v>8.8000000000000007</v>
      </c>
      <c r="O364" s="444">
        <f>Commercial!Q364</f>
        <v>290</v>
      </c>
      <c r="P364" s="475">
        <f>Commercial!V364</f>
        <v>380</v>
      </c>
    </row>
    <row r="365" spans="2:17" ht="14.25">
      <c r="B365" s="391" t="str">
        <f>Residential!A365</f>
        <v>Trichloroethane, 1,1,1-</v>
      </c>
      <c r="C365" s="449" t="str">
        <f>Residential!B365</f>
        <v>71-55-6</v>
      </c>
      <c r="D365" s="443" t="str">
        <f>Residential!J365</f>
        <v>NITI</v>
      </c>
      <c r="E365" s="444" t="str">
        <f>Residential!O365</f>
        <v>NITI</v>
      </c>
      <c r="F365" s="445" t="str">
        <f>Residential!T365</f>
        <v>NITI</v>
      </c>
      <c r="G365" s="443" t="str">
        <f>Commercial!J365</f>
        <v>NITI</v>
      </c>
      <c r="H365" s="444" t="str">
        <f>Commercial!O365</f>
        <v>NITI</v>
      </c>
      <c r="I365" s="445" t="str">
        <f>Commercial!T365</f>
        <v>NITI</v>
      </c>
      <c r="J365" s="447"/>
      <c r="K365" s="456">
        <f>Residential!L365</f>
        <v>5200</v>
      </c>
      <c r="L365" s="448">
        <f>Residential!Q365</f>
        <v>170000</v>
      </c>
      <c r="M365" s="446">
        <f>Residential!V365</f>
        <v>13000</v>
      </c>
      <c r="N365" s="456">
        <f>Commercial!L365</f>
        <v>22000</v>
      </c>
      <c r="O365" s="448">
        <f>Commercial!Q365</f>
        <v>730000</v>
      </c>
      <c r="P365" s="476">
        <f>Commercial!V365</f>
        <v>53000</v>
      </c>
    </row>
    <row r="366" spans="2:17" ht="14.25">
      <c r="B366" s="391" t="str">
        <f>Residential!A366</f>
        <v>Trichloroethane, 1,1,2-</v>
      </c>
      <c r="C366" s="449" t="str">
        <f>Residential!B366</f>
        <v>79-00-5</v>
      </c>
      <c r="D366" s="443">
        <f>Residential!J366</f>
        <v>0.18</v>
      </c>
      <c r="E366" s="444">
        <f>Residential!O366</f>
        <v>5.9</v>
      </c>
      <c r="F366" s="445">
        <f>Residential!T366</f>
        <v>10</v>
      </c>
      <c r="G366" s="443">
        <f>Commercial!J366</f>
        <v>0.77</v>
      </c>
      <c r="H366" s="444">
        <f>Commercial!O366</f>
        <v>26</v>
      </c>
      <c r="I366" s="445">
        <f>Commercial!T366</f>
        <v>44</v>
      </c>
      <c r="J366" s="447"/>
      <c r="K366" s="443">
        <f>Residential!L366</f>
        <v>0.21</v>
      </c>
      <c r="L366" s="452">
        <f>Residential!Q366</f>
        <v>7</v>
      </c>
      <c r="M366" s="445">
        <f>Residential!V366</f>
        <v>12</v>
      </c>
      <c r="N366" s="443">
        <f>Commercial!L366</f>
        <v>0.88</v>
      </c>
      <c r="O366" s="444">
        <f>Commercial!Q366</f>
        <v>29</v>
      </c>
      <c r="P366" s="475">
        <f>Commercial!V366</f>
        <v>50</v>
      </c>
    </row>
    <row r="367" spans="2:17" ht="14.25">
      <c r="B367" s="391" t="str">
        <f>Residential!A367</f>
        <v>Trichloroethylene</v>
      </c>
      <c r="C367" s="449" t="str">
        <f>Residential!B367</f>
        <v>79-01-6</v>
      </c>
      <c r="D367" s="443">
        <f>Residential!J367</f>
        <v>0.48</v>
      </c>
      <c r="E367" s="444">
        <f>Residential!O367</f>
        <v>16</v>
      </c>
      <c r="F367" s="445">
        <f>Residential!T367</f>
        <v>2.1</v>
      </c>
      <c r="G367" s="454">
        <f>Commercial!J367</f>
        <v>3</v>
      </c>
      <c r="H367" s="444">
        <f>Commercial!O367</f>
        <v>100</v>
      </c>
      <c r="I367" s="445">
        <f>Commercial!T367</f>
        <v>13</v>
      </c>
      <c r="J367" s="447"/>
      <c r="K367" s="443">
        <f>Residential!L367</f>
        <v>2.1</v>
      </c>
      <c r="L367" s="444">
        <f>Residential!Q367</f>
        <v>70</v>
      </c>
      <c r="M367" s="445">
        <f>Residential!V367</f>
        <v>9.1999999999999993</v>
      </c>
      <c r="N367" s="443">
        <f>Commercial!L367</f>
        <v>8.8000000000000007</v>
      </c>
      <c r="O367" s="444">
        <f>Commercial!Q367</f>
        <v>290</v>
      </c>
      <c r="P367" s="475">
        <f>Commercial!V367</f>
        <v>39</v>
      </c>
    </row>
    <row r="368" spans="2:17" ht="14.25">
      <c r="B368" s="391" t="str">
        <f>Residential!A368</f>
        <v>Trichlorophenol, 2,4,6-</v>
      </c>
      <c r="C368" s="449" t="str">
        <f>Residential!B368</f>
        <v>88-06-2</v>
      </c>
      <c r="D368" s="443">
        <f>Residential!J368</f>
        <v>0.91</v>
      </c>
      <c r="E368" s="444" t="str">
        <f>Residential!O368</f>
        <v>NV</v>
      </c>
      <c r="F368" s="445" t="str">
        <f>Residential!T368</f>
        <v>NV</v>
      </c>
      <c r="G368" s="454">
        <f>Commercial!J368</f>
        <v>4</v>
      </c>
      <c r="H368" s="444" t="str">
        <f>Commercial!O368</f>
        <v>NV</v>
      </c>
      <c r="I368" s="445" t="str">
        <f>Commercial!T368</f>
        <v>NV</v>
      </c>
      <c r="J368" s="447"/>
      <c r="K368" s="443" t="str">
        <f>Residential!L368</f>
        <v>NITI</v>
      </c>
      <c r="L368" s="444" t="str">
        <f>Residential!Q368</f>
        <v>NITI, NV</v>
      </c>
      <c r="M368" s="445" t="str">
        <f>Residential!V368</f>
        <v>NITI, NV</v>
      </c>
      <c r="N368" s="443" t="str">
        <f>Commercial!L368</f>
        <v>NITI</v>
      </c>
      <c r="O368" s="444" t="str">
        <f>Commercial!Q368</f>
        <v>NITI, NV</v>
      </c>
      <c r="P368" s="475" t="str">
        <f>Commercial!V368</f>
        <v>NITI, NV</v>
      </c>
    </row>
    <row r="369" spans="2:16" ht="14.25">
      <c r="B369" s="391" t="str">
        <f>Residential!A369</f>
        <v>Trichloropropane, 1,2,3-</v>
      </c>
      <c r="C369" s="449" t="str">
        <f>Residential!B369</f>
        <v>96-18-4</v>
      </c>
      <c r="D369" s="443" t="str">
        <f>Residential!J369</f>
        <v>NITI</v>
      </c>
      <c r="E369" s="444" t="str">
        <f>Residential!O369</f>
        <v>NITI</v>
      </c>
      <c r="F369" s="445" t="str">
        <f>Residential!T369</f>
        <v>NITI</v>
      </c>
      <c r="G369" s="443" t="str">
        <f>Commercial!J369</f>
        <v>NITI</v>
      </c>
      <c r="H369" s="444" t="str">
        <f>Commercial!O369</f>
        <v>NITI</v>
      </c>
      <c r="I369" s="445" t="str">
        <f>Commercial!T369</f>
        <v>NITI</v>
      </c>
      <c r="J369" s="447"/>
      <c r="K369" s="443">
        <f>Residential!L369</f>
        <v>0.31</v>
      </c>
      <c r="L369" s="444">
        <f>Residential!Q369</f>
        <v>10</v>
      </c>
      <c r="M369" s="445">
        <f>Residential!V369</f>
        <v>47</v>
      </c>
      <c r="N369" s="443">
        <f>Commercial!L369</f>
        <v>1.3</v>
      </c>
      <c r="O369" s="444">
        <f>Commercial!Q369</f>
        <v>44</v>
      </c>
      <c r="P369" s="475">
        <f>Commercial!V369</f>
        <v>200</v>
      </c>
    </row>
    <row r="370" spans="2:16" ht="14.25">
      <c r="B370" s="391" t="str">
        <f>Residential!A370</f>
        <v>Trichloropropene, 1,2,3-</v>
      </c>
      <c r="C370" s="449" t="str">
        <f>Residential!B370</f>
        <v>96-19-5</v>
      </c>
      <c r="D370" s="443" t="str">
        <f>Residential!J370</f>
        <v>NITI</v>
      </c>
      <c r="E370" s="444" t="str">
        <f>Residential!O370</f>
        <v>NITI</v>
      </c>
      <c r="F370" s="445" t="str">
        <f>Residential!T370</f>
        <v>NITI</v>
      </c>
      <c r="G370" s="443" t="str">
        <f>Commercial!J370</f>
        <v>NITI</v>
      </c>
      <c r="H370" s="444" t="str">
        <f>Commercial!O370</f>
        <v>NITI</v>
      </c>
      <c r="I370" s="445" t="str">
        <f>Commercial!T370</f>
        <v>NITI</v>
      </c>
      <c r="J370" s="447"/>
      <c r="K370" s="443">
        <f>Residential!L370</f>
        <v>0.31</v>
      </c>
      <c r="L370" s="444">
        <f>Residential!Q370</f>
        <v>10</v>
      </c>
      <c r="M370" s="445">
        <f>Residential!V370</f>
        <v>0.89</v>
      </c>
      <c r="N370" s="443">
        <f>Commercial!L370</f>
        <v>1.3</v>
      </c>
      <c r="O370" s="444">
        <f>Commercial!Q370</f>
        <v>44</v>
      </c>
      <c r="P370" s="475">
        <f>Commercial!V370</f>
        <v>3.7</v>
      </c>
    </row>
    <row r="371" spans="2:16" ht="14.25">
      <c r="B371" s="391" t="str">
        <f>Residential!A371</f>
        <v>Triethylamine</v>
      </c>
      <c r="C371" s="449" t="str">
        <f>Residential!B371</f>
        <v>121-44-8</v>
      </c>
      <c r="D371" s="443" t="str">
        <f>Residential!J371</f>
        <v>NITI</v>
      </c>
      <c r="E371" s="444" t="str">
        <f>Residential!O371</f>
        <v>NITI</v>
      </c>
      <c r="F371" s="445" t="str">
        <f>Residential!T371</f>
        <v>NITI</v>
      </c>
      <c r="G371" s="443" t="str">
        <f>Commercial!J371</f>
        <v>NITI</v>
      </c>
      <c r="H371" s="444" t="str">
        <f>Commercial!O371</f>
        <v>NITI</v>
      </c>
      <c r="I371" s="445" t="str">
        <f>Commercial!T371</f>
        <v>NITI</v>
      </c>
      <c r="J371" s="447"/>
      <c r="K371" s="443">
        <f>Residential!L371</f>
        <v>7.3</v>
      </c>
      <c r="L371" s="444">
        <f>Residential!Q371</f>
        <v>240</v>
      </c>
      <c r="M371" s="446">
        <f>Residential!V371</f>
        <v>2200</v>
      </c>
      <c r="N371" s="443">
        <f>Commercial!L371</f>
        <v>31</v>
      </c>
      <c r="O371" s="448">
        <f>Commercial!Q371</f>
        <v>1000</v>
      </c>
      <c r="P371" s="476">
        <f>Commercial!V371</f>
        <v>9100</v>
      </c>
    </row>
    <row r="372" spans="2:16" ht="14.25">
      <c r="B372" s="391" t="str">
        <f>Residential!A372</f>
        <v>Trifluoroethane, 1,1,1-</v>
      </c>
      <c r="C372" s="449" t="str">
        <f>Residential!B372</f>
        <v>420-46-2</v>
      </c>
      <c r="D372" s="443" t="str">
        <f>Residential!J372</f>
        <v>NITI</v>
      </c>
      <c r="E372" s="444" t="str">
        <f>Residential!O372</f>
        <v>NITI</v>
      </c>
      <c r="F372" s="445" t="str">
        <f>Residential!T372</f>
        <v>NITI</v>
      </c>
      <c r="G372" s="443" t="str">
        <f>Commercial!J372</f>
        <v>NITI</v>
      </c>
      <c r="H372" s="444" t="str">
        <f>Commercial!O372</f>
        <v>NITI</v>
      </c>
      <c r="I372" s="445" t="str">
        <f>Commercial!T372</f>
        <v>NITI</v>
      </c>
      <c r="J372" s="447"/>
      <c r="K372" s="456">
        <f>Residential!L372</f>
        <v>21000</v>
      </c>
      <c r="L372" s="448">
        <f>Residential!Q372</f>
        <v>700000</v>
      </c>
      <c r="M372" s="445">
        <f>Residential!V372</f>
        <v>820</v>
      </c>
      <c r="N372" s="456">
        <f>Commercial!L372</f>
        <v>88000</v>
      </c>
      <c r="O372" s="448">
        <f>Commercial!Q372</f>
        <v>2900000</v>
      </c>
      <c r="P372" s="476">
        <f>Commercial!V372</f>
        <v>3500</v>
      </c>
    </row>
    <row r="373" spans="2:16" ht="14.25">
      <c r="B373" s="391" t="str">
        <f>Residential!A373</f>
        <v>Trimethylbenzene, 1,2,3-</v>
      </c>
      <c r="C373" s="449" t="str">
        <f>Residential!B373</f>
        <v>526-73-8</v>
      </c>
      <c r="D373" s="443" t="str">
        <f>Residential!J373</f>
        <v>NITI</v>
      </c>
      <c r="E373" s="444" t="str">
        <f>Residential!O373</f>
        <v>NITI</v>
      </c>
      <c r="F373" s="445" t="str">
        <f>Residential!T373</f>
        <v>NITI</v>
      </c>
      <c r="G373" s="443" t="str">
        <f>Commercial!J373</f>
        <v>NITI</v>
      </c>
      <c r="H373" s="444" t="str">
        <f>Commercial!O373</f>
        <v>NITI</v>
      </c>
      <c r="I373" s="445" t="str">
        <f>Commercial!T373</f>
        <v>NITI</v>
      </c>
      <c r="J373" s="447"/>
      <c r="K373" s="443">
        <f>Residential!L373</f>
        <v>63</v>
      </c>
      <c r="L373" s="448">
        <f>Residential!Q373</f>
        <v>2100</v>
      </c>
      <c r="M373" s="445">
        <f>Residential!V373</f>
        <v>990</v>
      </c>
      <c r="N373" s="443">
        <f>Commercial!L373</f>
        <v>260</v>
      </c>
      <c r="O373" s="448">
        <f>Commercial!Q373</f>
        <v>8800</v>
      </c>
      <c r="P373" s="476">
        <f>Commercial!V373</f>
        <v>4100</v>
      </c>
    </row>
    <row r="374" spans="2:16" ht="14.25">
      <c r="B374" s="391" t="str">
        <f>Residential!A374</f>
        <v>Trimethylbenzene, 1,2,4-</v>
      </c>
      <c r="C374" s="449" t="str">
        <f>Residential!B374</f>
        <v>95-63-6</v>
      </c>
      <c r="D374" s="443" t="str">
        <f>Residential!J374</f>
        <v>NITI</v>
      </c>
      <c r="E374" s="444" t="str">
        <f>Residential!O374</f>
        <v>NITI</v>
      </c>
      <c r="F374" s="445" t="str">
        <f>Residential!T374</f>
        <v>NITI</v>
      </c>
      <c r="G374" s="443" t="str">
        <f>Commercial!J374</f>
        <v>NITI</v>
      </c>
      <c r="H374" s="444" t="str">
        <f>Commercial!O374</f>
        <v>NITI</v>
      </c>
      <c r="I374" s="445" t="str">
        <f>Commercial!T374</f>
        <v>NITI</v>
      </c>
      <c r="J374" s="447"/>
      <c r="K374" s="443">
        <f>Residential!L374</f>
        <v>63</v>
      </c>
      <c r="L374" s="448">
        <f>Residential!Q374</f>
        <v>2100</v>
      </c>
      <c r="M374" s="445">
        <f>Residential!V374</f>
        <v>560</v>
      </c>
      <c r="N374" s="443">
        <f>Commercial!L374</f>
        <v>260</v>
      </c>
      <c r="O374" s="448">
        <f>Commercial!Q374</f>
        <v>8800</v>
      </c>
      <c r="P374" s="476">
        <f>Commercial!V374</f>
        <v>2400</v>
      </c>
    </row>
    <row r="375" spans="2:16" ht="14.25">
      <c r="B375" s="391" t="str">
        <f>Residential!A375</f>
        <v>Trimethylbenzene, 1,3,5-</v>
      </c>
      <c r="C375" s="449" t="str">
        <f>Residential!B375</f>
        <v>108-67-8</v>
      </c>
      <c r="D375" s="443" t="str">
        <f>Residential!J375</f>
        <v>NITI</v>
      </c>
      <c r="E375" s="444" t="str">
        <f>Residential!O375</f>
        <v>NITI</v>
      </c>
      <c r="F375" s="445" t="str">
        <f>Residential!T375</f>
        <v>NITI</v>
      </c>
      <c r="G375" s="443" t="str">
        <f>Commercial!J375</f>
        <v>NITI</v>
      </c>
      <c r="H375" s="444" t="str">
        <f>Commercial!O375</f>
        <v>NITI</v>
      </c>
      <c r="I375" s="445" t="str">
        <f>Commercial!T375</f>
        <v>NITI</v>
      </c>
      <c r="J375" s="447"/>
      <c r="K375" s="443">
        <f>Residential!L375</f>
        <v>63</v>
      </c>
      <c r="L375" s="448">
        <f>Residential!Q375</f>
        <v>2100</v>
      </c>
      <c r="M375" s="445">
        <f>Residential!V375</f>
        <v>400</v>
      </c>
      <c r="N375" s="443">
        <f>Commercial!L375</f>
        <v>260</v>
      </c>
      <c r="O375" s="448">
        <f>Commercial!Q375</f>
        <v>8800</v>
      </c>
      <c r="P375" s="476">
        <f>Commercial!V375</f>
        <v>1700</v>
      </c>
    </row>
    <row r="376" spans="2:16" ht="14.25">
      <c r="B376" s="391" t="str">
        <f>Residential!A376</f>
        <v>Tris(2,3-dibromopropyl)phosphate</v>
      </c>
      <c r="C376" s="449" t="str">
        <f>Residential!B376</f>
        <v>126-72-7</v>
      </c>
      <c r="D376" s="443">
        <f>Residential!J376</f>
        <v>4.3E-3</v>
      </c>
      <c r="E376" s="444">
        <f>Residential!O376</f>
        <v>0.14000000000000001</v>
      </c>
      <c r="F376" s="445">
        <f>Residential!T376</f>
        <v>4.8</v>
      </c>
      <c r="G376" s="443">
        <f>Commercial!J376</f>
        <v>1.9E-2</v>
      </c>
      <c r="H376" s="444">
        <f>Commercial!O376</f>
        <v>0.62</v>
      </c>
      <c r="I376" s="445">
        <f>Commercial!T376</f>
        <v>21</v>
      </c>
      <c r="J376" s="447"/>
      <c r="K376" s="443" t="str">
        <f>Residential!L376</f>
        <v>NITI</v>
      </c>
      <c r="L376" s="444" t="str">
        <f>Residential!Q376</f>
        <v>NITI</v>
      </c>
      <c r="M376" s="445" t="str">
        <f>Residential!V376</f>
        <v>NITI</v>
      </c>
      <c r="N376" s="443" t="str">
        <f>Commercial!L376</f>
        <v>NITI</v>
      </c>
      <c r="O376" s="444" t="str">
        <f>Commercial!Q376</f>
        <v>NITI</v>
      </c>
      <c r="P376" s="475" t="str">
        <f>Commercial!V376</f>
        <v>NITI</v>
      </c>
    </row>
    <row r="377" spans="2:16" ht="14.25">
      <c r="B377" s="391" t="str">
        <f>Residential!A377</f>
        <v>Uranium</v>
      </c>
      <c r="C377" s="449" t="str">
        <f>Residential!B377</f>
        <v>7440-61-1</v>
      </c>
      <c r="D377" s="443" t="str">
        <f>Residential!J377</f>
        <v>NITI</v>
      </c>
      <c r="E377" s="444" t="str">
        <f>Residential!O377</f>
        <v>NITI, NV</v>
      </c>
      <c r="F377" s="445" t="str">
        <f>Residential!T377</f>
        <v>NITI, NV</v>
      </c>
      <c r="G377" s="443" t="str">
        <f>Commercial!J377</f>
        <v>NITI</v>
      </c>
      <c r="H377" s="444" t="str">
        <f>Commercial!O377</f>
        <v>NITI, NV</v>
      </c>
      <c r="I377" s="445" t="str">
        <f>Commercial!T377</f>
        <v>NITI, NV</v>
      </c>
      <c r="J377" s="447"/>
      <c r="K377" s="443">
        <f>Residential!L377</f>
        <v>4.2000000000000003E-2</v>
      </c>
      <c r="L377" s="444" t="str">
        <f>Residential!Q377</f>
        <v>NV</v>
      </c>
      <c r="M377" s="445" t="str">
        <f>Residential!V377</f>
        <v>NV</v>
      </c>
      <c r="N377" s="443">
        <f>Commercial!L377</f>
        <v>0.18</v>
      </c>
      <c r="O377" s="444" t="str">
        <f>Commercial!Q377</f>
        <v>NV</v>
      </c>
      <c r="P377" s="475" t="str">
        <f>Commercial!V377</f>
        <v>NV</v>
      </c>
    </row>
    <row r="378" spans="2:16" ht="14.25">
      <c r="B378" s="391" t="str">
        <f>Residential!A378</f>
        <v>Urethane</v>
      </c>
      <c r="C378" s="449" t="str">
        <f>Residential!B378</f>
        <v>51-79-6</v>
      </c>
      <c r="D378" s="443">
        <f>Residential!J378</f>
        <v>3.5000000000000001E-3</v>
      </c>
      <c r="E378" s="444" t="str">
        <f>Residential!O378</f>
        <v>NV</v>
      </c>
      <c r="F378" s="445" t="str">
        <f>Residential!T378</f>
        <v>NV</v>
      </c>
      <c r="G378" s="443">
        <f>Commercial!J378</f>
        <v>4.2000000000000003E-2</v>
      </c>
      <c r="H378" s="444" t="str">
        <f>Commercial!O378</f>
        <v>NV</v>
      </c>
      <c r="I378" s="445" t="str">
        <f>Commercial!T378</f>
        <v>NV</v>
      </c>
      <c r="J378" s="447"/>
      <c r="K378" s="443" t="str">
        <f>Residential!L378</f>
        <v>NITI</v>
      </c>
      <c r="L378" s="444" t="str">
        <f>Residential!Q378</f>
        <v>NITI, NV</v>
      </c>
      <c r="M378" s="445" t="str">
        <f>Residential!V378</f>
        <v>NITI, NV</v>
      </c>
      <c r="N378" s="443" t="str">
        <f>Commercial!L378</f>
        <v>NITI</v>
      </c>
      <c r="O378" s="444" t="str">
        <f>Commercial!Q378</f>
        <v>NITI, NV</v>
      </c>
      <c r="P378" s="475" t="str">
        <f>Commercial!V378</f>
        <v>NITI, NV</v>
      </c>
    </row>
    <row r="379" spans="2:16" ht="14.25">
      <c r="B379" s="391" t="str">
        <f>Residential!A379</f>
        <v>Vanadium and Compounds</v>
      </c>
      <c r="C379" s="449" t="str">
        <f>Residential!B379</f>
        <v>7440-62-2</v>
      </c>
      <c r="D379" s="443" t="str">
        <f>Residential!J379</f>
        <v>NITI</v>
      </c>
      <c r="E379" s="444" t="str">
        <f>Residential!O379</f>
        <v>NITI, NV</v>
      </c>
      <c r="F379" s="445" t="str">
        <f>Residential!T379</f>
        <v>NITI, NV</v>
      </c>
      <c r="G379" s="443">
        <f>Commercial!J379</f>
        <v>1.5E-3</v>
      </c>
      <c r="H379" s="444" t="str">
        <f>Commercial!O379</f>
        <v>NV</v>
      </c>
      <c r="I379" s="445" t="str">
        <f>Commercial!T379</f>
        <v>NV</v>
      </c>
      <c r="J379" s="447"/>
      <c r="K379" s="443">
        <f>Residential!L379</f>
        <v>0.1</v>
      </c>
      <c r="L379" s="444" t="str">
        <f>Residential!Q379</f>
        <v>NV</v>
      </c>
      <c r="M379" s="445" t="str">
        <f>Residential!V379</f>
        <v>NV</v>
      </c>
      <c r="N379" s="443">
        <f>Commercial!L379</f>
        <v>3.1E-2</v>
      </c>
      <c r="O379" s="444" t="str">
        <f>Commercial!Q379</f>
        <v>NV</v>
      </c>
      <c r="P379" s="475" t="str">
        <f>Commercial!V379</f>
        <v>NV</v>
      </c>
    </row>
    <row r="380" spans="2:16" ht="14.25">
      <c r="B380" s="391" t="str">
        <f>Residential!A380</f>
        <v>Vanadium Pentoxide</v>
      </c>
      <c r="C380" s="449" t="str">
        <f>Residential!B380</f>
        <v>1314-62-1</v>
      </c>
      <c r="D380" s="443">
        <f>Residential!J380</f>
        <v>3.4000000000000002E-4</v>
      </c>
      <c r="E380" s="444" t="str">
        <f>Residential!O380</f>
        <v>NV</v>
      </c>
      <c r="F380" s="445" t="str">
        <f>Residential!T380</f>
        <v>NV</v>
      </c>
      <c r="G380" s="443" t="str">
        <f>Commercial!J380</f>
        <v>NITI</v>
      </c>
      <c r="H380" s="444" t="str">
        <f>Commercial!O380</f>
        <v>NITI, NV</v>
      </c>
      <c r="I380" s="445" t="str">
        <f>Commercial!T380</f>
        <v>NITI, NV</v>
      </c>
      <c r="J380" s="447"/>
      <c r="K380" s="453">
        <f>Residential!L380</f>
        <v>7.3000000000000001E-3</v>
      </c>
      <c r="L380" s="444" t="str">
        <f>Residential!Q380</f>
        <v>NV</v>
      </c>
      <c r="M380" s="445" t="str">
        <f>Residential!V380</f>
        <v>NV</v>
      </c>
      <c r="N380" s="443">
        <f>Commercial!L380</f>
        <v>0.44</v>
      </c>
      <c r="O380" s="444" t="str">
        <f>Commercial!Q380</f>
        <v>NV</v>
      </c>
      <c r="P380" s="475" t="str">
        <f>Commercial!V380</f>
        <v>NV</v>
      </c>
    </row>
    <row r="381" spans="2:16" ht="14.25">
      <c r="B381" s="391" t="str">
        <f>Residential!A381</f>
        <v>Vinyl Acetate</v>
      </c>
      <c r="C381" s="449" t="str">
        <f>Residential!B381</f>
        <v>108-05-4</v>
      </c>
      <c r="D381" s="443" t="str">
        <f>Residential!J381</f>
        <v>NITI</v>
      </c>
      <c r="E381" s="444" t="str">
        <f>Residential!O381</f>
        <v>NITI</v>
      </c>
      <c r="F381" s="445" t="str">
        <f>Residential!T381</f>
        <v>NITI</v>
      </c>
      <c r="G381" s="443" t="str">
        <f>Commercial!J381</f>
        <v>NITI</v>
      </c>
      <c r="H381" s="444" t="str">
        <f>Commercial!O381</f>
        <v>NITI</v>
      </c>
      <c r="I381" s="445" t="str">
        <f>Commercial!T381</f>
        <v>NITI</v>
      </c>
      <c r="J381" s="447"/>
      <c r="K381" s="443">
        <f>Residential!L381</f>
        <v>210</v>
      </c>
      <c r="L381" s="448">
        <f>Residential!Q381</f>
        <v>7000</v>
      </c>
      <c r="M381" s="446">
        <f>Residential!V381</f>
        <v>19000</v>
      </c>
      <c r="N381" s="443">
        <f>Commercial!L381</f>
        <v>880</v>
      </c>
      <c r="O381" s="448">
        <f>Commercial!Q381</f>
        <v>29000</v>
      </c>
      <c r="P381" s="476">
        <f>Commercial!V381</f>
        <v>80000</v>
      </c>
    </row>
    <row r="382" spans="2:16" ht="14.25">
      <c r="B382" s="391" t="str">
        <f>Residential!A382</f>
        <v>Vinyl Bromide</v>
      </c>
      <c r="C382" s="449" t="str">
        <f>Residential!B382</f>
        <v>593-60-2</v>
      </c>
      <c r="D382" s="443">
        <f>Residential!J382</f>
        <v>0.19</v>
      </c>
      <c r="E382" s="444">
        <f>Residential!O382</f>
        <v>6.2</v>
      </c>
      <c r="F382" s="445">
        <f>Residential!T382</f>
        <v>0.54</v>
      </c>
      <c r="G382" s="443">
        <f>Commercial!J382</f>
        <v>0.82</v>
      </c>
      <c r="H382" s="444">
        <f>Commercial!O382</f>
        <v>27</v>
      </c>
      <c r="I382" s="445">
        <f>Commercial!T382</f>
        <v>2.4</v>
      </c>
      <c r="J382" s="447"/>
      <c r="K382" s="443">
        <f>Residential!L382</f>
        <v>3.1</v>
      </c>
      <c r="L382" s="444">
        <f>Residential!Q382</f>
        <v>100</v>
      </c>
      <c r="M382" s="458">
        <f>Residential!V382</f>
        <v>9</v>
      </c>
      <c r="N382" s="443">
        <f>Commercial!L382</f>
        <v>13</v>
      </c>
      <c r="O382" s="444">
        <f>Commercial!Q382</f>
        <v>440</v>
      </c>
      <c r="P382" s="475">
        <f>Commercial!V382</f>
        <v>38</v>
      </c>
    </row>
    <row r="383" spans="2:16" ht="14.25">
      <c r="B383" s="391" t="str">
        <f>Residential!A383</f>
        <v>Vinyl Chloride</v>
      </c>
      <c r="C383" s="449" t="str">
        <f>Residential!B383</f>
        <v>75-01-4</v>
      </c>
      <c r="D383" s="443">
        <f>Residential!J383</f>
        <v>0.17</v>
      </c>
      <c r="E383" s="444">
        <f>Residential!O383</f>
        <v>5.6</v>
      </c>
      <c r="F383" s="461">
        <f>Residential!T383</f>
        <v>0.2</v>
      </c>
      <c r="G383" s="443">
        <f>Commercial!J383</f>
        <v>2.8</v>
      </c>
      <c r="H383" s="444">
        <f>Commercial!O383</f>
        <v>93</v>
      </c>
      <c r="I383" s="445">
        <f>Commercial!T383</f>
        <v>3.3</v>
      </c>
      <c r="J383" s="447"/>
      <c r="K383" s="443">
        <f>Residential!L383</f>
        <v>53</v>
      </c>
      <c r="L383" s="448">
        <f>Residential!Q383</f>
        <v>1800</v>
      </c>
      <c r="M383" s="445">
        <f>Residential!V383</f>
        <v>63</v>
      </c>
      <c r="N383" s="443">
        <f>Commercial!L383</f>
        <v>220</v>
      </c>
      <c r="O383" s="448">
        <f>Commercial!Q383</f>
        <v>7500</v>
      </c>
      <c r="P383" s="475">
        <f>Commercial!V383</f>
        <v>270</v>
      </c>
    </row>
    <row r="384" spans="2:16" ht="14.25">
      <c r="B384" s="391" t="str">
        <f>Residential!A384</f>
        <v>Xylene, m-</v>
      </c>
      <c r="C384" s="449" t="str">
        <f>Residential!B384</f>
        <v>108-38-3</v>
      </c>
      <c r="D384" s="443" t="str">
        <f>Residential!J384</f>
        <v>NITI</v>
      </c>
      <c r="E384" s="444" t="str">
        <f>Residential!O384</f>
        <v>NITI</v>
      </c>
      <c r="F384" s="445" t="str">
        <f>Residential!T384</f>
        <v>NITI</v>
      </c>
      <c r="G384" s="443" t="str">
        <f>Commercial!J384</f>
        <v>NITI</v>
      </c>
      <c r="H384" s="444" t="str">
        <f>Commercial!O384</f>
        <v>NITI</v>
      </c>
      <c r="I384" s="445" t="str">
        <f>Commercial!T384</f>
        <v>NITI</v>
      </c>
      <c r="J384" s="447"/>
      <c r="K384" s="443">
        <f>Residential!L384</f>
        <v>100</v>
      </c>
      <c r="L384" s="448">
        <f>Residential!Q384</f>
        <v>3500</v>
      </c>
      <c r="M384" s="445">
        <f>Residential!V384</f>
        <v>730</v>
      </c>
      <c r="N384" s="443">
        <f>Commercial!L384</f>
        <v>440</v>
      </c>
      <c r="O384" s="448">
        <f>Commercial!Q384</f>
        <v>15000</v>
      </c>
      <c r="P384" s="476">
        <f>Commercial!V384</f>
        <v>3000</v>
      </c>
    </row>
    <row r="385" spans="2:17" ht="14.25">
      <c r="B385" s="391" t="str">
        <f>Residential!A385</f>
        <v>Xylene, o-</v>
      </c>
      <c r="C385" s="449" t="str">
        <f>Residential!B385</f>
        <v>95-47-6</v>
      </c>
      <c r="D385" s="443" t="str">
        <f>Residential!J385</f>
        <v>NITI</v>
      </c>
      <c r="E385" s="444" t="str">
        <f>Residential!O385</f>
        <v>NITI</v>
      </c>
      <c r="F385" s="445" t="str">
        <f>Residential!T385</f>
        <v>NITI</v>
      </c>
      <c r="G385" s="443" t="str">
        <f>Commercial!J385</f>
        <v>NITI</v>
      </c>
      <c r="H385" s="444" t="str">
        <f>Commercial!O385</f>
        <v>NITI</v>
      </c>
      <c r="I385" s="445" t="str">
        <f>Commercial!T385</f>
        <v>NITI</v>
      </c>
      <c r="J385" s="447"/>
      <c r="K385" s="443">
        <f>Residential!L385</f>
        <v>100</v>
      </c>
      <c r="L385" s="448">
        <f>Residential!Q385</f>
        <v>3500</v>
      </c>
      <c r="M385" s="446">
        <f>Residential!V385</f>
        <v>1000</v>
      </c>
      <c r="N385" s="443">
        <f>Commercial!L385</f>
        <v>440</v>
      </c>
      <c r="O385" s="448">
        <f>Commercial!Q385</f>
        <v>15000</v>
      </c>
      <c r="P385" s="476">
        <f>Commercial!V385</f>
        <v>4300</v>
      </c>
    </row>
    <row r="386" spans="2:17" ht="14.25">
      <c r="B386" s="391" t="str">
        <f>Residential!A386</f>
        <v>Xylene, p-</v>
      </c>
      <c r="C386" s="449" t="str">
        <f>Residential!B386</f>
        <v>106-42-3</v>
      </c>
      <c r="D386" s="443" t="str">
        <f>Residential!J386</f>
        <v>NITI</v>
      </c>
      <c r="E386" s="444" t="str">
        <f>Residential!O386</f>
        <v>NITI</v>
      </c>
      <c r="F386" s="445" t="str">
        <f>Residential!T386</f>
        <v>NITI</v>
      </c>
      <c r="G386" s="443" t="str">
        <f>Commercial!J386</f>
        <v>NITI</v>
      </c>
      <c r="H386" s="444" t="str">
        <f>Commercial!O386</f>
        <v>NITI</v>
      </c>
      <c r="I386" s="445" t="str">
        <f>Commercial!T386</f>
        <v>NITI</v>
      </c>
      <c r="J386" s="447"/>
      <c r="K386" s="443">
        <f>Residential!L386</f>
        <v>100</v>
      </c>
      <c r="L386" s="448">
        <f>Residential!Q386</f>
        <v>3500</v>
      </c>
      <c r="M386" s="445">
        <f>Residential!V386</f>
        <v>750</v>
      </c>
      <c r="N386" s="443">
        <f>Commercial!L386</f>
        <v>440</v>
      </c>
      <c r="O386" s="448">
        <f>Commercial!Q386</f>
        <v>15000</v>
      </c>
      <c r="P386" s="476">
        <f>Commercial!V386</f>
        <v>3200</v>
      </c>
    </row>
    <row r="387" spans="2:17" ht="14.25">
      <c r="B387" s="391" t="str">
        <f>Residential!A387</f>
        <v>Xylenes</v>
      </c>
      <c r="C387" s="449" t="str">
        <f>Residential!B387</f>
        <v>1330-20-7</v>
      </c>
      <c r="D387" s="443" t="str">
        <f>Residential!J387</f>
        <v>NITI</v>
      </c>
      <c r="E387" s="444" t="str">
        <f>Residential!O387</f>
        <v>NITI</v>
      </c>
      <c r="F387" s="445" t="str">
        <f>Residential!T387</f>
        <v>NITI</v>
      </c>
      <c r="G387" s="443" t="str">
        <f>Commercial!J387</f>
        <v>NITI</v>
      </c>
      <c r="H387" s="444" t="str">
        <f>Commercial!O387</f>
        <v>NITI</v>
      </c>
      <c r="I387" s="445" t="str">
        <f>Commercial!T387</f>
        <v>NITI</v>
      </c>
      <c r="J387" s="447"/>
      <c r="K387" s="443">
        <f>Residential!L387</f>
        <v>100</v>
      </c>
      <c r="L387" s="448">
        <f>Residential!Q387</f>
        <v>3500</v>
      </c>
      <c r="M387" s="445">
        <f>Residential!V387</f>
        <v>780</v>
      </c>
      <c r="N387" s="443">
        <f>Commercial!L387</f>
        <v>440</v>
      </c>
      <c r="O387" s="448">
        <f>Commercial!Q387</f>
        <v>15000</v>
      </c>
      <c r="P387" s="476">
        <f>Commercial!V387</f>
        <v>3300</v>
      </c>
    </row>
    <row r="388" spans="2:17" ht="14.25">
      <c r="B388" s="391"/>
      <c r="C388" s="449"/>
      <c r="D388" s="443"/>
      <c r="E388" s="444"/>
      <c r="F388" s="445"/>
      <c r="G388" s="443"/>
      <c r="H388" s="444"/>
      <c r="I388" s="445"/>
      <c r="J388" s="447"/>
      <c r="K388" s="443"/>
      <c r="L388" s="444"/>
      <c r="M388" s="445"/>
      <c r="N388" s="443"/>
      <c r="O388" s="444"/>
      <c r="P388" s="475"/>
    </row>
    <row r="389" spans="2:17" ht="15">
      <c r="B389" s="466" t="str">
        <f>Residential!A389</f>
        <v>Generic TPH</v>
      </c>
      <c r="C389" s="449"/>
      <c r="D389" s="443"/>
      <c r="E389" s="444"/>
      <c r="F389" s="445"/>
      <c r="G389" s="443"/>
      <c r="H389" s="444"/>
      <c r="I389" s="445"/>
      <c r="J389" s="447"/>
      <c r="K389" s="443"/>
      <c r="L389" s="444"/>
      <c r="M389" s="445"/>
      <c r="N389" s="443"/>
      <c r="O389" s="444"/>
      <c r="P389" s="475"/>
    </row>
    <row r="390" spans="2:17" ht="14.25">
      <c r="B390" s="391" t="str">
        <f>Residential!A390</f>
        <v>Gasoline (as NWTPH-Gx)</v>
      </c>
      <c r="C390" s="449"/>
      <c r="D390" s="443" t="s">
        <v>1269</v>
      </c>
      <c r="E390" s="444" t="s">
        <v>1269</v>
      </c>
      <c r="F390" s="445" t="s">
        <v>1269</v>
      </c>
      <c r="G390" s="443" t="s">
        <v>1269</v>
      </c>
      <c r="H390" s="444" t="s">
        <v>1269</v>
      </c>
      <c r="I390" s="445" t="s">
        <v>1269</v>
      </c>
      <c r="J390" s="447"/>
      <c r="K390" s="443">
        <f>Residential!L390</f>
        <v>300</v>
      </c>
      <c r="L390" s="448">
        <f>Residential!Q390</f>
        <v>10000</v>
      </c>
      <c r="M390" s="445">
        <f>Residential!V390</f>
        <v>120</v>
      </c>
      <c r="N390" s="456">
        <f>Commercial!L390</f>
        <v>1200</v>
      </c>
      <c r="O390" s="448">
        <f>Commercial!Q390</f>
        <v>40000</v>
      </c>
      <c r="P390" s="475">
        <f>Commercial!V390</f>
        <v>520</v>
      </c>
      <c r="Q390" s="219" t="s">
        <v>97</v>
      </c>
    </row>
    <row r="391" spans="2:17" ht="14.25">
      <c r="B391" s="391" t="str">
        <f>Residential!A391</f>
        <v>Diesel/Heating Oil (as NWTPH-Dx)</v>
      </c>
      <c r="C391" s="449"/>
      <c r="D391" s="443" t="s">
        <v>1269</v>
      </c>
      <c r="E391" s="444" t="s">
        <v>1269</v>
      </c>
      <c r="F391" s="445" t="s">
        <v>1269</v>
      </c>
      <c r="G391" s="443" t="s">
        <v>1269</v>
      </c>
      <c r="H391" s="444" t="s">
        <v>1269</v>
      </c>
      <c r="I391" s="445" t="s">
        <v>1269</v>
      </c>
      <c r="J391" s="447"/>
      <c r="K391" s="443">
        <f>Residential!L391</f>
        <v>100</v>
      </c>
      <c r="L391" s="448">
        <f>Residential!Q391</f>
        <v>3300</v>
      </c>
      <c r="M391" s="445">
        <f>Residential!V391</f>
        <v>400</v>
      </c>
      <c r="N391" s="443">
        <f>Commercial!L391</f>
        <v>430</v>
      </c>
      <c r="O391" s="448">
        <f>Commercial!Q391</f>
        <v>14000</v>
      </c>
      <c r="P391" s="476">
        <f>Commercial!V391</f>
        <v>1700</v>
      </c>
      <c r="Q391" s="219" t="s">
        <v>97</v>
      </c>
    </row>
    <row r="392" spans="2:17" ht="15" thickBot="1">
      <c r="B392" s="467" t="str">
        <f>Residential!A392</f>
        <v>Transformer Mineral Insulating Oil (as NWTPH-Dx)</v>
      </c>
      <c r="C392" s="468"/>
      <c r="D392" s="469" t="s">
        <v>1269</v>
      </c>
      <c r="E392" s="470" t="s">
        <v>1269</v>
      </c>
      <c r="F392" s="471" t="s">
        <v>1269</v>
      </c>
      <c r="G392" s="469" t="s">
        <v>1269</v>
      </c>
      <c r="H392" s="470" t="s">
        <v>1269</v>
      </c>
      <c r="I392" s="471" t="s">
        <v>1269</v>
      </c>
      <c r="J392" s="472"/>
      <c r="K392" s="469">
        <f>Residential!L392</f>
        <v>140</v>
      </c>
      <c r="L392" s="473">
        <f>Residential!Q392</f>
        <v>4700</v>
      </c>
      <c r="M392" s="471">
        <f>Residential!V392</f>
        <v>360</v>
      </c>
      <c r="N392" s="469">
        <f>Commercial!L392</f>
        <v>620</v>
      </c>
      <c r="O392" s="473">
        <f>Commercial!Q392</f>
        <v>21000</v>
      </c>
      <c r="P392" s="479">
        <f>Commercial!V392</f>
        <v>1500</v>
      </c>
      <c r="Q392" s="219" t="s">
        <v>97</v>
      </c>
    </row>
    <row r="393" spans="2:17" s="234" customFormat="1">
      <c r="B393" s="328"/>
      <c r="C393" s="328"/>
      <c r="D393" s="329"/>
      <c r="E393" s="330"/>
      <c r="F393" s="331"/>
      <c r="G393" s="329"/>
      <c r="H393" s="330"/>
      <c r="I393" s="331"/>
      <c r="J393" s="328"/>
      <c r="K393" s="329"/>
      <c r="L393" s="332"/>
      <c r="M393" s="331"/>
      <c r="N393" s="329"/>
      <c r="O393" s="332"/>
      <c r="P393" s="333"/>
      <c r="Q393" s="219"/>
    </row>
    <row r="394" spans="2:17" ht="15">
      <c r="B394" s="327" t="s">
        <v>1180</v>
      </c>
      <c r="C394" s="315"/>
      <c r="E394" s="315"/>
      <c r="F394" s="315"/>
      <c r="G394" s="315"/>
      <c r="H394" s="315"/>
      <c r="I394" s="315"/>
      <c r="J394" s="315"/>
      <c r="K394" s="315"/>
      <c r="L394" s="315"/>
      <c r="M394" s="315"/>
      <c r="N394" s="315"/>
      <c r="O394" s="315"/>
      <c r="P394" s="315"/>
    </row>
    <row r="395" spans="2:17">
      <c r="B395" s="315" t="s">
        <v>1183</v>
      </c>
      <c r="C395" s="315"/>
      <c r="E395" s="315"/>
      <c r="F395" s="315"/>
      <c r="G395" s="315"/>
      <c r="I395" s="315"/>
      <c r="J395" s="315"/>
      <c r="M395" s="315"/>
      <c r="N395" s="315"/>
      <c r="O395" s="315"/>
      <c r="P395" s="315"/>
    </row>
    <row r="396" spans="2:17">
      <c r="B396" s="315" t="s">
        <v>1282</v>
      </c>
      <c r="C396" s="315"/>
      <c r="E396" s="315"/>
      <c r="F396" s="315"/>
      <c r="G396" s="315"/>
      <c r="I396" s="315"/>
      <c r="J396" s="315"/>
      <c r="L396" s="315"/>
      <c r="M396" s="315"/>
      <c r="N396" s="315"/>
      <c r="O396" s="315"/>
      <c r="P396" s="315"/>
    </row>
    <row r="397" spans="2:17" s="234" customFormat="1">
      <c r="B397" s="315" t="s">
        <v>1283</v>
      </c>
      <c r="C397" s="315"/>
      <c r="D397" s="315"/>
      <c r="E397" s="315"/>
      <c r="F397" s="315"/>
      <c r="G397" s="315"/>
      <c r="H397" s="315"/>
      <c r="I397" s="315"/>
      <c r="J397" s="315"/>
      <c r="K397" s="315"/>
      <c r="L397" s="315"/>
      <c r="M397" s="315"/>
      <c r="N397" s="315"/>
      <c r="O397" s="315"/>
      <c r="P397" s="315"/>
      <c r="Q397" s="219"/>
    </row>
    <row r="398" spans="2:17">
      <c r="B398" s="315" t="s">
        <v>1284</v>
      </c>
      <c r="C398" s="315"/>
      <c r="D398" s="315"/>
      <c r="E398" s="315"/>
      <c r="F398" s="315"/>
      <c r="G398" s="315"/>
      <c r="H398" s="315"/>
      <c r="I398" s="315"/>
      <c r="J398" s="315"/>
      <c r="K398" s="315"/>
      <c r="L398" s="315"/>
      <c r="M398" s="315"/>
      <c r="N398" s="315"/>
      <c r="O398" s="315"/>
      <c r="P398" s="315"/>
    </row>
    <row r="399" spans="2:17">
      <c r="B399" s="315" t="s">
        <v>1186</v>
      </c>
      <c r="C399" s="315"/>
      <c r="D399" s="315"/>
      <c r="E399" s="315"/>
      <c r="F399" s="315"/>
      <c r="G399" s="315"/>
      <c r="H399" s="315"/>
      <c r="I399" s="315"/>
      <c r="J399" s="315"/>
      <c r="K399" s="315"/>
      <c r="L399" s="315"/>
      <c r="M399" s="315"/>
      <c r="N399" s="315"/>
      <c r="O399" s="315"/>
      <c r="P399" s="315"/>
    </row>
    <row r="400" spans="2:17">
      <c r="B400" s="315" t="s">
        <v>1188</v>
      </c>
      <c r="C400" s="315"/>
      <c r="D400" s="315"/>
      <c r="E400" s="315"/>
      <c r="F400" s="315"/>
      <c r="G400" s="315"/>
      <c r="H400" s="315"/>
      <c r="I400" s="315"/>
      <c r="J400" s="315"/>
      <c r="K400" s="315"/>
      <c r="L400" s="315"/>
      <c r="M400" s="315"/>
      <c r="N400" s="315"/>
      <c r="O400" s="315"/>
      <c r="P400" s="315"/>
    </row>
    <row r="401" spans="2:16">
      <c r="B401" s="315" t="s">
        <v>1281</v>
      </c>
      <c r="C401" s="315"/>
      <c r="D401" s="315"/>
      <c r="E401" s="315"/>
      <c r="F401" s="315"/>
      <c r="G401" s="315"/>
      <c r="H401" s="315"/>
      <c r="I401" s="315"/>
      <c r="J401" s="315"/>
      <c r="K401" s="315"/>
      <c r="L401" s="315"/>
      <c r="M401" s="315"/>
      <c r="N401" s="315"/>
      <c r="O401" s="315"/>
      <c r="P401" s="315"/>
    </row>
    <row r="402" spans="2:16">
      <c r="B402" s="315"/>
      <c r="C402" s="315"/>
      <c r="D402" s="315"/>
      <c r="E402" s="315"/>
      <c r="F402" s="315"/>
      <c r="G402" s="315"/>
      <c r="H402" s="315"/>
      <c r="I402" s="315"/>
      <c r="J402" s="315"/>
      <c r="K402" s="315"/>
      <c r="L402" s="315"/>
      <c r="M402" s="315"/>
      <c r="N402" s="315"/>
      <c r="O402" s="315"/>
      <c r="P402" s="315"/>
    </row>
    <row r="404" spans="2:16" ht="15">
      <c r="B404" s="334" t="s">
        <v>1352</v>
      </c>
    </row>
    <row r="405" spans="2:16" ht="36.75" customHeight="1">
      <c r="B405" s="368" t="s">
        <v>1359</v>
      </c>
      <c r="C405" s="368"/>
      <c r="D405" s="368"/>
      <c r="E405" s="368"/>
      <c r="F405" s="368"/>
      <c r="G405" s="368"/>
      <c r="H405" s="368"/>
      <c r="I405" s="368"/>
      <c r="J405" s="368"/>
      <c r="K405" s="368"/>
      <c r="L405" s="368"/>
      <c r="M405" s="368"/>
      <c r="N405" s="368"/>
      <c r="O405" s="368"/>
      <c r="P405" s="368"/>
    </row>
    <row r="406" spans="2:16" ht="12.75" customHeight="1">
      <c r="B406" s="336"/>
      <c r="C406" s="336"/>
      <c r="D406" s="336"/>
      <c r="E406" s="336"/>
      <c r="F406" s="336"/>
      <c r="G406" s="336"/>
      <c r="H406" s="336"/>
      <c r="I406" s="336"/>
      <c r="J406" s="336"/>
      <c r="K406" s="336"/>
      <c r="L406" s="336"/>
      <c r="M406" s="336"/>
      <c r="N406" s="336"/>
      <c r="O406" s="336"/>
      <c r="P406" s="336"/>
    </row>
    <row r="407" spans="2:16" ht="12.75" customHeight="1">
      <c r="B407" s="336"/>
      <c r="C407" s="336"/>
      <c r="D407" s="336"/>
      <c r="E407" s="336"/>
      <c r="F407" s="336"/>
      <c r="G407" s="336"/>
      <c r="H407" s="336"/>
      <c r="I407" s="336"/>
      <c r="J407" s="336"/>
      <c r="K407" s="336"/>
      <c r="L407" s="336"/>
      <c r="M407" s="336"/>
      <c r="N407" s="336"/>
      <c r="O407" s="336"/>
      <c r="P407" s="336"/>
    </row>
    <row r="408" spans="2:16" ht="12.75" customHeight="1">
      <c r="B408" s="336"/>
      <c r="C408" s="336"/>
      <c r="D408" s="336"/>
      <c r="E408" s="336"/>
      <c r="F408" s="336"/>
      <c r="G408" s="336"/>
      <c r="H408" s="336"/>
      <c r="I408" s="336"/>
      <c r="J408" s="336"/>
      <c r="K408" s="336"/>
      <c r="L408" s="336"/>
      <c r="M408" s="336"/>
      <c r="N408" s="336"/>
      <c r="O408" s="336"/>
      <c r="P408" s="336"/>
    </row>
  </sheetData>
  <autoFilter ref="B4:Q387" xr:uid="{2FE9D6BC-0056-40DD-A62C-6BAAD22FB70E}"/>
  <mergeCells count="8">
    <mergeCell ref="B405:P405"/>
    <mergeCell ref="B1:P1"/>
    <mergeCell ref="D2:I2"/>
    <mergeCell ref="K2:P2"/>
    <mergeCell ref="D3:F3"/>
    <mergeCell ref="G3:I3"/>
    <mergeCell ref="K3:M3"/>
    <mergeCell ref="N3:P3"/>
  </mergeCells>
  <pageMargins left="0.7" right="0.7" top="0.75" bottom="0.75" header="0.3" footer="0.3"/>
  <pageSetup paperSize="3" scale="89" fitToHeight="0" orientation="landscape" r:id="rId1"/>
  <headerFooter>
    <oddHeader xml:space="preserve">&amp;L&amp;"Arial,Bold"&amp;10                  &amp;"Arial,Regular"
&amp;C&amp;"Arial,Bold"&amp;16 </oddHeader>
    <oddFooter>&amp;L&amp;"Arial,Regular"&amp;10Oregon Department of Environmental Quality
Environmental Cleanup Program&amp;C&amp;"Arial,Regular"&amp;10Page &amp;P of &amp;N&amp;R&amp;"Arial,Regular"&amp;10Vapor Intrusion Chronic RBCs for Individual Chemicals
Revision:March 2025</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BEBC-A46A-4829-A793-584AE8481C5B}">
  <sheetPr filterMode="1"/>
  <dimension ref="B1:R2416"/>
  <sheetViews>
    <sheetView zoomScaleNormal="100" workbookViewId="0">
      <pane xSplit="4" ySplit="5" topLeftCell="E6" activePane="bottomRight" state="frozen"/>
      <selection pane="topRight" activeCell="E1" sqref="E1"/>
      <selection pane="bottomLeft" activeCell="A8" sqref="A8"/>
      <selection pane="bottomRight" activeCell="C2" sqref="C2:Q2"/>
    </sheetView>
  </sheetViews>
  <sheetFormatPr defaultColWidth="9.28515625" defaultRowHeight="12.75"/>
  <cols>
    <col min="1" max="1" width="2.28515625" style="182" customWidth="1"/>
    <col min="2" max="2" width="14.28515625" style="2" hidden="1" customWidth="1"/>
    <col min="3" max="3" width="10.28515625" style="182" customWidth="1"/>
    <col min="4" max="4" width="34" style="182" customWidth="1"/>
    <col min="5" max="5" width="12.28515625" style="208" customWidth="1"/>
    <col min="6" max="6" width="15.28515625" style="28" hidden="1" customWidth="1"/>
    <col min="7" max="7" width="15.28515625" style="208" customWidth="1"/>
    <col min="8" max="8" width="15.28515625" style="34" hidden="1" customWidth="1"/>
    <col min="9" max="9" width="15.28515625" style="208" customWidth="1"/>
    <col min="10" max="10" width="15.28515625" style="34" hidden="1" customWidth="1"/>
    <col min="11" max="11" width="15.28515625" style="208" customWidth="1"/>
    <col min="12" max="12" width="15.28515625" style="29" hidden="1" customWidth="1"/>
    <col min="13" max="13" width="15.28515625" style="30" hidden="1" customWidth="1"/>
    <col min="14" max="14" width="16.7109375" style="208" customWidth="1"/>
    <col min="15" max="15" width="15.85546875" style="31" hidden="1" customWidth="1"/>
    <col min="16" max="16" width="16.5703125" style="30" hidden="1" customWidth="1"/>
    <col min="17" max="17" width="16" style="57" customWidth="1"/>
    <col min="18" max="18" width="9.28515625" style="56"/>
    <col min="19" max="16384" width="9.28515625" style="182"/>
  </cols>
  <sheetData>
    <row r="1" spans="2:18" s="149" customFormat="1" ht="14.25">
      <c r="B1" s="9" t="s">
        <v>132</v>
      </c>
      <c r="E1" s="150"/>
      <c r="F1" s="9" t="s">
        <v>132</v>
      </c>
      <c r="G1" s="10"/>
      <c r="H1" s="9" t="s">
        <v>132</v>
      </c>
      <c r="I1" s="10"/>
      <c r="J1" s="9" t="s">
        <v>132</v>
      </c>
      <c r="K1" s="150"/>
      <c r="L1" s="9" t="s">
        <v>132</v>
      </c>
      <c r="M1" s="9" t="s">
        <v>132</v>
      </c>
      <c r="N1" s="10"/>
      <c r="O1" s="9" t="s">
        <v>132</v>
      </c>
      <c r="P1" s="9" t="s">
        <v>132</v>
      </c>
      <c r="R1" s="151"/>
    </row>
    <row r="2" spans="2:18" ht="19.5">
      <c r="C2" s="371" t="s">
        <v>937</v>
      </c>
      <c r="D2" s="371"/>
      <c r="E2" s="371"/>
      <c r="F2" s="371"/>
      <c r="G2" s="371"/>
      <c r="H2" s="371"/>
      <c r="I2" s="371"/>
      <c r="J2" s="371"/>
      <c r="K2" s="371"/>
      <c r="L2" s="371"/>
      <c r="M2" s="371"/>
      <c r="N2" s="371"/>
      <c r="O2" s="371"/>
      <c r="P2" s="371"/>
      <c r="Q2" s="371"/>
      <c r="R2" s="183"/>
    </row>
    <row r="3" spans="2:18" ht="15" customHeight="1">
      <c r="C3" s="207"/>
      <c r="D3" s="207"/>
      <c r="E3" s="19"/>
      <c r="F3" s="11"/>
      <c r="G3" s="19"/>
      <c r="H3" s="16"/>
      <c r="I3" s="32"/>
      <c r="J3" s="16"/>
      <c r="K3" s="32"/>
      <c r="L3" s="3"/>
      <c r="M3" s="20"/>
      <c r="N3" s="21"/>
      <c r="O3" s="3"/>
      <c r="P3" s="20"/>
      <c r="Q3" s="20"/>
      <c r="R3" s="183"/>
    </row>
    <row r="4" spans="2:18" ht="22.9" customHeight="1">
      <c r="C4" s="207"/>
      <c r="D4" s="207"/>
      <c r="E4" s="372" t="s">
        <v>67</v>
      </c>
      <c r="F4" s="372"/>
      <c r="G4" s="372"/>
      <c r="H4" s="373" t="s">
        <v>938</v>
      </c>
      <c r="I4" s="373"/>
      <c r="J4" s="373"/>
      <c r="K4" s="373"/>
      <c r="L4" s="4"/>
      <c r="M4" s="374" t="s">
        <v>939</v>
      </c>
      <c r="N4" s="374"/>
      <c r="O4" s="374"/>
      <c r="P4" s="374"/>
      <c r="Q4" s="374"/>
      <c r="R4" s="183"/>
    </row>
    <row r="5" spans="2:18" ht="62.25">
      <c r="B5" s="231" t="s">
        <v>1289</v>
      </c>
      <c r="C5" s="230" t="s">
        <v>940</v>
      </c>
      <c r="D5" s="232" t="s">
        <v>113</v>
      </c>
      <c r="E5" s="227" t="s">
        <v>1290</v>
      </c>
      <c r="F5" s="227" t="s">
        <v>1291</v>
      </c>
      <c r="G5" s="227" t="s">
        <v>1292</v>
      </c>
      <c r="H5" s="228" t="s">
        <v>1290</v>
      </c>
      <c r="I5" s="228" t="s">
        <v>1290</v>
      </c>
      <c r="J5" s="228" t="s">
        <v>1292</v>
      </c>
      <c r="K5" s="228" t="s">
        <v>1292</v>
      </c>
      <c r="L5" s="233" t="s">
        <v>1293</v>
      </c>
      <c r="M5" s="229" t="s">
        <v>1294</v>
      </c>
      <c r="N5" s="229" t="s">
        <v>1295</v>
      </c>
      <c r="O5" s="233" t="s">
        <v>1297</v>
      </c>
      <c r="P5" s="229" t="s">
        <v>1296</v>
      </c>
      <c r="Q5" s="229" t="s">
        <v>1296</v>
      </c>
      <c r="R5" s="231" t="s">
        <v>1271</v>
      </c>
    </row>
    <row r="6" spans="2:18" s="185" customFormat="1" ht="15">
      <c r="B6" s="5" t="s">
        <v>151</v>
      </c>
      <c r="C6" s="186" t="s">
        <v>151</v>
      </c>
      <c r="D6" s="187" t="s">
        <v>150</v>
      </c>
      <c r="E6" s="188">
        <v>470</v>
      </c>
      <c r="F6" s="38">
        <f>IF(E6="--", "--", 3*E6)</f>
        <v>1410</v>
      </c>
      <c r="G6" s="189">
        <f>IF(ISNUMBER(F6),ROUND(F6,2-(1+INT(LOG10(F6)))), F6)</f>
        <v>1400</v>
      </c>
      <c r="H6" s="35">
        <f>IF(E6="--","--", IF(VLOOKUP($B6,Residential!$B$5:$W$969,2,FALSE)="Yes", E6/0.03, "NV"))</f>
        <v>15666.666666666668</v>
      </c>
      <c r="I6" s="190">
        <f>IF(ISNUMBER(H6), ROUND(H6,2-(1+INT(LOG10(H6)))), IF(ISTEXT(H6)=TRUE, H6, "--"))</f>
        <v>16000</v>
      </c>
      <c r="J6" s="35">
        <f>IF(G6="--","--", IF(VLOOKUP($B6,Commercial!$B$5:$AE$975,2,FALSE)="Yes", G6/0.03, "NV"))</f>
        <v>46666.666666666672</v>
      </c>
      <c r="K6" s="190">
        <f>IF(ISNUMBER(J6), ROUND(J6,2-(1+INT(LOG10(J6)))), IF(ISTEXT(J6)=TRUE, J6, "--"))</f>
        <v>47000</v>
      </c>
      <c r="L6" s="39">
        <f>VLOOKUP($B6,Residential!$B$5:$W$969,22,FALSE)</f>
        <v>556.25</v>
      </c>
      <c r="M6" s="36">
        <f>IF(AND(ISNUMBER(L6), ISNUMBER(E6)), E6*L6, IF(I6="NV", "NV", IF(E6="--", "--", "NC")))</f>
        <v>261437.5</v>
      </c>
      <c r="N6" s="191">
        <f>IF(ISNUMBER(M6),ROUND(M6,2-(1+INT(LOG10(M6)))), M6)</f>
        <v>260000</v>
      </c>
      <c r="O6" s="37">
        <f>VLOOKUP($B6,Commercial!$B$5:$AE$975,22,FALSE)</f>
        <v>558.34829443447029</v>
      </c>
      <c r="P6" s="36">
        <f>IF(AND(ISNUMBER(O6), ISNUMBER(G6)), G6*O6, IF(K6="NV", "NV", IF(G6="--", "--", "NC")))</f>
        <v>781687.61220825836</v>
      </c>
      <c r="Q6" s="192">
        <f>IF(ISNUMBER(P6),ROUND(P6,2-(1+INT(LOG10(P6)))), P6)</f>
        <v>780000</v>
      </c>
      <c r="R6" s="193">
        <f>IF(ISNUMBER(E6),1,0)</f>
        <v>1</v>
      </c>
    </row>
    <row r="7" spans="2:18" s="2" customFormat="1" ht="15" hidden="1">
      <c r="B7" s="5" t="s">
        <v>941</v>
      </c>
      <c r="C7" s="5" t="s">
        <v>941</v>
      </c>
      <c r="D7" s="6" t="s">
        <v>942</v>
      </c>
      <c r="E7" s="12" t="s">
        <v>153</v>
      </c>
      <c r="F7" s="38" t="str">
        <f t="shared" ref="F7:F70" si="0">IF(E7="--", "--", 3*E7)</f>
        <v>--</v>
      </c>
      <c r="G7" s="13" t="str">
        <f t="shared" ref="G7:G70" si="1">IF(ISNUMBER(F7),ROUND(F7,2-(1+INT(LOG10(F7)))), F7)</f>
        <v>--</v>
      </c>
      <c r="H7" s="35" t="str">
        <f>IF(E7="--","--", IF(VLOOKUP($B7,Residential!$B$5:$W$969,2,FALSE)="Yes", E7/0.03, "NV"))</f>
        <v>--</v>
      </c>
      <c r="I7" s="33" t="str">
        <f t="shared" ref="I7:I70" si="2">IF(ISNUMBER(H7), ROUND(H7,2-(1+INT(LOG10(H7)))), IF(ISTEXT(H7)=TRUE, H7, "--"))</f>
        <v>--</v>
      </c>
      <c r="J7" s="35" t="str">
        <f>IF(G7="--","--", IF(VLOOKUP($B7,Commercial!$B$5:$AE$975,2,FALSE)="Yes", G7/0.03, "NV"))</f>
        <v>--</v>
      </c>
      <c r="K7" s="33" t="str">
        <f t="shared" ref="K7:K70" si="3">IF(ISNUMBER(J7), ROUND(J7,2-(1+INT(LOG10(J7)))), IF(ISTEXT(J7)=TRUE, J7, "--"))</f>
        <v>--</v>
      </c>
      <c r="L7" s="39" t="e">
        <f>VLOOKUP($B7,Residential!$B$5:$W$969,13,FALSE)</f>
        <v>#N/A</v>
      </c>
      <c r="M7" s="36" t="str">
        <f t="shared" ref="M7:M70" si="4">IF(AND(ISNUMBER(L7), ISNUMBER(E7)), E7*L7, IF(I7="NV", "NV", IF(E7="--", "--", "NC")))</f>
        <v>--</v>
      </c>
      <c r="N7" s="22" t="str">
        <f t="shared" ref="N7:N70" si="5">IF(ISNUMBER(M7),ROUND(M7,2-(1+INT(LOG10(M7)))), M7)</f>
        <v>--</v>
      </c>
      <c r="O7" s="37" t="e">
        <f>VLOOKUP($B7,Commercial!$B$5:$AE$975,13,FALSE)</f>
        <v>#N/A</v>
      </c>
      <c r="P7" s="36" t="str">
        <f t="shared" ref="P7:P70" si="6">IF(AND(ISNUMBER(O7), ISNUMBER(G7)), G7*O7, IF(K7="NV", "NV", IF(G7="--", "--", "NC")))</f>
        <v>--</v>
      </c>
      <c r="Q7" s="23" t="str">
        <f t="shared" ref="Q7:Q70" si="7">IF(ISNUMBER(P7),ROUND(P7,2-(1+INT(LOG10(P7)))), P7)</f>
        <v>--</v>
      </c>
      <c r="R7" s="40">
        <f t="shared" ref="R7:R70" si="8">IF(ISNUMBER(E7),1,0)</f>
        <v>0</v>
      </c>
    </row>
    <row r="8" spans="2:18" s="185" customFormat="1" ht="15">
      <c r="B8" s="5" t="s">
        <v>157</v>
      </c>
      <c r="C8" s="186" t="s">
        <v>157</v>
      </c>
      <c r="D8" s="187" t="s">
        <v>156</v>
      </c>
      <c r="E8" s="194">
        <v>62000</v>
      </c>
      <c r="F8" s="38">
        <f t="shared" si="0"/>
        <v>186000</v>
      </c>
      <c r="G8" s="189">
        <f>IF(ISNUMBER(F8),ROUND(F8,2-(1+INT(LOG10(F8)))), F8)</f>
        <v>190000</v>
      </c>
      <c r="H8" s="35" t="e">
        <f>IF(E8="--","--", IF(VLOOKUP($B8,Residential!$B$5:$W$969,2,FALSE)="Yes", E8/0.03, "NV"))</f>
        <v>#N/A</v>
      </c>
      <c r="I8" s="190" t="str">
        <f t="shared" si="2"/>
        <v>--</v>
      </c>
      <c r="J8" s="35" t="e">
        <f>IF(G8="--","--", IF(VLOOKUP($B8,Commercial!$B$5:$AE$975,2,FALSE)="Yes", G8/0.03, "NV"))</f>
        <v>#N/A</v>
      </c>
      <c r="K8" s="190" t="str">
        <f t="shared" si="3"/>
        <v>--</v>
      </c>
      <c r="L8" s="39" t="e">
        <f>VLOOKUP($B8,Residential!$B$5:$W$969,22,FALSE)</f>
        <v>#N/A</v>
      </c>
      <c r="M8" s="36" t="str">
        <f t="shared" si="4"/>
        <v>NC</v>
      </c>
      <c r="N8" s="191" t="str">
        <f t="shared" si="5"/>
        <v>NC</v>
      </c>
      <c r="O8" s="37" t="e">
        <f>VLOOKUP($B8,Commercial!$B$5:$AE$975,22,FALSE)</f>
        <v>#N/A</v>
      </c>
      <c r="P8" s="36" t="str">
        <f t="shared" si="6"/>
        <v>NC</v>
      </c>
      <c r="Q8" s="192" t="str">
        <f t="shared" si="7"/>
        <v>NC</v>
      </c>
      <c r="R8" s="193">
        <f t="shared" si="8"/>
        <v>1</v>
      </c>
    </row>
    <row r="9" spans="2:18" s="2" customFormat="1" ht="15" hidden="1">
      <c r="B9" s="5" t="s">
        <v>162</v>
      </c>
      <c r="C9" s="5" t="s">
        <v>162</v>
      </c>
      <c r="D9" s="6" t="s">
        <v>161</v>
      </c>
      <c r="E9" s="12" t="s">
        <v>153</v>
      </c>
      <c r="F9" s="38" t="str">
        <f t="shared" si="0"/>
        <v>--</v>
      </c>
      <c r="G9" s="13" t="str">
        <f t="shared" si="1"/>
        <v>--</v>
      </c>
      <c r="H9" s="35" t="str">
        <f>IF(E9="--","--", IF(VLOOKUP($B9,Residential!$B$5:$W$969,2,FALSE)="Yes", E9/0.03, "NV"))</f>
        <v>--</v>
      </c>
      <c r="I9" s="33" t="str">
        <f t="shared" si="2"/>
        <v>--</v>
      </c>
      <c r="J9" s="35" t="str">
        <f>IF(G9="--","--", IF(VLOOKUP($B9,Commercial!$B$5:$AE$975,2,FALSE)="Yes", G9/0.03, "NV"))</f>
        <v>--</v>
      </c>
      <c r="K9" s="33" t="str">
        <f t="shared" si="3"/>
        <v>--</v>
      </c>
      <c r="L9" s="39" t="str">
        <f>VLOOKUP($B9,Residential!$B$5:$W$969,13,FALSE)</f>
        <v>--</v>
      </c>
      <c r="M9" s="36" t="str">
        <f t="shared" si="4"/>
        <v>--</v>
      </c>
      <c r="N9" s="22" t="str">
        <f t="shared" si="5"/>
        <v>--</v>
      </c>
      <c r="O9" s="37" t="str">
        <f>VLOOKUP($B9,Commercial!$B$5:$AE$975,13,FALSE)</f>
        <v>--</v>
      </c>
      <c r="P9" s="36" t="str">
        <f t="shared" si="6"/>
        <v>--</v>
      </c>
      <c r="Q9" s="23" t="str">
        <f t="shared" si="7"/>
        <v>--</v>
      </c>
      <c r="R9" s="40">
        <f t="shared" si="8"/>
        <v>0</v>
      </c>
    </row>
    <row r="10" spans="2:18" s="185" customFormat="1" ht="15">
      <c r="B10" s="5" t="s">
        <v>168</v>
      </c>
      <c r="C10" s="186" t="s">
        <v>168</v>
      </c>
      <c r="D10" s="187" t="s">
        <v>167</v>
      </c>
      <c r="E10" s="195">
        <v>6.9</v>
      </c>
      <c r="F10" s="38">
        <f t="shared" si="0"/>
        <v>20.700000000000003</v>
      </c>
      <c r="G10" s="189">
        <f t="shared" si="1"/>
        <v>21</v>
      </c>
      <c r="H10" s="35">
        <f>IF(E10="--","--", IF(VLOOKUP($B10,Residential!$B$5:$W$969,2,FALSE)="Yes", E10/0.03, "NV"))</f>
        <v>230.00000000000003</v>
      </c>
      <c r="I10" s="190">
        <f t="shared" si="2"/>
        <v>230</v>
      </c>
      <c r="J10" s="35">
        <f>IF(G10="--","--", IF(VLOOKUP($B10,Commercial!$B$5:$AE$975,2,FALSE)="Yes", G10/0.03, "NV"))</f>
        <v>700</v>
      </c>
      <c r="K10" s="190">
        <f t="shared" si="3"/>
        <v>700</v>
      </c>
      <c r="L10" s="39">
        <f>VLOOKUP($B10,Residential!$B$5:$W$969,22,FALSE)</f>
        <v>328.2296650717704</v>
      </c>
      <c r="M10" s="36">
        <f t="shared" si="4"/>
        <v>2264.7846889952157</v>
      </c>
      <c r="N10" s="191">
        <f t="shared" si="5"/>
        <v>2300</v>
      </c>
      <c r="O10" s="37">
        <f>VLOOKUP($B10,Commercial!$B$5:$AE$975,22,FALSE)</f>
        <v>328.76712328767127</v>
      </c>
      <c r="P10" s="36">
        <f t="shared" si="6"/>
        <v>6904.109589041097</v>
      </c>
      <c r="Q10" s="192">
        <f t="shared" si="7"/>
        <v>6900</v>
      </c>
      <c r="R10" s="193">
        <f t="shared" si="8"/>
        <v>1</v>
      </c>
    </row>
    <row r="11" spans="2:18" s="2" customFormat="1" ht="15" hidden="1">
      <c r="B11" s="5" t="s">
        <v>170</v>
      </c>
      <c r="C11" s="5" t="s">
        <v>170</v>
      </c>
      <c r="D11" s="6" t="s">
        <v>169</v>
      </c>
      <c r="E11" s="12" t="s">
        <v>153</v>
      </c>
      <c r="F11" s="38" t="str">
        <f t="shared" si="0"/>
        <v>--</v>
      </c>
      <c r="G11" s="13" t="str">
        <f t="shared" si="1"/>
        <v>--</v>
      </c>
      <c r="H11" s="35" t="str">
        <f>IF(E11="--","--", IF(VLOOKUP($B11,Residential!$B$5:$W$969,2,FALSE)="Yes", E11/0.03, "NV"))</f>
        <v>--</v>
      </c>
      <c r="I11" s="33" t="str">
        <f t="shared" si="2"/>
        <v>--</v>
      </c>
      <c r="J11" s="35" t="str">
        <f>IF(G11="--","--", IF(VLOOKUP($B11,Commercial!$B$5:$AE$975,2,FALSE)="Yes", G11/0.03, "NV"))</f>
        <v>--</v>
      </c>
      <c r="K11" s="33" t="str">
        <f t="shared" si="3"/>
        <v>--</v>
      </c>
      <c r="L11" s="39" t="str">
        <f>VLOOKUP($B11,Residential!$B$5:$W$969,13,FALSE)</f>
        <v>-</v>
      </c>
      <c r="M11" s="36" t="str">
        <f t="shared" si="4"/>
        <v>--</v>
      </c>
      <c r="N11" s="22" t="str">
        <f t="shared" si="5"/>
        <v>--</v>
      </c>
      <c r="O11" s="37" t="str">
        <f>VLOOKUP($B11,Commercial!$B$5:$AE$975,13,FALSE)</f>
        <v>-</v>
      </c>
      <c r="P11" s="36" t="str">
        <f t="shared" si="6"/>
        <v>--</v>
      </c>
      <c r="Q11" s="23" t="str">
        <f t="shared" si="7"/>
        <v>--</v>
      </c>
      <c r="R11" s="40">
        <f t="shared" si="8"/>
        <v>0</v>
      </c>
    </row>
    <row r="12" spans="2:18" s="185" customFormat="1" ht="15">
      <c r="B12" s="5" t="s">
        <v>173</v>
      </c>
      <c r="C12" s="186" t="s">
        <v>173</v>
      </c>
      <c r="D12" s="187" t="s">
        <v>943</v>
      </c>
      <c r="E12" s="188">
        <v>6000</v>
      </c>
      <c r="F12" s="38">
        <f t="shared" si="0"/>
        <v>18000</v>
      </c>
      <c r="G12" s="189">
        <f t="shared" si="1"/>
        <v>18000</v>
      </c>
      <c r="H12" s="35">
        <f>IF(E12="--","--", IF(VLOOKUP($B12,Residential!$B$5:$W$969,2,FALSE)="Yes", E12/0.03, "NV"))</f>
        <v>200000</v>
      </c>
      <c r="I12" s="190">
        <f t="shared" si="2"/>
        <v>200000</v>
      </c>
      <c r="J12" s="35">
        <f>IF(G12="--","--", IF(VLOOKUP($B12,Commercial!$B$5:$AE$975,2,FALSE)="Yes", G12/0.03, "NV"))</f>
        <v>600000</v>
      </c>
      <c r="K12" s="190">
        <f t="shared" si="3"/>
        <v>600000</v>
      </c>
      <c r="L12" s="39">
        <f>VLOOKUP($B12,Residential!$B$5:$W$969,22,FALSE)</f>
        <v>167942.58373205742</v>
      </c>
      <c r="M12" s="36">
        <f t="shared" si="4"/>
        <v>1007655502.3923445</v>
      </c>
      <c r="N12" s="191">
        <f t="shared" si="5"/>
        <v>1000000000</v>
      </c>
      <c r="O12" s="37">
        <f>VLOOKUP($B12,Commercial!$B$5:$AE$975,22,FALSE)</f>
        <v>168949.77168949772</v>
      </c>
      <c r="P12" s="36">
        <f t="shared" si="6"/>
        <v>3041095890.4109588</v>
      </c>
      <c r="Q12" s="192">
        <f t="shared" si="7"/>
        <v>3000000000</v>
      </c>
      <c r="R12" s="193">
        <f t="shared" si="8"/>
        <v>1</v>
      </c>
    </row>
    <row r="13" spans="2:18" s="185" customFormat="1" ht="15">
      <c r="B13" s="5" t="s">
        <v>176</v>
      </c>
      <c r="C13" s="186" t="s">
        <v>176</v>
      </c>
      <c r="D13" s="187" t="s">
        <v>175</v>
      </c>
      <c r="E13" s="188">
        <v>220</v>
      </c>
      <c r="F13" s="38">
        <f t="shared" si="0"/>
        <v>660</v>
      </c>
      <c r="G13" s="189">
        <f t="shared" si="1"/>
        <v>660</v>
      </c>
      <c r="H13" s="35">
        <f>IF(E13="--","--", IF(VLOOKUP($B13,Residential!$B$5:$W$969,2,FALSE)="Yes", E13/0.03, "NV"))</f>
        <v>7333.3333333333339</v>
      </c>
      <c r="I13" s="190">
        <f t="shared" si="2"/>
        <v>7300</v>
      </c>
      <c r="J13" s="35">
        <f>IF(G13="--","--", IF(VLOOKUP($B13,Commercial!$B$5:$AE$975,2,FALSE)="Yes", G13/0.03, "NV"))</f>
        <v>22000</v>
      </c>
      <c r="K13" s="190">
        <f t="shared" si="3"/>
        <v>22000</v>
      </c>
      <c r="L13" s="39">
        <f>VLOOKUP($B13,Residential!$B$5:$W$969,22,FALSE)</f>
        <v>322.03389830508473</v>
      </c>
      <c r="M13" s="36">
        <f t="shared" si="4"/>
        <v>70847.457627118638</v>
      </c>
      <c r="N13" s="191">
        <f t="shared" si="5"/>
        <v>71000</v>
      </c>
      <c r="O13" s="37">
        <f>VLOOKUP($B13,Commercial!$B$5:$AE$975,22,FALSE)</f>
        <v>322.77777777777777</v>
      </c>
      <c r="P13" s="36">
        <f t="shared" si="6"/>
        <v>213033.33333333334</v>
      </c>
      <c r="Q13" s="192">
        <f t="shared" si="7"/>
        <v>210000</v>
      </c>
      <c r="R13" s="193">
        <f t="shared" si="8"/>
        <v>1</v>
      </c>
    </row>
    <row r="14" spans="2:18" s="2" customFormat="1" ht="15" hidden="1">
      <c r="B14" s="5" t="s">
        <v>180</v>
      </c>
      <c r="C14" s="5" t="s">
        <v>180</v>
      </c>
      <c r="D14" s="6" t="s">
        <v>179</v>
      </c>
      <c r="E14" s="12" t="s">
        <v>153</v>
      </c>
      <c r="F14" s="38" t="str">
        <f t="shared" si="0"/>
        <v>--</v>
      </c>
      <c r="G14" s="13" t="str">
        <f t="shared" si="1"/>
        <v>--</v>
      </c>
      <c r="H14" s="35" t="str">
        <f>IF(E14="--","--", IF(VLOOKUP($B14,Residential!$B$5:$W$969,2,FALSE)="Yes", E14/0.03, "NV"))</f>
        <v>--</v>
      </c>
      <c r="I14" s="33" t="str">
        <f t="shared" si="2"/>
        <v>--</v>
      </c>
      <c r="J14" s="35" t="str">
        <f>IF(G14="--","--", IF(VLOOKUP($B14,Commercial!$B$5:$AE$975,2,FALSE)="Yes", G14/0.03, "NV"))</f>
        <v>--</v>
      </c>
      <c r="K14" s="33" t="str">
        <f t="shared" si="3"/>
        <v>--</v>
      </c>
      <c r="L14" s="39">
        <f>VLOOKUP($B14,Residential!$B$5:$W$969,13,FALSE)</f>
        <v>1.9099999999999999E-2</v>
      </c>
      <c r="M14" s="36" t="str">
        <f t="shared" si="4"/>
        <v>--</v>
      </c>
      <c r="N14" s="22" t="str">
        <f t="shared" si="5"/>
        <v>--</v>
      </c>
      <c r="O14" s="37">
        <f>VLOOKUP($B14,Commercial!$B$5:$AE$975,13,FALSE)</f>
        <v>8.3400000000000002E-2</v>
      </c>
      <c r="P14" s="36" t="str">
        <f t="shared" si="6"/>
        <v>--</v>
      </c>
      <c r="Q14" s="23" t="str">
        <f t="shared" si="7"/>
        <v>--</v>
      </c>
      <c r="R14" s="40">
        <f t="shared" si="8"/>
        <v>0</v>
      </c>
    </row>
    <row r="15" spans="2:18" s="2" customFormat="1" ht="15" hidden="1">
      <c r="B15" s="5" t="s">
        <v>184</v>
      </c>
      <c r="C15" s="5" t="s">
        <v>184</v>
      </c>
      <c r="D15" s="6" t="s">
        <v>944</v>
      </c>
      <c r="E15" s="12" t="s">
        <v>153</v>
      </c>
      <c r="F15" s="38" t="str">
        <f t="shared" si="0"/>
        <v>--</v>
      </c>
      <c r="G15" s="13" t="str">
        <f t="shared" si="1"/>
        <v>--</v>
      </c>
      <c r="H15" s="35" t="str">
        <f>IF(E15="--","--", IF(VLOOKUP($B15,Residential!$B$5:$W$969,2,FALSE)="Yes", E15/0.03, "NV"))</f>
        <v>--</v>
      </c>
      <c r="I15" s="33" t="str">
        <f t="shared" si="2"/>
        <v>--</v>
      </c>
      <c r="J15" s="35" t="str">
        <f>IF(G15="--","--", IF(VLOOKUP($B15,Commercial!$B$5:$AE$975,2,FALSE)="Yes", G15/0.03, "NV"))</f>
        <v>--</v>
      </c>
      <c r="K15" s="33" t="str">
        <f t="shared" si="3"/>
        <v>--</v>
      </c>
      <c r="L15" s="39">
        <f>VLOOKUP($B15,Residential!$B$5:$W$969,13,FALSE)</f>
        <v>15.6</v>
      </c>
      <c r="M15" s="36" t="str">
        <f t="shared" si="4"/>
        <v>--</v>
      </c>
      <c r="N15" s="22" t="str">
        <f t="shared" si="5"/>
        <v>--</v>
      </c>
      <c r="O15" s="37">
        <f>VLOOKUP($B15,Commercial!$B$5:$AE$975,13,FALSE)</f>
        <v>68.099999999999994</v>
      </c>
      <c r="P15" s="36" t="str">
        <f t="shared" si="6"/>
        <v>--</v>
      </c>
      <c r="Q15" s="23" t="str">
        <f t="shared" si="7"/>
        <v>--</v>
      </c>
      <c r="R15" s="40">
        <f t="shared" si="8"/>
        <v>0</v>
      </c>
    </row>
    <row r="16" spans="2:18" s="2" customFormat="1" ht="15" hidden="1">
      <c r="B16" s="5" t="s">
        <v>186</v>
      </c>
      <c r="C16" s="5" t="s">
        <v>186</v>
      </c>
      <c r="D16" s="6" t="s">
        <v>945</v>
      </c>
      <c r="E16" s="12" t="s">
        <v>153</v>
      </c>
      <c r="F16" s="38" t="str">
        <f t="shared" si="0"/>
        <v>--</v>
      </c>
      <c r="G16" s="13" t="str">
        <f t="shared" si="1"/>
        <v>--</v>
      </c>
      <c r="H16" s="35" t="str">
        <f>IF(E16="--","--", IF(VLOOKUP($B16,Residential!$B$5:$W$969,2,FALSE)="Yes", E16/0.03, "NV"))</f>
        <v>--</v>
      </c>
      <c r="I16" s="33" t="str">
        <f t="shared" si="2"/>
        <v>--</v>
      </c>
      <c r="J16" s="35" t="str">
        <f>IF(G16="--","--", IF(VLOOKUP($B16,Commercial!$B$5:$AE$975,2,FALSE)="Yes", G16/0.03, "NV"))</f>
        <v>--</v>
      </c>
      <c r="K16" s="33" t="str">
        <f t="shared" si="3"/>
        <v>--</v>
      </c>
      <c r="L16" s="39" t="str">
        <f>VLOOKUP($B16,Residential!$B$5:$W$969,13,FALSE)</f>
        <v>--</v>
      </c>
      <c r="M16" s="36" t="str">
        <f t="shared" si="4"/>
        <v>--</v>
      </c>
      <c r="N16" s="22" t="str">
        <f t="shared" si="5"/>
        <v>--</v>
      </c>
      <c r="O16" s="37" t="str">
        <f>VLOOKUP($B16,Commercial!$B$5:$AE$975,13,FALSE)</f>
        <v>--</v>
      </c>
      <c r="P16" s="36" t="str">
        <f t="shared" si="6"/>
        <v>--</v>
      </c>
      <c r="Q16" s="23" t="str">
        <f t="shared" si="7"/>
        <v>--</v>
      </c>
      <c r="R16" s="40">
        <f t="shared" si="8"/>
        <v>0</v>
      </c>
    </row>
    <row r="17" spans="2:18" s="185" customFormat="1" ht="15">
      <c r="B17" s="5" t="s">
        <v>192</v>
      </c>
      <c r="C17" s="186" t="s">
        <v>192</v>
      </c>
      <c r="D17" s="187" t="s">
        <v>191</v>
      </c>
      <c r="E17" s="188">
        <v>1200</v>
      </c>
      <c r="F17" s="38">
        <f t="shared" si="0"/>
        <v>3600</v>
      </c>
      <c r="G17" s="189">
        <f t="shared" si="1"/>
        <v>3600</v>
      </c>
      <c r="H17" s="35">
        <f>IF(E17="--","--", IF(VLOOKUP($B17,Residential!$B$5:$W$969,2,FALSE)="Yes", E17/0.03, "NV"))</f>
        <v>40000</v>
      </c>
      <c r="I17" s="190">
        <f t="shared" si="2"/>
        <v>40000</v>
      </c>
      <c r="J17" s="35">
        <f>IF(G17="--","--", IF(VLOOKUP($B17,Commercial!$B$5:$AE$975,2,FALSE)="Yes", G17/0.03, "NV"))</f>
        <v>120000</v>
      </c>
      <c r="K17" s="190">
        <f t="shared" si="3"/>
        <v>120000</v>
      </c>
      <c r="L17" s="39">
        <f>VLOOKUP($B17,Residential!$B$5:$W$969,22,FALSE)</f>
        <v>2111.3243761996159</v>
      </c>
      <c r="M17" s="36">
        <f t="shared" si="4"/>
        <v>2533589.2514395392</v>
      </c>
      <c r="N17" s="191">
        <f t="shared" si="5"/>
        <v>2500000</v>
      </c>
      <c r="O17" s="37">
        <f>VLOOKUP($B17,Commercial!$B$5:$AE$975,22,FALSE)</f>
        <v>2109.5890410958905</v>
      </c>
      <c r="P17" s="36">
        <f t="shared" si="6"/>
        <v>7594520.5479452061</v>
      </c>
      <c r="Q17" s="192">
        <f t="shared" si="7"/>
        <v>7600000</v>
      </c>
      <c r="R17" s="193">
        <f t="shared" si="8"/>
        <v>1</v>
      </c>
    </row>
    <row r="18" spans="2:18" s="2" customFormat="1" ht="15" hidden="1">
      <c r="B18" s="5" t="s">
        <v>196</v>
      </c>
      <c r="C18" s="5" t="s">
        <v>196</v>
      </c>
      <c r="D18" s="6" t="s">
        <v>195</v>
      </c>
      <c r="E18" s="12" t="s">
        <v>153</v>
      </c>
      <c r="F18" s="38" t="str">
        <f t="shared" si="0"/>
        <v>--</v>
      </c>
      <c r="G18" s="13" t="str">
        <f t="shared" si="1"/>
        <v>--</v>
      </c>
      <c r="H18" s="35" t="str">
        <f>IF(E18="--","--", IF(VLOOKUP($B18,Residential!$B$5:$W$969,2,FALSE)="Yes", E18/0.03, "NV"))</f>
        <v>--</v>
      </c>
      <c r="I18" s="33" t="str">
        <f t="shared" si="2"/>
        <v>--</v>
      </c>
      <c r="J18" s="35" t="str">
        <f>IF(G18="--","--", IF(VLOOKUP($B18,Commercial!$B$5:$AE$975,2,FALSE)="Yes", G18/0.03, "NV"))</f>
        <v>--</v>
      </c>
      <c r="K18" s="33" t="str">
        <f t="shared" si="3"/>
        <v>--</v>
      </c>
      <c r="L18" s="39" t="str">
        <f>VLOOKUP($B18,Residential!$B$5:$W$969,13,FALSE)</f>
        <v>--</v>
      </c>
      <c r="M18" s="36" t="str">
        <f t="shared" si="4"/>
        <v>--</v>
      </c>
      <c r="N18" s="22" t="str">
        <f t="shared" si="5"/>
        <v>--</v>
      </c>
      <c r="O18" s="37" t="str">
        <f>VLOOKUP($B18,Commercial!$B$5:$AE$975,13,FALSE)</f>
        <v>--</v>
      </c>
      <c r="P18" s="36" t="str">
        <f t="shared" si="6"/>
        <v>--</v>
      </c>
      <c r="Q18" s="23" t="str">
        <f t="shared" si="7"/>
        <v>--</v>
      </c>
      <c r="R18" s="40">
        <f t="shared" si="8"/>
        <v>0</v>
      </c>
    </row>
    <row r="19" spans="2:18" s="185" customFormat="1" ht="15">
      <c r="B19" s="5" t="s">
        <v>198</v>
      </c>
      <c r="C19" s="186" t="s">
        <v>198</v>
      </c>
      <c r="D19" s="187" t="s">
        <v>946</v>
      </c>
      <c r="E19" s="196">
        <v>1</v>
      </c>
      <c r="F19" s="44">
        <f t="shared" si="0"/>
        <v>3</v>
      </c>
      <c r="G19" s="197">
        <f t="shared" si="1"/>
        <v>3</v>
      </c>
      <c r="H19" s="35" t="str">
        <f>IF(E19="--","--", IF(VLOOKUP($B19,Residential!$B$5:$W$969,2,FALSE)="Yes", E19/0.03, "NV"))</f>
        <v>NV</v>
      </c>
      <c r="I19" s="190" t="str">
        <f t="shared" si="2"/>
        <v>NV</v>
      </c>
      <c r="J19" s="35" t="str">
        <f>IF(G19="--","--", IF(VLOOKUP($B19,Commercial!$B$5:$AE$975,2,FALSE)="Yes", G19/0.03, "NV"))</f>
        <v>NV</v>
      </c>
      <c r="K19" s="190" t="str">
        <f t="shared" si="3"/>
        <v>NV</v>
      </c>
      <c r="L19" s="39" t="str">
        <f>VLOOKUP($B19,Residential!$B$5:$W$969,22,FALSE)</f>
        <v>NV</v>
      </c>
      <c r="M19" s="36" t="str">
        <f t="shared" si="4"/>
        <v>NV</v>
      </c>
      <c r="N19" s="191" t="str">
        <f t="shared" si="5"/>
        <v>NV</v>
      </c>
      <c r="O19" s="37" t="str">
        <f>VLOOKUP($B19,Commercial!$B$5:$AE$975,22,FALSE)</f>
        <v>NV</v>
      </c>
      <c r="P19" s="36" t="str">
        <f t="shared" si="6"/>
        <v>NV</v>
      </c>
      <c r="Q19" s="192" t="str">
        <f t="shared" si="7"/>
        <v>NV</v>
      </c>
      <c r="R19" s="193">
        <f t="shared" si="8"/>
        <v>1</v>
      </c>
    </row>
    <row r="20" spans="2:18" s="2" customFormat="1" ht="15" hidden="1">
      <c r="B20" s="5" t="s">
        <v>847</v>
      </c>
      <c r="C20" s="5" t="s">
        <v>847</v>
      </c>
      <c r="D20" s="6" t="s">
        <v>947</v>
      </c>
      <c r="E20" s="14" t="s">
        <v>153</v>
      </c>
      <c r="F20" s="44" t="str">
        <f t="shared" si="0"/>
        <v>--</v>
      </c>
      <c r="G20" s="15" t="str">
        <f t="shared" si="1"/>
        <v>--</v>
      </c>
      <c r="H20" s="35" t="str">
        <f>IF(E20="--","--", IF(VLOOKUP($B20,Residential!$B$5:$W$969,2,FALSE)="Yes", E20/0.03, "NV"))</f>
        <v>--</v>
      </c>
      <c r="I20" s="33" t="str">
        <f t="shared" si="2"/>
        <v>--</v>
      </c>
      <c r="J20" s="35" t="str">
        <f>IF(G20="--","--", IF(VLOOKUP($B20,Commercial!$B$5:$AE$975,2,FALSE)="Yes", G20/0.03, "NV"))</f>
        <v>--</v>
      </c>
      <c r="K20" s="33" t="str">
        <f t="shared" si="3"/>
        <v>--</v>
      </c>
      <c r="L20" s="39" t="str">
        <f>VLOOKUP($B20,Residential!$B$5:$W$969,13,FALSE)</f>
        <v>-</v>
      </c>
      <c r="M20" s="36" t="str">
        <f t="shared" si="4"/>
        <v>--</v>
      </c>
      <c r="N20" s="22" t="str">
        <f t="shared" si="5"/>
        <v>--</v>
      </c>
      <c r="O20" s="37" t="str">
        <f>VLOOKUP($B20,Commercial!$B$5:$AE$975,13,FALSE)</f>
        <v>-</v>
      </c>
      <c r="P20" s="36" t="str">
        <f t="shared" si="6"/>
        <v>--</v>
      </c>
      <c r="Q20" s="23" t="str">
        <f t="shared" si="7"/>
        <v>--</v>
      </c>
      <c r="R20" s="40">
        <f t="shared" si="8"/>
        <v>0</v>
      </c>
    </row>
    <row r="21" spans="2:18" s="185" customFormat="1" ht="15">
      <c r="B21" s="5" t="s">
        <v>218</v>
      </c>
      <c r="C21" s="186" t="s">
        <v>218</v>
      </c>
      <c r="D21" s="187" t="s">
        <v>948</v>
      </c>
      <c r="E21" s="196">
        <v>0.2</v>
      </c>
      <c r="F21" s="44">
        <f t="shared" si="0"/>
        <v>0.60000000000000009</v>
      </c>
      <c r="G21" s="197">
        <f t="shared" si="1"/>
        <v>0.6</v>
      </c>
      <c r="H21" s="35" t="str">
        <f>IF(E21="--","--", IF(VLOOKUP($B21,Residential!$B$5:$W$969,2,FALSE)="Yes", E21/0.03, "NV"))</f>
        <v>NV</v>
      </c>
      <c r="I21" s="190" t="str">
        <f t="shared" si="2"/>
        <v>NV</v>
      </c>
      <c r="J21" s="35" t="str">
        <f>IF(G21="--","--", IF(VLOOKUP($B21,Commercial!$B$5:$AE$975,2,FALSE)="Yes", G21/0.03, "NV"))</f>
        <v>NV</v>
      </c>
      <c r="K21" s="190" t="str">
        <f t="shared" si="3"/>
        <v>NV</v>
      </c>
      <c r="L21" s="39" t="str">
        <f>VLOOKUP($B21,Residential!$B$5:$W$969,22,FALSE)</f>
        <v>NV</v>
      </c>
      <c r="M21" s="36" t="str">
        <f t="shared" si="4"/>
        <v>NV</v>
      </c>
      <c r="N21" s="191" t="str">
        <f t="shared" si="5"/>
        <v>NV</v>
      </c>
      <c r="O21" s="37" t="str">
        <f>VLOOKUP($B21,Commercial!$B$5:$AE$975,22,FALSE)</f>
        <v>NV</v>
      </c>
      <c r="P21" s="36" t="str">
        <f t="shared" si="6"/>
        <v>NV</v>
      </c>
      <c r="Q21" s="192" t="str">
        <f t="shared" si="7"/>
        <v>NV</v>
      </c>
      <c r="R21" s="193">
        <f t="shared" si="8"/>
        <v>1</v>
      </c>
    </row>
    <row r="22" spans="2:18" s="185" customFormat="1" ht="15">
      <c r="B22" s="5" t="s">
        <v>220</v>
      </c>
      <c r="C22" s="186" t="s">
        <v>220</v>
      </c>
      <c r="D22" s="187" t="s">
        <v>219</v>
      </c>
      <c r="E22" s="196">
        <v>0.2</v>
      </c>
      <c r="F22" s="44">
        <f t="shared" si="0"/>
        <v>0.60000000000000009</v>
      </c>
      <c r="G22" s="197">
        <f t="shared" si="1"/>
        <v>0.6</v>
      </c>
      <c r="H22" s="35" t="str">
        <f>IF(E22="--","--", IF(VLOOKUP($B22,Residential!$B$5:$W$969,2,FALSE)="Yes", E22/0.03, "NV"))</f>
        <v>NV</v>
      </c>
      <c r="I22" s="190" t="str">
        <f t="shared" si="2"/>
        <v>NV</v>
      </c>
      <c r="J22" s="35" t="str">
        <f>IF(G22="--","--", IF(VLOOKUP($B22,Commercial!$B$5:$AE$975,2,FALSE)="Yes", G22/0.03, "NV"))</f>
        <v>NV</v>
      </c>
      <c r="K22" s="190" t="str">
        <f t="shared" si="3"/>
        <v>NV</v>
      </c>
      <c r="L22" s="39" t="str">
        <f>VLOOKUP($B22,Residential!$B$5:$W$969,22,FALSE)</f>
        <v>NV</v>
      </c>
      <c r="M22" s="36" t="str">
        <f t="shared" si="4"/>
        <v>NV</v>
      </c>
      <c r="N22" s="191" t="str">
        <f t="shared" si="5"/>
        <v>NV</v>
      </c>
      <c r="O22" s="37" t="str">
        <f>VLOOKUP($B22,Commercial!$B$5:$AE$975,22,FALSE)</f>
        <v>NV</v>
      </c>
      <c r="P22" s="36" t="str">
        <f t="shared" si="6"/>
        <v>NV</v>
      </c>
      <c r="Q22" s="192" t="str">
        <f t="shared" si="7"/>
        <v>NV</v>
      </c>
      <c r="R22" s="193">
        <f t="shared" si="8"/>
        <v>1</v>
      </c>
    </row>
    <row r="23" spans="2:18" s="2" customFormat="1" ht="15" hidden="1">
      <c r="B23" s="5" t="s">
        <v>949</v>
      </c>
      <c r="C23" s="5" t="s">
        <v>949</v>
      </c>
      <c r="D23" s="6" t="s">
        <v>950</v>
      </c>
      <c r="E23" s="12" t="s">
        <v>153</v>
      </c>
      <c r="F23" s="38" t="str">
        <f t="shared" si="0"/>
        <v>--</v>
      </c>
      <c r="G23" s="13" t="str">
        <f t="shared" si="1"/>
        <v>--</v>
      </c>
      <c r="H23" s="35" t="str">
        <f>IF(E23="--","--", IF(VLOOKUP($B23,Residential!$B$5:$W$969,2,FALSE)="Yes", E23/0.03, "NV"))</f>
        <v>--</v>
      </c>
      <c r="I23" s="33" t="str">
        <f t="shared" si="2"/>
        <v>--</v>
      </c>
      <c r="J23" s="35" t="str">
        <f>IF(G23="--","--", IF(VLOOKUP($B23,Commercial!$B$5:$AE$975,2,FALSE)="Yes", G23/0.03, "NV"))</f>
        <v>--</v>
      </c>
      <c r="K23" s="33" t="str">
        <f t="shared" si="3"/>
        <v>--</v>
      </c>
      <c r="L23" s="39" t="e">
        <f>VLOOKUP($B23,Residential!$B$5:$W$969,13,FALSE)</f>
        <v>#N/A</v>
      </c>
      <c r="M23" s="36" t="str">
        <f t="shared" si="4"/>
        <v>--</v>
      </c>
      <c r="N23" s="22" t="str">
        <f t="shared" si="5"/>
        <v>--</v>
      </c>
      <c r="O23" s="37" t="e">
        <f>VLOOKUP($B23,Commercial!$B$5:$AE$975,13,FALSE)</f>
        <v>#N/A</v>
      </c>
      <c r="P23" s="36" t="str">
        <f t="shared" si="6"/>
        <v>--</v>
      </c>
      <c r="Q23" s="23" t="str">
        <f t="shared" si="7"/>
        <v>--</v>
      </c>
      <c r="R23" s="40">
        <f t="shared" si="8"/>
        <v>0</v>
      </c>
    </row>
    <row r="24" spans="2:18" s="2" customFormat="1" ht="15" hidden="1">
      <c r="B24" s="5" t="s">
        <v>226</v>
      </c>
      <c r="C24" s="5" t="s">
        <v>226</v>
      </c>
      <c r="D24" s="6" t="s">
        <v>225</v>
      </c>
      <c r="E24" s="12" t="s">
        <v>153</v>
      </c>
      <c r="F24" s="38" t="str">
        <f t="shared" si="0"/>
        <v>--</v>
      </c>
      <c r="G24" s="13" t="str">
        <f t="shared" si="1"/>
        <v>--</v>
      </c>
      <c r="H24" s="35" t="str">
        <f>IF(E24="--","--", IF(VLOOKUP($B24,Residential!$B$5:$W$969,2,FALSE)="Yes", E24/0.03, "NV"))</f>
        <v>--</v>
      </c>
      <c r="I24" s="33" t="str">
        <f t="shared" si="2"/>
        <v>--</v>
      </c>
      <c r="J24" s="35" t="str">
        <f>IF(G24="--","--", IF(VLOOKUP($B24,Commercial!$B$5:$AE$975,2,FALSE)="Yes", G24/0.03, "NV"))</f>
        <v>--</v>
      </c>
      <c r="K24" s="33" t="str">
        <f t="shared" si="3"/>
        <v>--</v>
      </c>
      <c r="L24" s="39">
        <f>VLOOKUP($B24,Residential!$B$5:$W$969,13,FALSE)</f>
        <v>3.02</v>
      </c>
      <c r="M24" s="36" t="str">
        <f t="shared" si="4"/>
        <v>--</v>
      </c>
      <c r="N24" s="22" t="str">
        <f t="shared" si="5"/>
        <v>--</v>
      </c>
      <c r="O24" s="37">
        <f>VLOOKUP($B24,Commercial!$B$5:$AE$975,13,FALSE)</f>
        <v>13.2</v>
      </c>
      <c r="P24" s="36" t="str">
        <f t="shared" si="6"/>
        <v>--</v>
      </c>
      <c r="Q24" s="23" t="str">
        <f t="shared" si="7"/>
        <v>--</v>
      </c>
      <c r="R24" s="40">
        <f t="shared" si="8"/>
        <v>0</v>
      </c>
    </row>
    <row r="25" spans="2:18" s="185" customFormat="1" ht="15">
      <c r="B25" s="5" t="s">
        <v>235</v>
      </c>
      <c r="C25" s="186" t="s">
        <v>235</v>
      </c>
      <c r="D25" s="187" t="s">
        <v>90</v>
      </c>
      <c r="E25" s="188">
        <v>29</v>
      </c>
      <c r="F25" s="38">
        <f t="shared" si="0"/>
        <v>87</v>
      </c>
      <c r="G25" s="189">
        <f t="shared" si="1"/>
        <v>87</v>
      </c>
      <c r="H25" s="35">
        <f>IF(E25="--","--", IF(VLOOKUP($B25,Residential!$B$5:$W$969,2,FALSE)="Yes", E25/0.03, "NV"))</f>
        <v>966.66666666666674</v>
      </c>
      <c r="I25" s="190">
        <f t="shared" si="2"/>
        <v>970</v>
      </c>
      <c r="J25" s="35">
        <f>IF(G25="--","--", IF(VLOOKUP($B25,Commercial!$B$5:$AE$975,2,FALSE)="Yes", G25/0.03, "NV"))</f>
        <v>2900</v>
      </c>
      <c r="K25" s="190">
        <f t="shared" si="3"/>
        <v>2900</v>
      </c>
      <c r="L25" s="39">
        <f>VLOOKUP($B25,Residential!$B$5:$W$969,22,FALSE)</f>
        <v>7.6666666666666661</v>
      </c>
      <c r="M25" s="36">
        <f t="shared" si="4"/>
        <v>222.33333333333331</v>
      </c>
      <c r="N25" s="191">
        <f t="shared" si="5"/>
        <v>220</v>
      </c>
      <c r="O25" s="37">
        <f>VLOOKUP($B25,Commercial!$B$5:$AE$975,22,FALSE)</f>
        <v>7.7070063694267512</v>
      </c>
      <c r="P25" s="36">
        <f t="shared" si="6"/>
        <v>670.50955414012731</v>
      </c>
      <c r="Q25" s="192">
        <f t="shared" si="7"/>
        <v>670</v>
      </c>
      <c r="R25" s="193">
        <f t="shared" si="8"/>
        <v>1</v>
      </c>
    </row>
    <row r="26" spans="2:18" s="2" customFormat="1" ht="15" hidden="1">
      <c r="B26" s="5" t="s">
        <v>238</v>
      </c>
      <c r="C26" s="5" t="s">
        <v>238</v>
      </c>
      <c r="D26" s="6" t="s">
        <v>951</v>
      </c>
      <c r="E26" s="12" t="s">
        <v>153</v>
      </c>
      <c r="F26" s="38" t="str">
        <f t="shared" si="0"/>
        <v>--</v>
      </c>
      <c r="G26" s="13" t="str">
        <f t="shared" si="1"/>
        <v>--</v>
      </c>
      <c r="H26" s="35" t="str">
        <f>IF(E26="--","--", IF(VLOOKUP($B26,Residential!$B$5:$W$969,2,FALSE)="Yes", E26/0.03, "NV"))</f>
        <v>--</v>
      </c>
      <c r="I26" s="33" t="str">
        <f t="shared" si="2"/>
        <v>--</v>
      </c>
      <c r="J26" s="35" t="str">
        <f>IF(G26="--","--", IF(VLOOKUP($B26,Commercial!$B$5:$AE$975,2,FALSE)="Yes", G26/0.03, "NV"))</f>
        <v>--</v>
      </c>
      <c r="K26" s="33" t="str">
        <f t="shared" si="3"/>
        <v>--</v>
      </c>
      <c r="L26" s="39" t="str">
        <f>VLOOKUP($B26,Residential!$B$5:$W$969,13,FALSE)</f>
        <v>-</v>
      </c>
      <c r="M26" s="36" t="str">
        <f t="shared" si="4"/>
        <v>--</v>
      </c>
      <c r="N26" s="22" t="str">
        <f t="shared" si="5"/>
        <v>--</v>
      </c>
      <c r="O26" s="37" t="str">
        <f>VLOOKUP($B26,Commercial!$B$5:$AE$975,13,FALSE)</f>
        <v>-</v>
      </c>
      <c r="P26" s="36" t="str">
        <f t="shared" si="6"/>
        <v>--</v>
      </c>
      <c r="Q26" s="23" t="str">
        <f t="shared" si="7"/>
        <v>--</v>
      </c>
      <c r="R26" s="40">
        <f t="shared" si="8"/>
        <v>0</v>
      </c>
    </row>
    <row r="27" spans="2:18" s="185" customFormat="1" ht="15">
      <c r="B27" s="5" t="s">
        <v>248</v>
      </c>
      <c r="C27" s="186" t="s">
        <v>248</v>
      </c>
      <c r="D27" s="187" t="s">
        <v>952</v>
      </c>
      <c r="E27" s="188">
        <v>240</v>
      </c>
      <c r="F27" s="38">
        <f t="shared" si="0"/>
        <v>720</v>
      </c>
      <c r="G27" s="189">
        <f t="shared" si="1"/>
        <v>720</v>
      </c>
      <c r="H27" s="35">
        <f>IF(E27="--","--", IF(VLOOKUP($B27,Residential!$B$5:$W$969,2,FALSE)="Yes", E27/0.03, "NV"))</f>
        <v>8000</v>
      </c>
      <c r="I27" s="190">
        <f t="shared" si="2"/>
        <v>8000</v>
      </c>
      <c r="J27" s="35">
        <f>IF(G27="--","--", IF(VLOOKUP($B27,Commercial!$B$5:$AE$975,2,FALSE)="Yes", G27/0.03, "NV"))</f>
        <v>24000</v>
      </c>
      <c r="K27" s="190">
        <f t="shared" si="3"/>
        <v>24000</v>
      </c>
      <c r="L27" s="39">
        <f>VLOOKUP($B27,Residential!$B$5:$W$969,22,FALSE)</f>
        <v>125.47993019197209</v>
      </c>
      <c r="M27" s="36">
        <f t="shared" si="4"/>
        <v>30115.183246073302</v>
      </c>
      <c r="N27" s="191">
        <f t="shared" si="5"/>
        <v>30000</v>
      </c>
      <c r="O27" s="37">
        <f>VLOOKUP($B27,Commercial!$B$5:$AE$975,22,FALSE)</f>
        <v>125.59999999999998</v>
      </c>
      <c r="P27" s="36">
        <f t="shared" si="6"/>
        <v>90431.999999999985</v>
      </c>
      <c r="Q27" s="192">
        <f t="shared" si="7"/>
        <v>90000</v>
      </c>
      <c r="R27" s="193">
        <f t="shared" si="8"/>
        <v>1</v>
      </c>
    </row>
    <row r="28" spans="2:18" s="185" customFormat="1" ht="15">
      <c r="B28" s="5" t="s">
        <v>250</v>
      </c>
      <c r="C28" s="186" t="s">
        <v>250</v>
      </c>
      <c r="D28" s="187" t="s">
        <v>249</v>
      </c>
      <c r="E28" s="196">
        <v>0.02</v>
      </c>
      <c r="F28" s="44">
        <f t="shared" si="0"/>
        <v>0.06</v>
      </c>
      <c r="G28" s="197">
        <f t="shared" si="1"/>
        <v>0.06</v>
      </c>
      <c r="H28" s="35" t="str">
        <f>IF(E28="--","--", IF(VLOOKUP($B28,Residential!$B$5:$W$969,2,FALSE)="Yes", E28/0.03, "NV"))</f>
        <v>NV</v>
      </c>
      <c r="I28" s="190" t="str">
        <f t="shared" si="2"/>
        <v>NV</v>
      </c>
      <c r="J28" s="35" t="str">
        <f>IF(G28="--","--", IF(VLOOKUP($B28,Commercial!$B$5:$AE$975,2,FALSE)="Yes", G28/0.03, "NV"))</f>
        <v>NV</v>
      </c>
      <c r="K28" s="190" t="str">
        <f t="shared" si="3"/>
        <v>NV</v>
      </c>
      <c r="L28" s="39" t="str">
        <f>VLOOKUP($B28,Residential!$B$5:$W$969,22,FALSE)</f>
        <v>NV</v>
      </c>
      <c r="M28" s="36" t="str">
        <f t="shared" si="4"/>
        <v>NV</v>
      </c>
      <c r="N28" s="191" t="str">
        <f t="shared" si="5"/>
        <v>NV</v>
      </c>
      <c r="O28" s="37" t="str">
        <f>VLOOKUP($B28,Commercial!$B$5:$AE$975,22,FALSE)</f>
        <v>NV</v>
      </c>
      <c r="P28" s="36" t="str">
        <f t="shared" si="6"/>
        <v>NV</v>
      </c>
      <c r="Q28" s="192" t="str">
        <f t="shared" si="7"/>
        <v>NV</v>
      </c>
      <c r="R28" s="193">
        <f t="shared" si="8"/>
        <v>1</v>
      </c>
    </row>
    <row r="29" spans="2:18" s="185" customFormat="1" ht="15">
      <c r="B29" s="5" t="s">
        <v>254</v>
      </c>
      <c r="C29" s="186" t="s">
        <v>254</v>
      </c>
      <c r="D29" s="187" t="s">
        <v>953</v>
      </c>
      <c r="E29" s="188">
        <v>120</v>
      </c>
      <c r="F29" s="38">
        <f t="shared" si="0"/>
        <v>360</v>
      </c>
      <c r="G29" s="189">
        <f t="shared" si="1"/>
        <v>360</v>
      </c>
      <c r="H29" s="35">
        <f>IF(E29="--","--", IF(VLOOKUP($B29,Residential!$B$5:$W$969,2,FALSE)="Yes", E29/0.03, "NV"))</f>
        <v>4000</v>
      </c>
      <c r="I29" s="190">
        <f t="shared" si="2"/>
        <v>4000</v>
      </c>
      <c r="J29" s="35">
        <f>IF(G29="--","--", IF(VLOOKUP($B29,Commercial!$B$5:$AE$975,2,FALSE)="Yes", G29/0.03, "NV"))</f>
        <v>12000</v>
      </c>
      <c r="K29" s="190">
        <f t="shared" si="3"/>
        <v>12000</v>
      </c>
      <c r="L29" s="39" t="str">
        <f>VLOOKUP($B29,Residential!$B$5:$W$969,22,FALSE)</f>
        <v>NITI</v>
      </c>
      <c r="M29" s="36" t="str">
        <f t="shared" si="4"/>
        <v>NC</v>
      </c>
      <c r="N29" s="191" t="str">
        <f t="shared" si="5"/>
        <v>NC</v>
      </c>
      <c r="O29" s="37" t="str">
        <f>VLOOKUP($B29,Commercial!$B$5:$AE$975,22,FALSE)</f>
        <v>NITI</v>
      </c>
      <c r="P29" s="36" t="str">
        <f t="shared" si="6"/>
        <v>NC</v>
      </c>
      <c r="Q29" s="192" t="str">
        <f t="shared" si="7"/>
        <v>NC</v>
      </c>
      <c r="R29" s="193">
        <f t="shared" si="8"/>
        <v>1</v>
      </c>
    </row>
    <row r="30" spans="2:18" s="185" customFormat="1" ht="15">
      <c r="B30" s="5" t="s">
        <v>258</v>
      </c>
      <c r="C30" s="186" t="s">
        <v>258</v>
      </c>
      <c r="D30" s="187" t="s">
        <v>954</v>
      </c>
      <c r="E30" s="195">
        <v>1.4</v>
      </c>
      <c r="F30" s="44">
        <f t="shared" si="0"/>
        <v>4.1999999999999993</v>
      </c>
      <c r="G30" s="197">
        <f t="shared" si="1"/>
        <v>4.2</v>
      </c>
      <c r="H30" s="35">
        <f>IF(E30="--","--", IF(VLOOKUP($B30,Residential!$B$5:$W$969,2,FALSE)="Yes", E30/0.03, "NV"))</f>
        <v>46.666666666666664</v>
      </c>
      <c r="I30" s="190">
        <f t="shared" si="2"/>
        <v>47</v>
      </c>
      <c r="J30" s="35">
        <f>IF(G30="--","--", IF(VLOOKUP($B30,Commercial!$B$5:$AE$975,2,FALSE)="Yes", G30/0.03, "NV"))</f>
        <v>140</v>
      </c>
      <c r="K30" s="190">
        <f t="shared" si="3"/>
        <v>140</v>
      </c>
      <c r="L30" s="39" t="str">
        <f>VLOOKUP($B30,Residential!$B$5:$W$969,22,FALSE)</f>
        <v>NITI</v>
      </c>
      <c r="M30" s="36" t="str">
        <f t="shared" si="4"/>
        <v>NC</v>
      </c>
      <c r="N30" s="191" t="str">
        <f t="shared" si="5"/>
        <v>NC</v>
      </c>
      <c r="O30" s="37" t="str">
        <f>VLOOKUP($B30,Commercial!$B$5:$AE$975,22,FALSE)</f>
        <v>NITI</v>
      </c>
      <c r="P30" s="36" t="str">
        <f t="shared" si="6"/>
        <v>NC</v>
      </c>
      <c r="Q30" s="192" t="str">
        <f t="shared" si="7"/>
        <v>NC</v>
      </c>
      <c r="R30" s="193">
        <f t="shared" si="8"/>
        <v>1</v>
      </c>
    </row>
    <row r="31" spans="2:18" s="2" customFormat="1" ht="15" hidden="1">
      <c r="B31" s="5" t="s">
        <v>256</v>
      </c>
      <c r="C31" s="5" t="s">
        <v>256</v>
      </c>
      <c r="D31" s="6" t="s">
        <v>955</v>
      </c>
      <c r="E31" s="12" t="s">
        <v>153</v>
      </c>
      <c r="F31" s="38" t="str">
        <f t="shared" si="0"/>
        <v>--</v>
      </c>
      <c r="G31" s="13" t="str">
        <f t="shared" si="1"/>
        <v>--</v>
      </c>
      <c r="H31" s="35" t="str">
        <f>IF(E31="--","--", IF(VLOOKUP($B31,Residential!$B$5:$W$969,2,FALSE)="Yes", E31/0.03, "NV"))</f>
        <v>--</v>
      </c>
      <c r="I31" s="33" t="str">
        <f t="shared" si="2"/>
        <v>--</v>
      </c>
      <c r="J31" s="35" t="str">
        <f>IF(G31="--","--", IF(VLOOKUP($B31,Commercial!$B$5:$AE$975,2,FALSE)="Yes", G31/0.03, "NV"))</f>
        <v>--</v>
      </c>
      <c r="K31" s="33" t="str">
        <f t="shared" si="3"/>
        <v>--</v>
      </c>
      <c r="L31" s="39" t="str">
        <f>VLOOKUP($B31,Residential!$B$5:$W$969,13,FALSE)</f>
        <v>-</v>
      </c>
      <c r="M31" s="36" t="str">
        <f t="shared" si="4"/>
        <v>--</v>
      </c>
      <c r="N31" s="22" t="str">
        <f t="shared" si="5"/>
        <v>--</v>
      </c>
      <c r="O31" s="37" t="str">
        <f>VLOOKUP($B31,Commercial!$B$5:$AE$975,13,FALSE)</f>
        <v>-</v>
      </c>
      <c r="P31" s="36" t="str">
        <f t="shared" si="6"/>
        <v>--</v>
      </c>
      <c r="Q31" s="23" t="str">
        <f t="shared" si="7"/>
        <v>--</v>
      </c>
      <c r="R31" s="40">
        <f t="shared" si="8"/>
        <v>0</v>
      </c>
    </row>
    <row r="32" spans="2:18" s="2" customFormat="1" ht="15" hidden="1">
      <c r="B32" s="5" t="s">
        <v>277</v>
      </c>
      <c r="C32" s="5" t="s">
        <v>277</v>
      </c>
      <c r="D32" s="6" t="s">
        <v>276</v>
      </c>
      <c r="E32" s="12" t="s">
        <v>153</v>
      </c>
      <c r="F32" s="38" t="str">
        <f t="shared" si="0"/>
        <v>--</v>
      </c>
      <c r="G32" s="13" t="str">
        <f t="shared" si="1"/>
        <v>--</v>
      </c>
      <c r="H32" s="35" t="str">
        <f>IF(E32="--","--", IF(VLOOKUP($B32,Residential!$B$5:$W$969,2,FALSE)="Yes", E32/0.03, "NV"))</f>
        <v>--</v>
      </c>
      <c r="I32" s="33" t="str">
        <f t="shared" si="2"/>
        <v>--</v>
      </c>
      <c r="J32" s="35" t="str">
        <f>IF(G32="--","--", IF(VLOOKUP($B32,Commercial!$B$5:$AE$975,2,FALSE)="Yes", G32/0.03, "NV"))</f>
        <v>--</v>
      </c>
      <c r="K32" s="33" t="str">
        <f t="shared" si="3"/>
        <v>--</v>
      </c>
      <c r="L32" s="39">
        <f>VLOOKUP($B32,Residential!$B$5:$W$969,13,FALSE)</f>
        <v>85.1</v>
      </c>
      <c r="M32" s="36" t="str">
        <f t="shared" si="4"/>
        <v>--</v>
      </c>
      <c r="N32" s="22" t="str">
        <f t="shared" si="5"/>
        <v>--</v>
      </c>
      <c r="O32" s="37">
        <f>VLOOKUP($B32,Commercial!$B$5:$AE$975,13,FALSE)</f>
        <v>372</v>
      </c>
      <c r="P32" s="36" t="str">
        <f t="shared" si="6"/>
        <v>--</v>
      </c>
      <c r="Q32" s="23" t="str">
        <f t="shared" si="7"/>
        <v>--</v>
      </c>
      <c r="R32" s="40">
        <f t="shared" si="8"/>
        <v>0</v>
      </c>
    </row>
    <row r="33" spans="2:18" s="185" customFormat="1" ht="15">
      <c r="B33" s="5" t="s">
        <v>280</v>
      </c>
      <c r="C33" s="186" t="s">
        <v>280</v>
      </c>
      <c r="D33" s="187" t="s">
        <v>956</v>
      </c>
      <c r="E33" s="188">
        <v>3900</v>
      </c>
      <c r="F33" s="38">
        <f t="shared" si="0"/>
        <v>11700</v>
      </c>
      <c r="G33" s="189">
        <f t="shared" si="1"/>
        <v>12000</v>
      </c>
      <c r="H33" s="35">
        <f>IF(E33="--","--", IF(VLOOKUP($B33,Residential!$B$5:$W$969,2,FALSE)="Yes", E33/0.03, "NV"))</f>
        <v>130000</v>
      </c>
      <c r="I33" s="190">
        <f t="shared" si="2"/>
        <v>130000</v>
      </c>
      <c r="J33" s="35">
        <f>IF(G33="--","--", IF(VLOOKUP($B33,Commercial!$B$5:$AE$975,2,FALSE)="Yes", G33/0.03, "NV"))</f>
        <v>400000</v>
      </c>
      <c r="K33" s="190">
        <f t="shared" si="3"/>
        <v>400000</v>
      </c>
      <c r="L33" s="39">
        <f>VLOOKUP($B33,Residential!$B$5:$W$969,22,FALSE)</f>
        <v>4.8368522072936662</v>
      </c>
      <c r="M33" s="36">
        <f t="shared" si="4"/>
        <v>18863.7236084453</v>
      </c>
      <c r="N33" s="191">
        <f t="shared" si="5"/>
        <v>19000</v>
      </c>
      <c r="O33" s="37">
        <f>VLOOKUP($B33,Commercial!$B$5:$AE$975,22,FALSE)</f>
        <v>4.8401826484018269</v>
      </c>
      <c r="P33" s="36">
        <f t="shared" si="6"/>
        <v>58082.191780821922</v>
      </c>
      <c r="Q33" s="192">
        <f t="shared" si="7"/>
        <v>58000</v>
      </c>
      <c r="R33" s="193">
        <f t="shared" si="8"/>
        <v>1</v>
      </c>
    </row>
    <row r="34" spans="2:18" s="185" customFormat="1" ht="18" customHeight="1">
      <c r="B34" s="5" t="s">
        <v>282</v>
      </c>
      <c r="C34" s="186" t="s">
        <v>282</v>
      </c>
      <c r="D34" s="187" t="s">
        <v>957</v>
      </c>
      <c r="E34" s="188">
        <v>1700</v>
      </c>
      <c r="F34" s="38">
        <f t="shared" si="0"/>
        <v>5100</v>
      </c>
      <c r="G34" s="189">
        <f t="shared" si="1"/>
        <v>5100</v>
      </c>
      <c r="H34" s="35">
        <f>IF(E34="--","--", IF(VLOOKUP($B34,Residential!$B$5:$W$969,2,FALSE)="Yes", E34/0.03, "NV"))</f>
        <v>56666.666666666672</v>
      </c>
      <c r="I34" s="190">
        <f t="shared" si="2"/>
        <v>57000</v>
      </c>
      <c r="J34" s="35">
        <f>IF(G34="--","--", IF(VLOOKUP($B34,Commercial!$B$5:$AE$975,2,FALSE)="Yes", G34/0.03, "NV"))</f>
        <v>170000</v>
      </c>
      <c r="K34" s="190">
        <f t="shared" si="3"/>
        <v>170000</v>
      </c>
      <c r="L34" s="39">
        <f>VLOOKUP($B34,Residential!$B$5:$W$969,22,FALSE)</f>
        <v>5.7180500658761515</v>
      </c>
      <c r="M34" s="36">
        <f t="shared" si="4"/>
        <v>9720.6851119894582</v>
      </c>
      <c r="N34" s="191">
        <f t="shared" si="5"/>
        <v>9700</v>
      </c>
      <c r="O34" s="37">
        <f>VLOOKUP($B34,Commercial!$B$5:$AE$975,22,FALSE)</f>
        <v>5.7099697885196372</v>
      </c>
      <c r="P34" s="36">
        <f t="shared" si="6"/>
        <v>29120.845921450149</v>
      </c>
      <c r="Q34" s="192">
        <f t="shared" si="7"/>
        <v>29000</v>
      </c>
      <c r="R34" s="193">
        <f t="shared" si="8"/>
        <v>1</v>
      </c>
    </row>
    <row r="35" spans="2:18" s="185" customFormat="1" ht="15">
      <c r="B35" s="5" t="s">
        <v>284</v>
      </c>
      <c r="C35" s="186" t="s">
        <v>284</v>
      </c>
      <c r="D35" s="187" t="s">
        <v>958</v>
      </c>
      <c r="E35" s="188">
        <v>660</v>
      </c>
      <c r="F35" s="38">
        <f t="shared" si="0"/>
        <v>1980</v>
      </c>
      <c r="G35" s="189">
        <f t="shared" si="1"/>
        <v>2000</v>
      </c>
      <c r="H35" s="35">
        <f>IF(E35="--","--", IF(VLOOKUP($B35,Residential!$B$5:$W$969,2,FALSE)="Yes", E35/0.03, "NV"))</f>
        <v>22000</v>
      </c>
      <c r="I35" s="190">
        <f t="shared" si="2"/>
        <v>22000</v>
      </c>
      <c r="J35" s="35">
        <f>IF(G35="--","--", IF(VLOOKUP($B35,Commercial!$B$5:$AE$975,2,FALSE)="Yes", G35/0.03, "NV"))</f>
        <v>66666.666666666672</v>
      </c>
      <c r="K35" s="190">
        <f t="shared" si="3"/>
        <v>67000</v>
      </c>
      <c r="L35" s="39">
        <f>VLOOKUP($B35,Residential!$B$5:$W$969,22,FALSE)</f>
        <v>0.46581196581196577</v>
      </c>
      <c r="M35" s="36">
        <f t="shared" si="4"/>
        <v>307.4358974358974</v>
      </c>
      <c r="N35" s="191">
        <f t="shared" si="5"/>
        <v>310</v>
      </c>
      <c r="O35" s="37">
        <f>VLOOKUP($B35,Commercial!$B$5:$AE$975,22,FALSE)</f>
        <v>0.46699266503667486</v>
      </c>
      <c r="P35" s="36">
        <f t="shared" si="6"/>
        <v>933.9853300733497</v>
      </c>
      <c r="Q35" s="192">
        <f t="shared" si="7"/>
        <v>930</v>
      </c>
      <c r="R35" s="193">
        <f t="shared" si="8"/>
        <v>1</v>
      </c>
    </row>
    <row r="36" spans="2:18" s="185" customFormat="1" ht="15">
      <c r="B36" s="5" t="s">
        <v>659</v>
      </c>
      <c r="C36" s="186" t="s">
        <v>659</v>
      </c>
      <c r="D36" s="187" t="s">
        <v>959</v>
      </c>
      <c r="E36" s="188">
        <v>5000</v>
      </c>
      <c r="F36" s="38">
        <f t="shared" si="0"/>
        <v>15000</v>
      </c>
      <c r="G36" s="189">
        <f t="shared" si="1"/>
        <v>15000</v>
      </c>
      <c r="H36" s="35">
        <f>IF(E36="--","--", IF(VLOOKUP($B36,Residential!$B$5:$W$969,2,FALSE)="Yes", E36/0.03, "NV"))</f>
        <v>166666.66666666669</v>
      </c>
      <c r="I36" s="190">
        <f t="shared" si="2"/>
        <v>170000</v>
      </c>
      <c r="J36" s="35">
        <f>IF(G36="--","--", IF(VLOOKUP($B36,Commercial!$B$5:$AE$975,2,FALSE)="Yes", G36/0.03, "NV"))</f>
        <v>500000</v>
      </c>
      <c r="K36" s="190">
        <f t="shared" si="3"/>
        <v>500000</v>
      </c>
      <c r="L36" s="39">
        <f>VLOOKUP($B36,Residential!$B$5:$W$969,22,FALSE)</f>
        <v>765.83493282149709</v>
      </c>
      <c r="M36" s="36">
        <f t="shared" si="4"/>
        <v>3829174.6641074857</v>
      </c>
      <c r="N36" s="191">
        <f t="shared" si="5"/>
        <v>3800000</v>
      </c>
      <c r="O36" s="37">
        <f>VLOOKUP($B36,Commercial!$B$5:$AE$975,22,FALSE)</f>
        <v>767.1232876712329</v>
      </c>
      <c r="P36" s="36">
        <f t="shared" si="6"/>
        <v>11506849.315068493</v>
      </c>
      <c r="Q36" s="192">
        <f t="shared" si="7"/>
        <v>12000000</v>
      </c>
      <c r="R36" s="193">
        <f t="shared" si="8"/>
        <v>1</v>
      </c>
    </row>
    <row r="37" spans="2:18" s="2" customFormat="1" ht="15" hidden="1">
      <c r="B37" s="5" t="s">
        <v>288</v>
      </c>
      <c r="C37" s="5" t="s">
        <v>288</v>
      </c>
      <c r="D37" s="6" t="s">
        <v>960</v>
      </c>
      <c r="E37" s="12" t="s">
        <v>153</v>
      </c>
      <c r="F37" s="38" t="str">
        <f t="shared" si="0"/>
        <v>--</v>
      </c>
      <c r="G37" s="13" t="str">
        <f t="shared" si="1"/>
        <v>--</v>
      </c>
      <c r="H37" s="35" t="str">
        <f>IF(E37="--","--", IF(VLOOKUP($B37,Residential!$B$5:$W$969,2,FALSE)="Yes", E37/0.03, "NV"))</f>
        <v>--</v>
      </c>
      <c r="I37" s="33" t="str">
        <f t="shared" si="2"/>
        <v>--</v>
      </c>
      <c r="J37" s="35" t="str">
        <f>IF(G37="--","--", IF(VLOOKUP($B37,Commercial!$B$5:$AE$975,2,FALSE)="Yes", G37/0.03, "NV"))</f>
        <v>--</v>
      </c>
      <c r="K37" s="33" t="str">
        <f t="shared" si="3"/>
        <v>--</v>
      </c>
      <c r="L37" s="39" t="str">
        <f>VLOOKUP($B37,Residential!$B$5:$W$969,13,FALSE)</f>
        <v>--</v>
      </c>
      <c r="M37" s="36" t="str">
        <f t="shared" si="4"/>
        <v>--</v>
      </c>
      <c r="N37" s="22" t="str">
        <f t="shared" si="5"/>
        <v>--</v>
      </c>
      <c r="O37" s="37" t="str">
        <f>VLOOKUP($B37,Commercial!$B$5:$AE$975,13,FALSE)</f>
        <v>--</v>
      </c>
      <c r="P37" s="36" t="str">
        <f t="shared" si="6"/>
        <v>--</v>
      </c>
      <c r="Q37" s="23" t="str">
        <f t="shared" si="7"/>
        <v>--</v>
      </c>
      <c r="R37" s="40">
        <f t="shared" si="8"/>
        <v>0</v>
      </c>
    </row>
    <row r="38" spans="2:18" s="185" customFormat="1" ht="15">
      <c r="B38" s="5" t="s">
        <v>292</v>
      </c>
      <c r="C38" s="186" t="s">
        <v>292</v>
      </c>
      <c r="D38" s="187" t="s">
        <v>961</v>
      </c>
      <c r="E38" s="196">
        <v>0.03</v>
      </c>
      <c r="F38" s="44">
        <f t="shared" si="0"/>
        <v>0.09</v>
      </c>
      <c r="G38" s="197">
        <f t="shared" si="1"/>
        <v>0.09</v>
      </c>
      <c r="H38" s="35" t="str">
        <f>IF(E38="--","--", IF(VLOOKUP($B38,Residential!$B$5:$W$969,2,FALSE)="Yes", E38/0.03, "NV"))</f>
        <v>NV</v>
      </c>
      <c r="I38" s="190" t="str">
        <f t="shared" si="2"/>
        <v>NV</v>
      </c>
      <c r="J38" s="35" t="str">
        <f>IF(G38="--","--", IF(VLOOKUP($B38,Commercial!$B$5:$AE$975,2,FALSE)="Yes", G38/0.03, "NV"))</f>
        <v>NV</v>
      </c>
      <c r="K38" s="190" t="str">
        <f t="shared" si="3"/>
        <v>NV</v>
      </c>
      <c r="L38" s="39" t="str">
        <f>VLOOKUP($B38,Residential!$B$5:$W$969,22,FALSE)</f>
        <v>NV</v>
      </c>
      <c r="M38" s="36" t="str">
        <f t="shared" si="4"/>
        <v>NV</v>
      </c>
      <c r="N38" s="191" t="str">
        <f t="shared" si="5"/>
        <v>NV</v>
      </c>
      <c r="O38" s="37" t="str">
        <f>VLOOKUP($B38,Commercial!$B$5:$AE$975,22,FALSE)</f>
        <v>NV</v>
      </c>
      <c r="P38" s="36" t="str">
        <f t="shared" si="6"/>
        <v>NV</v>
      </c>
      <c r="Q38" s="192" t="str">
        <f t="shared" si="7"/>
        <v>NV</v>
      </c>
      <c r="R38" s="193">
        <f t="shared" si="8"/>
        <v>1</v>
      </c>
    </row>
    <row r="39" spans="2:18" s="185" customFormat="1" ht="15">
      <c r="B39" s="5" t="s">
        <v>297</v>
      </c>
      <c r="C39" s="186" t="s">
        <v>297</v>
      </c>
      <c r="D39" s="187" t="s">
        <v>296</v>
      </c>
      <c r="E39" s="188">
        <v>50</v>
      </c>
      <c r="F39" s="38">
        <f t="shared" si="0"/>
        <v>150</v>
      </c>
      <c r="G39" s="189">
        <f t="shared" si="1"/>
        <v>150</v>
      </c>
      <c r="H39" s="35" t="str">
        <f>IF(E39="--","--", IF(VLOOKUP($B39,Residential!$B$5:$W$969,2,FALSE)="Yes", E39/0.03, "NV"))</f>
        <v>NV</v>
      </c>
      <c r="I39" s="190" t="str">
        <f t="shared" si="2"/>
        <v>NV</v>
      </c>
      <c r="J39" s="35" t="str">
        <f>IF(G39="--","--", IF(VLOOKUP($B39,Commercial!$B$5:$AE$975,2,FALSE)="Yes", G39/0.03, "NV"))</f>
        <v>NV</v>
      </c>
      <c r="K39" s="190" t="str">
        <f t="shared" si="3"/>
        <v>NV</v>
      </c>
      <c r="L39" s="39" t="str">
        <f>VLOOKUP($B39,Residential!$B$5:$W$969,22,FALSE)</f>
        <v>NV</v>
      </c>
      <c r="M39" s="36" t="str">
        <f t="shared" si="4"/>
        <v>NV</v>
      </c>
      <c r="N39" s="191" t="str">
        <f t="shared" si="5"/>
        <v>NV</v>
      </c>
      <c r="O39" s="37" t="str">
        <f>VLOOKUP($B39,Commercial!$B$5:$AE$975,22,FALSE)</f>
        <v>NV</v>
      </c>
      <c r="P39" s="36" t="str">
        <f t="shared" si="6"/>
        <v>NV</v>
      </c>
      <c r="Q39" s="192" t="str">
        <f t="shared" si="7"/>
        <v>NV</v>
      </c>
      <c r="R39" s="193">
        <f t="shared" si="8"/>
        <v>1</v>
      </c>
    </row>
    <row r="40" spans="2:18" s="185" customFormat="1" ht="15">
      <c r="B40" s="5" t="s">
        <v>303</v>
      </c>
      <c r="C40" s="186" t="s">
        <v>303</v>
      </c>
      <c r="D40" s="187" t="s">
        <v>962</v>
      </c>
      <c r="E40" s="188">
        <v>6200</v>
      </c>
      <c r="F40" s="38">
        <f t="shared" si="0"/>
        <v>18600</v>
      </c>
      <c r="G40" s="189">
        <f t="shared" si="1"/>
        <v>19000</v>
      </c>
      <c r="H40" s="35">
        <f>IF(E40="--","--", IF(VLOOKUP($B40,Residential!$B$5:$W$969,2,FALSE)="Yes", E40/0.03, "NV"))</f>
        <v>206666.66666666669</v>
      </c>
      <c r="I40" s="190">
        <f t="shared" si="2"/>
        <v>210000</v>
      </c>
      <c r="J40" s="35">
        <f>IF(G40="--","--", IF(VLOOKUP($B40,Commercial!$B$5:$AE$975,2,FALSE)="Yes", G40/0.03, "NV"))</f>
        <v>633333.33333333337</v>
      </c>
      <c r="K40" s="190">
        <f t="shared" si="3"/>
        <v>630000</v>
      </c>
      <c r="L40" s="39">
        <f>VLOOKUP($B40,Residential!$B$5:$W$969,22,FALSE)</f>
        <v>2.6575342465753424</v>
      </c>
      <c r="M40" s="36">
        <f t="shared" si="4"/>
        <v>16476.712328767124</v>
      </c>
      <c r="N40" s="191">
        <f t="shared" si="5"/>
        <v>16000</v>
      </c>
      <c r="O40" s="37">
        <f>VLOOKUP($B40,Commercial!$B$5:$AE$975,22,FALSE)</f>
        <v>2.6579804560260585</v>
      </c>
      <c r="P40" s="36">
        <f t="shared" si="6"/>
        <v>50501.628664495111</v>
      </c>
      <c r="Q40" s="192">
        <f t="shared" si="7"/>
        <v>51000</v>
      </c>
      <c r="R40" s="193">
        <f t="shared" si="8"/>
        <v>1</v>
      </c>
    </row>
    <row r="41" spans="2:18" s="185" customFormat="1" ht="15">
      <c r="B41" s="5" t="s">
        <v>305</v>
      </c>
      <c r="C41" s="186" t="s">
        <v>305</v>
      </c>
      <c r="D41" s="187" t="s">
        <v>963</v>
      </c>
      <c r="E41" s="188">
        <v>1900</v>
      </c>
      <c r="F41" s="38">
        <f t="shared" si="0"/>
        <v>5700</v>
      </c>
      <c r="G41" s="189">
        <f t="shared" si="1"/>
        <v>5700</v>
      </c>
      <c r="H41" s="35">
        <f>IF(E41="--","--", IF(VLOOKUP($B41,Residential!$B$5:$W$969,2,FALSE)="Yes", E41/0.03, "NV"))</f>
        <v>63333.333333333336</v>
      </c>
      <c r="I41" s="190">
        <f t="shared" si="2"/>
        <v>63000</v>
      </c>
      <c r="J41" s="35">
        <f>IF(G41="--","--", IF(VLOOKUP($B41,Commercial!$B$5:$AE$975,2,FALSE)="Yes", G41/0.03, "NV"))</f>
        <v>190000</v>
      </c>
      <c r="K41" s="190">
        <f t="shared" si="3"/>
        <v>190000</v>
      </c>
      <c r="L41" s="39">
        <f>VLOOKUP($B41,Residential!$B$5:$W$969,22,FALSE)</f>
        <v>1.5149572649572649</v>
      </c>
      <c r="M41" s="36">
        <f t="shared" si="4"/>
        <v>2878.4188034188032</v>
      </c>
      <c r="N41" s="191">
        <f t="shared" si="5"/>
        <v>2900</v>
      </c>
      <c r="O41" s="37">
        <f>VLOOKUP($B41,Commercial!$B$5:$AE$975,22,FALSE)</f>
        <v>1.5196078431372546</v>
      </c>
      <c r="P41" s="36">
        <f t="shared" si="6"/>
        <v>8661.7647058823513</v>
      </c>
      <c r="Q41" s="192">
        <f t="shared" si="7"/>
        <v>8700</v>
      </c>
      <c r="R41" s="193">
        <f t="shared" si="8"/>
        <v>1</v>
      </c>
    </row>
    <row r="42" spans="2:18" s="185" customFormat="1" ht="15">
      <c r="B42" s="5" t="s">
        <v>307</v>
      </c>
      <c r="C42" s="186" t="s">
        <v>307</v>
      </c>
      <c r="D42" s="187" t="s">
        <v>964</v>
      </c>
      <c r="E42" s="188">
        <v>660</v>
      </c>
      <c r="F42" s="38">
        <f t="shared" si="0"/>
        <v>1980</v>
      </c>
      <c r="G42" s="189">
        <f t="shared" si="1"/>
        <v>2000</v>
      </c>
      <c r="H42" s="35">
        <f>IF(E42="--","--", IF(VLOOKUP($B42,Residential!$B$5:$W$969,2,FALSE)="Yes", E42/0.03, "NV"))</f>
        <v>22000</v>
      </c>
      <c r="I42" s="190">
        <f t="shared" si="2"/>
        <v>22000</v>
      </c>
      <c r="J42" s="35">
        <f>IF(G42="--","--", IF(VLOOKUP($B42,Commercial!$B$5:$AE$975,2,FALSE)="Yes", G42/0.03, "NV"))</f>
        <v>66666.666666666672</v>
      </c>
      <c r="K42" s="190">
        <f t="shared" si="3"/>
        <v>67000</v>
      </c>
      <c r="L42" s="39">
        <f>VLOOKUP($B42,Residential!$B$5:$W$969,22,FALSE)</f>
        <v>3.8557692307692307E-2</v>
      </c>
      <c r="M42" s="36">
        <f t="shared" si="4"/>
        <v>25.448076923076922</v>
      </c>
      <c r="N42" s="191">
        <f t="shared" si="5"/>
        <v>25</v>
      </c>
      <c r="O42" s="37">
        <f>VLOOKUP($B42,Commercial!$B$5:$AE$975,22,FALSE)</f>
        <v>3.8356164383561646E-2</v>
      </c>
      <c r="P42" s="36">
        <f t="shared" si="6"/>
        <v>76.712328767123296</v>
      </c>
      <c r="Q42" s="192">
        <f t="shared" si="7"/>
        <v>77</v>
      </c>
      <c r="R42" s="193">
        <f t="shared" si="8"/>
        <v>1</v>
      </c>
    </row>
    <row r="43" spans="2:18" s="185" customFormat="1" ht="15">
      <c r="B43" s="210" t="s">
        <v>311</v>
      </c>
      <c r="C43" s="186" t="s">
        <v>965</v>
      </c>
      <c r="D43" s="187" t="s">
        <v>966</v>
      </c>
      <c r="E43" s="198">
        <v>0.2</v>
      </c>
      <c r="F43" s="44">
        <f t="shared" si="0"/>
        <v>0.60000000000000009</v>
      </c>
      <c r="G43" s="197">
        <f t="shared" si="1"/>
        <v>0.6</v>
      </c>
      <c r="H43" s="35">
        <f>IF(E43="--","--", IF(VLOOKUP($B43,Residential!$B$5:$W$969,2,FALSE)="Yes", E43/0.03, "NV"))</f>
        <v>6.666666666666667</v>
      </c>
      <c r="I43" s="190">
        <f t="shared" si="2"/>
        <v>6.7</v>
      </c>
      <c r="J43" s="35">
        <f>IF(G43="--","--", IF(VLOOKUP($B43,Commercial!$B$5:$AE$975,2,FALSE)="Yes", G43/0.03, "NV"))</f>
        <v>20</v>
      </c>
      <c r="K43" s="190">
        <f t="shared" si="3"/>
        <v>20</v>
      </c>
      <c r="L43" s="39">
        <f>VLOOKUP($B43,Residential!$B$5:$W$969,22,FALSE)</f>
        <v>5480.4270462633458</v>
      </c>
      <c r="M43" s="36">
        <f t="shared" si="4"/>
        <v>1096.0854092526693</v>
      </c>
      <c r="N43" s="191">
        <f t="shared" si="5"/>
        <v>1100</v>
      </c>
      <c r="O43" s="37">
        <f>VLOOKUP($B43,Commercial!$B$5:$AE$975,22,FALSE)</f>
        <v>5471.5447154471549</v>
      </c>
      <c r="P43" s="36">
        <f t="shared" si="6"/>
        <v>3282.9268292682927</v>
      </c>
      <c r="Q43" s="192">
        <f t="shared" si="7"/>
        <v>3300</v>
      </c>
      <c r="R43" s="193">
        <f t="shared" si="8"/>
        <v>1</v>
      </c>
    </row>
    <row r="44" spans="2:18" s="2" customFormat="1" ht="15" hidden="1">
      <c r="B44" s="5" t="s">
        <v>967</v>
      </c>
      <c r="C44" s="5" t="s">
        <v>967</v>
      </c>
      <c r="D44" s="6" t="s">
        <v>968</v>
      </c>
      <c r="E44" s="12" t="s">
        <v>153</v>
      </c>
      <c r="F44" s="38" t="str">
        <f t="shared" si="0"/>
        <v>--</v>
      </c>
      <c r="G44" s="13" t="str">
        <f t="shared" si="1"/>
        <v>--</v>
      </c>
      <c r="H44" s="35" t="str">
        <f>IF(E44="--","--", IF(VLOOKUP($B44,Residential!$B$5:$W$969,2,FALSE)="Yes", E44/0.03, "NV"))</f>
        <v>--</v>
      </c>
      <c r="I44" s="33" t="str">
        <f t="shared" si="2"/>
        <v>--</v>
      </c>
      <c r="J44" s="35" t="str">
        <f>IF(G44="--","--", IF(VLOOKUP($B44,Commercial!$B$5:$AE$975,2,FALSE)="Yes", G44/0.03, "NV"))</f>
        <v>--</v>
      </c>
      <c r="K44" s="33" t="str">
        <f t="shared" si="3"/>
        <v>--</v>
      </c>
      <c r="L44" s="39" t="e">
        <f>VLOOKUP($B44,Residential!$B$5:$W$969,13,FALSE)</f>
        <v>#N/A</v>
      </c>
      <c r="M44" s="36" t="str">
        <f t="shared" si="4"/>
        <v>--</v>
      </c>
      <c r="N44" s="22" t="str">
        <f t="shared" si="5"/>
        <v>--</v>
      </c>
      <c r="O44" s="37" t="e">
        <f>VLOOKUP($B44,Commercial!$B$5:$AE$975,13,FALSE)</f>
        <v>#N/A</v>
      </c>
      <c r="P44" s="36" t="str">
        <f t="shared" si="6"/>
        <v>--</v>
      </c>
      <c r="Q44" s="23" t="str">
        <f t="shared" si="7"/>
        <v>--</v>
      </c>
      <c r="R44" s="40">
        <f t="shared" si="8"/>
        <v>0</v>
      </c>
    </row>
    <row r="45" spans="2:18" s="185" customFormat="1" ht="15">
      <c r="B45" s="5" t="s">
        <v>316</v>
      </c>
      <c r="C45" s="186" t="s">
        <v>316</v>
      </c>
      <c r="D45" s="187" t="s">
        <v>315</v>
      </c>
      <c r="E45" s="188">
        <v>170</v>
      </c>
      <c r="F45" s="38">
        <f t="shared" si="0"/>
        <v>510</v>
      </c>
      <c r="G45" s="189">
        <f t="shared" si="1"/>
        <v>510</v>
      </c>
      <c r="H45" s="35">
        <f>IF(E45="--","--", IF(VLOOKUP($B45,Residential!$B$5:$W$969,2,FALSE)="Yes", E45/0.03, "NV"))</f>
        <v>5666.666666666667</v>
      </c>
      <c r="I45" s="190">
        <f t="shared" si="2"/>
        <v>5700</v>
      </c>
      <c r="J45" s="35">
        <f>IF(G45="--","--", IF(VLOOKUP($B45,Commercial!$B$5:$AE$975,2,FALSE)="Yes", G45/0.03, "NV"))</f>
        <v>17000</v>
      </c>
      <c r="K45" s="190">
        <f t="shared" si="3"/>
        <v>17000</v>
      </c>
      <c r="L45" s="39">
        <f>VLOOKUP($B45,Residential!$B$5:$W$969,22,FALSE)</f>
        <v>2.7880794701986753</v>
      </c>
      <c r="M45" s="36">
        <f t="shared" si="4"/>
        <v>473.97350993377478</v>
      </c>
      <c r="N45" s="191">
        <f t="shared" si="5"/>
        <v>470</v>
      </c>
      <c r="O45" s="37">
        <f>VLOOKUP($B45,Commercial!$B$5:$AE$975,22,FALSE)</f>
        <v>2.7874015748031495</v>
      </c>
      <c r="P45" s="36">
        <f t="shared" si="6"/>
        <v>1421.5748031496062</v>
      </c>
      <c r="Q45" s="192">
        <f t="shared" si="7"/>
        <v>1400</v>
      </c>
      <c r="R45" s="193">
        <f t="shared" si="8"/>
        <v>1</v>
      </c>
    </row>
    <row r="46" spans="2:18" s="185" customFormat="1" ht="15">
      <c r="B46" s="5" t="s">
        <v>319</v>
      </c>
      <c r="C46" s="186" t="s">
        <v>319</v>
      </c>
      <c r="D46" s="187" t="s">
        <v>969</v>
      </c>
      <c r="E46" s="195">
        <v>2.8</v>
      </c>
      <c r="F46" s="44">
        <f t="shared" si="0"/>
        <v>8.3999999999999986</v>
      </c>
      <c r="G46" s="197">
        <f t="shared" si="1"/>
        <v>8.4</v>
      </c>
      <c r="H46" s="35">
        <f>IF(E46="--","--", IF(VLOOKUP($B46,Residential!$B$5:$W$969,2,FALSE)="Yes", E46/0.03, "NV"))</f>
        <v>93.333333333333329</v>
      </c>
      <c r="I46" s="190">
        <f t="shared" si="2"/>
        <v>93</v>
      </c>
      <c r="J46" s="35">
        <f>IF(G46="--","--", IF(VLOOKUP($B46,Commercial!$B$5:$AE$975,2,FALSE)="Yes", G46/0.03, "NV"))</f>
        <v>280</v>
      </c>
      <c r="K46" s="190">
        <f t="shared" si="3"/>
        <v>280</v>
      </c>
      <c r="L46" s="39">
        <f>VLOOKUP($B46,Residential!$B$5:$W$969,22,FALSE)</f>
        <v>0.99043062200956933</v>
      </c>
      <c r="M46" s="36">
        <f t="shared" si="4"/>
        <v>2.7732057416267941</v>
      </c>
      <c r="N46" s="191">
        <f t="shared" si="5"/>
        <v>2.8</v>
      </c>
      <c r="O46" s="37">
        <f>VLOOKUP($B46,Commercial!$B$5:$AE$975,22,FALSE)</f>
        <v>0.9908675799086758</v>
      </c>
      <c r="P46" s="36">
        <f t="shared" si="6"/>
        <v>8.3232876712328778</v>
      </c>
      <c r="Q46" s="192">
        <f t="shared" si="7"/>
        <v>8.3000000000000007</v>
      </c>
      <c r="R46" s="193">
        <f t="shared" si="8"/>
        <v>1</v>
      </c>
    </row>
    <row r="47" spans="2:18" s="2" customFormat="1" ht="15" hidden="1">
      <c r="B47" s="5" t="s">
        <v>328</v>
      </c>
      <c r="C47" s="5" t="s">
        <v>328</v>
      </c>
      <c r="D47" s="6" t="s">
        <v>970</v>
      </c>
      <c r="E47" s="12" t="s">
        <v>153</v>
      </c>
      <c r="F47" s="38" t="str">
        <f t="shared" si="0"/>
        <v>--</v>
      </c>
      <c r="G47" s="13" t="str">
        <f t="shared" si="1"/>
        <v>--</v>
      </c>
      <c r="H47" s="35" t="str">
        <f>IF(E47="--","--", IF(VLOOKUP($B47,Residential!$B$5:$W$969,2,FALSE)="Yes", E47/0.03, "NV"))</f>
        <v>--</v>
      </c>
      <c r="I47" s="33" t="str">
        <f t="shared" si="2"/>
        <v>--</v>
      </c>
      <c r="J47" s="35" t="str">
        <f>IF(G47="--","--", IF(VLOOKUP($B47,Commercial!$B$5:$AE$975,2,FALSE)="Yes", G47/0.03, "NV"))</f>
        <v>--</v>
      </c>
      <c r="K47" s="33" t="str">
        <f t="shared" si="3"/>
        <v>--</v>
      </c>
      <c r="L47" s="39" t="str">
        <f>VLOOKUP($B47,Residential!$B$5:$W$969,13,FALSE)</f>
        <v>--</v>
      </c>
      <c r="M47" s="36" t="str">
        <f t="shared" si="4"/>
        <v>--</v>
      </c>
      <c r="N47" s="22" t="str">
        <f t="shared" si="5"/>
        <v>--</v>
      </c>
      <c r="O47" s="37" t="str">
        <f>VLOOKUP($B47,Commercial!$B$5:$AE$975,13,FALSE)</f>
        <v>--</v>
      </c>
      <c r="P47" s="36" t="str">
        <f t="shared" si="6"/>
        <v>--</v>
      </c>
      <c r="Q47" s="23" t="str">
        <f t="shared" si="7"/>
        <v>--</v>
      </c>
      <c r="R47" s="40">
        <f t="shared" si="8"/>
        <v>0</v>
      </c>
    </row>
    <row r="48" spans="2:18" s="2" customFormat="1" ht="15" hidden="1">
      <c r="B48" s="5" t="s">
        <v>330</v>
      </c>
      <c r="C48" s="5" t="s">
        <v>330</v>
      </c>
      <c r="D48" s="6" t="s">
        <v>329</v>
      </c>
      <c r="E48" s="12" t="s">
        <v>153</v>
      </c>
      <c r="F48" s="38" t="str">
        <f t="shared" si="0"/>
        <v>--</v>
      </c>
      <c r="G48" s="13" t="str">
        <f t="shared" si="1"/>
        <v>--</v>
      </c>
      <c r="H48" s="35" t="str">
        <f>IF(E48="--","--", IF(VLOOKUP($B48,Residential!$B$5:$W$969,2,FALSE)="Yes", E48/0.03, "NV"))</f>
        <v>--</v>
      </c>
      <c r="I48" s="33" t="str">
        <f t="shared" si="2"/>
        <v>--</v>
      </c>
      <c r="J48" s="35" t="str">
        <f>IF(G48="--","--", IF(VLOOKUP($B48,Commercial!$B$5:$AE$975,2,FALSE)="Yes", G48/0.03, "NV"))</f>
        <v>--</v>
      </c>
      <c r="K48" s="33" t="str">
        <f t="shared" si="3"/>
        <v>--</v>
      </c>
      <c r="L48" s="39" t="str">
        <f>VLOOKUP($B48,Residential!$B$5:$W$969,13,FALSE)</f>
        <v>--</v>
      </c>
      <c r="M48" s="36" t="str">
        <f t="shared" si="4"/>
        <v>--</v>
      </c>
      <c r="N48" s="22" t="str">
        <f t="shared" si="5"/>
        <v>--</v>
      </c>
      <c r="O48" s="37" t="str">
        <f>VLOOKUP($B48,Commercial!$B$5:$AE$975,13,FALSE)</f>
        <v>--</v>
      </c>
      <c r="P48" s="36" t="str">
        <f t="shared" si="6"/>
        <v>--</v>
      </c>
      <c r="Q48" s="23" t="str">
        <f t="shared" si="7"/>
        <v>--</v>
      </c>
      <c r="R48" s="40">
        <f t="shared" si="8"/>
        <v>0</v>
      </c>
    </row>
    <row r="49" spans="2:18" s="2" customFormat="1" ht="15" hidden="1">
      <c r="B49" s="5" t="s">
        <v>322</v>
      </c>
      <c r="C49" s="5" t="s">
        <v>322</v>
      </c>
      <c r="D49" s="6" t="s">
        <v>971</v>
      </c>
      <c r="E49" s="12" t="s">
        <v>153</v>
      </c>
      <c r="F49" s="38" t="str">
        <f t="shared" si="0"/>
        <v>--</v>
      </c>
      <c r="G49" s="13" t="str">
        <f t="shared" si="1"/>
        <v>--</v>
      </c>
      <c r="H49" s="35" t="str">
        <f>IF(E49="--","--", IF(VLOOKUP($B49,Residential!$B$5:$W$969,2,FALSE)="Yes", E49/0.03, "NV"))</f>
        <v>--</v>
      </c>
      <c r="I49" s="33" t="str">
        <f t="shared" si="2"/>
        <v>--</v>
      </c>
      <c r="J49" s="35" t="str">
        <f>IF(G49="--","--", IF(VLOOKUP($B49,Commercial!$B$5:$AE$975,2,FALSE)="Yes", G49/0.03, "NV"))</f>
        <v>--</v>
      </c>
      <c r="K49" s="33" t="str">
        <f t="shared" si="3"/>
        <v>--</v>
      </c>
      <c r="L49" s="39" t="str">
        <f>VLOOKUP($B49,Residential!$B$5:$W$969,13,FALSE)</f>
        <v>--</v>
      </c>
      <c r="M49" s="36" t="str">
        <f t="shared" si="4"/>
        <v>--</v>
      </c>
      <c r="N49" s="22" t="str">
        <f t="shared" si="5"/>
        <v>--</v>
      </c>
      <c r="O49" s="37" t="str">
        <f>VLOOKUP($B49,Commercial!$B$5:$AE$975,13,FALSE)</f>
        <v>--</v>
      </c>
      <c r="P49" s="36" t="str">
        <f t="shared" si="6"/>
        <v>--</v>
      </c>
      <c r="Q49" s="23" t="str">
        <f t="shared" si="7"/>
        <v>--</v>
      </c>
      <c r="R49" s="40">
        <f t="shared" si="8"/>
        <v>0</v>
      </c>
    </row>
    <row r="50" spans="2:18" s="2" customFormat="1" ht="15" hidden="1">
      <c r="B50" s="5" t="s">
        <v>337</v>
      </c>
      <c r="C50" s="5" t="s">
        <v>337</v>
      </c>
      <c r="D50" s="6" t="s">
        <v>972</v>
      </c>
      <c r="E50" s="12" t="s">
        <v>153</v>
      </c>
      <c r="F50" s="38" t="str">
        <f t="shared" si="0"/>
        <v>--</v>
      </c>
      <c r="G50" s="13" t="str">
        <f t="shared" si="1"/>
        <v>--</v>
      </c>
      <c r="H50" s="35" t="str">
        <f>IF(E50="--","--", IF(VLOOKUP($B50,Residential!$B$5:$W$969,2,FALSE)="Yes", E50/0.03, "NV"))</f>
        <v>--</v>
      </c>
      <c r="I50" s="33" t="str">
        <f t="shared" si="2"/>
        <v>--</v>
      </c>
      <c r="J50" s="35" t="str">
        <f>IF(G50="--","--", IF(VLOOKUP($B50,Commercial!$B$5:$AE$975,2,FALSE)="Yes", G50/0.03, "NV"))</f>
        <v>--</v>
      </c>
      <c r="K50" s="33" t="str">
        <f t="shared" si="3"/>
        <v>--</v>
      </c>
      <c r="L50" s="39" t="str">
        <f>VLOOKUP($B50,Residential!$B$5:$W$969,13,FALSE)</f>
        <v>--</v>
      </c>
      <c r="M50" s="36" t="str">
        <f t="shared" si="4"/>
        <v>--</v>
      </c>
      <c r="N50" s="22" t="str">
        <f t="shared" si="5"/>
        <v>--</v>
      </c>
      <c r="O50" s="37" t="str">
        <f>VLOOKUP($B50,Commercial!$B$5:$AE$975,13,FALSE)</f>
        <v>--</v>
      </c>
      <c r="P50" s="36" t="str">
        <f t="shared" si="6"/>
        <v>--</v>
      </c>
      <c r="Q50" s="23" t="str">
        <f t="shared" si="7"/>
        <v>--</v>
      </c>
      <c r="R50" s="40">
        <f t="shared" si="8"/>
        <v>0</v>
      </c>
    </row>
    <row r="51" spans="2:18" s="185" customFormat="1" ht="15">
      <c r="B51" s="5" t="s">
        <v>503</v>
      </c>
      <c r="C51" s="186" t="s">
        <v>503</v>
      </c>
      <c r="D51" s="187" t="s">
        <v>973</v>
      </c>
      <c r="E51" s="188">
        <v>40000</v>
      </c>
      <c r="F51" s="38">
        <f t="shared" si="0"/>
        <v>120000</v>
      </c>
      <c r="G51" s="189">
        <f t="shared" si="1"/>
        <v>120000</v>
      </c>
      <c r="H51" s="35">
        <f>IF(E51="--","--", IF(VLOOKUP($B51,Residential!$B$5:$W$969,2,FALSE)="Yes", E51/0.03, "NV"))</f>
        <v>1333333.3333333335</v>
      </c>
      <c r="I51" s="190">
        <f t="shared" si="2"/>
        <v>1300000</v>
      </c>
      <c r="J51" s="35">
        <f>IF(G51="--","--", IF(VLOOKUP($B51,Commercial!$B$5:$AE$975,2,FALSE)="Yes", G51/0.03, "NV"))</f>
        <v>4000000</v>
      </c>
      <c r="K51" s="190">
        <f t="shared" si="3"/>
        <v>4000000</v>
      </c>
      <c r="L51" s="39">
        <f>VLOOKUP($B51,Residential!$B$5:$W$969,22,FALSE)</f>
        <v>3.261390887290168</v>
      </c>
      <c r="M51" s="36">
        <f t="shared" si="4"/>
        <v>130455.63549160672</v>
      </c>
      <c r="N51" s="191">
        <f t="shared" si="5"/>
        <v>130000</v>
      </c>
      <c r="O51" s="37">
        <f>VLOOKUP($B51,Commercial!$B$5:$AE$975,22,FALSE)</f>
        <v>3.2685714285714287</v>
      </c>
      <c r="P51" s="36">
        <f t="shared" si="6"/>
        <v>392228.57142857142</v>
      </c>
      <c r="Q51" s="192">
        <f t="shared" si="7"/>
        <v>390000</v>
      </c>
      <c r="R51" s="193">
        <f t="shared" si="8"/>
        <v>1</v>
      </c>
    </row>
    <row r="52" spans="2:18" s="185" customFormat="1" ht="15">
      <c r="B52" s="5" t="s">
        <v>339</v>
      </c>
      <c r="C52" s="186" t="s">
        <v>339</v>
      </c>
      <c r="D52" s="187" t="s">
        <v>338</v>
      </c>
      <c r="E52" s="188">
        <v>490</v>
      </c>
      <c r="F52" s="38">
        <f t="shared" si="0"/>
        <v>1470</v>
      </c>
      <c r="G52" s="189">
        <f t="shared" si="1"/>
        <v>1500</v>
      </c>
      <c r="H52" s="35">
        <f>IF(E52="--","--", IF(VLOOKUP($B52,Residential!$B$5:$W$969,2,FALSE)="Yes", E52/0.03, "NV"))</f>
        <v>16333.333333333334</v>
      </c>
      <c r="I52" s="190">
        <f t="shared" si="2"/>
        <v>16000</v>
      </c>
      <c r="J52" s="35">
        <f>IF(G52="--","--", IF(VLOOKUP($B52,Commercial!$B$5:$AE$975,2,FALSE)="Yes", G52/0.03, "NV"))</f>
        <v>50000</v>
      </c>
      <c r="K52" s="190">
        <f t="shared" si="3"/>
        <v>50000</v>
      </c>
      <c r="L52" s="39">
        <f>VLOOKUP($B52,Residential!$B$5:$W$969,22,FALSE)</f>
        <v>11.147540983606557</v>
      </c>
      <c r="M52" s="36">
        <f t="shared" si="4"/>
        <v>5462.2950819672133</v>
      </c>
      <c r="N52" s="191">
        <f t="shared" si="5"/>
        <v>5500</v>
      </c>
      <c r="O52" s="37">
        <f>VLOOKUP($B52,Commercial!$B$5:$AE$975,22,FALSE)</f>
        <v>11.144465290806753</v>
      </c>
      <c r="P52" s="36">
        <f t="shared" si="6"/>
        <v>16716.69793621013</v>
      </c>
      <c r="Q52" s="192">
        <f t="shared" si="7"/>
        <v>17000</v>
      </c>
      <c r="R52" s="193">
        <f t="shared" si="8"/>
        <v>1</v>
      </c>
    </row>
    <row r="53" spans="2:18" s="185" customFormat="1" ht="15">
      <c r="B53" s="5" t="s">
        <v>341</v>
      </c>
      <c r="C53" s="186" t="s">
        <v>341</v>
      </c>
      <c r="D53" s="187" t="s">
        <v>974</v>
      </c>
      <c r="E53" s="188">
        <v>1000</v>
      </c>
      <c r="F53" s="38">
        <f t="shared" si="0"/>
        <v>3000</v>
      </c>
      <c r="G53" s="189">
        <f t="shared" si="1"/>
        <v>3000</v>
      </c>
      <c r="H53" s="35">
        <f>IF(E53="--","--", IF(VLOOKUP($B53,Residential!$B$5:$W$969,2,FALSE)="Yes", E53/0.03, "NV"))</f>
        <v>33333.333333333336</v>
      </c>
      <c r="I53" s="190">
        <f t="shared" si="2"/>
        <v>33000</v>
      </c>
      <c r="J53" s="35">
        <f>IF(G53="--","--", IF(VLOOKUP($B53,Commercial!$B$5:$AE$975,2,FALSE)="Yes", G53/0.03, "NV"))</f>
        <v>100000</v>
      </c>
      <c r="K53" s="190">
        <f t="shared" si="3"/>
        <v>100000</v>
      </c>
      <c r="L53" s="39">
        <f>VLOOKUP($B53,Residential!$B$5:$W$969,22,FALSE)</f>
        <v>3.7593184238551647</v>
      </c>
      <c r="M53" s="36">
        <f t="shared" si="4"/>
        <v>3759.3184238551648</v>
      </c>
      <c r="N53" s="191">
        <f t="shared" si="5"/>
        <v>3800</v>
      </c>
      <c r="O53" s="37">
        <f>VLOOKUP($B53,Commercial!$B$5:$AE$975,22,FALSE)</f>
        <v>3.7563451776649748</v>
      </c>
      <c r="P53" s="36">
        <f t="shared" si="6"/>
        <v>11269.035532994925</v>
      </c>
      <c r="Q53" s="192">
        <f t="shared" si="7"/>
        <v>11000</v>
      </c>
      <c r="R53" s="193">
        <f t="shared" si="8"/>
        <v>1</v>
      </c>
    </row>
    <row r="54" spans="2:18" s="2" customFormat="1" ht="15" hidden="1">
      <c r="B54" s="5" t="s">
        <v>975</v>
      </c>
      <c r="C54" s="5" t="s">
        <v>975</v>
      </c>
      <c r="D54" s="6" t="s">
        <v>976</v>
      </c>
      <c r="E54" s="12" t="s">
        <v>153</v>
      </c>
      <c r="F54" s="38" t="str">
        <f t="shared" si="0"/>
        <v>--</v>
      </c>
      <c r="G54" s="13" t="str">
        <f t="shared" si="1"/>
        <v>--</v>
      </c>
      <c r="H54" s="35" t="str">
        <f>IF(E54="--","--", IF(VLOOKUP($B54,Residential!$B$5:$W$969,2,FALSE)="Yes", E54/0.03, "NV"))</f>
        <v>--</v>
      </c>
      <c r="I54" s="33" t="str">
        <f t="shared" si="2"/>
        <v>--</v>
      </c>
      <c r="J54" s="35" t="str">
        <f>IF(G54="--","--", IF(VLOOKUP($B54,Commercial!$B$5:$AE$975,2,FALSE)="Yes", G54/0.03, "NV"))</f>
        <v>--</v>
      </c>
      <c r="K54" s="33" t="str">
        <f t="shared" si="3"/>
        <v>--</v>
      </c>
      <c r="L54" s="39" t="e">
        <f>VLOOKUP($B54,Residential!$B$5:$W$969,13,FALSE)</f>
        <v>#N/A</v>
      </c>
      <c r="M54" s="36" t="str">
        <f t="shared" si="4"/>
        <v>--</v>
      </c>
      <c r="N54" s="22" t="str">
        <f t="shared" si="5"/>
        <v>--</v>
      </c>
      <c r="O54" s="37" t="e">
        <f>VLOOKUP($B54,Commercial!$B$5:$AE$975,13,FALSE)</f>
        <v>#N/A</v>
      </c>
      <c r="P54" s="36" t="str">
        <f t="shared" si="6"/>
        <v>--</v>
      </c>
      <c r="Q54" s="23" t="str">
        <f t="shared" si="7"/>
        <v>--</v>
      </c>
      <c r="R54" s="40">
        <f t="shared" si="8"/>
        <v>0</v>
      </c>
    </row>
    <row r="55" spans="2:18" s="185" customFormat="1" ht="15">
      <c r="B55" s="5" t="s">
        <v>349</v>
      </c>
      <c r="C55" s="186" t="s">
        <v>349</v>
      </c>
      <c r="D55" s="187" t="s">
        <v>348</v>
      </c>
      <c r="E55" s="188">
        <v>29</v>
      </c>
      <c r="F55" s="38">
        <f t="shared" si="0"/>
        <v>87</v>
      </c>
      <c r="G55" s="189">
        <f t="shared" si="1"/>
        <v>87</v>
      </c>
      <c r="H55" s="35">
        <f>IF(E55="--","--", IF(VLOOKUP($B55,Residential!$B$5:$W$969,2,FALSE)="Yes", E55/0.03, "NV"))</f>
        <v>966.66666666666674</v>
      </c>
      <c r="I55" s="190">
        <f t="shared" si="2"/>
        <v>970</v>
      </c>
      <c r="J55" s="35">
        <f>IF(G55="--","--", IF(VLOOKUP($B55,Commercial!$B$5:$AE$975,2,FALSE)="Yes", G55/0.03, "NV"))</f>
        <v>2900</v>
      </c>
      <c r="K55" s="190">
        <f t="shared" si="3"/>
        <v>2900</v>
      </c>
      <c r="L55" s="39">
        <f>VLOOKUP($B55,Residential!$B$5:$W$969,22,FALSE)</f>
        <v>22.613908872901678</v>
      </c>
      <c r="M55" s="36">
        <f t="shared" si="4"/>
        <v>655.80335731414868</v>
      </c>
      <c r="N55" s="191">
        <f t="shared" si="5"/>
        <v>660</v>
      </c>
      <c r="O55" s="37">
        <f>VLOOKUP($B55,Commercial!$B$5:$AE$975,22,FALSE)</f>
        <v>22.62857142857143</v>
      </c>
      <c r="P55" s="36">
        <f t="shared" si="6"/>
        <v>1968.6857142857143</v>
      </c>
      <c r="Q55" s="192">
        <f t="shared" si="7"/>
        <v>2000</v>
      </c>
      <c r="R55" s="193">
        <f t="shared" si="8"/>
        <v>1</v>
      </c>
    </row>
    <row r="56" spans="2:18" s="2" customFormat="1" ht="15" hidden="1">
      <c r="B56" s="5" t="s">
        <v>324</v>
      </c>
      <c r="C56" s="5" t="s">
        <v>324</v>
      </c>
      <c r="D56" s="6" t="s">
        <v>977</v>
      </c>
      <c r="E56" s="12" t="s">
        <v>153</v>
      </c>
      <c r="F56" s="38" t="str">
        <f t="shared" si="0"/>
        <v>--</v>
      </c>
      <c r="G56" s="13" t="str">
        <f t="shared" si="1"/>
        <v>--</v>
      </c>
      <c r="H56" s="35" t="str">
        <f>IF(E56="--","--", IF(VLOOKUP($B56,Residential!$B$5:$W$969,2,FALSE)="Yes", E56/0.03, "NV"))</f>
        <v>--</v>
      </c>
      <c r="I56" s="33" t="str">
        <f t="shared" si="2"/>
        <v>--</v>
      </c>
      <c r="J56" s="35" t="str">
        <f>IF(G56="--","--", IF(VLOOKUP($B56,Commercial!$B$5:$AE$975,2,FALSE)="Yes", G56/0.03, "NV"))</f>
        <v>--</v>
      </c>
      <c r="K56" s="33" t="str">
        <f t="shared" si="3"/>
        <v>--</v>
      </c>
      <c r="L56" s="39">
        <f>VLOOKUP($B56,Residential!$B$5:$W$969,13,FALSE)</f>
        <v>0.113</v>
      </c>
      <c r="M56" s="36" t="str">
        <f t="shared" si="4"/>
        <v>--</v>
      </c>
      <c r="N56" s="22" t="str">
        <f t="shared" si="5"/>
        <v>--</v>
      </c>
      <c r="O56" s="37">
        <f>VLOOKUP($B56,Commercial!$B$5:$AE$975,13,FALSE)</f>
        <v>1.36</v>
      </c>
      <c r="P56" s="36" t="str">
        <f t="shared" si="6"/>
        <v>--</v>
      </c>
      <c r="Q56" s="23" t="str">
        <f t="shared" si="7"/>
        <v>--</v>
      </c>
      <c r="R56" s="40">
        <f t="shared" si="8"/>
        <v>0</v>
      </c>
    </row>
    <row r="57" spans="2:18" s="2" customFormat="1" ht="15" hidden="1">
      <c r="B57" s="5" t="s">
        <v>326</v>
      </c>
      <c r="C57" s="5" t="s">
        <v>326</v>
      </c>
      <c r="D57" s="6" t="s">
        <v>978</v>
      </c>
      <c r="E57" s="12" t="s">
        <v>153</v>
      </c>
      <c r="F57" s="38" t="str">
        <f t="shared" si="0"/>
        <v>--</v>
      </c>
      <c r="G57" s="13" t="str">
        <f t="shared" si="1"/>
        <v>--</v>
      </c>
      <c r="H57" s="35" t="str">
        <f>IF(E57="--","--", IF(VLOOKUP($B57,Residential!$B$5:$W$969,2,FALSE)="Yes", E57/0.03, "NV"))</f>
        <v>--</v>
      </c>
      <c r="I57" s="33" t="str">
        <f t="shared" si="2"/>
        <v>--</v>
      </c>
      <c r="J57" s="35" t="str">
        <f>IF(G57="--","--", IF(VLOOKUP($B57,Commercial!$B$5:$AE$975,2,FALSE)="Yes", G57/0.03, "NV"))</f>
        <v>--</v>
      </c>
      <c r="K57" s="33" t="str">
        <f t="shared" si="3"/>
        <v>--</v>
      </c>
      <c r="L57" s="39" t="str">
        <f>VLOOKUP($B57,Residential!$B$5:$W$969,13,FALSE)</f>
        <v>-</v>
      </c>
      <c r="M57" s="36" t="str">
        <f t="shared" si="4"/>
        <v>--</v>
      </c>
      <c r="N57" s="22" t="str">
        <f t="shared" si="5"/>
        <v>--</v>
      </c>
      <c r="O57" s="37" t="str">
        <f>VLOOKUP($B57,Commercial!$B$5:$AE$975,13,FALSE)</f>
        <v>-</v>
      </c>
      <c r="P57" s="36" t="str">
        <f t="shared" si="6"/>
        <v>--</v>
      </c>
      <c r="Q57" s="23" t="str">
        <f t="shared" si="7"/>
        <v>--</v>
      </c>
      <c r="R57" s="40">
        <f t="shared" si="8"/>
        <v>0</v>
      </c>
    </row>
    <row r="58" spans="2:18" s="185" customFormat="1" ht="27.6" customHeight="1">
      <c r="B58" s="8" t="s">
        <v>355</v>
      </c>
      <c r="C58" s="199" t="s">
        <v>355</v>
      </c>
      <c r="D58" s="187" t="s">
        <v>979</v>
      </c>
      <c r="E58" s="196">
        <v>0.3</v>
      </c>
      <c r="F58" s="44">
        <f t="shared" si="0"/>
        <v>0.89999999999999991</v>
      </c>
      <c r="G58" s="197">
        <f t="shared" si="1"/>
        <v>0.9</v>
      </c>
      <c r="H58" s="35" t="str">
        <f>IF(E58="--","--", IF(VLOOKUP($B58,Residential!$B$5:$W$969,2,FALSE)="Yes", E58/0.03, "NV"))</f>
        <v>NV</v>
      </c>
      <c r="I58" s="190" t="str">
        <f t="shared" si="2"/>
        <v>NV</v>
      </c>
      <c r="J58" s="35" t="str">
        <f>IF(G58="--","--", IF(VLOOKUP($B58,Commercial!$B$5:$AE$975,2,FALSE)="Yes", G58/0.03, "NV"))</f>
        <v>NV</v>
      </c>
      <c r="K58" s="190" t="str">
        <f t="shared" si="3"/>
        <v>NV</v>
      </c>
      <c r="L58" s="39" t="str">
        <f>VLOOKUP($B58,Residential!$B$5:$W$969,22,FALSE)</f>
        <v>NV</v>
      </c>
      <c r="M58" s="36" t="str">
        <f t="shared" si="4"/>
        <v>NV</v>
      </c>
      <c r="N58" s="191" t="str">
        <f t="shared" si="5"/>
        <v>NV</v>
      </c>
      <c r="O58" s="37" t="str">
        <f>VLOOKUP($B58,Commercial!$B$5:$AE$975,22,FALSE)</f>
        <v>NV</v>
      </c>
      <c r="P58" s="36" t="str">
        <f t="shared" si="6"/>
        <v>NV</v>
      </c>
      <c r="Q58" s="192" t="str">
        <f t="shared" si="7"/>
        <v>NV</v>
      </c>
      <c r="R58" s="193">
        <f t="shared" si="8"/>
        <v>1</v>
      </c>
    </row>
    <row r="59" spans="2:18" s="185" customFormat="1" ht="21.6" customHeight="1">
      <c r="B59" s="24" t="s">
        <v>355</v>
      </c>
      <c r="C59" s="186" t="s">
        <v>980</v>
      </c>
      <c r="D59" s="187" t="s">
        <v>981</v>
      </c>
      <c r="E59" s="196">
        <v>5.0000000000000001E-3</v>
      </c>
      <c r="F59" s="44">
        <f t="shared" si="0"/>
        <v>1.4999999999999999E-2</v>
      </c>
      <c r="G59" s="197">
        <f t="shared" si="1"/>
        <v>1.4999999999999999E-2</v>
      </c>
      <c r="H59" s="35" t="str">
        <f>IF(E59="--","--", IF(VLOOKUP($B59,Residential!$B$5:$W$969,2,FALSE)="Yes", E59/0.03, "NV"))</f>
        <v>NV</v>
      </c>
      <c r="I59" s="190" t="str">
        <f t="shared" si="2"/>
        <v>NV</v>
      </c>
      <c r="J59" s="35" t="str">
        <f>IF(G59="--","--", IF(VLOOKUP($B59,Commercial!$B$5:$AE$975,2,FALSE)="Yes", G59/0.03, "NV"))</f>
        <v>NV</v>
      </c>
      <c r="K59" s="190" t="str">
        <f t="shared" si="3"/>
        <v>NV</v>
      </c>
      <c r="L59" s="39" t="str">
        <f>VLOOKUP($B59,Residential!$B$5:$W$969,22,FALSE)</f>
        <v>NV</v>
      </c>
      <c r="M59" s="36" t="str">
        <f t="shared" si="4"/>
        <v>NV</v>
      </c>
      <c r="N59" s="191" t="str">
        <f t="shared" si="5"/>
        <v>NV</v>
      </c>
      <c r="O59" s="37" t="str">
        <f>VLOOKUP($B59,Commercial!$B$5:$AE$975,22,FALSE)</f>
        <v>NV</v>
      </c>
      <c r="P59" s="36" t="str">
        <f t="shared" si="6"/>
        <v>NV</v>
      </c>
      <c r="Q59" s="192" t="str">
        <f t="shared" si="7"/>
        <v>NV</v>
      </c>
      <c r="R59" s="193">
        <f t="shared" si="8"/>
        <v>1</v>
      </c>
    </row>
    <row r="60" spans="2:18" s="2" customFormat="1" ht="15" hidden="1">
      <c r="B60" s="5" t="s">
        <v>359</v>
      </c>
      <c r="C60" s="5" t="s">
        <v>359</v>
      </c>
      <c r="D60" s="6" t="s">
        <v>982</v>
      </c>
      <c r="E60" s="12" t="s">
        <v>153</v>
      </c>
      <c r="F60" s="38" t="str">
        <f t="shared" si="0"/>
        <v>--</v>
      </c>
      <c r="G60" s="13" t="str">
        <f t="shared" si="1"/>
        <v>--</v>
      </c>
      <c r="H60" s="35" t="str">
        <f>IF(E60="--","--", IF(VLOOKUP($B60,Residential!$B$5:$W$969,2,FALSE)="Yes", E60/0.03, "NV"))</f>
        <v>--</v>
      </c>
      <c r="I60" s="33" t="str">
        <f t="shared" si="2"/>
        <v>--</v>
      </c>
      <c r="J60" s="35" t="str">
        <f>IF(G60="--","--", IF(VLOOKUP($B60,Commercial!$B$5:$AE$975,2,FALSE)="Yes", G60/0.03, "NV"))</f>
        <v>--</v>
      </c>
      <c r="K60" s="33" t="str">
        <f t="shared" si="3"/>
        <v>--</v>
      </c>
      <c r="L60" s="39" t="str">
        <f>VLOOKUP($B60,Residential!$B$5:$W$969,13,FALSE)</f>
        <v>-</v>
      </c>
      <c r="M60" s="36" t="str">
        <f t="shared" si="4"/>
        <v>--</v>
      </c>
      <c r="N60" s="22" t="str">
        <f t="shared" si="5"/>
        <v>--</v>
      </c>
      <c r="O60" s="37" t="str">
        <f>VLOOKUP($B60,Commercial!$B$5:$AE$975,13,FALSE)</f>
        <v>-</v>
      </c>
      <c r="P60" s="36" t="str">
        <f t="shared" si="6"/>
        <v>--</v>
      </c>
      <c r="Q60" s="23" t="str">
        <f t="shared" si="7"/>
        <v>--</v>
      </c>
      <c r="R60" s="40">
        <f t="shared" si="8"/>
        <v>0</v>
      </c>
    </row>
    <row r="61" spans="2:18" s="2" customFormat="1" ht="15" hidden="1">
      <c r="B61" s="5" t="s">
        <v>983</v>
      </c>
      <c r="C61" s="5" t="s">
        <v>983</v>
      </c>
      <c r="D61" s="6" t="s">
        <v>360</v>
      </c>
      <c r="E61" s="12" t="s">
        <v>153</v>
      </c>
      <c r="F61" s="38" t="str">
        <f t="shared" si="0"/>
        <v>--</v>
      </c>
      <c r="G61" s="13" t="str">
        <f t="shared" si="1"/>
        <v>--</v>
      </c>
      <c r="H61" s="35" t="str">
        <f>IF(E61="--","--", IF(VLOOKUP($B61,Residential!$B$5:$W$969,2,FALSE)="Yes", E61/0.03, "NV"))</f>
        <v>--</v>
      </c>
      <c r="I61" s="33" t="str">
        <f t="shared" si="2"/>
        <v>--</v>
      </c>
      <c r="J61" s="35" t="str">
        <f>IF(G61="--","--", IF(VLOOKUP($B61,Commercial!$B$5:$AE$975,2,FALSE)="Yes", G61/0.03, "NV"))</f>
        <v>--</v>
      </c>
      <c r="K61" s="33" t="str">
        <f t="shared" si="3"/>
        <v>--</v>
      </c>
      <c r="L61" s="39" t="e">
        <f>VLOOKUP($B61,Residential!$B$5:$W$969,13,FALSE)</f>
        <v>#N/A</v>
      </c>
      <c r="M61" s="36" t="str">
        <f t="shared" si="4"/>
        <v>--</v>
      </c>
      <c r="N61" s="22" t="str">
        <f t="shared" si="5"/>
        <v>--</v>
      </c>
      <c r="O61" s="37" t="e">
        <f>VLOOKUP($B61,Commercial!$B$5:$AE$975,13,FALSE)</f>
        <v>#N/A</v>
      </c>
      <c r="P61" s="36" t="str">
        <f t="shared" si="6"/>
        <v>--</v>
      </c>
      <c r="Q61" s="23" t="str">
        <f t="shared" si="7"/>
        <v>--</v>
      </c>
      <c r="R61" s="40">
        <f t="shared" si="8"/>
        <v>0</v>
      </c>
    </row>
    <row r="62" spans="2:18" s="185" customFormat="1" ht="15">
      <c r="B62" s="5" t="s">
        <v>361</v>
      </c>
      <c r="C62" s="186" t="s">
        <v>361</v>
      </c>
      <c r="D62" s="187" t="s">
        <v>984</v>
      </c>
      <c r="E62" s="188">
        <v>100</v>
      </c>
      <c r="F62" s="38">
        <f t="shared" si="0"/>
        <v>300</v>
      </c>
      <c r="G62" s="189">
        <f t="shared" si="1"/>
        <v>300</v>
      </c>
      <c r="H62" s="35" t="e">
        <f>IF(E62="--","--", IF(VLOOKUP($B62,Residential!$B$5:$W$969,2,FALSE)="Yes", E62/0.03, "NV"))</f>
        <v>#N/A</v>
      </c>
      <c r="I62" s="190" t="str">
        <f t="shared" si="2"/>
        <v>--</v>
      </c>
      <c r="J62" s="35" t="e">
        <f>IF(G62="--","--", IF(VLOOKUP($B62,Commercial!$B$5:$AE$975,2,FALSE)="Yes", G62/0.03, "NV"))</f>
        <v>#N/A</v>
      </c>
      <c r="K62" s="190" t="str">
        <f t="shared" si="3"/>
        <v>--</v>
      </c>
      <c r="L62" s="39" t="e">
        <f>VLOOKUP($B62,Residential!$B$5:$W$969,22,FALSE)</f>
        <v>#N/A</v>
      </c>
      <c r="M62" s="36" t="str">
        <f t="shared" si="4"/>
        <v>NC</v>
      </c>
      <c r="N62" s="191" t="str">
        <f t="shared" si="5"/>
        <v>NC</v>
      </c>
      <c r="O62" s="37" t="e">
        <f>VLOOKUP($B62,Commercial!$B$5:$AE$975,22,FALSE)</f>
        <v>#N/A</v>
      </c>
      <c r="P62" s="36" t="str">
        <f t="shared" si="6"/>
        <v>NC</v>
      </c>
      <c r="Q62" s="192" t="str">
        <f t="shared" si="7"/>
        <v>NC</v>
      </c>
      <c r="R62" s="193">
        <f t="shared" si="8"/>
        <v>1</v>
      </c>
    </row>
    <row r="63" spans="2:18" s="2" customFormat="1" ht="15" hidden="1">
      <c r="B63" s="5" t="s">
        <v>985</v>
      </c>
      <c r="C63" s="5" t="s">
        <v>985</v>
      </c>
      <c r="D63" s="6" t="s">
        <v>986</v>
      </c>
      <c r="E63" s="12" t="s">
        <v>153</v>
      </c>
      <c r="F63" s="38" t="str">
        <f t="shared" si="0"/>
        <v>--</v>
      </c>
      <c r="G63" s="13" t="str">
        <f t="shared" si="1"/>
        <v>--</v>
      </c>
      <c r="H63" s="35" t="str">
        <f>IF(E63="--","--", IF(VLOOKUP($B63,Residential!$B$5:$W$969,2,FALSE)="Yes", E63/0.03, "NV"))</f>
        <v>--</v>
      </c>
      <c r="I63" s="33" t="str">
        <f t="shared" si="2"/>
        <v>--</v>
      </c>
      <c r="J63" s="35" t="str">
        <f>IF(G63="--","--", IF(VLOOKUP($B63,Commercial!$B$5:$AE$975,2,FALSE)="Yes", G63/0.03, "NV"))</f>
        <v>--</v>
      </c>
      <c r="K63" s="33" t="str">
        <f t="shared" si="3"/>
        <v>--</v>
      </c>
      <c r="L63" s="39" t="e">
        <f>VLOOKUP($B63,Residential!$B$5:$W$969,13,FALSE)</f>
        <v>#N/A</v>
      </c>
      <c r="M63" s="36" t="str">
        <f t="shared" si="4"/>
        <v>--</v>
      </c>
      <c r="N63" s="22" t="str">
        <f t="shared" si="5"/>
        <v>--</v>
      </c>
      <c r="O63" s="37" t="e">
        <f>VLOOKUP($B63,Commercial!$B$5:$AE$975,13,FALSE)</f>
        <v>#N/A</v>
      </c>
      <c r="P63" s="36" t="str">
        <f t="shared" si="6"/>
        <v>--</v>
      </c>
      <c r="Q63" s="23" t="str">
        <f t="shared" si="7"/>
        <v>--</v>
      </c>
      <c r="R63" s="40">
        <f t="shared" si="8"/>
        <v>0</v>
      </c>
    </row>
    <row r="64" spans="2:18" s="2" customFormat="1" ht="26.25" hidden="1">
      <c r="B64" s="5" t="s">
        <v>369</v>
      </c>
      <c r="C64" s="5" t="s">
        <v>369</v>
      </c>
      <c r="D64" s="6" t="s">
        <v>987</v>
      </c>
      <c r="E64" s="12" t="s">
        <v>153</v>
      </c>
      <c r="F64" s="38" t="str">
        <f t="shared" si="0"/>
        <v>--</v>
      </c>
      <c r="G64" s="13" t="str">
        <f t="shared" si="1"/>
        <v>--</v>
      </c>
      <c r="H64" s="35" t="str">
        <f>IF(E64="--","--", IF(VLOOKUP($B64,Residential!$B$5:$W$969,2,FALSE)="Yes", E64/0.03, "NV"))</f>
        <v>--</v>
      </c>
      <c r="I64" s="33" t="str">
        <f t="shared" si="2"/>
        <v>--</v>
      </c>
      <c r="J64" s="35" t="str">
        <f>IF(G64="--","--", IF(VLOOKUP($B64,Commercial!$B$5:$AE$975,2,FALSE)="Yes", G64/0.03, "NV"))</f>
        <v>--</v>
      </c>
      <c r="K64" s="33" t="str">
        <f t="shared" si="3"/>
        <v>--</v>
      </c>
      <c r="L64" s="39" t="str">
        <f>VLOOKUP($B64,Residential!$B$5:$W$969,13,FALSE)</f>
        <v>--</v>
      </c>
      <c r="M64" s="36" t="str">
        <f t="shared" si="4"/>
        <v>--</v>
      </c>
      <c r="N64" s="22" t="str">
        <f t="shared" si="5"/>
        <v>--</v>
      </c>
      <c r="O64" s="37" t="str">
        <f>VLOOKUP($B64,Commercial!$B$5:$AE$975,13,FALSE)</f>
        <v>--</v>
      </c>
      <c r="P64" s="36" t="str">
        <f t="shared" si="6"/>
        <v>--</v>
      </c>
      <c r="Q64" s="23" t="str">
        <f t="shared" si="7"/>
        <v>--</v>
      </c>
      <c r="R64" s="40">
        <f t="shared" si="8"/>
        <v>0</v>
      </c>
    </row>
    <row r="65" spans="2:18" s="2" customFormat="1" ht="15" hidden="1">
      <c r="B65" s="5" t="s">
        <v>373</v>
      </c>
      <c r="C65" s="5" t="s">
        <v>373</v>
      </c>
      <c r="D65" s="6" t="s">
        <v>372</v>
      </c>
      <c r="E65" s="12" t="s">
        <v>153</v>
      </c>
      <c r="F65" s="38" t="str">
        <f t="shared" si="0"/>
        <v>--</v>
      </c>
      <c r="G65" s="13" t="str">
        <f t="shared" si="1"/>
        <v>--</v>
      </c>
      <c r="H65" s="35" t="str">
        <f>IF(E65="--","--", IF(VLOOKUP($B65,Residential!$B$5:$W$969,2,FALSE)="Yes", E65/0.03, "NV"))</f>
        <v>--</v>
      </c>
      <c r="I65" s="33" t="str">
        <f t="shared" si="2"/>
        <v>--</v>
      </c>
      <c r="J65" s="35" t="str">
        <f>IF(G65="--","--", IF(VLOOKUP($B65,Commercial!$B$5:$AE$975,2,FALSE)="Yes", G65/0.03, "NV"))</f>
        <v>--</v>
      </c>
      <c r="K65" s="33" t="str">
        <f t="shared" si="3"/>
        <v>--</v>
      </c>
      <c r="L65" s="39" t="str">
        <f>VLOOKUP($B65,Residential!$B$5:$W$969,13,FALSE)</f>
        <v>-</v>
      </c>
      <c r="M65" s="36" t="str">
        <f t="shared" si="4"/>
        <v>--</v>
      </c>
      <c r="N65" s="22" t="str">
        <f t="shared" si="5"/>
        <v>--</v>
      </c>
      <c r="O65" s="37" t="str">
        <f>VLOOKUP($B65,Commercial!$B$5:$AE$975,13,FALSE)</f>
        <v>-</v>
      </c>
      <c r="P65" s="36" t="str">
        <f t="shared" si="6"/>
        <v>--</v>
      </c>
      <c r="Q65" s="23" t="str">
        <f t="shared" si="7"/>
        <v>--</v>
      </c>
      <c r="R65" s="40">
        <f t="shared" si="8"/>
        <v>0</v>
      </c>
    </row>
    <row r="66" spans="2:18" s="185" customFormat="1" ht="15">
      <c r="B66" s="5" t="s">
        <v>619</v>
      </c>
      <c r="C66" s="186" t="s">
        <v>619</v>
      </c>
      <c r="D66" s="187" t="s">
        <v>988</v>
      </c>
      <c r="E66" s="188">
        <v>340</v>
      </c>
      <c r="F66" s="38">
        <f t="shared" si="0"/>
        <v>1020</v>
      </c>
      <c r="G66" s="189">
        <f t="shared" si="1"/>
        <v>1000</v>
      </c>
      <c r="H66" s="35">
        <f>IF(E66="--","--", IF(VLOOKUP($B66,Residential!$B$5:$W$969,2,FALSE)="Yes", E66/0.03, "NV"))</f>
        <v>11333.333333333334</v>
      </c>
      <c r="I66" s="190">
        <f t="shared" si="2"/>
        <v>11000</v>
      </c>
      <c r="J66" s="35">
        <f>IF(G66="--","--", IF(VLOOKUP($B66,Commercial!$B$5:$AE$975,2,FALSE)="Yes", G66/0.03, "NV"))</f>
        <v>33333.333333333336</v>
      </c>
      <c r="K66" s="190">
        <f t="shared" si="3"/>
        <v>33000</v>
      </c>
      <c r="L66" s="39">
        <f>VLOOKUP($B66,Residential!$B$5:$W$969,22,FALSE)</f>
        <v>292.56594724220622</v>
      </c>
      <c r="M66" s="36">
        <f t="shared" si="4"/>
        <v>99472.422062350117</v>
      </c>
      <c r="N66" s="191">
        <f t="shared" si="5"/>
        <v>99000</v>
      </c>
      <c r="O66" s="37">
        <f>VLOOKUP($B66,Commercial!$B$5:$AE$975,22,FALSE)</f>
        <v>294.28571428571428</v>
      </c>
      <c r="P66" s="36">
        <f t="shared" si="6"/>
        <v>294285.71428571426</v>
      </c>
      <c r="Q66" s="192">
        <f t="shared" si="7"/>
        <v>290000</v>
      </c>
      <c r="R66" s="193">
        <f t="shared" si="8"/>
        <v>1</v>
      </c>
    </row>
    <row r="67" spans="2:18" s="2" customFormat="1" ht="15" hidden="1">
      <c r="B67" s="5" t="s">
        <v>378</v>
      </c>
      <c r="C67" s="5" t="s">
        <v>378</v>
      </c>
      <c r="D67" s="6" t="s">
        <v>377</v>
      </c>
      <c r="E67" s="12" t="s">
        <v>153</v>
      </c>
      <c r="F67" s="38" t="str">
        <f t="shared" si="0"/>
        <v>--</v>
      </c>
      <c r="G67" s="13" t="str">
        <f t="shared" si="1"/>
        <v>--</v>
      </c>
      <c r="H67" s="35" t="str">
        <f>IF(E67="--","--", IF(VLOOKUP($B67,Residential!$B$5:$W$969,2,FALSE)="Yes", E67/0.03, "NV"))</f>
        <v>--</v>
      </c>
      <c r="I67" s="33" t="str">
        <f t="shared" si="2"/>
        <v>--</v>
      </c>
      <c r="J67" s="35" t="str">
        <f>IF(G67="--","--", IF(VLOOKUP($B67,Commercial!$B$5:$AE$975,2,FALSE)="Yes", G67/0.03, "NV"))</f>
        <v>--</v>
      </c>
      <c r="K67" s="33" t="str">
        <f t="shared" si="3"/>
        <v>--</v>
      </c>
      <c r="L67" s="39" t="str">
        <f>VLOOKUP($B67,Residential!$B$5:$W$969,13,FALSE)</f>
        <v>--</v>
      </c>
      <c r="M67" s="36" t="str">
        <f t="shared" si="4"/>
        <v>--</v>
      </c>
      <c r="N67" s="22" t="str">
        <f t="shared" si="5"/>
        <v>--</v>
      </c>
      <c r="O67" s="37" t="str">
        <f>VLOOKUP($B67,Commercial!$B$5:$AE$975,13,FALSE)</f>
        <v>--</v>
      </c>
      <c r="P67" s="36" t="str">
        <f t="shared" si="6"/>
        <v>--</v>
      </c>
      <c r="Q67" s="23" t="str">
        <f t="shared" si="7"/>
        <v>--</v>
      </c>
      <c r="R67" s="40">
        <f t="shared" si="8"/>
        <v>0</v>
      </c>
    </row>
    <row r="68" spans="2:18" s="2" customFormat="1" ht="15" hidden="1">
      <c r="B68" s="5" t="s">
        <v>419</v>
      </c>
      <c r="C68" s="5" t="s">
        <v>419</v>
      </c>
      <c r="D68" s="6" t="s">
        <v>989</v>
      </c>
      <c r="E68" s="12" t="s">
        <v>153</v>
      </c>
      <c r="F68" s="38" t="str">
        <f t="shared" si="0"/>
        <v>--</v>
      </c>
      <c r="G68" s="13" t="str">
        <f t="shared" si="1"/>
        <v>--</v>
      </c>
      <c r="H68" s="35" t="str">
        <f>IF(E68="--","--", IF(VLOOKUP($B68,Residential!$B$5:$W$969,2,FALSE)="Yes", E68/0.03, "NV"))</f>
        <v>--</v>
      </c>
      <c r="I68" s="33" t="str">
        <f t="shared" si="2"/>
        <v>--</v>
      </c>
      <c r="J68" s="35" t="str">
        <f>IF(G68="--","--", IF(VLOOKUP($B68,Commercial!$B$5:$AE$975,2,FALSE)="Yes", G68/0.03, "NV"))</f>
        <v>--</v>
      </c>
      <c r="K68" s="33" t="str">
        <f t="shared" si="3"/>
        <v>--</v>
      </c>
      <c r="L68" s="39" t="str">
        <f>VLOOKUP($B68,Residential!$B$5:$W$969,13,FALSE)</f>
        <v>-</v>
      </c>
      <c r="M68" s="36" t="str">
        <f t="shared" si="4"/>
        <v>--</v>
      </c>
      <c r="N68" s="22" t="str">
        <f t="shared" si="5"/>
        <v>--</v>
      </c>
      <c r="O68" s="37" t="str">
        <f>VLOOKUP($B68,Commercial!$B$5:$AE$975,13,FALSE)</f>
        <v>-</v>
      </c>
      <c r="P68" s="36" t="str">
        <f t="shared" si="6"/>
        <v>--</v>
      </c>
      <c r="Q68" s="23" t="str">
        <f t="shared" si="7"/>
        <v>--</v>
      </c>
      <c r="R68" s="40">
        <f t="shared" si="8"/>
        <v>0</v>
      </c>
    </row>
    <row r="69" spans="2:18" s="2" customFormat="1" ht="15" hidden="1">
      <c r="B69" s="5" t="s">
        <v>990</v>
      </c>
      <c r="C69" s="5" t="s">
        <v>990</v>
      </c>
      <c r="D69" s="6" t="s">
        <v>991</v>
      </c>
      <c r="E69" s="12" t="s">
        <v>153</v>
      </c>
      <c r="F69" s="38" t="str">
        <f t="shared" si="0"/>
        <v>--</v>
      </c>
      <c r="G69" s="13" t="str">
        <f t="shared" si="1"/>
        <v>--</v>
      </c>
      <c r="H69" s="35" t="str">
        <f>IF(E69="--","--", IF(VLOOKUP($B69,Residential!$B$5:$W$969,2,FALSE)="Yes", E69/0.03, "NV"))</f>
        <v>--</v>
      </c>
      <c r="I69" s="33" t="str">
        <f t="shared" si="2"/>
        <v>--</v>
      </c>
      <c r="J69" s="35" t="str">
        <f>IF(G69="--","--", IF(VLOOKUP($B69,Commercial!$B$5:$AE$975,2,FALSE)="Yes", G69/0.03, "NV"))</f>
        <v>--</v>
      </c>
      <c r="K69" s="33" t="str">
        <f t="shared" si="3"/>
        <v>--</v>
      </c>
      <c r="L69" s="39" t="e">
        <f>VLOOKUP($B69,Residential!$B$5:$W$969,13,FALSE)</f>
        <v>#N/A</v>
      </c>
      <c r="M69" s="36" t="str">
        <f t="shared" si="4"/>
        <v>--</v>
      </c>
      <c r="N69" s="22" t="str">
        <f t="shared" si="5"/>
        <v>--</v>
      </c>
      <c r="O69" s="37" t="e">
        <f>VLOOKUP($B69,Commercial!$B$5:$AE$975,13,FALSE)</f>
        <v>#N/A</v>
      </c>
      <c r="P69" s="36" t="str">
        <f t="shared" si="6"/>
        <v>--</v>
      </c>
      <c r="Q69" s="23" t="str">
        <f t="shared" si="7"/>
        <v>--</v>
      </c>
      <c r="R69" s="40">
        <f t="shared" si="8"/>
        <v>0</v>
      </c>
    </row>
    <row r="70" spans="2:18" s="2" customFormat="1" ht="26.25" hidden="1">
      <c r="B70" s="5" t="s">
        <v>992</v>
      </c>
      <c r="C70" s="5" t="s">
        <v>992</v>
      </c>
      <c r="D70" s="6" t="s">
        <v>993</v>
      </c>
      <c r="E70" s="12" t="s">
        <v>153</v>
      </c>
      <c r="F70" s="38" t="str">
        <f t="shared" si="0"/>
        <v>--</v>
      </c>
      <c r="G70" s="13" t="str">
        <f t="shared" si="1"/>
        <v>--</v>
      </c>
      <c r="H70" s="35" t="str">
        <f>IF(E70="--","--", IF(VLOOKUP($B70,Residential!$B$5:$W$969,2,FALSE)="Yes", E70/0.03, "NV"))</f>
        <v>--</v>
      </c>
      <c r="I70" s="33" t="str">
        <f t="shared" si="2"/>
        <v>--</v>
      </c>
      <c r="J70" s="35" t="str">
        <f>IF(G70="--","--", IF(VLOOKUP($B70,Commercial!$B$5:$AE$975,2,FALSE)="Yes", G70/0.03, "NV"))</f>
        <v>--</v>
      </c>
      <c r="K70" s="33" t="str">
        <f t="shared" si="3"/>
        <v>--</v>
      </c>
      <c r="L70" s="39" t="e">
        <f>VLOOKUP($B70,Residential!$B$5:$W$969,13,FALSE)</f>
        <v>#N/A</v>
      </c>
      <c r="M70" s="36" t="str">
        <f t="shared" si="4"/>
        <v>--</v>
      </c>
      <c r="N70" s="22" t="str">
        <f t="shared" si="5"/>
        <v>--</v>
      </c>
      <c r="O70" s="37" t="e">
        <f>VLOOKUP($B70,Commercial!$B$5:$AE$975,13,FALSE)</f>
        <v>#N/A</v>
      </c>
      <c r="P70" s="36" t="str">
        <f t="shared" si="6"/>
        <v>--</v>
      </c>
      <c r="Q70" s="23" t="str">
        <f t="shared" si="7"/>
        <v>--</v>
      </c>
      <c r="R70" s="40">
        <f t="shared" si="8"/>
        <v>0</v>
      </c>
    </row>
    <row r="71" spans="2:18" s="185" customFormat="1" ht="15">
      <c r="B71" s="5" t="s">
        <v>386</v>
      </c>
      <c r="C71" s="186" t="s">
        <v>386</v>
      </c>
      <c r="D71" s="187" t="s">
        <v>385</v>
      </c>
      <c r="E71" s="188">
        <v>10</v>
      </c>
      <c r="F71" s="38">
        <f t="shared" ref="F71:F134" si="9">IF(E71="--", "--", 3*E71)</f>
        <v>30</v>
      </c>
      <c r="G71" s="189">
        <f t="shared" ref="G71:G134" si="10">IF(ISNUMBER(F71),ROUND(F71,2-(1+INT(LOG10(F71)))), F71)</f>
        <v>30</v>
      </c>
      <c r="H71" s="35" t="e">
        <f>IF(E71="--","--", IF(VLOOKUP($B71,Residential!$B$5:$W$969,2,FALSE)="Yes", E71/0.03, "NV"))</f>
        <v>#N/A</v>
      </c>
      <c r="I71" s="190" t="str">
        <f t="shared" ref="I71:I134" si="11">IF(ISNUMBER(H71), ROUND(H71,2-(1+INT(LOG10(H71)))), IF(ISTEXT(H71)=TRUE, H71, "--"))</f>
        <v>--</v>
      </c>
      <c r="J71" s="35" t="e">
        <f>IF(G71="--","--", IF(VLOOKUP($B71,Commercial!$B$5:$AE$975,2,FALSE)="Yes", G71/0.03, "NV"))</f>
        <v>#N/A</v>
      </c>
      <c r="K71" s="190" t="str">
        <f t="shared" ref="K71:K134" si="12">IF(ISNUMBER(J71), ROUND(J71,2-(1+INT(LOG10(J71)))), IF(ISTEXT(J71)=TRUE, J71, "--"))</f>
        <v>--</v>
      </c>
      <c r="L71" s="39" t="e">
        <f>VLOOKUP($B71,Residential!$B$5:$W$969,22,FALSE)</f>
        <v>#N/A</v>
      </c>
      <c r="M71" s="36" t="str">
        <f t="shared" ref="M71:M134" si="13">IF(AND(ISNUMBER(L71), ISNUMBER(E71)), E71*L71, IF(I71="NV", "NV", IF(E71="--", "--", "NC")))</f>
        <v>NC</v>
      </c>
      <c r="N71" s="191" t="str">
        <f t="shared" ref="N71:N134" si="14">IF(ISNUMBER(M71),ROUND(M71,2-(1+INT(LOG10(M71)))), M71)</f>
        <v>NC</v>
      </c>
      <c r="O71" s="37" t="e">
        <f>VLOOKUP($B71,Commercial!$B$5:$AE$975,22,FALSE)</f>
        <v>#N/A</v>
      </c>
      <c r="P71" s="36" t="str">
        <f t="shared" ref="P71:P134" si="15">IF(AND(ISNUMBER(O71), ISNUMBER(G71)), G71*O71, IF(K71="NV", "NV", IF(G71="--", "--", "NC")))</f>
        <v>NC</v>
      </c>
      <c r="Q71" s="192" t="str">
        <f t="shared" ref="Q71:Q134" si="16">IF(ISNUMBER(P71),ROUND(P71,2-(1+INT(LOG10(P71)))), P71)</f>
        <v>NC</v>
      </c>
      <c r="R71" s="193">
        <f t="shared" ref="R71:R134" si="17">IF(ISNUMBER(E71),1,0)</f>
        <v>1</v>
      </c>
    </row>
    <row r="72" spans="2:18" s="185" customFormat="1" ht="16.899999999999999" customHeight="1">
      <c r="B72" s="5" t="s">
        <v>391</v>
      </c>
      <c r="C72" s="186" t="s">
        <v>391</v>
      </c>
      <c r="D72" s="187" t="s">
        <v>994</v>
      </c>
      <c r="E72" s="196">
        <v>1.9</v>
      </c>
      <c r="F72" s="44">
        <f t="shared" si="9"/>
        <v>5.6999999999999993</v>
      </c>
      <c r="G72" s="197">
        <f t="shared" si="10"/>
        <v>5.7</v>
      </c>
      <c r="H72" s="35">
        <f>IF(E72="--","--", IF(VLOOKUP($B72,Residential!$B$5:$W$969,2,FALSE)="Yes", E72/0.03, "NV"))</f>
        <v>63.333333333333336</v>
      </c>
      <c r="I72" s="190">
        <f t="shared" si="11"/>
        <v>63</v>
      </c>
      <c r="J72" s="35">
        <f>IF(G72="--","--", IF(VLOOKUP($B72,Commercial!$B$5:$AE$975,2,FALSE)="Yes", G72/0.03, "NV"))</f>
        <v>190</v>
      </c>
      <c r="K72" s="190">
        <f t="shared" si="12"/>
        <v>190</v>
      </c>
      <c r="L72" s="39">
        <f>VLOOKUP($B72,Residential!$B$5:$W$969,22,FALSE)</f>
        <v>398.22485207100596</v>
      </c>
      <c r="M72" s="36">
        <f t="shared" si="13"/>
        <v>756.6272189349113</v>
      </c>
      <c r="N72" s="191">
        <f t="shared" si="14"/>
        <v>760</v>
      </c>
      <c r="O72" s="37">
        <f>VLOOKUP($B72,Commercial!$B$5:$AE$975,22,FALSE)</f>
        <v>399.01960784313724</v>
      </c>
      <c r="P72" s="36">
        <f t="shared" si="15"/>
        <v>2274.4117647058824</v>
      </c>
      <c r="Q72" s="192">
        <f t="shared" si="16"/>
        <v>2300</v>
      </c>
      <c r="R72" s="193">
        <f t="shared" si="17"/>
        <v>1</v>
      </c>
    </row>
    <row r="73" spans="2:18" s="185" customFormat="1" ht="26.25">
      <c r="B73" s="5" t="s">
        <v>408</v>
      </c>
      <c r="C73" s="186" t="s">
        <v>408</v>
      </c>
      <c r="D73" s="187" t="s">
        <v>995</v>
      </c>
      <c r="E73" s="188">
        <v>12000</v>
      </c>
      <c r="F73" s="38">
        <f t="shared" si="9"/>
        <v>36000</v>
      </c>
      <c r="G73" s="189">
        <f t="shared" si="10"/>
        <v>36000</v>
      </c>
      <c r="H73" s="35">
        <f>IF(E73="--","--", IF(VLOOKUP($B73,Residential!$B$5:$W$969,2,FALSE)="Yes", E73/0.03, "NV"))</f>
        <v>400000</v>
      </c>
      <c r="I73" s="190">
        <f t="shared" si="11"/>
        <v>400000</v>
      </c>
      <c r="J73" s="35">
        <f>IF(G73="--","--", IF(VLOOKUP($B73,Commercial!$B$5:$AE$975,2,FALSE)="Yes", G73/0.03, "NV"))</f>
        <v>1200000</v>
      </c>
      <c r="K73" s="190">
        <f t="shared" si="12"/>
        <v>1200000</v>
      </c>
      <c r="L73" s="39">
        <f>VLOOKUP($B73,Residential!$B$5:$W$969,22,FALSE)</f>
        <v>22.588235294117645</v>
      </c>
      <c r="M73" s="36">
        <f t="shared" si="13"/>
        <v>271058.82352941175</v>
      </c>
      <c r="N73" s="191">
        <f t="shared" si="14"/>
        <v>270000</v>
      </c>
      <c r="O73" s="37">
        <f>VLOOKUP($B73,Commercial!$B$5:$AE$975,22,FALSE)</f>
        <v>22.702702702702702</v>
      </c>
      <c r="P73" s="36">
        <f t="shared" si="15"/>
        <v>817297.29729729728</v>
      </c>
      <c r="Q73" s="192">
        <f t="shared" si="16"/>
        <v>820000</v>
      </c>
      <c r="R73" s="193">
        <f t="shared" si="17"/>
        <v>1</v>
      </c>
    </row>
    <row r="74" spans="2:18" s="2" customFormat="1" ht="15" hidden="1">
      <c r="B74" s="5" t="s">
        <v>411</v>
      </c>
      <c r="C74" s="5" t="s">
        <v>411</v>
      </c>
      <c r="D74" s="6" t="s">
        <v>996</v>
      </c>
      <c r="E74" s="12" t="s">
        <v>153</v>
      </c>
      <c r="F74" s="38" t="str">
        <f t="shared" si="9"/>
        <v>--</v>
      </c>
      <c r="G74" s="13" t="str">
        <f t="shared" si="10"/>
        <v>--</v>
      </c>
      <c r="H74" s="35" t="str">
        <f>IF(E74="--","--", IF(VLOOKUP($B74,Residential!$B$5:$W$969,2,FALSE)="Yes", E74/0.03, "NV"))</f>
        <v>--</v>
      </c>
      <c r="I74" s="33" t="str">
        <f t="shared" si="11"/>
        <v>--</v>
      </c>
      <c r="J74" s="35" t="str">
        <f>IF(G74="--","--", IF(VLOOKUP($B74,Commercial!$B$5:$AE$975,2,FALSE)="Yes", G74/0.03, "NV"))</f>
        <v>--</v>
      </c>
      <c r="K74" s="33" t="str">
        <f t="shared" si="12"/>
        <v>--</v>
      </c>
      <c r="L74" s="39" t="str">
        <f>VLOOKUP($B74,Residential!$B$5:$W$969,13,FALSE)</f>
        <v>-</v>
      </c>
      <c r="M74" s="36" t="str">
        <f t="shared" si="13"/>
        <v>--</v>
      </c>
      <c r="N74" s="22" t="str">
        <f t="shared" si="14"/>
        <v>--</v>
      </c>
      <c r="O74" s="37" t="str">
        <f>VLOOKUP($B74,Commercial!$B$5:$AE$975,13,FALSE)</f>
        <v>-</v>
      </c>
      <c r="P74" s="36" t="str">
        <f t="shared" si="15"/>
        <v>--</v>
      </c>
      <c r="Q74" s="23" t="str">
        <f t="shared" si="16"/>
        <v>--</v>
      </c>
      <c r="R74" s="40">
        <f t="shared" si="17"/>
        <v>0</v>
      </c>
    </row>
    <row r="75" spans="2:18" s="2" customFormat="1" ht="26.25" hidden="1">
      <c r="B75" s="5" t="s">
        <v>421</v>
      </c>
      <c r="C75" s="5" t="s">
        <v>421</v>
      </c>
      <c r="D75" s="6" t="s">
        <v>997</v>
      </c>
      <c r="E75" s="12" t="s">
        <v>153</v>
      </c>
      <c r="F75" s="38" t="str">
        <f t="shared" si="9"/>
        <v>--</v>
      </c>
      <c r="G75" s="13" t="str">
        <f t="shared" si="10"/>
        <v>--</v>
      </c>
      <c r="H75" s="35" t="str">
        <f>IF(E75="--","--", IF(VLOOKUP($B75,Residential!$B$5:$W$969,2,FALSE)="Yes", E75/0.03, "NV"))</f>
        <v>--</v>
      </c>
      <c r="I75" s="33" t="str">
        <f t="shared" si="11"/>
        <v>--</v>
      </c>
      <c r="J75" s="35" t="str">
        <f>IF(G75="--","--", IF(VLOOKUP($B75,Commercial!$B$5:$AE$975,2,FALSE)="Yes", G75/0.03, "NV"))</f>
        <v>--</v>
      </c>
      <c r="K75" s="33" t="str">
        <f t="shared" si="12"/>
        <v>--</v>
      </c>
      <c r="L75" s="39">
        <f>VLOOKUP($B75,Residential!$B$5:$W$969,13,FALSE)</f>
        <v>58.5</v>
      </c>
      <c r="M75" s="36" t="str">
        <f t="shared" si="13"/>
        <v>--</v>
      </c>
      <c r="N75" s="22" t="str">
        <f t="shared" si="14"/>
        <v>--</v>
      </c>
      <c r="O75" s="37">
        <f>VLOOKUP($B75,Commercial!$B$5:$AE$975,13,FALSE)</f>
        <v>256</v>
      </c>
      <c r="P75" s="36" t="str">
        <f t="shared" si="15"/>
        <v>--</v>
      </c>
      <c r="Q75" s="23" t="str">
        <f t="shared" si="16"/>
        <v>--</v>
      </c>
      <c r="R75" s="40">
        <f t="shared" si="17"/>
        <v>0</v>
      </c>
    </row>
    <row r="76" spans="2:18" s="185" customFormat="1" ht="15">
      <c r="B76" s="5" t="s">
        <v>431</v>
      </c>
      <c r="C76" s="186" t="s">
        <v>431</v>
      </c>
      <c r="D76" s="187" t="s">
        <v>998</v>
      </c>
      <c r="E76" s="188">
        <v>790</v>
      </c>
      <c r="F76" s="38">
        <f t="shared" si="9"/>
        <v>2370</v>
      </c>
      <c r="G76" s="189">
        <f t="shared" si="10"/>
        <v>2400</v>
      </c>
      <c r="H76" s="35">
        <f>IF(E76="--","--", IF(VLOOKUP($B76,Residential!$B$5:$W$969,2,FALSE)="Yes", E76/0.03, "NV"))</f>
        <v>26333.333333333336</v>
      </c>
      <c r="I76" s="190">
        <f t="shared" si="11"/>
        <v>26000</v>
      </c>
      <c r="J76" s="35">
        <f>IF(G76="--","--", IF(VLOOKUP($B76,Commercial!$B$5:$AE$975,2,FALSE)="Yes", G76/0.03, "NV"))</f>
        <v>80000</v>
      </c>
      <c r="K76" s="190">
        <f t="shared" si="12"/>
        <v>80000</v>
      </c>
      <c r="L76" s="39">
        <f>VLOOKUP($B76,Residential!$B$5:$W$969,22,FALSE)</f>
        <v>4.2925659472422062</v>
      </c>
      <c r="M76" s="36">
        <f t="shared" si="13"/>
        <v>3391.1270983213431</v>
      </c>
      <c r="N76" s="191">
        <f t="shared" si="14"/>
        <v>3400</v>
      </c>
      <c r="O76" s="37">
        <f>VLOOKUP($B76,Commercial!$B$5:$AE$975,22,FALSE)</f>
        <v>4.2971428571428572</v>
      </c>
      <c r="P76" s="36">
        <f t="shared" si="15"/>
        <v>10313.142857142857</v>
      </c>
      <c r="Q76" s="192">
        <f t="shared" si="16"/>
        <v>10000</v>
      </c>
      <c r="R76" s="193">
        <f t="shared" si="17"/>
        <v>1</v>
      </c>
    </row>
    <row r="77" spans="2:18" s="185" customFormat="1" ht="20.45" customHeight="1">
      <c r="B77" s="5" t="s">
        <v>685</v>
      </c>
      <c r="C77" s="186" t="s">
        <v>685</v>
      </c>
      <c r="D77" s="187" t="s">
        <v>999</v>
      </c>
      <c r="E77" s="188">
        <v>2100</v>
      </c>
      <c r="F77" s="38">
        <f t="shared" si="9"/>
        <v>6300</v>
      </c>
      <c r="G77" s="189">
        <f t="shared" si="10"/>
        <v>6300</v>
      </c>
      <c r="H77" s="35">
        <f>IF(E77="--","--", IF(VLOOKUP($B77,Residential!$B$5:$W$969,2,FALSE)="Yes", E77/0.03, "NV"))</f>
        <v>70000</v>
      </c>
      <c r="I77" s="190">
        <f t="shared" si="11"/>
        <v>70000</v>
      </c>
      <c r="J77" s="35">
        <f>IF(G77="--","--", IF(VLOOKUP($B77,Commercial!$B$5:$AE$975,2,FALSE)="Yes", G77/0.03, "NV"))</f>
        <v>210000</v>
      </c>
      <c r="K77" s="190">
        <f t="shared" si="12"/>
        <v>210000</v>
      </c>
      <c r="L77" s="39">
        <f>VLOOKUP($B77,Residential!$B$5:$W$969,22,FALSE)</f>
        <v>12.178217821782178</v>
      </c>
      <c r="M77" s="36">
        <f t="shared" si="13"/>
        <v>25574.257425742573</v>
      </c>
      <c r="N77" s="191">
        <f t="shared" si="14"/>
        <v>26000</v>
      </c>
      <c r="O77" s="37">
        <f>VLOOKUP($B77,Commercial!$B$5:$AE$975,22,FALSE)</f>
        <v>12.032520325203251</v>
      </c>
      <c r="P77" s="36">
        <f t="shared" si="15"/>
        <v>75804.878048780476</v>
      </c>
      <c r="Q77" s="192">
        <f t="shared" si="16"/>
        <v>76000</v>
      </c>
      <c r="R77" s="193">
        <f t="shared" si="17"/>
        <v>1</v>
      </c>
    </row>
    <row r="78" spans="2:18" s="185" customFormat="1" ht="26.25">
      <c r="B78" s="5" t="s">
        <v>433</v>
      </c>
      <c r="C78" s="186" t="s">
        <v>433</v>
      </c>
      <c r="D78" s="187" t="s">
        <v>1000</v>
      </c>
      <c r="E78" s="188">
        <v>230</v>
      </c>
      <c r="F78" s="38">
        <f t="shared" si="9"/>
        <v>690</v>
      </c>
      <c r="G78" s="189">
        <f t="shared" si="10"/>
        <v>690</v>
      </c>
      <c r="H78" s="35">
        <f>IF(E78="--","--", IF(VLOOKUP($B78,Residential!$B$5:$W$969,2,FALSE)="Yes", E78/0.03, "NV"))</f>
        <v>7666.666666666667</v>
      </c>
      <c r="I78" s="190">
        <f t="shared" si="11"/>
        <v>7700</v>
      </c>
      <c r="J78" s="35">
        <f>IF(G78="--","--", IF(VLOOKUP($B78,Commercial!$B$5:$AE$975,2,FALSE)="Yes", G78/0.03, "NV"))</f>
        <v>23000</v>
      </c>
      <c r="K78" s="190">
        <f t="shared" si="12"/>
        <v>23000</v>
      </c>
      <c r="L78" s="39">
        <f>VLOOKUP($B78,Residential!$B$5:$W$969,22,FALSE)</f>
        <v>15.678524374176551</v>
      </c>
      <c r="M78" s="36">
        <f t="shared" si="13"/>
        <v>3606.0606060606065</v>
      </c>
      <c r="N78" s="191">
        <f t="shared" si="14"/>
        <v>3600</v>
      </c>
      <c r="O78" s="37">
        <f>VLOOKUP($B78,Commercial!$B$5:$AE$975,22,FALSE)</f>
        <v>15.709969788519638</v>
      </c>
      <c r="P78" s="36">
        <f t="shared" si="15"/>
        <v>10839.87915407855</v>
      </c>
      <c r="Q78" s="192">
        <f t="shared" si="16"/>
        <v>11000</v>
      </c>
      <c r="R78" s="193">
        <f t="shared" si="17"/>
        <v>1</v>
      </c>
    </row>
    <row r="79" spans="2:18" s="185" customFormat="1" ht="15">
      <c r="B79" s="5" t="s">
        <v>436</v>
      </c>
      <c r="C79" s="186" t="s">
        <v>436</v>
      </c>
      <c r="D79" s="187" t="s">
        <v>1001</v>
      </c>
      <c r="E79" s="188">
        <v>36</v>
      </c>
      <c r="F79" s="38">
        <f t="shared" si="9"/>
        <v>108</v>
      </c>
      <c r="G79" s="189">
        <f t="shared" si="10"/>
        <v>110</v>
      </c>
      <c r="H79" s="35">
        <f>IF(E79="--","--", IF(VLOOKUP($B79,Residential!$B$5:$W$969,2,FALSE)="Yes", E79/0.03, "NV"))</f>
        <v>1200</v>
      </c>
      <c r="I79" s="190">
        <f t="shared" si="11"/>
        <v>1200</v>
      </c>
      <c r="J79" s="35">
        <f>IF(G79="--","--", IF(VLOOKUP($B79,Commercial!$B$5:$AE$975,2,FALSE)="Yes", G79/0.03, "NV"))</f>
        <v>3666.666666666667</v>
      </c>
      <c r="K79" s="190">
        <f t="shared" si="12"/>
        <v>3700</v>
      </c>
      <c r="L79" s="39">
        <f>VLOOKUP($B79,Residential!$B$5:$W$969,22,FALSE)</f>
        <v>13.076923076923075</v>
      </c>
      <c r="M79" s="36">
        <f t="shared" si="13"/>
        <v>470.76923076923072</v>
      </c>
      <c r="N79" s="191">
        <f t="shared" si="14"/>
        <v>470</v>
      </c>
      <c r="O79" s="37">
        <f>VLOOKUP($B79,Commercial!$B$5:$AE$975,22,FALSE)</f>
        <v>13.061889250814332</v>
      </c>
      <c r="P79" s="36">
        <f t="shared" si="15"/>
        <v>1436.8078175895764</v>
      </c>
      <c r="Q79" s="192">
        <f t="shared" si="16"/>
        <v>1400</v>
      </c>
      <c r="R79" s="193">
        <f t="shared" si="17"/>
        <v>1</v>
      </c>
    </row>
    <row r="80" spans="2:18" s="185" customFormat="1" ht="15">
      <c r="B80" s="5" t="s">
        <v>439</v>
      </c>
      <c r="C80" s="186" t="s">
        <v>439</v>
      </c>
      <c r="D80" s="187" t="s">
        <v>1002</v>
      </c>
      <c r="E80" s="188">
        <v>18</v>
      </c>
      <c r="F80" s="38">
        <f t="shared" si="9"/>
        <v>54</v>
      </c>
      <c r="G80" s="189">
        <f t="shared" si="10"/>
        <v>54</v>
      </c>
      <c r="H80" s="35" t="str">
        <f>IF(E80="--","--", IF(VLOOKUP($B80,Residential!$B$5:$W$969,2,FALSE)="Yes", E80/0.03, "NV"))</f>
        <v>NV</v>
      </c>
      <c r="I80" s="190" t="str">
        <f t="shared" si="11"/>
        <v>NV</v>
      </c>
      <c r="J80" s="35" t="str">
        <f>IF(G80="--","--", IF(VLOOKUP($B80,Commercial!$B$5:$AE$975,2,FALSE)="Yes", G80/0.03, "NV"))</f>
        <v>NV</v>
      </c>
      <c r="K80" s="190" t="str">
        <f t="shared" si="12"/>
        <v>NV</v>
      </c>
      <c r="L80" s="39" t="str">
        <f>VLOOKUP($B80,Residential!$B$5:$W$969,22,FALSE)</f>
        <v>NV</v>
      </c>
      <c r="M80" s="36" t="str">
        <f t="shared" si="13"/>
        <v>NV</v>
      </c>
      <c r="N80" s="191" t="str">
        <f t="shared" si="14"/>
        <v>NV</v>
      </c>
      <c r="O80" s="37" t="str">
        <f>VLOOKUP($B80,Commercial!$B$5:$AE$975,22,FALSE)</f>
        <v>NV</v>
      </c>
      <c r="P80" s="36" t="str">
        <f t="shared" si="15"/>
        <v>NV</v>
      </c>
      <c r="Q80" s="192" t="str">
        <f t="shared" si="16"/>
        <v>NV</v>
      </c>
      <c r="R80" s="193">
        <f t="shared" si="17"/>
        <v>1</v>
      </c>
    </row>
    <row r="81" spans="2:18" s="2" customFormat="1" ht="15" hidden="1">
      <c r="B81" s="5" t="s">
        <v>443</v>
      </c>
      <c r="C81" s="5" t="s">
        <v>443</v>
      </c>
      <c r="D81" s="6" t="s">
        <v>442</v>
      </c>
      <c r="E81" s="12" t="s">
        <v>153</v>
      </c>
      <c r="F81" s="38" t="str">
        <f t="shared" si="9"/>
        <v>--</v>
      </c>
      <c r="G81" s="13" t="str">
        <f t="shared" si="10"/>
        <v>--</v>
      </c>
      <c r="H81" s="35" t="str">
        <f>IF(E81="--","--", IF(VLOOKUP($B81,Residential!$B$5:$W$969,2,FALSE)="Yes", E81/0.03, "NV"))</f>
        <v>--</v>
      </c>
      <c r="I81" s="33" t="str">
        <f t="shared" si="11"/>
        <v>--</v>
      </c>
      <c r="J81" s="35" t="str">
        <f>IF(G81="--","--", IF(VLOOKUP($B81,Commercial!$B$5:$AE$975,2,FALSE)="Yes", G81/0.03, "NV"))</f>
        <v>--</v>
      </c>
      <c r="K81" s="33" t="str">
        <f t="shared" si="12"/>
        <v>--</v>
      </c>
      <c r="L81" s="39" t="str">
        <f>VLOOKUP($B81,Residential!$B$5:$W$969,13,FALSE)</f>
        <v>-</v>
      </c>
      <c r="M81" s="36" t="str">
        <f t="shared" si="13"/>
        <v>--</v>
      </c>
      <c r="N81" s="22" t="str">
        <f t="shared" si="14"/>
        <v>--</v>
      </c>
      <c r="O81" s="37" t="str">
        <f>VLOOKUP($B81,Commercial!$B$5:$AE$975,13,FALSE)</f>
        <v>-</v>
      </c>
      <c r="P81" s="36" t="str">
        <f t="shared" si="15"/>
        <v>--</v>
      </c>
      <c r="Q81" s="23" t="str">
        <f t="shared" si="16"/>
        <v>--</v>
      </c>
      <c r="R81" s="40">
        <f t="shared" si="17"/>
        <v>0</v>
      </c>
    </row>
    <row r="82" spans="2:18" s="2" customFormat="1" ht="15" hidden="1">
      <c r="B82" s="5" t="s">
        <v>1003</v>
      </c>
      <c r="C82" s="5" t="s">
        <v>1003</v>
      </c>
      <c r="D82" s="6" t="s">
        <v>1004</v>
      </c>
      <c r="E82" s="12" t="s">
        <v>153</v>
      </c>
      <c r="F82" s="38" t="str">
        <f t="shared" si="9"/>
        <v>--</v>
      </c>
      <c r="G82" s="13" t="str">
        <f t="shared" si="10"/>
        <v>--</v>
      </c>
      <c r="H82" s="35" t="str">
        <f>IF(E82="--","--", IF(VLOOKUP($B82,Residential!$B$5:$W$969,2,FALSE)="Yes", E82/0.03, "NV"))</f>
        <v>--</v>
      </c>
      <c r="I82" s="33" t="str">
        <f t="shared" si="11"/>
        <v>--</v>
      </c>
      <c r="J82" s="35" t="str">
        <f>IF(G82="--","--", IF(VLOOKUP($B82,Commercial!$B$5:$AE$975,2,FALSE)="Yes", G82/0.03, "NV"))</f>
        <v>--</v>
      </c>
      <c r="K82" s="33" t="str">
        <f t="shared" si="12"/>
        <v>--</v>
      </c>
      <c r="L82" s="39" t="e">
        <f>VLOOKUP($B82,Residential!$B$5:$W$969,13,FALSE)</f>
        <v>#N/A</v>
      </c>
      <c r="M82" s="36" t="str">
        <f t="shared" si="13"/>
        <v>--</v>
      </c>
      <c r="N82" s="22" t="str">
        <f t="shared" si="14"/>
        <v>--</v>
      </c>
      <c r="O82" s="37" t="e">
        <f>VLOOKUP($B82,Commercial!$B$5:$AE$975,13,FALSE)</f>
        <v>#N/A</v>
      </c>
      <c r="P82" s="36" t="str">
        <f t="shared" si="15"/>
        <v>--</v>
      </c>
      <c r="Q82" s="23" t="str">
        <f t="shared" si="16"/>
        <v>--</v>
      </c>
      <c r="R82" s="40">
        <f t="shared" si="17"/>
        <v>0</v>
      </c>
    </row>
    <row r="83" spans="2:18" s="2" customFormat="1" ht="15" hidden="1">
      <c r="B83" s="5" t="s">
        <v>446</v>
      </c>
      <c r="C83" s="5" t="s">
        <v>446</v>
      </c>
      <c r="D83" s="6" t="s">
        <v>445</v>
      </c>
      <c r="E83" s="12" t="s">
        <v>153</v>
      </c>
      <c r="F83" s="38" t="str">
        <f t="shared" si="9"/>
        <v>--</v>
      </c>
      <c r="G83" s="13" t="str">
        <f t="shared" si="10"/>
        <v>--</v>
      </c>
      <c r="H83" s="35" t="str">
        <f>IF(E83="--","--", IF(VLOOKUP($B83,Residential!$B$5:$W$969,2,FALSE)="Yes", E83/0.03, "NV"))</f>
        <v>--</v>
      </c>
      <c r="I83" s="33" t="str">
        <f t="shared" si="11"/>
        <v>--</v>
      </c>
      <c r="J83" s="35" t="str">
        <f>IF(G83="--","--", IF(VLOOKUP($B83,Commercial!$B$5:$AE$975,2,FALSE)="Yes", G83/0.03, "NV"))</f>
        <v>--</v>
      </c>
      <c r="K83" s="33" t="str">
        <f t="shared" si="12"/>
        <v>--</v>
      </c>
      <c r="L83" s="39" t="str">
        <f>VLOOKUP($B83,Residential!$B$5:$W$969,13,FALSE)</f>
        <v>--</v>
      </c>
      <c r="M83" s="36" t="str">
        <f t="shared" si="13"/>
        <v>--</v>
      </c>
      <c r="N83" s="22" t="str">
        <f t="shared" si="14"/>
        <v>--</v>
      </c>
      <c r="O83" s="37" t="str">
        <f>VLOOKUP($B83,Commercial!$B$5:$AE$975,13,FALSE)</f>
        <v>--</v>
      </c>
      <c r="P83" s="36" t="str">
        <f t="shared" si="15"/>
        <v>--</v>
      </c>
      <c r="Q83" s="23" t="str">
        <f t="shared" si="16"/>
        <v>--</v>
      </c>
      <c r="R83" s="40">
        <f t="shared" si="17"/>
        <v>0</v>
      </c>
    </row>
    <row r="84" spans="2:18" s="2" customFormat="1" ht="15" hidden="1">
      <c r="B84" s="5" t="s">
        <v>448</v>
      </c>
      <c r="C84" s="5" t="s">
        <v>448</v>
      </c>
      <c r="D84" s="6" t="s">
        <v>1005</v>
      </c>
      <c r="E84" s="12" t="s">
        <v>153</v>
      </c>
      <c r="F84" s="38" t="str">
        <f t="shared" si="9"/>
        <v>--</v>
      </c>
      <c r="G84" s="13" t="str">
        <f t="shared" si="10"/>
        <v>--</v>
      </c>
      <c r="H84" s="35" t="str">
        <f>IF(E84="--","--", IF(VLOOKUP($B84,Residential!$B$5:$W$969,2,FALSE)="Yes", E84/0.03, "NV"))</f>
        <v>--</v>
      </c>
      <c r="I84" s="33" t="str">
        <f t="shared" si="11"/>
        <v>--</v>
      </c>
      <c r="J84" s="35" t="str">
        <f>IF(G84="--","--", IF(VLOOKUP($B84,Commercial!$B$5:$AE$975,2,FALSE)="Yes", G84/0.03, "NV"))</f>
        <v>--</v>
      </c>
      <c r="K84" s="33" t="str">
        <f t="shared" si="12"/>
        <v>--</v>
      </c>
      <c r="L84" s="39" t="str">
        <f>VLOOKUP($B84,Residential!$B$5:$W$969,13,FALSE)</f>
        <v>--</v>
      </c>
      <c r="M84" s="36" t="str">
        <f t="shared" si="13"/>
        <v>--</v>
      </c>
      <c r="N84" s="22" t="str">
        <f t="shared" si="14"/>
        <v>--</v>
      </c>
      <c r="O84" s="37" t="str">
        <f>VLOOKUP($B84,Commercial!$B$5:$AE$975,13,FALSE)</f>
        <v>--</v>
      </c>
      <c r="P84" s="36" t="str">
        <f t="shared" si="15"/>
        <v>--</v>
      </c>
      <c r="Q84" s="23" t="str">
        <f t="shared" si="16"/>
        <v>--</v>
      </c>
      <c r="R84" s="40">
        <f t="shared" si="17"/>
        <v>0</v>
      </c>
    </row>
    <row r="85" spans="2:18" s="2" customFormat="1" ht="15" hidden="1">
      <c r="B85" s="5" t="s">
        <v>450</v>
      </c>
      <c r="C85" s="5" t="s">
        <v>450</v>
      </c>
      <c r="D85" s="6" t="s">
        <v>1006</v>
      </c>
      <c r="E85" s="12" t="s">
        <v>153</v>
      </c>
      <c r="F85" s="38" t="str">
        <f t="shared" si="9"/>
        <v>--</v>
      </c>
      <c r="G85" s="13" t="str">
        <f t="shared" si="10"/>
        <v>--</v>
      </c>
      <c r="H85" s="35" t="str">
        <f>IF(E85="--","--", IF(VLOOKUP($B85,Residential!$B$5:$W$969,2,FALSE)="Yes", E85/0.03, "NV"))</f>
        <v>--</v>
      </c>
      <c r="I85" s="33" t="str">
        <f t="shared" si="11"/>
        <v>--</v>
      </c>
      <c r="J85" s="35" t="str">
        <f>IF(G85="--","--", IF(VLOOKUP($B85,Commercial!$B$5:$AE$975,2,FALSE)="Yes", G85/0.03, "NV"))</f>
        <v>--</v>
      </c>
      <c r="K85" s="33" t="str">
        <f t="shared" si="12"/>
        <v>--</v>
      </c>
      <c r="L85" s="39" t="str">
        <f>VLOOKUP($B85,Residential!$B$5:$W$969,13,FALSE)</f>
        <v>--</v>
      </c>
      <c r="M85" s="36" t="str">
        <f t="shared" si="13"/>
        <v>--</v>
      </c>
      <c r="N85" s="22" t="str">
        <f t="shared" si="14"/>
        <v>--</v>
      </c>
      <c r="O85" s="37" t="str">
        <f>VLOOKUP($B85,Commercial!$B$5:$AE$975,13,FALSE)</f>
        <v>--</v>
      </c>
      <c r="P85" s="36" t="str">
        <f t="shared" si="15"/>
        <v>--</v>
      </c>
      <c r="Q85" s="23" t="str">
        <f t="shared" si="16"/>
        <v>--</v>
      </c>
      <c r="R85" s="40">
        <f t="shared" si="17"/>
        <v>0</v>
      </c>
    </row>
    <row r="86" spans="2:18" s="2" customFormat="1" ht="15" hidden="1">
      <c r="B86" s="5" t="s">
        <v>454</v>
      </c>
      <c r="C86" s="5" t="s">
        <v>454</v>
      </c>
      <c r="D86" s="6" t="s">
        <v>1007</v>
      </c>
      <c r="E86" s="12" t="s">
        <v>153</v>
      </c>
      <c r="F86" s="38" t="str">
        <f t="shared" si="9"/>
        <v>--</v>
      </c>
      <c r="G86" s="13" t="str">
        <f t="shared" si="10"/>
        <v>--</v>
      </c>
      <c r="H86" s="35" t="str">
        <f>IF(E86="--","--", IF(VLOOKUP($B86,Residential!$B$5:$W$969,2,FALSE)="Yes", E86/0.03, "NV"))</f>
        <v>--</v>
      </c>
      <c r="I86" s="33" t="str">
        <f t="shared" si="11"/>
        <v>--</v>
      </c>
      <c r="J86" s="35" t="str">
        <f>IF(G86="--","--", IF(VLOOKUP($B86,Commercial!$B$5:$AE$975,2,FALSE)="Yes", G86/0.03, "NV"))</f>
        <v>--</v>
      </c>
      <c r="K86" s="33" t="str">
        <f t="shared" si="12"/>
        <v>--</v>
      </c>
      <c r="L86" s="39" t="str">
        <f>VLOOKUP($B86,Residential!$B$5:$W$969,13,FALSE)</f>
        <v>--</v>
      </c>
      <c r="M86" s="36" t="str">
        <f t="shared" si="13"/>
        <v>--</v>
      </c>
      <c r="N86" s="22" t="str">
        <f t="shared" si="14"/>
        <v>--</v>
      </c>
      <c r="O86" s="37" t="str">
        <f>VLOOKUP($B86,Commercial!$B$5:$AE$975,13,FALSE)</f>
        <v>--</v>
      </c>
      <c r="P86" s="36" t="str">
        <f t="shared" si="15"/>
        <v>--</v>
      </c>
      <c r="Q86" s="23" t="str">
        <f t="shared" si="16"/>
        <v>--</v>
      </c>
      <c r="R86" s="40">
        <f t="shared" si="17"/>
        <v>0</v>
      </c>
    </row>
    <row r="87" spans="2:18" s="2" customFormat="1" ht="15" hidden="1">
      <c r="B87" s="5" t="s">
        <v>462</v>
      </c>
      <c r="C87" s="5" t="s">
        <v>462</v>
      </c>
      <c r="D87" s="6" t="s">
        <v>1008</v>
      </c>
      <c r="E87" s="12" t="s">
        <v>153</v>
      </c>
      <c r="F87" s="38" t="str">
        <f t="shared" si="9"/>
        <v>--</v>
      </c>
      <c r="G87" s="13" t="str">
        <f t="shared" si="10"/>
        <v>--</v>
      </c>
      <c r="H87" s="35" t="str">
        <f>IF(E87="--","--", IF(VLOOKUP($B87,Residential!$B$5:$W$969,2,FALSE)="Yes", E87/0.03, "NV"))</f>
        <v>--</v>
      </c>
      <c r="I87" s="33" t="str">
        <f t="shared" si="11"/>
        <v>--</v>
      </c>
      <c r="J87" s="35" t="str">
        <f>IF(G87="--","--", IF(VLOOKUP($B87,Commercial!$B$5:$AE$975,2,FALSE)="Yes", G87/0.03, "NV"))</f>
        <v>--</v>
      </c>
      <c r="K87" s="33" t="str">
        <f t="shared" si="12"/>
        <v>--</v>
      </c>
      <c r="L87" s="39" t="str">
        <f>VLOOKUP($B87,Residential!$B$5:$W$969,13,FALSE)</f>
        <v>-</v>
      </c>
      <c r="M87" s="36" t="str">
        <f t="shared" si="13"/>
        <v>--</v>
      </c>
      <c r="N87" s="22" t="str">
        <f t="shared" si="14"/>
        <v>--</v>
      </c>
      <c r="O87" s="37" t="str">
        <f>VLOOKUP($B87,Commercial!$B$5:$AE$975,13,FALSE)</f>
        <v>-</v>
      </c>
      <c r="P87" s="36" t="str">
        <f t="shared" si="15"/>
        <v>--</v>
      </c>
      <c r="Q87" s="23" t="str">
        <f t="shared" si="16"/>
        <v>--</v>
      </c>
      <c r="R87" s="40">
        <f t="shared" si="17"/>
        <v>0</v>
      </c>
    </row>
    <row r="88" spans="2:18" s="2" customFormat="1" ht="15" hidden="1">
      <c r="B88" s="5" t="s">
        <v>465</v>
      </c>
      <c r="C88" s="5" t="s">
        <v>465</v>
      </c>
      <c r="D88" s="6" t="s">
        <v>1009</v>
      </c>
      <c r="E88" s="12" t="s">
        <v>153</v>
      </c>
      <c r="F88" s="38" t="str">
        <f t="shared" si="9"/>
        <v>--</v>
      </c>
      <c r="G88" s="13" t="str">
        <f t="shared" si="10"/>
        <v>--</v>
      </c>
      <c r="H88" s="35" t="str">
        <f>IF(E88="--","--", IF(VLOOKUP($B88,Residential!$B$5:$W$969,2,FALSE)="Yes", E88/0.03, "NV"))</f>
        <v>--</v>
      </c>
      <c r="I88" s="33" t="str">
        <f t="shared" si="11"/>
        <v>--</v>
      </c>
      <c r="J88" s="35" t="str">
        <f>IF(G88="--","--", IF(VLOOKUP($B88,Commercial!$B$5:$AE$975,2,FALSE)="Yes", G88/0.03, "NV"))</f>
        <v>--</v>
      </c>
      <c r="K88" s="33" t="str">
        <f t="shared" si="12"/>
        <v>--</v>
      </c>
      <c r="L88" s="39" t="str">
        <f>VLOOKUP($B88,Residential!$B$5:$W$969,13,FALSE)</f>
        <v>--</v>
      </c>
      <c r="M88" s="36" t="str">
        <f t="shared" si="13"/>
        <v>--</v>
      </c>
      <c r="N88" s="22" t="str">
        <f t="shared" si="14"/>
        <v>--</v>
      </c>
      <c r="O88" s="37" t="str">
        <f>VLOOKUP($B88,Commercial!$B$5:$AE$975,13,FALSE)</f>
        <v>--</v>
      </c>
      <c r="P88" s="36" t="str">
        <f t="shared" si="15"/>
        <v>--</v>
      </c>
      <c r="Q88" s="23" t="str">
        <f t="shared" si="16"/>
        <v>--</v>
      </c>
      <c r="R88" s="40">
        <f t="shared" si="17"/>
        <v>0</v>
      </c>
    </row>
    <row r="89" spans="2:18" s="185" customFormat="1" ht="15">
      <c r="B89" s="5" t="s">
        <v>467</v>
      </c>
      <c r="C89" s="186" t="s">
        <v>467</v>
      </c>
      <c r="D89" s="187" t="s">
        <v>1010</v>
      </c>
      <c r="E89" s="196">
        <v>0.49</v>
      </c>
      <c r="F89" s="44">
        <f t="shared" si="9"/>
        <v>1.47</v>
      </c>
      <c r="G89" s="197">
        <f t="shared" si="10"/>
        <v>1.5</v>
      </c>
      <c r="H89" s="35">
        <f>IF(E89="--","--", IF(VLOOKUP($B89,Residential!$B$5:$W$969,2,FALSE)="Yes", E89/0.03, "NV"))</f>
        <v>16.333333333333332</v>
      </c>
      <c r="I89" s="190">
        <f t="shared" si="11"/>
        <v>16</v>
      </c>
      <c r="J89" s="35">
        <f>IF(G89="--","--", IF(VLOOKUP($B89,Commercial!$B$5:$AE$975,2,FALSE)="Yes", G89/0.03, "NV"))</f>
        <v>50</v>
      </c>
      <c r="K89" s="190">
        <f t="shared" si="12"/>
        <v>50</v>
      </c>
      <c r="L89" s="39">
        <f>VLOOKUP($B89,Residential!$B$5:$W$969,22,FALSE)</f>
        <v>3397.129186602871</v>
      </c>
      <c r="M89" s="36">
        <f t="shared" si="13"/>
        <v>1664.5933014354068</v>
      </c>
      <c r="N89" s="191">
        <f t="shared" si="14"/>
        <v>1700</v>
      </c>
      <c r="O89" s="37">
        <f>VLOOKUP($B89,Commercial!$B$5:$AE$975,22,FALSE)</f>
        <v>3401.8264840182646</v>
      </c>
      <c r="P89" s="36">
        <f t="shared" si="15"/>
        <v>5102.7397260273974</v>
      </c>
      <c r="Q89" s="192">
        <f t="shared" si="16"/>
        <v>5100</v>
      </c>
      <c r="R89" s="193">
        <f t="shared" si="17"/>
        <v>1</v>
      </c>
    </row>
    <row r="90" spans="2:18" s="2" customFormat="1" ht="15" hidden="1">
      <c r="B90" s="5" t="s">
        <v>475</v>
      </c>
      <c r="C90" s="5" t="s">
        <v>475</v>
      </c>
      <c r="D90" s="6" t="s">
        <v>1011</v>
      </c>
      <c r="E90" s="12" t="s">
        <v>153</v>
      </c>
      <c r="F90" s="38" t="str">
        <f t="shared" si="9"/>
        <v>--</v>
      </c>
      <c r="G90" s="13" t="str">
        <f t="shared" si="10"/>
        <v>--</v>
      </c>
      <c r="H90" s="35" t="str">
        <f>IF(E90="--","--", IF(VLOOKUP($B90,Residential!$B$5:$W$969,2,FALSE)="Yes", E90/0.03, "NV"))</f>
        <v>--</v>
      </c>
      <c r="I90" s="33" t="str">
        <f t="shared" si="11"/>
        <v>--</v>
      </c>
      <c r="J90" s="35" t="str">
        <f>IF(G90="--","--", IF(VLOOKUP($B90,Commercial!$B$5:$AE$975,2,FALSE)="Yes", G90/0.03, "NV"))</f>
        <v>--</v>
      </c>
      <c r="K90" s="33" t="str">
        <f t="shared" si="12"/>
        <v>--</v>
      </c>
      <c r="L90" s="39" t="str">
        <f>VLOOKUP($B90,Residential!$B$5:$W$969,13,FALSE)</f>
        <v>-</v>
      </c>
      <c r="M90" s="36" t="str">
        <f t="shared" si="13"/>
        <v>--</v>
      </c>
      <c r="N90" s="22" t="str">
        <f t="shared" si="14"/>
        <v>--</v>
      </c>
      <c r="O90" s="37" t="str">
        <f>VLOOKUP($B90,Commercial!$B$5:$AE$975,13,FALSE)</f>
        <v>-</v>
      </c>
      <c r="P90" s="36" t="str">
        <f t="shared" si="15"/>
        <v>--</v>
      </c>
      <c r="Q90" s="23" t="str">
        <f t="shared" si="16"/>
        <v>--</v>
      </c>
      <c r="R90" s="40">
        <f t="shared" si="17"/>
        <v>0</v>
      </c>
    </row>
    <row r="91" spans="2:18" s="185" customFormat="1" ht="15">
      <c r="B91" s="5" t="s">
        <v>477</v>
      </c>
      <c r="C91" s="186" t="s">
        <v>477</v>
      </c>
      <c r="D91" s="187" t="s">
        <v>1012</v>
      </c>
      <c r="E91" s="188">
        <v>7200</v>
      </c>
      <c r="F91" s="38">
        <f t="shared" si="9"/>
        <v>21600</v>
      </c>
      <c r="G91" s="189">
        <f t="shared" si="10"/>
        <v>22000</v>
      </c>
      <c r="H91" s="35">
        <f>IF(E91="--","--", IF(VLOOKUP($B91,Residential!$B$5:$W$969,2,FALSE)="Yes", E91/0.03, "NV"))</f>
        <v>240000</v>
      </c>
      <c r="I91" s="190">
        <f t="shared" si="11"/>
        <v>240000</v>
      </c>
      <c r="J91" s="35">
        <f>IF(G91="--","--", IF(VLOOKUP($B91,Commercial!$B$5:$AE$975,2,FALSE)="Yes", G91/0.03, "NV"))</f>
        <v>733333.33333333337</v>
      </c>
      <c r="K91" s="190">
        <f t="shared" si="12"/>
        <v>730000</v>
      </c>
      <c r="L91" s="39">
        <f>VLOOKUP($B91,Residential!$B$5:$W$969,22,FALSE)</f>
        <v>9661.9217081850529</v>
      </c>
      <c r="M91" s="36">
        <f t="shared" si="13"/>
        <v>69565836.298932388</v>
      </c>
      <c r="N91" s="191">
        <f t="shared" si="14"/>
        <v>70000000</v>
      </c>
      <c r="O91" s="37">
        <f>VLOOKUP($B91,Commercial!$B$5:$AE$975,22,FALSE)</f>
        <v>9673.4693877550999</v>
      </c>
      <c r="P91" s="36">
        <f t="shared" si="15"/>
        <v>212816326.5306122</v>
      </c>
      <c r="Q91" s="192">
        <f t="shared" si="16"/>
        <v>210000000</v>
      </c>
      <c r="R91" s="193">
        <f t="shared" si="17"/>
        <v>1</v>
      </c>
    </row>
    <row r="92" spans="2:18" s="2" customFormat="1" ht="26.25" hidden="1">
      <c r="B92" s="5" t="s">
        <v>481</v>
      </c>
      <c r="C92" s="5" t="s">
        <v>481</v>
      </c>
      <c r="D92" s="6" t="s">
        <v>1013</v>
      </c>
      <c r="E92" s="12" t="s">
        <v>153</v>
      </c>
      <c r="F92" s="38" t="str">
        <f t="shared" si="9"/>
        <v>--</v>
      </c>
      <c r="G92" s="13" t="str">
        <f t="shared" si="10"/>
        <v>--</v>
      </c>
      <c r="H92" s="35" t="str">
        <f>IF(E92="--","--", IF(VLOOKUP($B92,Residential!$B$5:$W$969,2,FALSE)="Yes", E92/0.03, "NV"))</f>
        <v>--</v>
      </c>
      <c r="I92" s="33" t="str">
        <f t="shared" si="11"/>
        <v>--</v>
      </c>
      <c r="J92" s="35" t="str">
        <f>IF(G92="--","--", IF(VLOOKUP($B92,Commercial!$B$5:$AE$975,2,FALSE)="Yes", G92/0.03, "NV"))</f>
        <v>--</v>
      </c>
      <c r="K92" s="33" t="str">
        <f t="shared" si="12"/>
        <v>--</v>
      </c>
      <c r="L92" s="39" t="str">
        <f>VLOOKUP($B92,Residential!$B$5:$W$969,13,FALSE)</f>
        <v>-</v>
      </c>
      <c r="M92" s="36" t="str">
        <f t="shared" si="13"/>
        <v>--</v>
      </c>
      <c r="N92" s="22" t="str">
        <f t="shared" si="14"/>
        <v>--</v>
      </c>
      <c r="O92" s="37" t="str">
        <f>VLOOKUP($B92,Commercial!$B$5:$AE$975,13,FALSE)</f>
        <v>-</v>
      </c>
      <c r="P92" s="36" t="str">
        <f t="shared" si="15"/>
        <v>--</v>
      </c>
      <c r="Q92" s="23" t="str">
        <f t="shared" si="16"/>
        <v>--</v>
      </c>
      <c r="R92" s="40">
        <f t="shared" si="17"/>
        <v>0</v>
      </c>
    </row>
    <row r="93" spans="2:18" s="2" customFormat="1" ht="15" hidden="1">
      <c r="B93" s="5" t="s">
        <v>483</v>
      </c>
      <c r="C93" s="5" t="s">
        <v>483</v>
      </c>
      <c r="D93" s="6" t="s">
        <v>482</v>
      </c>
      <c r="E93" s="12" t="s">
        <v>153</v>
      </c>
      <c r="F93" s="38" t="str">
        <f t="shared" si="9"/>
        <v>--</v>
      </c>
      <c r="G93" s="13" t="str">
        <f t="shared" si="10"/>
        <v>--</v>
      </c>
      <c r="H93" s="35" t="str">
        <f>IF(E93="--","--", IF(VLOOKUP($B93,Residential!$B$5:$W$969,2,FALSE)="Yes", E93/0.03, "NV"))</f>
        <v>--</v>
      </c>
      <c r="I93" s="33" t="str">
        <f t="shared" si="11"/>
        <v>--</v>
      </c>
      <c r="J93" s="35" t="str">
        <f>IF(G93="--","--", IF(VLOOKUP($B93,Commercial!$B$5:$AE$975,2,FALSE)="Yes", G93/0.03, "NV"))</f>
        <v>--</v>
      </c>
      <c r="K93" s="33" t="str">
        <f t="shared" si="12"/>
        <v>--</v>
      </c>
      <c r="L93" s="39" t="str">
        <f>VLOOKUP($B93,Residential!$B$5:$W$969,13,FALSE)</f>
        <v>-</v>
      </c>
      <c r="M93" s="36" t="str">
        <f t="shared" si="13"/>
        <v>--</v>
      </c>
      <c r="N93" s="22" t="str">
        <f t="shared" si="14"/>
        <v>--</v>
      </c>
      <c r="O93" s="37" t="str">
        <f>VLOOKUP($B93,Commercial!$B$5:$AE$975,13,FALSE)</f>
        <v>-</v>
      </c>
      <c r="P93" s="36" t="str">
        <f t="shared" si="15"/>
        <v>--</v>
      </c>
      <c r="Q93" s="23" t="str">
        <f t="shared" si="16"/>
        <v>--</v>
      </c>
      <c r="R93" s="40">
        <f t="shared" si="17"/>
        <v>0</v>
      </c>
    </row>
    <row r="94" spans="2:18" s="2" customFormat="1" ht="15" hidden="1">
      <c r="B94" s="5" t="s">
        <v>485</v>
      </c>
      <c r="C94" s="5" t="s">
        <v>485</v>
      </c>
      <c r="D94" s="6" t="s">
        <v>484</v>
      </c>
      <c r="E94" s="12" t="s">
        <v>153</v>
      </c>
      <c r="F94" s="38" t="str">
        <f t="shared" si="9"/>
        <v>--</v>
      </c>
      <c r="G94" s="13" t="str">
        <f t="shared" si="10"/>
        <v>--</v>
      </c>
      <c r="H94" s="35" t="str">
        <f>IF(E94="--","--", IF(VLOOKUP($B94,Residential!$B$5:$W$969,2,FALSE)="Yes", E94/0.03, "NV"))</f>
        <v>--</v>
      </c>
      <c r="I94" s="33" t="str">
        <f t="shared" si="11"/>
        <v>--</v>
      </c>
      <c r="J94" s="35" t="str">
        <f>IF(G94="--","--", IF(VLOOKUP($B94,Commercial!$B$5:$AE$975,2,FALSE)="Yes", G94/0.03, "NV"))</f>
        <v>--</v>
      </c>
      <c r="K94" s="33" t="str">
        <f t="shared" si="12"/>
        <v>--</v>
      </c>
      <c r="L94" s="39" t="str">
        <f>VLOOKUP($B94,Residential!$B$5:$W$969,13,FALSE)</f>
        <v>-</v>
      </c>
      <c r="M94" s="36" t="str">
        <f t="shared" si="13"/>
        <v>--</v>
      </c>
      <c r="N94" s="22" t="str">
        <f t="shared" si="14"/>
        <v>--</v>
      </c>
      <c r="O94" s="37" t="str">
        <f>VLOOKUP($B94,Commercial!$B$5:$AE$975,13,FALSE)</f>
        <v>-</v>
      </c>
      <c r="P94" s="36" t="str">
        <f t="shared" si="15"/>
        <v>--</v>
      </c>
      <c r="Q94" s="23" t="str">
        <f t="shared" si="16"/>
        <v>--</v>
      </c>
      <c r="R94" s="40">
        <f t="shared" si="17"/>
        <v>0</v>
      </c>
    </row>
    <row r="95" spans="2:18" s="2" customFormat="1" ht="15" hidden="1">
      <c r="B95" s="5" t="s">
        <v>487</v>
      </c>
      <c r="C95" s="5" t="s">
        <v>487</v>
      </c>
      <c r="D95" s="6" t="s">
        <v>1014</v>
      </c>
      <c r="E95" s="12" t="s">
        <v>153</v>
      </c>
      <c r="F95" s="38" t="str">
        <f t="shared" si="9"/>
        <v>--</v>
      </c>
      <c r="G95" s="13" t="str">
        <f t="shared" si="10"/>
        <v>--</v>
      </c>
      <c r="H95" s="35" t="str">
        <f>IF(E95="--","--", IF(VLOOKUP($B95,Residential!$B$5:$W$969,2,FALSE)="Yes", E95/0.03, "NV"))</f>
        <v>--</v>
      </c>
      <c r="I95" s="33" t="str">
        <f t="shared" si="11"/>
        <v>--</v>
      </c>
      <c r="J95" s="35" t="str">
        <f>IF(G95="--","--", IF(VLOOKUP($B95,Commercial!$B$5:$AE$975,2,FALSE)="Yes", G95/0.03, "NV"))</f>
        <v>--</v>
      </c>
      <c r="K95" s="33" t="str">
        <f t="shared" si="12"/>
        <v>--</v>
      </c>
      <c r="L95" s="39" t="str">
        <f>VLOOKUP($B95,Residential!$B$5:$W$969,13,FALSE)</f>
        <v>-</v>
      </c>
      <c r="M95" s="36" t="str">
        <f t="shared" si="13"/>
        <v>--</v>
      </c>
      <c r="N95" s="22" t="str">
        <f t="shared" si="14"/>
        <v>--</v>
      </c>
      <c r="O95" s="37" t="str">
        <f>VLOOKUP($B95,Commercial!$B$5:$AE$975,13,FALSE)</f>
        <v>-</v>
      </c>
      <c r="P95" s="36" t="str">
        <f t="shared" si="15"/>
        <v>--</v>
      </c>
      <c r="Q95" s="23" t="str">
        <f t="shared" si="16"/>
        <v>--</v>
      </c>
      <c r="R95" s="40">
        <f t="shared" si="17"/>
        <v>0</v>
      </c>
    </row>
    <row r="96" spans="2:18" s="185" customFormat="1" ht="15">
      <c r="B96" s="5" t="s">
        <v>489</v>
      </c>
      <c r="C96" s="186" t="s">
        <v>489</v>
      </c>
      <c r="D96" s="187" t="s">
        <v>488</v>
      </c>
      <c r="E96" s="195">
        <v>6</v>
      </c>
      <c r="F96" s="38">
        <f t="shared" si="9"/>
        <v>18</v>
      </c>
      <c r="G96" s="189">
        <f t="shared" si="10"/>
        <v>18</v>
      </c>
      <c r="H96" s="35" t="e">
        <f>IF(E96="--","--", IF(VLOOKUP($B96,Residential!$B$5:$W$969,2,FALSE)="Yes", E96/0.03, "NV"))</f>
        <v>#N/A</v>
      </c>
      <c r="I96" s="190" t="str">
        <f t="shared" si="11"/>
        <v>--</v>
      </c>
      <c r="J96" s="35" t="e">
        <f>IF(G96="--","--", IF(VLOOKUP($B96,Commercial!$B$5:$AE$975,2,FALSE)="Yes", G96/0.03, "NV"))</f>
        <v>#N/A</v>
      </c>
      <c r="K96" s="190" t="str">
        <f t="shared" si="12"/>
        <v>--</v>
      </c>
      <c r="L96" s="39" t="e">
        <f>VLOOKUP($B96,Residential!$B$5:$W$969,22,FALSE)</f>
        <v>#N/A</v>
      </c>
      <c r="M96" s="36" t="str">
        <f t="shared" si="13"/>
        <v>NC</v>
      </c>
      <c r="N96" s="191" t="str">
        <f t="shared" si="14"/>
        <v>NC</v>
      </c>
      <c r="O96" s="37" t="e">
        <f>VLOOKUP($B96,Commercial!$B$5:$AE$975,22,FALSE)</f>
        <v>#N/A</v>
      </c>
      <c r="P96" s="36" t="str">
        <f t="shared" si="15"/>
        <v>NC</v>
      </c>
      <c r="Q96" s="192" t="str">
        <f t="shared" si="16"/>
        <v>NC</v>
      </c>
      <c r="R96" s="193">
        <f t="shared" si="17"/>
        <v>1</v>
      </c>
    </row>
    <row r="97" spans="2:18" s="185" customFormat="1" ht="15">
      <c r="B97" s="5" t="s">
        <v>491</v>
      </c>
      <c r="C97" s="186" t="s">
        <v>491</v>
      </c>
      <c r="D97" s="187" t="s">
        <v>490</v>
      </c>
      <c r="E97" s="188">
        <v>1300</v>
      </c>
      <c r="F97" s="38">
        <f t="shared" si="9"/>
        <v>3900</v>
      </c>
      <c r="G97" s="189">
        <f t="shared" si="10"/>
        <v>3900</v>
      </c>
      <c r="H97" s="35">
        <f>IF(E97="--","--", IF(VLOOKUP($B97,Residential!$B$5:$W$969,2,FALSE)="Yes", E97/0.03, "NV"))</f>
        <v>43333.333333333336</v>
      </c>
      <c r="I97" s="190">
        <f t="shared" si="11"/>
        <v>43000</v>
      </c>
      <c r="J97" s="35">
        <f>IF(G97="--","--", IF(VLOOKUP($B97,Commercial!$B$5:$AE$975,2,FALSE)="Yes", G97/0.03, "NV"))</f>
        <v>130000</v>
      </c>
      <c r="K97" s="190">
        <f t="shared" si="12"/>
        <v>130000</v>
      </c>
      <c r="L97" s="39">
        <f>VLOOKUP($B97,Residential!$B$5:$W$969,22,FALSE)</f>
        <v>774.03846153846155</v>
      </c>
      <c r="M97" s="36">
        <f t="shared" si="13"/>
        <v>1006250</v>
      </c>
      <c r="N97" s="191">
        <f t="shared" si="14"/>
        <v>1000000</v>
      </c>
      <c r="O97" s="37">
        <f>VLOOKUP($B97,Commercial!$B$5:$AE$975,22,FALSE)</f>
        <v>771.68949771689495</v>
      </c>
      <c r="P97" s="36">
        <f t="shared" si="15"/>
        <v>3009589.0410958901</v>
      </c>
      <c r="Q97" s="192">
        <f t="shared" si="16"/>
        <v>3000000</v>
      </c>
      <c r="R97" s="193">
        <f t="shared" si="17"/>
        <v>1</v>
      </c>
    </row>
    <row r="98" spans="2:18" s="2" customFormat="1" ht="15" hidden="1">
      <c r="B98" s="5" t="s">
        <v>493</v>
      </c>
      <c r="C98" s="5" t="s">
        <v>493</v>
      </c>
      <c r="D98" s="6" t="s">
        <v>1015</v>
      </c>
      <c r="E98" s="12" t="s">
        <v>153</v>
      </c>
      <c r="F98" s="38" t="str">
        <f t="shared" si="9"/>
        <v>--</v>
      </c>
      <c r="G98" s="13" t="str">
        <f t="shared" si="10"/>
        <v>--</v>
      </c>
      <c r="H98" s="35" t="str">
        <f>IF(E98="--","--", IF(VLOOKUP($B98,Residential!$B$5:$W$969,2,FALSE)="Yes", E98/0.03, "NV"))</f>
        <v>--</v>
      </c>
      <c r="I98" s="33" t="str">
        <f t="shared" si="11"/>
        <v>--</v>
      </c>
      <c r="J98" s="35" t="str">
        <f>IF(G98="--","--", IF(VLOOKUP($B98,Commercial!$B$5:$AE$975,2,FALSE)="Yes", G98/0.03, "NV"))</f>
        <v>--</v>
      </c>
      <c r="K98" s="33" t="str">
        <f t="shared" si="12"/>
        <v>--</v>
      </c>
      <c r="L98" s="39" t="str">
        <f>VLOOKUP($B98,Residential!$B$5:$W$969,13,FALSE)</f>
        <v>--</v>
      </c>
      <c r="M98" s="36" t="str">
        <f t="shared" si="13"/>
        <v>--</v>
      </c>
      <c r="N98" s="22" t="str">
        <f t="shared" si="14"/>
        <v>--</v>
      </c>
      <c r="O98" s="37" t="str">
        <f>VLOOKUP($B98,Commercial!$B$5:$AE$975,13,FALSE)</f>
        <v>--</v>
      </c>
      <c r="P98" s="36" t="str">
        <f t="shared" si="15"/>
        <v>--</v>
      </c>
      <c r="Q98" s="23" t="str">
        <f t="shared" si="16"/>
        <v>--</v>
      </c>
      <c r="R98" s="40">
        <f t="shared" si="17"/>
        <v>0</v>
      </c>
    </row>
    <row r="99" spans="2:18" s="2" customFormat="1" ht="15" hidden="1">
      <c r="B99" s="5" t="s">
        <v>501</v>
      </c>
      <c r="C99" s="5" t="s">
        <v>501</v>
      </c>
      <c r="D99" s="6" t="s">
        <v>1016</v>
      </c>
      <c r="E99" s="12" t="s">
        <v>153</v>
      </c>
      <c r="F99" s="38" t="str">
        <f t="shared" si="9"/>
        <v>--</v>
      </c>
      <c r="G99" s="13" t="str">
        <f t="shared" si="10"/>
        <v>--</v>
      </c>
      <c r="H99" s="35" t="str">
        <f>IF(E99="--","--", IF(VLOOKUP($B99,Residential!$B$5:$W$969,2,FALSE)="Yes", E99/0.03, "NV"))</f>
        <v>--</v>
      </c>
      <c r="I99" s="33" t="str">
        <f t="shared" si="11"/>
        <v>--</v>
      </c>
      <c r="J99" s="35" t="str">
        <f>IF(G99="--","--", IF(VLOOKUP($B99,Commercial!$B$5:$AE$975,2,FALSE)="Yes", G99/0.03, "NV"))</f>
        <v>--</v>
      </c>
      <c r="K99" s="33" t="str">
        <f t="shared" si="12"/>
        <v>--</v>
      </c>
      <c r="L99" s="39" t="str">
        <f>VLOOKUP($B99,Residential!$B$5:$W$969,13,FALSE)</f>
        <v>--</v>
      </c>
      <c r="M99" s="36" t="str">
        <f t="shared" si="13"/>
        <v>--</v>
      </c>
      <c r="N99" s="22" t="str">
        <f t="shared" si="14"/>
        <v>--</v>
      </c>
      <c r="O99" s="37" t="str">
        <f>VLOOKUP($B99,Commercial!$B$5:$AE$975,13,FALSE)</f>
        <v>--</v>
      </c>
      <c r="P99" s="36" t="str">
        <f t="shared" si="15"/>
        <v>--</v>
      </c>
      <c r="Q99" s="23" t="str">
        <f t="shared" si="16"/>
        <v>--</v>
      </c>
      <c r="R99" s="40">
        <f t="shared" si="17"/>
        <v>0</v>
      </c>
    </row>
    <row r="100" spans="2:18" s="185" customFormat="1" ht="15">
      <c r="B100" s="5" t="s">
        <v>508</v>
      </c>
      <c r="C100" s="186" t="s">
        <v>508</v>
      </c>
      <c r="D100" s="187" t="s">
        <v>1017</v>
      </c>
      <c r="E100" s="188">
        <v>22000</v>
      </c>
      <c r="F100" s="38">
        <f t="shared" si="9"/>
        <v>66000</v>
      </c>
      <c r="G100" s="189">
        <f t="shared" si="10"/>
        <v>66000</v>
      </c>
      <c r="H100" s="35">
        <f>IF(E100="--","--", IF(VLOOKUP($B100,Residential!$B$5:$W$969,2,FALSE)="Yes", E100/0.03, "NV"))</f>
        <v>733333.33333333337</v>
      </c>
      <c r="I100" s="190">
        <f t="shared" si="11"/>
        <v>730000</v>
      </c>
      <c r="J100" s="35">
        <f>IF(G100="--","--", IF(VLOOKUP($B100,Commercial!$B$5:$AE$975,2,FALSE)="Yes", G100/0.03, "NV"))</f>
        <v>2200000</v>
      </c>
      <c r="K100" s="190">
        <f t="shared" si="12"/>
        <v>2200000</v>
      </c>
      <c r="L100" s="39">
        <f>VLOOKUP($B100,Residential!$B$5:$W$969,22,FALSE)</f>
        <v>6.303571428571427</v>
      </c>
      <c r="M100" s="36">
        <f t="shared" si="13"/>
        <v>138678.57142857139</v>
      </c>
      <c r="N100" s="191">
        <f t="shared" si="14"/>
        <v>140000</v>
      </c>
      <c r="O100" s="37">
        <f>VLOOKUP($B100,Commercial!$B$5:$AE$975,22,FALSE)</f>
        <v>6.2729124236252547</v>
      </c>
      <c r="P100" s="36">
        <f t="shared" si="15"/>
        <v>414012.21995926683</v>
      </c>
      <c r="Q100" s="192">
        <f t="shared" si="16"/>
        <v>410000</v>
      </c>
      <c r="R100" s="193">
        <f t="shared" si="17"/>
        <v>1</v>
      </c>
    </row>
    <row r="101" spans="2:18" s="2" customFormat="1" ht="26.25" hidden="1">
      <c r="B101" s="5" t="s">
        <v>394</v>
      </c>
      <c r="C101" s="5" t="s">
        <v>394</v>
      </c>
      <c r="D101" s="6" t="s">
        <v>1018</v>
      </c>
      <c r="E101" s="12" t="s">
        <v>153</v>
      </c>
      <c r="F101" s="38" t="str">
        <f t="shared" si="9"/>
        <v>--</v>
      </c>
      <c r="G101" s="13" t="str">
        <f t="shared" si="10"/>
        <v>--</v>
      </c>
      <c r="H101" s="35" t="str">
        <f>IF(E101="--","--", IF(VLOOKUP($B101,Residential!$B$5:$W$969,2,FALSE)="Yes", E101/0.03, "NV"))</f>
        <v>--</v>
      </c>
      <c r="I101" s="33" t="str">
        <f t="shared" si="11"/>
        <v>--</v>
      </c>
      <c r="J101" s="35" t="str">
        <f>IF(G101="--","--", IF(VLOOKUP($B101,Commercial!$B$5:$AE$975,2,FALSE)="Yes", G101/0.03, "NV"))</f>
        <v>--</v>
      </c>
      <c r="K101" s="33" t="str">
        <f t="shared" si="12"/>
        <v>--</v>
      </c>
      <c r="L101" s="39">
        <f>VLOOKUP($B101,Residential!$B$5:$W$969,13,FALSE)</f>
        <v>0.156</v>
      </c>
      <c r="M101" s="36" t="str">
        <f t="shared" si="13"/>
        <v>--</v>
      </c>
      <c r="N101" s="22" t="str">
        <f t="shared" si="14"/>
        <v>--</v>
      </c>
      <c r="O101" s="37">
        <f>VLOOKUP($B101,Commercial!$B$5:$AE$975,13,FALSE)</f>
        <v>0.68100000000000005</v>
      </c>
      <c r="P101" s="36" t="str">
        <f t="shared" si="15"/>
        <v>--</v>
      </c>
      <c r="Q101" s="23" t="str">
        <f t="shared" si="16"/>
        <v>--</v>
      </c>
      <c r="R101" s="40">
        <f t="shared" si="17"/>
        <v>0</v>
      </c>
    </row>
    <row r="102" spans="2:18" s="2" customFormat="1" ht="26.25" hidden="1">
      <c r="B102" s="5" t="s">
        <v>423</v>
      </c>
      <c r="C102" s="5" t="s">
        <v>423</v>
      </c>
      <c r="D102" s="6" t="s">
        <v>1019</v>
      </c>
      <c r="E102" s="12" t="s">
        <v>153</v>
      </c>
      <c r="F102" s="38" t="str">
        <f t="shared" si="9"/>
        <v>--</v>
      </c>
      <c r="G102" s="13" t="str">
        <f t="shared" si="10"/>
        <v>--</v>
      </c>
      <c r="H102" s="35" t="str">
        <f>IF(E102="--","--", IF(VLOOKUP($B102,Residential!$B$5:$W$969,2,FALSE)="Yes", E102/0.03, "NV"))</f>
        <v>--</v>
      </c>
      <c r="I102" s="33" t="str">
        <f t="shared" si="11"/>
        <v>--</v>
      </c>
      <c r="J102" s="35" t="str">
        <f>IF(G102="--","--", IF(VLOOKUP($B102,Commercial!$B$5:$AE$975,2,FALSE)="Yes", G102/0.03, "NV"))</f>
        <v>--</v>
      </c>
      <c r="K102" s="33" t="str">
        <f t="shared" si="12"/>
        <v>--</v>
      </c>
      <c r="L102" s="39">
        <f>VLOOKUP($B102,Residential!$B$5:$W$969,13,FALSE)</f>
        <v>3.6</v>
      </c>
      <c r="M102" s="36" t="str">
        <f t="shared" si="13"/>
        <v>--</v>
      </c>
      <c r="N102" s="22" t="str">
        <f t="shared" si="14"/>
        <v>--</v>
      </c>
      <c r="O102" s="37">
        <f>VLOOKUP($B102,Commercial!$B$5:$AE$975,13,FALSE)</f>
        <v>15.7</v>
      </c>
      <c r="P102" s="36" t="str">
        <f t="shared" si="15"/>
        <v>--</v>
      </c>
      <c r="Q102" s="23" t="str">
        <f t="shared" si="16"/>
        <v>--</v>
      </c>
      <c r="R102" s="40">
        <f t="shared" si="17"/>
        <v>0</v>
      </c>
    </row>
    <row r="103" spans="2:18" s="185" customFormat="1" ht="15">
      <c r="B103" s="5" t="s">
        <v>511</v>
      </c>
      <c r="C103" s="186" t="s">
        <v>511</v>
      </c>
      <c r="D103" s="187" t="s">
        <v>1020</v>
      </c>
      <c r="E103" s="188">
        <v>2000</v>
      </c>
      <c r="F103" s="38">
        <f t="shared" si="9"/>
        <v>6000</v>
      </c>
      <c r="G103" s="189">
        <f t="shared" si="10"/>
        <v>6000</v>
      </c>
      <c r="H103" s="35" t="str">
        <f>IF(E103="--","--", IF(VLOOKUP($B103,Residential!$B$5:$W$969,2,FALSE)="Yes", E103/0.03, "NV"))</f>
        <v>NV</v>
      </c>
      <c r="I103" s="190" t="str">
        <f t="shared" si="11"/>
        <v>NV</v>
      </c>
      <c r="J103" s="35" t="str">
        <f>IF(G103="--","--", IF(VLOOKUP($B103,Commercial!$B$5:$AE$975,2,FALSE)="Yes", G103/0.03, "NV"))</f>
        <v>NV</v>
      </c>
      <c r="K103" s="190" t="str">
        <f t="shared" si="12"/>
        <v>NV</v>
      </c>
      <c r="L103" s="39" t="str">
        <f>VLOOKUP($B103,Residential!$B$5:$W$969,22,FALSE)</f>
        <v>NV</v>
      </c>
      <c r="M103" s="36" t="str">
        <f t="shared" si="13"/>
        <v>NV</v>
      </c>
      <c r="N103" s="191" t="str">
        <f t="shared" si="14"/>
        <v>NV</v>
      </c>
      <c r="O103" s="37" t="str">
        <f>VLOOKUP($B103,Commercial!$B$5:$AE$975,22,FALSE)</f>
        <v>NV</v>
      </c>
      <c r="P103" s="36" t="str">
        <f t="shared" si="15"/>
        <v>NV</v>
      </c>
      <c r="Q103" s="192" t="str">
        <f t="shared" si="16"/>
        <v>NV</v>
      </c>
      <c r="R103" s="193">
        <f t="shared" si="17"/>
        <v>1</v>
      </c>
    </row>
    <row r="104" spans="2:18" s="185" customFormat="1" ht="15">
      <c r="B104" s="5" t="s">
        <v>513</v>
      </c>
      <c r="C104" s="186" t="s">
        <v>513</v>
      </c>
      <c r="D104" s="187" t="s">
        <v>1021</v>
      </c>
      <c r="E104" s="188">
        <v>29000</v>
      </c>
      <c r="F104" s="38">
        <f t="shared" si="9"/>
        <v>87000</v>
      </c>
      <c r="G104" s="189">
        <f t="shared" si="10"/>
        <v>87000</v>
      </c>
      <c r="H104" s="35" t="str">
        <f>IF(E104="--","--", IF(VLOOKUP($B104,Residential!$B$5:$W$969,2,FALSE)="Yes", E104/0.03, "NV"))</f>
        <v>NV</v>
      </c>
      <c r="I104" s="190" t="str">
        <f t="shared" si="11"/>
        <v>NV</v>
      </c>
      <c r="J104" s="35" t="str">
        <f>IF(G104="--","--", IF(VLOOKUP($B104,Commercial!$B$5:$AE$975,2,FALSE)="Yes", G104/0.03, "NV"))</f>
        <v>NV</v>
      </c>
      <c r="K104" s="190" t="str">
        <f t="shared" si="12"/>
        <v>NV</v>
      </c>
      <c r="L104" s="39" t="str">
        <f>VLOOKUP($B104,Residential!$B$5:$W$969,22,FALSE)</f>
        <v>NV</v>
      </c>
      <c r="M104" s="36" t="str">
        <f t="shared" si="13"/>
        <v>NV</v>
      </c>
      <c r="N104" s="191" t="str">
        <f t="shared" si="14"/>
        <v>NV</v>
      </c>
      <c r="O104" s="37" t="str">
        <f>VLOOKUP($B104,Commercial!$B$5:$AE$975,22,FALSE)</f>
        <v>NV</v>
      </c>
      <c r="P104" s="36" t="str">
        <f t="shared" si="15"/>
        <v>NV</v>
      </c>
      <c r="Q104" s="192" t="str">
        <f t="shared" si="16"/>
        <v>NV</v>
      </c>
      <c r="R104" s="193">
        <f t="shared" si="17"/>
        <v>1</v>
      </c>
    </row>
    <row r="105" spans="2:18" s="185" customFormat="1" ht="15">
      <c r="B105" s="5" t="s">
        <v>497</v>
      </c>
      <c r="C105" s="186" t="s">
        <v>497</v>
      </c>
      <c r="D105" s="187" t="s">
        <v>1022</v>
      </c>
      <c r="E105" s="188">
        <v>370</v>
      </c>
      <c r="F105" s="38">
        <f t="shared" si="9"/>
        <v>1110</v>
      </c>
      <c r="G105" s="189">
        <f t="shared" si="10"/>
        <v>1100</v>
      </c>
      <c r="H105" s="35">
        <f>IF(E105="--","--", IF(VLOOKUP($B105,Residential!$B$5:$W$969,2,FALSE)="Yes", E105/0.03, "NV"))</f>
        <v>12333.333333333334</v>
      </c>
      <c r="I105" s="190">
        <f t="shared" si="11"/>
        <v>12000</v>
      </c>
      <c r="J105" s="35">
        <f>IF(G105="--","--", IF(VLOOKUP($B105,Commercial!$B$5:$AE$975,2,FALSE)="Yes", G105/0.03, "NV"))</f>
        <v>36666.666666666672</v>
      </c>
      <c r="K105" s="190">
        <f t="shared" si="12"/>
        <v>37000</v>
      </c>
      <c r="L105" s="39">
        <f>VLOOKUP($B105,Residential!$B$5:$W$969,22,FALSE)</f>
        <v>119424.46043165466</v>
      </c>
      <c r="M105" s="36">
        <f t="shared" si="13"/>
        <v>44187050.359712228</v>
      </c>
      <c r="N105" s="191">
        <f t="shared" si="14"/>
        <v>44000000</v>
      </c>
      <c r="O105" s="37">
        <f>VLOOKUP($B105,Commercial!$B$5:$AE$975,22,FALSE)</f>
        <v>119428.57142857143</v>
      </c>
      <c r="P105" s="36">
        <f t="shared" si="15"/>
        <v>131371428.57142858</v>
      </c>
      <c r="Q105" s="192">
        <f t="shared" si="16"/>
        <v>130000000</v>
      </c>
      <c r="R105" s="193">
        <f t="shared" si="17"/>
        <v>1</v>
      </c>
    </row>
    <row r="106" spans="2:18" s="185" customFormat="1" ht="16.899999999999999" customHeight="1">
      <c r="B106" s="5" t="s">
        <v>495</v>
      </c>
      <c r="C106" s="186" t="s">
        <v>495</v>
      </c>
      <c r="D106" s="187" t="s">
        <v>1023</v>
      </c>
      <c r="E106" s="188">
        <v>140</v>
      </c>
      <c r="F106" s="38">
        <f t="shared" si="9"/>
        <v>420</v>
      </c>
      <c r="G106" s="189">
        <f t="shared" si="10"/>
        <v>420</v>
      </c>
      <c r="H106" s="35">
        <f>IF(E106="--","--", IF(VLOOKUP($B106,Residential!$B$5:$W$969,2,FALSE)="Yes", E106/0.03, "NV"))</f>
        <v>4666.666666666667</v>
      </c>
      <c r="I106" s="190">
        <f t="shared" si="11"/>
        <v>4700</v>
      </c>
      <c r="J106" s="35">
        <f>IF(G106="--","--", IF(VLOOKUP($B106,Commercial!$B$5:$AE$975,2,FALSE)="Yes", G106/0.03, "NV"))</f>
        <v>14000</v>
      </c>
      <c r="K106" s="190">
        <f t="shared" si="12"/>
        <v>14000</v>
      </c>
      <c r="L106" s="39">
        <f>VLOOKUP($B106,Residential!$B$5:$W$969,22,FALSE)</f>
        <v>18210.862619808307</v>
      </c>
      <c r="M106" s="36">
        <f t="shared" si="13"/>
        <v>2549520.7667731629</v>
      </c>
      <c r="N106" s="191">
        <f t="shared" si="14"/>
        <v>2500000</v>
      </c>
      <c r="O106" s="37">
        <f>VLOOKUP($B106,Commercial!$B$5:$AE$975,22,FALSE)</f>
        <v>18250.950570342204</v>
      </c>
      <c r="P106" s="36">
        <f t="shared" si="15"/>
        <v>7665399.2395437257</v>
      </c>
      <c r="Q106" s="192">
        <f t="shared" si="16"/>
        <v>7700000</v>
      </c>
      <c r="R106" s="193">
        <f t="shared" si="17"/>
        <v>1</v>
      </c>
    </row>
    <row r="107" spans="2:18" s="185" customFormat="1" ht="15">
      <c r="B107" s="5" t="s">
        <v>655</v>
      </c>
      <c r="C107" s="186" t="s">
        <v>655</v>
      </c>
      <c r="D107" s="187" t="s">
        <v>1024</v>
      </c>
      <c r="E107" s="188">
        <v>93</v>
      </c>
      <c r="F107" s="38">
        <f t="shared" si="9"/>
        <v>279</v>
      </c>
      <c r="G107" s="189">
        <f t="shared" si="10"/>
        <v>280</v>
      </c>
      <c r="H107" s="35">
        <f>IF(E107="--","--", IF(VLOOKUP($B107,Residential!$B$5:$W$969,2,FALSE)="Yes", E107/0.03, "NV"))</f>
        <v>3100</v>
      </c>
      <c r="I107" s="190">
        <f t="shared" si="11"/>
        <v>3100</v>
      </c>
      <c r="J107" s="35">
        <f>IF(G107="--","--", IF(VLOOKUP($B107,Commercial!$B$5:$AE$975,2,FALSE)="Yes", G107/0.03, "NV"))</f>
        <v>9333.3333333333339</v>
      </c>
      <c r="K107" s="190">
        <f t="shared" si="12"/>
        <v>9300</v>
      </c>
      <c r="L107" s="39">
        <f>VLOOKUP($B107,Residential!$B$5:$W$969,22,FALSE)</f>
        <v>154794.5205479452</v>
      </c>
      <c r="M107" s="36">
        <f t="shared" si="13"/>
        <v>14395890.410958903</v>
      </c>
      <c r="N107" s="191">
        <f t="shared" si="14"/>
        <v>14000000</v>
      </c>
      <c r="O107" s="37">
        <f>VLOOKUP($B107,Commercial!$B$5:$AE$975,22,FALSE)</f>
        <v>155048.85993485342</v>
      </c>
      <c r="P107" s="36">
        <f t="shared" si="15"/>
        <v>43413680.781758957</v>
      </c>
      <c r="Q107" s="192">
        <f t="shared" si="16"/>
        <v>43000000</v>
      </c>
      <c r="R107" s="193">
        <f t="shared" si="17"/>
        <v>1</v>
      </c>
    </row>
    <row r="108" spans="2:18" s="2" customFormat="1" ht="26.25" hidden="1">
      <c r="B108" s="5" t="s">
        <v>653</v>
      </c>
      <c r="C108" s="5" t="s">
        <v>653</v>
      </c>
      <c r="D108" s="6" t="s">
        <v>1025</v>
      </c>
      <c r="E108" s="12" t="s">
        <v>153</v>
      </c>
      <c r="F108" s="38" t="str">
        <f t="shared" si="9"/>
        <v>--</v>
      </c>
      <c r="G108" s="13" t="str">
        <f t="shared" si="10"/>
        <v>--</v>
      </c>
      <c r="H108" s="35" t="str">
        <f>IF(E108="--","--", IF(VLOOKUP($B108,Residential!$B$5:$W$969,2,FALSE)="Yes", E108/0.03, "NV"))</f>
        <v>--</v>
      </c>
      <c r="I108" s="33" t="str">
        <f t="shared" si="11"/>
        <v>--</v>
      </c>
      <c r="J108" s="35" t="str">
        <f>IF(G108="--","--", IF(VLOOKUP($B108,Commercial!$B$5:$AE$975,2,FALSE)="Yes", G108/0.03, "NV"))</f>
        <v>--</v>
      </c>
      <c r="K108" s="33" t="str">
        <f t="shared" si="12"/>
        <v>--</v>
      </c>
      <c r="L108" s="39" t="str">
        <f>VLOOKUP($B108,Residential!$B$5:$W$969,13,FALSE)</f>
        <v>--</v>
      </c>
      <c r="M108" s="36" t="str">
        <f t="shared" si="13"/>
        <v>--</v>
      </c>
      <c r="N108" s="22" t="str">
        <f t="shared" si="14"/>
        <v>--</v>
      </c>
      <c r="O108" s="37" t="str">
        <f>VLOOKUP($B108,Commercial!$B$5:$AE$975,13,FALSE)</f>
        <v>--</v>
      </c>
      <c r="P108" s="36" t="str">
        <f t="shared" si="15"/>
        <v>--</v>
      </c>
      <c r="Q108" s="23" t="str">
        <f t="shared" si="16"/>
        <v>--</v>
      </c>
      <c r="R108" s="40">
        <f t="shared" si="17"/>
        <v>0</v>
      </c>
    </row>
    <row r="109" spans="2:18" s="185" customFormat="1" ht="15">
      <c r="B109" s="5" t="s">
        <v>515</v>
      </c>
      <c r="C109" s="186" t="s">
        <v>515</v>
      </c>
      <c r="D109" s="187" t="s">
        <v>1026</v>
      </c>
      <c r="E109" s="188">
        <v>160</v>
      </c>
      <c r="F109" s="38">
        <f t="shared" si="9"/>
        <v>480</v>
      </c>
      <c r="G109" s="189">
        <f t="shared" si="10"/>
        <v>480</v>
      </c>
      <c r="H109" s="35">
        <f>IF(E109="--","--", IF(VLOOKUP($B109,Residential!$B$5:$W$969,2,FALSE)="Yes", E109/0.03, "NV"))</f>
        <v>5333.3333333333339</v>
      </c>
      <c r="I109" s="190">
        <f t="shared" si="11"/>
        <v>5300</v>
      </c>
      <c r="J109" s="35">
        <f>IF(G109="--","--", IF(VLOOKUP($B109,Commercial!$B$5:$AE$975,2,FALSE)="Yes", G109/0.03, "NV"))</f>
        <v>16000</v>
      </c>
      <c r="K109" s="190">
        <f t="shared" si="12"/>
        <v>16000</v>
      </c>
      <c r="L109" s="39">
        <f>VLOOKUP($B109,Residential!$B$5:$W$969,22,FALSE)</f>
        <v>248.22485207100596</v>
      </c>
      <c r="M109" s="36">
        <f t="shared" si="13"/>
        <v>39715.976331360951</v>
      </c>
      <c r="N109" s="191">
        <f t="shared" si="14"/>
        <v>40000</v>
      </c>
      <c r="O109" s="37">
        <f>VLOOKUP($B109,Commercial!$B$5:$AE$975,22,FALSE)</f>
        <v>246.94376528117363</v>
      </c>
      <c r="P109" s="36">
        <f t="shared" si="15"/>
        <v>118533.00733496335</v>
      </c>
      <c r="Q109" s="192">
        <f t="shared" si="16"/>
        <v>120000</v>
      </c>
      <c r="R109" s="193">
        <f t="shared" si="17"/>
        <v>1</v>
      </c>
    </row>
    <row r="110" spans="2:18" s="2" customFormat="1" ht="15" hidden="1">
      <c r="B110" s="5" t="s">
        <v>517</v>
      </c>
      <c r="C110" s="5" t="s">
        <v>517</v>
      </c>
      <c r="D110" s="6" t="s">
        <v>1027</v>
      </c>
      <c r="E110" s="12" t="s">
        <v>153</v>
      </c>
      <c r="F110" s="38" t="str">
        <f t="shared" si="9"/>
        <v>--</v>
      </c>
      <c r="G110" s="13" t="str">
        <f t="shared" si="10"/>
        <v>--</v>
      </c>
      <c r="H110" s="35" t="str">
        <f>IF(E110="--","--", IF(VLOOKUP($B110,Residential!$B$5:$W$969,2,FALSE)="Yes", E110/0.03, "NV"))</f>
        <v>--</v>
      </c>
      <c r="I110" s="33" t="str">
        <f t="shared" si="11"/>
        <v>--</v>
      </c>
      <c r="J110" s="35" t="str">
        <f>IF(G110="--","--", IF(VLOOKUP($B110,Commercial!$B$5:$AE$975,2,FALSE)="Yes", G110/0.03, "NV"))</f>
        <v>--</v>
      </c>
      <c r="K110" s="33" t="str">
        <f t="shared" si="12"/>
        <v>--</v>
      </c>
      <c r="L110" s="39" t="str">
        <f>VLOOKUP($B110,Residential!$B$5:$W$969,13,FALSE)</f>
        <v>-</v>
      </c>
      <c r="M110" s="36" t="str">
        <f t="shared" si="13"/>
        <v>--</v>
      </c>
      <c r="N110" s="22" t="str">
        <f t="shared" si="14"/>
        <v>--</v>
      </c>
      <c r="O110" s="37" t="str">
        <f>VLOOKUP($B110,Commercial!$B$5:$AE$975,13,FALSE)</f>
        <v>-</v>
      </c>
      <c r="P110" s="36" t="str">
        <f t="shared" si="15"/>
        <v>--</v>
      </c>
      <c r="Q110" s="23" t="str">
        <f t="shared" si="16"/>
        <v>--</v>
      </c>
      <c r="R110" s="40">
        <f t="shared" si="17"/>
        <v>0</v>
      </c>
    </row>
    <row r="111" spans="2:18" s="185" customFormat="1" ht="15">
      <c r="B111" s="25" t="s">
        <v>523</v>
      </c>
      <c r="C111" s="200">
        <v>239</v>
      </c>
      <c r="D111" s="187" t="s">
        <v>1028</v>
      </c>
      <c r="E111" s="188">
        <v>240</v>
      </c>
      <c r="F111" s="38">
        <f t="shared" si="9"/>
        <v>720</v>
      </c>
      <c r="G111" s="189">
        <f t="shared" si="10"/>
        <v>720</v>
      </c>
      <c r="H111" s="35" t="str">
        <f>IF(E111="--","--", IF(VLOOKUP($B111,Residential!$B$5:$W$969,2,FALSE)="Yes", E111/0.03, "NV"))</f>
        <v>NV</v>
      </c>
      <c r="I111" s="190" t="str">
        <f t="shared" si="11"/>
        <v>NV</v>
      </c>
      <c r="J111" s="35" t="str">
        <f>IF(G111="--","--", IF(VLOOKUP($B111,Commercial!$B$5:$AE$975,2,FALSE)="Yes", G111/0.03, "NV"))</f>
        <v>NV</v>
      </c>
      <c r="K111" s="190" t="str">
        <f t="shared" si="12"/>
        <v>NV</v>
      </c>
      <c r="L111" s="39" t="str">
        <f>VLOOKUP($B111,Residential!$B$5:$W$969,22,FALSE)</f>
        <v>NV</v>
      </c>
      <c r="M111" s="36" t="str">
        <f t="shared" si="13"/>
        <v>NV</v>
      </c>
      <c r="N111" s="191" t="str">
        <f t="shared" si="14"/>
        <v>NV</v>
      </c>
      <c r="O111" s="37" t="str">
        <f>VLOOKUP($B111,Commercial!$B$5:$AE$975,22,FALSE)</f>
        <v>NV</v>
      </c>
      <c r="P111" s="36" t="str">
        <f t="shared" si="15"/>
        <v>NV</v>
      </c>
      <c r="Q111" s="192" t="str">
        <f t="shared" si="16"/>
        <v>NV</v>
      </c>
      <c r="R111" s="193">
        <f t="shared" si="17"/>
        <v>1</v>
      </c>
    </row>
    <row r="112" spans="2:18" s="185" customFormat="1" ht="15">
      <c r="B112" s="5" t="s">
        <v>525</v>
      </c>
      <c r="C112" s="186" t="s">
        <v>525</v>
      </c>
      <c r="D112" s="187" t="s">
        <v>1029</v>
      </c>
      <c r="E112" s="188">
        <v>16</v>
      </c>
      <c r="F112" s="38">
        <f t="shared" si="9"/>
        <v>48</v>
      </c>
      <c r="G112" s="189">
        <f t="shared" si="10"/>
        <v>48</v>
      </c>
      <c r="H112" s="35" t="str">
        <f>IF(E112="--","--", IF(VLOOKUP($B112,Residential!$B$5:$W$969,2,FALSE)="Yes", E112/0.03, "NV"))</f>
        <v>NV</v>
      </c>
      <c r="I112" s="190" t="str">
        <f t="shared" si="11"/>
        <v>NV</v>
      </c>
      <c r="J112" s="35" t="str">
        <f>IF(G112="--","--", IF(VLOOKUP($B112,Commercial!$B$5:$AE$975,2,FALSE)="Yes", G112/0.03, "NV"))</f>
        <v>NV</v>
      </c>
      <c r="K112" s="190" t="str">
        <f t="shared" si="12"/>
        <v>NV</v>
      </c>
      <c r="L112" s="39" t="str">
        <f>VLOOKUP($B112,Residential!$B$5:$W$969,22,FALSE)</f>
        <v>NV</v>
      </c>
      <c r="M112" s="36" t="str">
        <f t="shared" si="13"/>
        <v>NV</v>
      </c>
      <c r="N112" s="191" t="str">
        <f t="shared" si="14"/>
        <v>NV</v>
      </c>
      <c r="O112" s="37" t="str">
        <f>VLOOKUP($B112,Commercial!$B$5:$AE$975,22,FALSE)</f>
        <v>NV</v>
      </c>
      <c r="P112" s="36" t="str">
        <f t="shared" si="15"/>
        <v>NV</v>
      </c>
      <c r="Q112" s="192" t="str">
        <f t="shared" si="16"/>
        <v>NV</v>
      </c>
      <c r="R112" s="193">
        <f t="shared" si="17"/>
        <v>1</v>
      </c>
    </row>
    <row r="113" spans="2:18" s="185" customFormat="1" ht="15">
      <c r="B113" s="5" t="s">
        <v>527</v>
      </c>
      <c r="C113" s="186" t="s">
        <v>527</v>
      </c>
      <c r="D113" s="187" t="s">
        <v>526</v>
      </c>
      <c r="E113" s="188">
        <v>49</v>
      </c>
      <c r="F113" s="38">
        <f t="shared" si="9"/>
        <v>147</v>
      </c>
      <c r="G113" s="189">
        <f t="shared" si="10"/>
        <v>150</v>
      </c>
      <c r="H113" s="35">
        <f>IF(E113="--","--", IF(VLOOKUP($B113,Residential!$B$5:$W$969,2,FALSE)="Yes", E113/0.03, "NV"))</f>
        <v>1633.3333333333335</v>
      </c>
      <c r="I113" s="190">
        <f t="shared" si="11"/>
        <v>1600</v>
      </c>
      <c r="J113" s="35">
        <f>IF(G113="--","--", IF(VLOOKUP($B113,Commercial!$B$5:$AE$975,2,FALSE)="Yes", G113/0.03, "NV"))</f>
        <v>5000</v>
      </c>
      <c r="K113" s="190">
        <f t="shared" si="12"/>
        <v>5000</v>
      </c>
      <c r="L113" s="39">
        <f>VLOOKUP($B113,Residential!$B$5:$W$969,22,FALSE)</f>
        <v>104379.56204379561</v>
      </c>
      <c r="M113" s="36">
        <f t="shared" si="13"/>
        <v>5114598.5401459849</v>
      </c>
      <c r="N113" s="191">
        <f t="shared" si="14"/>
        <v>5100000</v>
      </c>
      <c r="O113" s="37">
        <f>VLOOKUP($B113,Commercial!$B$5:$AE$975,22,FALSE)</f>
        <v>104216.86746987952</v>
      </c>
      <c r="P113" s="36">
        <f t="shared" si="15"/>
        <v>15632530.120481929</v>
      </c>
      <c r="Q113" s="192">
        <f t="shared" si="16"/>
        <v>16000000</v>
      </c>
      <c r="R113" s="193">
        <f t="shared" si="17"/>
        <v>1</v>
      </c>
    </row>
    <row r="114" spans="2:18" s="185" customFormat="1" ht="15">
      <c r="B114" s="5" t="s">
        <v>537</v>
      </c>
      <c r="C114" s="186" t="s">
        <v>537</v>
      </c>
      <c r="D114" s="187" t="s">
        <v>536</v>
      </c>
      <c r="E114" s="195">
        <v>4.0999999999999996</v>
      </c>
      <c r="F114" s="38">
        <f t="shared" si="9"/>
        <v>12.299999999999999</v>
      </c>
      <c r="G114" s="189">
        <f t="shared" si="10"/>
        <v>12</v>
      </c>
      <c r="H114" s="35" t="str">
        <f>IF(E114="--","--", IF(VLOOKUP($B114,Residential!$B$5:$W$969,2,FALSE)="Yes", E114/0.03, "NV"))</f>
        <v>NV</v>
      </c>
      <c r="I114" s="190" t="str">
        <f t="shared" si="11"/>
        <v>NV</v>
      </c>
      <c r="J114" s="35" t="str">
        <f>IF(G114="--","--", IF(VLOOKUP($B114,Commercial!$B$5:$AE$975,2,FALSE)="Yes", G114/0.03, "NV"))</f>
        <v>NV</v>
      </c>
      <c r="K114" s="190" t="str">
        <f t="shared" si="12"/>
        <v>NV</v>
      </c>
      <c r="L114" s="39" t="str">
        <f>VLOOKUP($B114,Residential!$B$5:$W$969,22,FALSE)</f>
        <v>NV</v>
      </c>
      <c r="M114" s="36" t="str">
        <f t="shared" si="13"/>
        <v>NV</v>
      </c>
      <c r="N114" s="191" t="str">
        <f t="shared" si="14"/>
        <v>NV</v>
      </c>
      <c r="O114" s="37" t="str">
        <f>VLOOKUP($B114,Commercial!$B$5:$AE$975,22,FALSE)</f>
        <v>NV</v>
      </c>
      <c r="P114" s="36" t="str">
        <f t="shared" si="15"/>
        <v>NV</v>
      </c>
      <c r="Q114" s="192" t="str">
        <f t="shared" si="16"/>
        <v>NV</v>
      </c>
      <c r="R114" s="193">
        <f t="shared" si="17"/>
        <v>1</v>
      </c>
    </row>
    <row r="115" spans="2:18" s="2" customFormat="1" ht="15" hidden="1">
      <c r="B115" s="5" t="s">
        <v>541</v>
      </c>
      <c r="C115" s="5" t="s">
        <v>541</v>
      </c>
      <c r="D115" s="6" t="s">
        <v>540</v>
      </c>
      <c r="E115" s="12" t="s">
        <v>153</v>
      </c>
      <c r="F115" s="38" t="str">
        <f t="shared" si="9"/>
        <v>--</v>
      </c>
      <c r="G115" s="13" t="str">
        <f t="shared" si="10"/>
        <v>--</v>
      </c>
      <c r="H115" s="35" t="str">
        <f>IF(E115="--","--", IF(VLOOKUP($B115,Residential!$B$5:$W$969,2,FALSE)="Yes", E115/0.03, "NV"))</f>
        <v>--</v>
      </c>
      <c r="I115" s="33" t="str">
        <f t="shared" si="11"/>
        <v>--</v>
      </c>
      <c r="J115" s="35" t="str">
        <f>IF(G115="--","--", IF(VLOOKUP($B115,Commercial!$B$5:$AE$975,2,FALSE)="Yes", G115/0.03, "NV"))</f>
        <v>--</v>
      </c>
      <c r="K115" s="33" t="str">
        <f t="shared" si="12"/>
        <v>--</v>
      </c>
      <c r="L115" s="39">
        <f>VLOOKUP($B115,Residential!$B$5:$W$969,13,FALSE)</f>
        <v>7.1999999999999995E-2</v>
      </c>
      <c r="M115" s="36" t="str">
        <f t="shared" si="13"/>
        <v>--</v>
      </c>
      <c r="N115" s="22" t="str">
        <f t="shared" si="14"/>
        <v>--</v>
      </c>
      <c r="O115" s="37">
        <f>VLOOKUP($B115,Commercial!$B$5:$AE$975,13,FALSE)</f>
        <v>0.314</v>
      </c>
      <c r="P115" s="36" t="str">
        <f t="shared" si="15"/>
        <v>--</v>
      </c>
      <c r="Q115" s="23" t="str">
        <f t="shared" si="16"/>
        <v>--</v>
      </c>
      <c r="R115" s="40">
        <f t="shared" si="17"/>
        <v>0</v>
      </c>
    </row>
    <row r="116" spans="2:18" s="2" customFormat="1" ht="15" hidden="1">
      <c r="B116" s="5" t="s">
        <v>543</v>
      </c>
      <c r="C116" s="5" t="s">
        <v>543</v>
      </c>
      <c r="D116" s="6" t="s">
        <v>1030</v>
      </c>
      <c r="E116" s="12" t="s">
        <v>153</v>
      </c>
      <c r="F116" s="38" t="str">
        <f t="shared" si="9"/>
        <v>--</v>
      </c>
      <c r="G116" s="13" t="str">
        <f t="shared" si="10"/>
        <v>--</v>
      </c>
      <c r="H116" s="35" t="str">
        <f>IF(E116="--","--", IF(VLOOKUP($B116,Residential!$B$5:$W$969,2,FALSE)="Yes", E116/0.03, "NV"))</f>
        <v>--</v>
      </c>
      <c r="I116" s="33" t="str">
        <f t="shared" si="11"/>
        <v>--</v>
      </c>
      <c r="J116" s="35" t="str">
        <f>IF(G116="--","--", IF(VLOOKUP($B116,Commercial!$B$5:$AE$975,2,FALSE)="Yes", G116/0.03, "NV"))</f>
        <v>--</v>
      </c>
      <c r="K116" s="33" t="str">
        <f t="shared" si="12"/>
        <v>--</v>
      </c>
      <c r="L116" s="39">
        <f>VLOOKUP($B116,Residential!$B$5:$W$969,13,FALSE)</f>
        <v>3.5999999999999997E-2</v>
      </c>
      <c r="M116" s="36" t="str">
        <f t="shared" si="13"/>
        <v>--</v>
      </c>
      <c r="N116" s="22" t="str">
        <f t="shared" si="14"/>
        <v>--</v>
      </c>
      <c r="O116" s="37">
        <f>VLOOKUP($B116,Commercial!$B$5:$AE$975,13,FALSE)</f>
        <v>0.157</v>
      </c>
      <c r="P116" s="36" t="str">
        <f t="shared" si="15"/>
        <v>--</v>
      </c>
      <c r="Q116" s="23" t="str">
        <f t="shared" si="16"/>
        <v>--</v>
      </c>
      <c r="R116" s="40">
        <f t="shared" si="17"/>
        <v>0</v>
      </c>
    </row>
    <row r="117" spans="2:18" s="2" customFormat="1" ht="15" hidden="1">
      <c r="B117" s="5" t="s">
        <v>554</v>
      </c>
      <c r="C117" s="5" t="s">
        <v>554</v>
      </c>
      <c r="D117" s="6" t="s">
        <v>553</v>
      </c>
      <c r="E117" s="12" t="s">
        <v>153</v>
      </c>
      <c r="F117" s="38" t="str">
        <f t="shared" si="9"/>
        <v>--</v>
      </c>
      <c r="G117" s="13" t="str">
        <f t="shared" si="10"/>
        <v>--</v>
      </c>
      <c r="H117" s="35" t="str">
        <f>IF(E117="--","--", IF(VLOOKUP($B117,Residential!$B$5:$W$969,2,FALSE)="Yes", E117/0.03, "NV"))</f>
        <v>--</v>
      </c>
      <c r="I117" s="33" t="str">
        <f t="shared" si="11"/>
        <v>--</v>
      </c>
      <c r="J117" s="35" t="str">
        <f>IF(G117="--","--", IF(VLOOKUP($B117,Commercial!$B$5:$AE$975,2,FALSE)="Yes", G117/0.03, "NV"))</f>
        <v>--</v>
      </c>
      <c r="K117" s="33" t="str">
        <f t="shared" si="12"/>
        <v>--</v>
      </c>
      <c r="L117" s="39">
        <f>VLOOKUP($B117,Residential!$B$5:$W$969,13,FALSE)</f>
        <v>0.20300000000000001</v>
      </c>
      <c r="M117" s="36" t="str">
        <f t="shared" si="13"/>
        <v>--</v>
      </c>
      <c r="N117" s="22" t="str">
        <f t="shared" si="14"/>
        <v>--</v>
      </c>
      <c r="O117" s="37">
        <f>VLOOKUP($B117,Commercial!$B$5:$AE$975,13,FALSE)</f>
        <v>0.88900000000000001</v>
      </c>
      <c r="P117" s="36" t="str">
        <f t="shared" si="15"/>
        <v>--</v>
      </c>
      <c r="Q117" s="23" t="str">
        <f t="shared" si="16"/>
        <v>--</v>
      </c>
      <c r="R117" s="40">
        <f t="shared" si="17"/>
        <v>0</v>
      </c>
    </row>
    <row r="118" spans="2:18" s="2" customFormat="1" ht="15" hidden="1">
      <c r="B118" s="5" t="s">
        <v>565</v>
      </c>
      <c r="C118" s="5" t="s">
        <v>565</v>
      </c>
      <c r="D118" s="6" t="s">
        <v>564</v>
      </c>
      <c r="E118" s="12" t="s">
        <v>153</v>
      </c>
      <c r="F118" s="38" t="str">
        <f t="shared" si="9"/>
        <v>--</v>
      </c>
      <c r="G118" s="13" t="str">
        <f t="shared" si="10"/>
        <v>--</v>
      </c>
      <c r="H118" s="35" t="str">
        <f>IF(E118="--","--", IF(VLOOKUP($B118,Residential!$B$5:$W$969,2,FALSE)="Yes", E118/0.03, "NV"))</f>
        <v>--</v>
      </c>
      <c r="I118" s="33" t="str">
        <f t="shared" si="11"/>
        <v>--</v>
      </c>
      <c r="J118" s="35" t="str">
        <f>IF(G118="--","--", IF(VLOOKUP($B118,Commercial!$B$5:$AE$975,2,FALSE)="Yes", G118/0.03, "NV"))</f>
        <v>--</v>
      </c>
      <c r="K118" s="33" t="str">
        <f t="shared" si="12"/>
        <v>--</v>
      </c>
      <c r="L118" s="39">
        <f>VLOOKUP($B118,Residential!$B$5:$W$969,13,FALSE)</f>
        <v>4.25</v>
      </c>
      <c r="M118" s="36" t="str">
        <f t="shared" si="13"/>
        <v>--</v>
      </c>
      <c r="N118" s="22" t="str">
        <f t="shared" si="14"/>
        <v>--</v>
      </c>
      <c r="O118" s="37">
        <f>VLOOKUP($B118,Commercial!$B$5:$AE$975,13,FALSE)</f>
        <v>18.600000000000001</v>
      </c>
      <c r="P118" s="36" t="str">
        <f t="shared" si="15"/>
        <v>--</v>
      </c>
      <c r="Q118" s="23" t="str">
        <f t="shared" si="16"/>
        <v>--</v>
      </c>
      <c r="R118" s="40">
        <f t="shared" si="17"/>
        <v>0</v>
      </c>
    </row>
    <row r="119" spans="2:18" s="2" customFormat="1" ht="26.25" hidden="1">
      <c r="B119" s="5" t="s">
        <v>573</v>
      </c>
      <c r="C119" s="5" t="s">
        <v>573</v>
      </c>
      <c r="D119" s="6" t="s">
        <v>1031</v>
      </c>
      <c r="E119" s="12" t="s">
        <v>153</v>
      </c>
      <c r="F119" s="38" t="str">
        <f t="shared" si="9"/>
        <v>--</v>
      </c>
      <c r="G119" s="13" t="str">
        <f t="shared" si="10"/>
        <v>--</v>
      </c>
      <c r="H119" s="35" t="str">
        <f>IF(E119="--","--", IF(VLOOKUP($B119,Residential!$B$5:$W$969,2,FALSE)="Yes", E119/0.03, "NV"))</f>
        <v>--</v>
      </c>
      <c r="I119" s="33" t="str">
        <f t="shared" si="11"/>
        <v>--</v>
      </c>
      <c r="J119" s="35" t="str">
        <f>IF(G119="--","--", IF(VLOOKUP($B119,Commercial!$B$5:$AE$975,2,FALSE)="Yes", G119/0.03, "NV"))</f>
        <v>--</v>
      </c>
      <c r="K119" s="33" t="str">
        <f t="shared" si="12"/>
        <v>--</v>
      </c>
      <c r="L119" s="39" t="str">
        <f>VLOOKUP($B119,Residential!$B$5:$W$969,13,FALSE)</f>
        <v>-</v>
      </c>
      <c r="M119" s="36" t="str">
        <f t="shared" si="13"/>
        <v>--</v>
      </c>
      <c r="N119" s="22" t="str">
        <f t="shared" si="14"/>
        <v>--</v>
      </c>
      <c r="O119" s="37" t="str">
        <f>VLOOKUP($B119,Commercial!$B$5:$AE$975,13,FALSE)</f>
        <v>-</v>
      </c>
      <c r="P119" s="36" t="str">
        <f t="shared" si="15"/>
        <v>--</v>
      </c>
      <c r="Q119" s="23" t="str">
        <f t="shared" si="16"/>
        <v>--</v>
      </c>
      <c r="R119" s="40">
        <f t="shared" si="17"/>
        <v>0</v>
      </c>
    </row>
    <row r="120" spans="2:18" s="2" customFormat="1" ht="15" hidden="1">
      <c r="B120" s="5" t="s">
        <v>567</v>
      </c>
      <c r="C120" s="5" t="s">
        <v>567</v>
      </c>
      <c r="D120" s="6" t="s">
        <v>1032</v>
      </c>
      <c r="E120" s="12" t="s">
        <v>153</v>
      </c>
      <c r="F120" s="38" t="str">
        <f t="shared" si="9"/>
        <v>--</v>
      </c>
      <c r="G120" s="13" t="str">
        <f t="shared" si="10"/>
        <v>--</v>
      </c>
      <c r="H120" s="35" t="str">
        <f>IF(E120="--","--", IF(VLOOKUP($B120,Residential!$B$5:$W$969,2,FALSE)="Yes", E120/0.03, "NV"))</f>
        <v>--</v>
      </c>
      <c r="I120" s="33" t="str">
        <f t="shared" si="11"/>
        <v>--</v>
      </c>
      <c r="J120" s="35" t="str">
        <f>IF(G120="--","--", IF(VLOOKUP($B120,Commercial!$B$5:$AE$975,2,FALSE)="Yes", G120/0.03, "NV"))</f>
        <v>--</v>
      </c>
      <c r="K120" s="33" t="str">
        <f t="shared" si="12"/>
        <v>--</v>
      </c>
      <c r="L120" s="39" t="str">
        <f>VLOOKUP($B120,Residential!$B$5:$W$969,13,FALSE)</f>
        <v>-</v>
      </c>
      <c r="M120" s="36" t="str">
        <f t="shared" si="13"/>
        <v>--</v>
      </c>
      <c r="N120" s="22" t="str">
        <f t="shared" si="14"/>
        <v>--</v>
      </c>
      <c r="O120" s="37" t="str">
        <f>VLOOKUP($B120,Commercial!$B$5:$AE$975,13,FALSE)</f>
        <v>-</v>
      </c>
      <c r="P120" s="36" t="str">
        <f t="shared" si="15"/>
        <v>--</v>
      </c>
      <c r="Q120" s="23" t="str">
        <f t="shared" si="16"/>
        <v>--</v>
      </c>
      <c r="R120" s="40">
        <f t="shared" si="17"/>
        <v>0</v>
      </c>
    </row>
    <row r="121" spans="2:18" s="2" customFormat="1" ht="15" hidden="1">
      <c r="B121" s="5" t="s">
        <v>569</v>
      </c>
      <c r="C121" s="5" t="s">
        <v>569</v>
      </c>
      <c r="D121" s="6" t="s">
        <v>1033</v>
      </c>
      <c r="E121" s="12" t="s">
        <v>153</v>
      </c>
      <c r="F121" s="38" t="str">
        <f t="shared" si="9"/>
        <v>--</v>
      </c>
      <c r="G121" s="13" t="str">
        <f t="shared" si="10"/>
        <v>--</v>
      </c>
      <c r="H121" s="35" t="str">
        <f>IF(E121="--","--", IF(VLOOKUP($B121,Residential!$B$5:$W$969,2,FALSE)="Yes", E121/0.03, "NV"))</f>
        <v>--</v>
      </c>
      <c r="I121" s="33" t="str">
        <f t="shared" si="11"/>
        <v>--</v>
      </c>
      <c r="J121" s="35" t="str">
        <f>IF(G121="--","--", IF(VLOOKUP($B121,Commercial!$B$5:$AE$975,2,FALSE)="Yes", G121/0.03, "NV"))</f>
        <v>--</v>
      </c>
      <c r="K121" s="33" t="str">
        <f t="shared" si="12"/>
        <v>--</v>
      </c>
      <c r="L121" s="39" t="str">
        <f>VLOOKUP($B121,Residential!$B$5:$W$969,13,FALSE)</f>
        <v>-</v>
      </c>
      <c r="M121" s="36" t="str">
        <f t="shared" si="13"/>
        <v>--</v>
      </c>
      <c r="N121" s="22" t="str">
        <f t="shared" si="14"/>
        <v>--</v>
      </c>
      <c r="O121" s="37" t="str">
        <f>VLOOKUP($B121,Commercial!$B$5:$AE$975,13,FALSE)</f>
        <v>-</v>
      </c>
      <c r="P121" s="36" t="str">
        <f t="shared" si="15"/>
        <v>--</v>
      </c>
      <c r="Q121" s="23" t="str">
        <f t="shared" si="16"/>
        <v>--</v>
      </c>
      <c r="R121" s="40">
        <f t="shared" si="17"/>
        <v>0</v>
      </c>
    </row>
    <row r="122" spans="2:18" s="2" customFormat="1" ht="26.25" hidden="1">
      <c r="B122" s="5" t="s">
        <v>571</v>
      </c>
      <c r="C122" s="5" t="s">
        <v>571</v>
      </c>
      <c r="D122" s="6" t="s">
        <v>1034</v>
      </c>
      <c r="E122" s="12" t="s">
        <v>153</v>
      </c>
      <c r="F122" s="38" t="str">
        <f t="shared" si="9"/>
        <v>--</v>
      </c>
      <c r="G122" s="13" t="str">
        <f t="shared" si="10"/>
        <v>--</v>
      </c>
      <c r="H122" s="35" t="str">
        <f>IF(E122="--","--", IF(VLOOKUP($B122,Residential!$B$5:$W$969,2,FALSE)="Yes", E122/0.03, "NV"))</f>
        <v>--</v>
      </c>
      <c r="I122" s="33" t="str">
        <f t="shared" si="11"/>
        <v>--</v>
      </c>
      <c r="J122" s="35" t="str">
        <f>IF(G122="--","--", IF(VLOOKUP($B122,Commercial!$B$5:$AE$975,2,FALSE)="Yes", G122/0.03, "NV"))</f>
        <v>--</v>
      </c>
      <c r="K122" s="33" t="str">
        <f t="shared" si="12"/>
        <v>--</v>
      </c>
      <c r="L122" s="39" t="str">
        <f>VLOOKUP($B122,Residential!$B$5:$W$969,13,FALSE)</f>
        <v>-</v>
      </c>
      <c r="M122" s="36" t="str">
        <f t="shared" si="13"/>
        <v>--</v>
      </c>
      <c r="N122" s="22" t="str">
        <f t="shared" si="14"/>
        <v>--</v>
      </c>
      <c r="O122" s="37" t="str">
        <f>VLOOKUP($B122,Commercial!$B$5:$AE$975,13,FALSE)</f>
        <v>-</v>
      </c>
      <c r="P122" s="36" t="str">
        <f t="shared" si="15"/>
        <v>--</v>
      </c>
      <c r="Q122" s="23" t="str">
        <f t="shared" si="16"/>
        <v>--</v>
      </c>
      <c r="R122" s="40">
        <f t="shared" si="17"/>
        <v>0</v>
      </c>
    </row>
    <row r="123" spans="2:18" s="185" customFormat="1" ht="15">
      <c r="B123" s="5" t="s">
        <v>575</v>
      </c>
      <c r="C123" s="186" t="s">
        <v>575</v>
      </c>
      <c r="D123" s="187" t="s">
        <v>574</v>
      </c>
      <c r="E123" s="188">
        <v>110</v>
      </c>
      <c r="F123" s="38">
        <f t="shared" si="9"/>
        <v>330</v>
      </c>
      <c r="G123" s="189">
        <f t="shared" si="10"/>
        <v>330</v>
      </c>
      <c r="H123" s="35">
        <f>IF(E123="--","--", IF(VLOOKUP($B123,Residential!$B$5:$W$969,2,FALSE)="Yes", E123/0.03, "NV"))</f>
        <v>3666.666666666667</v>
      </c>
      <c r="I123" s="190">
        <f t="shared" si="11"/>
        <v>3700</v>
      </c>
      <c r="J123" s="35">
        <f>IF(G123="--","--", IF(VLOOKUP($B123,Commercial!$B$5:$AE$975,2,FALSE)="Yes", G123/0.03, "NV"))</f>
        <v>11000</v>
      </c>
      <c r="K123" s="190">
        <f t="shared" si="12"/>
        <v>11000</v>
      </c>
      <c r="L123" s="39">
        <f>VLOOKUP($B123,Residential!$B$5:$W$969,22,FALSE)</f>
        <v>54.545454545454547</v>
      </c>
      <c r="M123" s="36">
        <f t="shared" si="13"/>
        <v>6000</v>
      </c>
      <c r="N123" s="191">
        <f t="shared" si="14"/>
        <v>6000</v>
      </c>
      <c r="O123" s="37">
        <f>VLOOKUP($B123,Commercial!$B$5:$AE$975,22,FALSE)</f>
        <v>54.566210045662096</v>
      </c>
      <c r="P123" s="36">
        <f t="shared" si="15"/>
        <v>18006.849315068492</v>
      </c>
      <c r="Q123" s="192">
        <f t="shared" si="16"/>
        <v>18000</v>
      </c>
      <c r="R123" s="193">
        <f t="shared" si="17"/>
        <v>1</v>
      </c>
    </row>
    <row r="124" spans="2:18" s="185" customFormat="1" ht="15">
      <c r="B124" s="5" t="s">
        <v>584</v>
      </c>
      <c r="C124" s="186" t="s">
        <v>584</v>
      </c>
      <c r="D124" s="187" t="s">
        <v>583</v>
      </c>
      <c r="E124" s="188">
        <v>58000</v>
      </c>
      <c r="F124" s="38">
        <f t="shared" si="9"/>
        <v>174000</v>
      </c>
      <c r="G124" s="189">
        <f t="shared" si="10"/>
        <v>170000</v>
      </c>
      <c r="H124" s="35">
        <f>IF(E124="--","--", IF(VLOOKUP($B124,Residential!$B$5:$W$969,2,FALSE)="Yes", E124/0.03, "NV"))</f>
        <v>1933333.3333333335</v>
      </c>
      <c r="I124" s="190">
        <f t="shared" si="11"/>
        <v>1900000</v>
      </c>
      <c r="J124" s="35">
        <f>IF(G124="--","--", IF(VLOOKUP($B124,Commercial!$B$5:$AE$975,2,FALSE)="Yes", G124/0.03, "NV"))</f>
        <v>5666666.666666667</v>
      </c>
      <c r="K124" s="190">
        <f t="shared" si="12"/>
        <v>5700000</v>
      </c>
      <c r="L124" s="39">
        <f>VLOOKUP($B124,Residential!$B$5:$W$969,22,FALSE)</f>
        <v>17.686274509803923</v>
      </c>
      <c r="M124" s="36">
        <f t="shared" si="13"/>
        <v>1025803.9215686275</v>
      </c>
      <c r="N124" s="191">
        <f t="shared" si="14"/>
        <v>1000000</v>
      </c>
      <c r="O124" s="37">
        <f>VLOOKUP($B124,Commercial!$B$5:$AE$975,22,FALSE)</f>
        <v>17.747747747747745</v>
      </c>
      <c r="P124" s="36">
        <f t="shared" si="15"/>
        <v>3017117.1171171167</v>
      </c>
      <c r="Q124" s="192">
        <f t="shared" si="16"/>
        <v>3000000</v>
      </c>
      <c r="R124" s="193">
        <f t="shared" si="17"/>
        <v>1</v>
      </c>
    </row>
    <row r="125" spans="2:18" s="185" customFormat="1" ht="15">
      <c r="B125" s="5" t="s">
        <v>586</v>
      </c>
      <c r="C125" s="186" t="s">
        <v>586</v>
      </c>
      <c r="D125" s="187" t="s">
        <v>1035</v>
      </c>
      <c r="E125" s="198">
        <v>0.21</v>
      </c>
      <c r="F125" s="44">
        <f t="shared" si="9"/>
        <v>0.63</v>
      </c>
      <c r="G125" s="197">
        <f t="shared" si="10"/>
        <v>0.63</v>
      </c>
      <c r="H125" s="35">
        <f>IF(E125="--","--", IF(VLOOKUP($B125,Residential!$B$5:$W$969,2,FALSE)="Yes", E125/0.03, "NV"))</f>
        <v>7</v>
      </c>
      <c r="I125" s="190">
        <f t="shared" si="11"/>
        <v>7</v>
      </c>
      <c r="J125" s="35">
        <f>IF(G125="--","--", IF(VLOOKUP($B125,Commercial!$B$5:$AE$975,2,FALSE)="Yes", G125/0.03, "NV"))</f>
        <v>21</v>
      </c>
      <c r="K125" s="190">
        <f t="shared" si="12"/>
        <v>21</v>
      </c>
      <c r="L125" s="39">
        <f>VLOOKUP($B125,Residential!$B$5:$W$969,22,FALSE)</f>
        <v>1201.9230769230769</v>
      </c>
      <c r="M125" s="36">
        <f t="shared" si="13"/>
        <v>252.40384615384613</v>
      </c>
      <c r="N125" s="191">
        <f t="shared" si="14"/>
        <v>250</v>
      </c>
      <c r="O125" s="37">
        <f>VLOOKUP($B125,Commercial!$B$5:$AE$975,22,FALSE)</f>
        <v>1198.6301369863013</v>
      </c>
      <c r="P125" s="36">
        <f t="shared" si="15"/>
        <v>755.1369863013698</v>
      </c>
      <c r="Q125" s="192">
        <f t="shared" si="16"/>
        <v>760</v>
      </c>
      <c r="R125" s="193">
        <f t="shared" si="17"/>
        <v>1</v>
      </c>
    </row>
    <row r="126" spans="2:18" s="2" customFormat="1" ht="15" hidden="1">
      <c r="B126" s="5" t="s">
        <v>593</v>
      </c>
      <c r="C126" s="5" t="s">
        <v>593</v>
      </c>
      <c r="D126" s="6" t="s">
        <v>119</v>
      </c>
      <c r="E126" s="12" t="s">
        <v>153</v>
      </c>
      <c r="F126" s="38" t="str">
        <f t="shared" si="9"/>
        <v>--</v>
      </c>
      <c r="G126" s="13" t="str">
        <f t="shared" si="10"/>
        <v>--</v>
      </c>
      <c r="H126" s="35" t="str">
        <f>IF(E126="--","--", IF(VLOOKUP($B126,Residential!$B$5:$W$969,2,FALSE)="Yes", E126/0.03, "NV"))</f>
        <v>--</v>
      </c>
      <c r="I126" s="33" t="str">
        <f t="shared" si="11"/>
        <v>--</v>
      </c>
      <c r="J126" s="35" t="str">
        <f>IF(G126="--","--", IF(VLOOKUP($B126,Commercial!$B$5:$AE$975,2,FALSE)="Yes", G126/0.03, "NV"))</f>
        <v>--</v>
      </c>
      <c r="K126" s="33" t="str">
        <f t="shared" si="12"/>
        <v>--</v>
      </c>
      <c r="L126" s="39" t="str">
        <f>VLOOKUP($B126,Residential!$B$5:$W$969,13,FALSE)</f>
        <v>--</v>
      </c>
      <c r="M126" s="36" t="str">
        <f t="shared" si="13"/>
        <v>--</v>
      </c>
      <c r="N126" s="22" t="str">
        <f t="shared" si="14"/>
        <v>--</v>
      </c>
      <c r="O126" s="37" t="str">
        <f>VLOOKUP($B126,Commercial!$B$5:$AE$975,13,FALSE)</f>
        <v>--</v>
      </c>
      <c r="P126" s="36" t="str">
        <f t="shared" si="15"/>
        <v>--</v>
      </c>
      <c r="Q126" s="23" t="str">
        <f t="shared" si="16"/>
        <v>--</v>
      </c>
      <c r="R126" s="40">
        <f t="shared" si="17"/>
        <v>0</v>
      </c>
    </row>
    <row r="127" spans="2:18" s="185" customFormat="1" ht="15">
      <c r="B127" s="5" t="s">
        <v>613</v>
      </c>
      <c r="C127" s="186" t="s">
        <v>613</v>
      </c>
      <c r="D127" s="187" t="s">
        <v>612</v>
      </c>
      <c r="E127" s="195">
        <v>5.2</v>
      </c>
      <c r="F127" s="38">
        <f t="shared" si="9"/>
        <v>15.600000000000001</v>
      </c>
      <c r="G127" s="189">
        <f t="shared" si="10"/>
        <v>16</v>
      </c>
      <c r="H127" s="35">
        <f>IF(E127="--","--", IF(VLOOKUP($B127,Residential!$B$5:$W$969,2,FALSE)="Yes", E127/0.03, "NV"))</f>
        <v>173.33333333333334</v>
      </c>
      <c r="I127" s="190">
        <f t="shared" si="11"/>
        <v>170</v>
      </c>
      <c r="J127" s="35">
        <f>IF(G127="--","--", IF(VLOOKUP($B127,Commercial!$B$5:$AE$975,2,FALSE)="Yes", G127/0.03, "NV"))</f>
        <v>533.33333333333337</v>
      </c>
      <c r="K127" s="190">
        <f t="shared" si="12"/>
        <v>530</v>
      </c>
      <c r="L127" s="39">
        <f>VLOOKUP($B127,Residential!$B$5:$W$969,22,FALSE)</f>
        <v>87434.554973821985</v>
      </c>
      <c r="M127" s="36">
        <f t="shared" si="13"/>
        <v>454659.68586387433</v>
      </c>
      <c r="N127" s="191">
        <f t="shared" si="14"/>
        <v>450000</v>
      </c>
      <c r="O127" s="37">
        <f>VLOOKUP($B127,Commercial!$B$5:$AE$975,22,FALSE)</f>
        <v>87600</v>
      </c>
      <c r="P127" s="36">
        <f t="shared" si="15"/>
        <v>1401600</v>
      </c>
      <c r="Q127" s="192">
        <f t="shared" si="16"/>
        <v>1400000</v>
      </c>
      <c r="R127" s="193">
        <f t="shared" si="17"/>
        <v>1</v>
      </c>
    </row>
    <row r="128" spans="2:18" s="185" customFormat="1" ht="15">
      <c r="B128" s="5" t="s">
        <v>617</v>
      </c>
      <c r="C128" s="186" t="s">
        <v>617</v>
      </c>
      <c r="D128" s="187" t="s">
        <v>1036</v>
      </c>
      <c r="E128" s="188">
        <v>2100</v>
      </c>
      <c r="F128" s="38">
        <f t="shared" si="9"/>
        <v>6300</v>
      </c>
      <c r="G128" s="189">
        <f t="shared" si="10"/>
        <v>6300</v>
      </c>
      <c r="H128" s="35">
        <f>IF(E128="--","--", IF(VLOOKUP($B128,Residential!$B$5:$W$969,2,FALSE)="Yes", E128/0.03, "NV"))</f>
        <v>70000</v>
      </c>
      <c r="I128" s="190">
        <f t="shared" si="11"/>
        <v>70000</v>
      </c>
      <c r="J128" s="35">
        <f>IF(G128="--","--", IF(VLOOKUP($B128,Commercial!$B$5:$AE$975,2,FALSE)="Yes", G128/0.03, "NV"))</f>
        <v>210000</v>
      </c>
      <c r="K128" s="190">
        <f t="shared" si="12"/>
        <v>210000</v>
      </c>
      <c r="L128" s="39">
        <f>VLOOKUP($B128,Residential!$B$5:$W$969,22,FALSE)</f>
        <v>57894736.842105269</v>
      </c>
      <c r="M128" s="36">
        <f t="shared" si="13"/>
        <v>121578947368.42107</v>
      </c>
      <c r="N128" s="191">
        <f t="shared" si="14"/>
        <v>120000000000</v>
      </c>
      <c r="O128" s="37">
        <f>VLOOKUP($B128,Commercial!$B$5:$AE$975,22,FALSE)</f>
        <v>57990867.579908676</v>
      </c>
      <c r="P128" s="36">
        <f t="shared" si="15"/>
        <v>365342465753.42468</v>
      </c>
      <c r="Q128" s="192">
        <f t="shared" si="16"/>
        <v>370000000000</v>
      </c>
      <c r="R128" s="193">
        <f t="shared" si="17"/>
        <v>1</v>
      </c>
    </row>
    <row r="129" spans="2:18" s="185" customFormat="1" ht="15">
      <c r="B129" s="5" t="s">
        <v>621</v>
      </c>
      <c r="C129" s="186" t="s">
        <v>621</v>
      </c>
      <c r="D129" s="187" t="s">
        <v>1037</v>
      </c>
      <c r="E129" s="188">
        <v>16</v>
      </c>
      <c r="F129" s="38">
        <f t="shared" si="9"/>
        <v>48</v>
      </c>
      <c r="G129" s="189">
        <f t="shared" si="10"/>
        <v>48</v>
      </c>
      <c r="H129" s="35">
        <f>IF(E129="--","--", IF(VLOOKUP($B129,Residential!$B$5:$W$969,2,FALSE)="Yes", E129/0.03, "NV"))</f>
        <v>533.33333333333337</v>
      </c>
      <c r="I129" s="190">
        <f t="shared" si="11"/>
        <v>530</v>
      </c>
      <c r="J129" s="35">
        <f>IF(G129="--","--", IF(VLOOKUP($B129,Commercial!$B$5:$AE$975,2,FALSE)="Yes", G129/0.03, "NV"))</f>
        <v>1600</v>
      </c>
      <c r="K129" s="190">
        <f t="shared" si="12"/>
        <v>1600</v>
      </c>
      <c r="L129" s="39">
        <f>VLOOKUP($B129,Residential!$B$5:$W$969,22,FALSE)</f>
        <v>257.53424657534248</v>
      </c>
      <c r="M129" s="36">
        <f t="shared" si="13"/>
        <v>4120.5479452054797</v>
      </c>
      <c r="N129" s="191">
        <f t="shared" si="14"/>
        <v>4100</v>
      </c>
      <c r="O129" s="37">
        <f>VLOOKUP($B129,Commercial!$B$5:$AE$975,22,FALSE)</f>
        <v>257.7487765089723</v>
      </c>
      <c r="P129" s="36">
        <f t="shared" si="15"/>
        <v>12371.941272430671</v>
      </c>
      <c r="Q129" s="192">
        <f t="shared" si="16"/>
        <v>12000</v>
      </c>
      <c r="R129" s="193">
        <f t="shared" si="17"/>
        <v>1</v>
      </c>
    </row>
    <row r="130" spans="2:18" s="185" customFormat="1" ht="15">
      <c r="B130" s="5" t="s">
        <v>623</v>
      </c>
      <c r="C130" s="186" t="s">
        <v>623</v>
      </c>
      <c r="D130" s="187" t="s">
        <v>1038</v>
      </c>
      <c r="E130" s="188">
        <v>98</v>
      </c>
      <c r="F130" s="38">
        <f t="shared" si="9"/>
        <v>294</v>
      </c>
      <c r="G130" s="189">
        <f t="shared" si="10"/>
        <v>290</v>
      </c>
      <c r="H130" s="35">
        <f>IF(E130="--","--", IF(VLOOKUP($B130,Residential!$B$5:$W$969,2,FALSE)="Yes", E130/0.03, "NV"))</f>
        <v>3266.666666666667</v>
      </c>
      <c r="I130" s="190">
        <f t="shared" si="11"/>
        <v>3300</v>
      </c>
      <c r="J130" s="35">
        <f>IF(G130="--","--", IF(VLOOKUP($B130,Commercial!$B$5:$AE$975,2,FALSE)="Yes", G130/0.03, "NV"))</f>
        <v>9666.6666666666679</v>
      </c>
      <c r="K130" s="190">
        <f t="shared" si="12"/>
        <v>9700</v>
      </c>
      <c r="L130" s="39">
        <f>VLOOKUP($B130,Residential!$B$5:$W$969,22,FALSE)</f>
        <v>3.598086124401914</v>
      </c>
      <c r="M130" s="36">
        <f t="shared" si="13"/>
        <v>352.61244019138758</v>
      </c>
      <c r="N130" s="191">
        <f t="shared" si="14"/>
        <v>350</v>
      </c>
      <c r="O130" s="37">
        <f>VLOOKUP($B130,Commercial!$B$5:$AE$975,22,FALSE)</f>
        <v>3.6073059360730597</v>
      </c>
      <c r="P130" s="36">
        <f t="shared" si="15"/>
        <v>1046.1187214611873</v>
      </c>
      <c r="Q130" s="192">
        <f t="shared" si="16"/>
        <v>1000</v>
      </c>
      <c r="R130" s="193">
        <f t="shared" si="17"/>
        <v>1</v>
      </c>
    </row>
    <row r="131" spans="2:18" s="2" customFormat="1" ht="15" hidden="1">
      <c r="B131" s="5" t="s">
        <v>629</v>
      </c>
      <c r="C131" s="5" t="s">
        <v>629</v>
      </c>
      <c r="D131" s="6" t="s">
        <v>628</v>
      </c>
      <c r="E131" s="12" t="s">
        <v>153</v>
      </c>
      <c r="F131" s="38" t="str">
        <f t="shared" si="9"/>
        <v>--</v>
      </c>
      <c r="G131" s="13" t="str">
        <f t="shared" si="10"/>
        <v>--</v>
      </c>
      <c r="H131" s="35" t="str">
        <f>IF(E131="--","--", IF(VLOOKUP($B131,Residential!$B$5:$W$969,2,FALSE)="Yes", E131/0.03, "NV"))</f>
        <v>--</v>
      </c>
      <c r="I131" s="33" t="str">
        <f t="shared" si="11"/>
        <v>--</v>
      </c>
      <c r="J131" s="35" t="str">
        <f>IF(G131="--","--", IF(VLOOKUP($B131,Commercial!$B$5:$AE$975,2,FALSE)="Yes", G131/0.03, "NV"))</f>
        <v>--</v>
      </c>
      <c r="K131" s="33" t="str">
        <f t="shared" si="12"/>
        <v>--</v>
      </c>
      <c r="L131" s="39" t="str">
        <f>VLOOKUP($B131,Residential!$B$5:$W$969,13,FALSE)</f>
        <v>--</v>
      </c>
      <c r="M131" s="36" t="str">
        <f t="shared" si="13"/>
        <v>--</v>
      </c>
      <c r="N131" s="22" t="str">
        <f t="shared" si="14"/>
        <v>--</v>
      </c>
      <c r="O131" s="37" t="str">
        <f>VLOOKUP($B131,Commercial!$B$5:$AE$975,13,FALSE)</f>
        <v>--</v>
      </c>
      <c r="P131" s="36" t="str">
        <f t="shared" si="15"/>
        <v>--</v>
      </c>
      <c r="Q131" s="23" t="str">
        <f t="shared" si="16"/>
        <v>--</v>
      </c>
      <c r="R131" s="40">
        <f t="shared" si="17"/>
        <v>0</v>
      </c>
    </row>
    <row r="132" spans="2:18" s="185" customFormat="1" ht="15">
      <c r="B132" s="5" t="s">
        <v>631</v>
      </c>
      <c r="C132" s="186" t="s">
        <v>631</v>
      </c>
      <c r="D132" s="187" t="s">
        <v>1039</v>
      </c>
      <c r="E132" s="188">
        <v>3200</v>
      </c>
      <c r="F132" s="38">
        <f t="shared" si="9"/>
        <v>9600</v>
      </c>
      <c r="G132" s="189">
        <f>IF(ISNUMBER(F132),ROUND(F132,2-(1+INT(LOG10(F132)))), F132)</f>
        <v>9600</v>
      </c>
      <c r="H132" s="35">
        <f>IF(E132="--","--", IF(VLOOKUP($B132,Residential!$B$5:$W$969,2,FALSE)="Yes", E132/0.03, "NV"))</f>
        <v>106666.66666666667</v>
      </c>
      <c r="I132" s="190">
        <f t="shared" si="11"/>
        <v>110000</v>
      </c>
      <c r="J132" s="35">
        <f>IF(G132="--","--", IF(VLOOKUP($B132,Commercial!$B$5:$AE$975,2,FALSE)="Yes", G132/0.03, "NV"))</f>
        <v>320000</v>
      </c>
      <c r="K132" s="190">
        <f t="shared" si="12"/>
        <v>320000</v>
      </c>
      <c r="L132" s="39">
        <f>VLOOKUP($B132,Residential!$B$5:$W$969,22,FALSE)</f>
        <v>6555.0239234449764</v>
      </c>
      <c r="M132" s="36">
        <f t="shared" si="13"/>
        <v>20976076.555023924</v>
      </c>
      <c r="N132" s="191">
        <f t="shared" si="14"/>
        <v>21000000</v>
      </c>
      <c r="O132" s="37">
        <f>VLOOKUP($B132,Commercial!$B$5:$AE$975,22,FALSE)</f>
        <v>6552.511415525114</v>
      </c>
      <c r="P132" s="36">
        <f t="shared" si="15"/>
        <v>62904109.589041092</v>
      </c>
      <c r="Q132" s="192">
        <f t="shared" si="16"/>
        <v>63000000</v>
      </c>
      <c r="R132" s="193">
        <f t="shared" si="17"/>
        <v>1</v>
      </c>
    </row>
    <row r="133" spans="2:18" s="2" customFormat="1" ht="15" hidden="1">
      <c r="B133" s="5" t="s">
        <v>371</v>
      </c>
      <c r="C133" s="5" t="s">
        <v>371</v>
      </c>
      <c r="D133" s="6" t="s">
        <v>1040</v>
      </c>
      <c r="E133" s="12" t="s">
        <v>153</v>
      </c>
      <c r="F133" s="38" t="str">
        <f t="shared" si="9"/>
        <v>--</v>
      </c>
      <c r="G133" s="13" t="str">
        <f t="shared" si="10"/>
        <v>--</v>
      </c>
      <c r="H133" s="35" t="str">
        <f>IF(E133="--","--", IF(VLOOKUP($B133,Residential!$B$5:$W$969,2,FALSE)="Yes", E133/0.03, "NV"))</f>
        <v>--</v>
      </c>
      <c r="I133" s="33" t="str">
        <f t="shared" si="11"/>
        <v>--</v>
      </c>
      <c r="J133" s="35" t="str">
        <f>IF(G133="--","--", IF(VLOOKUP($B133,Commercial!$B$5:$AE$975,2,FALSE)="Yes", G133/0.03, "NV"))</f>
        <v>--</v>
      </c>
      <c r="K133" s="33" t="str">
        <f t="shared" si="12"/>
        <v>--</v>
      </c>
      <c r="L133" s="39" t="str">
        <f>VLOOKUP($B133,Residential!$B$5:$W$969,13,FALSE)</f>
        <v>--</v>
      </c>
      <c r="M133" s="36" t="str">
        <f t="shared" si="13"/>
        <v>--</v>
      </c>
      <c r="N133" s="22" t="str">
        <f t="shared" si="14"/>
        <v>--</v>
      </c>
      <c r="O133" s="37" t="str">
        <f>VLOOKUP($B133,Commercial!$B$5:$AE$975,13,FALSE)</f>
        <v>--</v>
      </c>
      <c r="P133" s="36" t="str">
        <f t="shared" si="15"/>
        <v>--</v>
      </c>
      <c r="Q133" s="23" t="str">
        <f t="shared" si="16"/>
        <v>--</v>
      </c>
      <c r="R133" s="40">
        <f t="shared" si="17"/>
        <v>0</v>
      </c>
    </row>
    <row r="134" spans="2:18" s="185" customFormat="1" ht="15">
      <c r="B134" s="26" t="s">
        <v>636</v>
      </c>
      <c r="C134" s="186" t="s">
        <v>1041</v>
      </c>
      <c r="D134" s="187" t="s">
        <v>1042</v>
      </c>
      <c r="E134" s="198">
        <v>0.15</v>
      </c>
      <c r="F134" s="44">
        <f t="shared" si="9"/>
        <v>0.44999999999999996</v>
      </c>
      <c r="G134" s="197">
        <f t="shared" si="10"/>
        <v>0.45</v>
      </c>
      <c r="H134" s="35" t="str">
        <f>IF(E134="--","--", IF(VLOOKUP($B134,Residential!$B$5:$W$969,2,FALSE)="Yes", E134/0.03, "NV"))</f>
        <v>NV</v>
      </c>
      <c r="I134" s="190" t="str">
        <f t="shared" si="11"/>
        <v>NV</v>
      </c>
      <c r="J134" s="35" t="str">
        <f>IF(G134="--","--", IF(VLOOKUP($B134,Commercial!$B$5:$AE$975,2,FALSE)="Yes", G134/0.03, "NV"))</f>
        <v>NV</v>
      </c>
      <c r="K134" s="190" t="str">
        <f t="shared" si="12"/>
        <v>NV</v>
      </c>
      <c r="L134" s="39" t="str">
        <f>VLOOKUP($B134,Residential!$B$5:$W$969,22,FALSE)</f>
        <v>NITI, NV</v>
      </c>
      <c r="M134" s="36" t="str">
        <f t="shared" si="13"/>
        <v>NV</v>
      </c>
      <c r="N134" s="191" t="str">
        <f t="shared" si="14"/>
        <v>NV</v>
      </c>
      <c r="O134" s="37" t="str">
        <f>VLOOKUP($B134,Commercial!$B$5:$AE$975,22,FALSE)</f>
        <v>NITI, NV</v>
      </c>
      <c r="P134" s="36" t="str">
        <f t="shared" si="15"/>
        <v>NV</v>
      </c>
      <c r="Q134" s="192" t="str">
        <f t="shared" si="16"/>
        <v>NV</v>
      </c>
      <c r="R134" s="193">
        <f t="shared" si="17"/>
        <v>1</v>
      </c>
    </row>
    <row r="135" spans="2:18" s="2" customFormat="1" ht="15" hidden="1">
      <c r="B135" s="5" t="s">
        <v>640</v>
      </c>
      <c r="C135" s="5" t="s">
        <v>640</v>
      </c>
      <c r="D135" s="6" t="s">
        <v>1043</v>
      </c>
      <c r="E135" s="45" t="s">
        <v>153</v>
      </c>
      <c r="F135" s="44" t="str">
        <f t="shared" ref="F135:F198" si="18">IF(E135="--", "--", 3*E135)</f>
        <v>--</v>
      </c>
      <c r="G135" s="15" t="str">
        <f t="shared" ref="G135:G198" si="19">IF(ISNUMBER(F135),ROUND(F135,2-(1+INT(LOG10(F135)))), F135)</f>
        <v>--</v>
      </c>
      <c r="H135" s="35" t="str">
        <f>IF(E135="--","--", IF(VLOOKUP($B135,Residential!$B$5:$W$969,2,FALSE)="Yes", E135/0.03, "NV"))</f>
        <v>--</v>
      </c>
      <c r="I135" s="33" t="str">
        <f t="shared" ref="I135:I198" si="20">IF(ISNUMBER(H135), ROUND(H135,2-(1+INT(LOG10(H135)))), IF(ISTEXT(H135)=TRUE, H135, "--"))</f>
        <v>--</v>
      </c>
      <c r="J135" s="35" t="str">
        <f>IF(G135="--","--", IF(VLOOKUP($B135,Commercial!$B$5:$AE$975,2,FALSE)="Yes", G135/0.03, "NV"))</f>
        <v>--</v>
      </c>
      <c r="K135" s="33" t="str">
        <f t="shared" ref="K135:K198" si="21">IF(ISNUMBER(J135), ROUND(J135,2-(1+INT(LOG10(J135)))), IF(ISTEXT(J135)=TRUE, J135, "--"))</f>
        <v>--</v>
      </c>
      <c r="L135" s="39" t="str">
        <f>VLOOKUP($B135,Residential!$B$5:$W$969,13,FALSE)</f>
        <v>--</v>
      </c>
      <c r="M135" s="36" t="str">
        <f t="shared" ref="M135:M198" si="22">IF(AND(ISNUMBER(L135), ISNUMBER(E135)), E135*L135, IF(I135="NV", "NV", IF(E135="--", "--", "NC")))</f>
        <v>--</v>
      </c>
      <c r="N135" s="22" t="str">
        <f t="shared" ref="N135:N198" si="23">IF(ISNUMBER(M135),ROUND(M135,2-(1+INT(LOG10(M135)))), M135)</f>
        <v>--</v>
      </c>
      <c r="O135" s="37" t="str">
        <f>VLOOKUP($B135,Commercial!$B$5:$AE$975,13,FALSE)</f>
        <v>--</v>
      </c>
      <c r="P135" s="36" t="str">
        <f t="shared" ref="P135:P198" si="24">IF(AND(ISNUMBER(O135), ISNUMBER(G135)), G135*O135, IF(K135="NV", "NV", IF(G135="--", "--", "NC")))</f>
        <v>--</v>
      </c>
      <c r="Q135" s="23" t="str">
        <f t="shared" ref="Q135:Q198" si="25">IF(ISNUMBER(P135),ROUND(P135,2-(1+INT(LOG10(P135)))), P135)</f>
        <v>--</v>
      </c>
      <c r="R135" s="40">
        <f t="shared" ref="R135:R198" si="26">IF(ISNUMBER(E135),1,0)</f>
        <v>0</v>
      </c>
    </row>
    <row r="136" spans="2:18" s="185" customFormat="1" ht="15">
      <c r="B136" s="5" t="s">
        <v>642</v>
      </c>
      <c r="C136" s="186" t="s">
        <v>642</v>
      </c>
      <c r="D136" s="187" t="s">
        <v>1044</v>
      </c>
      <c r="E136" s="198">
        <v>0.3</v>
      </c>
      <c r="F136" s="44">
        <f t="shared" si="18"/>
        <v>0.89999999999999991</v>
      </c>
      <c r="G136" s="197">
        <f t="shared" si="19"/>
        <v>0.9</v>
      </c>
      <c r="H136" s="35" t="str">
        <f>IF(E136="--","--", IF(VLOOKUP($B136,Residential!$B$5:$W$969,2,FALSE)="Yes", E136/0.03, "NV"))</f>
        <v>NV</v>
      </c>
      <c r="I136" s="190" t="str">
        <f t="shared" si="20"/>
        <v>NV</v>
      </c>
      <c r="J136" s="35" t="str">
        <f>IF(G136="--","--", IF(VLOOKUP($B136,Commercial!$B$5:$AE$975,2,FALSE)="Yes", G136/0.03, "NV"))</f>
        <v>NV</v>
      </c>
      <c r="K136" s="190" t="str">
        <f t="shared" si="21"/>
        <v>NV</v>
      </c>
      <c r="L136" s="39" t="str">
        <f>VLOOKUP($B136,Residential!$B$5:$W$969,22,FALSE)</f>
        <v>NV</v>
      </c>
      <c r="M136" s="36" t="str">
        <f t="shared" si="22"/>
        <v>NV</v>
      </c>
      <c r="N136" s="191" t="str">
        <f t="shared" si="23"/>
        <v>NV</v>
      </c>
      <c r="O136" s="37" t="str">
        <f>VLOOKUP($B136,Commercial!$B$5:$AE$975,22,FALSE)</f>
        <v>NV</v>
      </c>
      <c r="P136" s="36" t="str">
        <f t="shared" si="24"/>
        <v>NV</v>
      </c>
      <c r="Q136" s="192" t="str">
        <f t="shared" si="25"/>
        <v>NV</v>
      </c>
      <c r="R136" s="193">
        <f t="shared" si="26"/>
        <v>1</v>
      </c>
    </row>
    <row r="137" spans="2:18" s="185" customFormat="1" ht="15">
      <c r="B137" s="5" t="s">
        <v>647</v>
      </c>
      <c r="C137" s="186" t="s">
        <v>647</v>
      </c>
      <c r="D137" s="187" t="s">
        <v>1045</v>
      </c>
      <c r="E137" s="198">
        <v>0.6</v>
      </c>
      <c r="F137" s="44">
        <f t="shared" si="18"/>
        <v>1.7999999999999998</v>
      </c>
      <c r="G137" s="197">
        <f t="shared" si="19"/>
        <v>1.8</v>
      </c>
      <c r="H137" s="35">
        <f>IF(E137="--","--", IF(VLOOKUP($B137,Residential!$B$5:$W$969,2,FALSE)="Yes", E137/0.03, "NV"))</f>
        <v>20</v>
      </c>
      <c r="I137" s="190">
        <f t="shared" si="20"/>
        <v>20</v>
      </c>
      <c r="J137" s="35">
        <f>IF(G137="--","--", IF(VLOOKUP($B137,Commercial!$B$5:$AE$975,2,FALSE)="Yes", G137/0.03, "NV"))</f>
        <v>60.000000000000007</v>
      </c>
      <c r="K137" s="190">
        <f t="shared" si="21"/>
        <v>60</v>
      </c>
      <c r="L137" s="39">
        <f>VLOOKUP($B137,Residential!$B$5:$W$969,22,FALSE)</f>
        <v>8.4025559105431302</v>
      </c>
      <c r="M137" s="36">
        <f t="shared" si="22"/>
        <v>5.0415335463258781</v>
      </c>
      <c r="N137" s="191">
        <f t="shared" si="23"/>
        <v>5</v>
      </c>
      <c r="O137" s="37">
        <f>VLOOKUP($B137,Commercial!$B$5:$AE$975,22,FALSE)</f>
        <v>8.4732824427480917</v>
      </c>
      <c r="P137" s="36">
        <f t="shared" si="24"/>
        <v>15.251908396946565</v>
      </c>
      <c r="Q137" s="192">
        <f t="shared" si="25"/>
        <v>15</v>
      </c>
      <c r="R137" s="193">
        <f t="shared" si="26"/>
        <v>1</v>
      </c>
    </row>
    <row r="138" spans="2:18" s="185" customFormat="1" ht="15">
      <c r="B138" s="5" t="s">
        <v>651</v>
      </c>
      <c r="C138" s="186" t="s">
        <v>651</v>
      </c>
      <c r="D138" s="187" t="s">
        <v>650</v>
      </c>
      <c r="E138" s="188">
        <v>28000</v>
      </c>
      <c r="F138" s="38">
        <f t="shared" si="18"/>
        <v>84000</v>
      </c>
      <c r="G138" s="189">
        <f t="shared" si="19"/>
        <v>84000</v>
      </c>
      <c r="H138" s="35">
        <f>IF(E138="--","--", IF(VLOOKUP($B138,Residential!$B$5:$W$969,2,FALSE)="Yes", E138/0.03, "NV"))</f>
        <v>933333.33333333337</v>
      </c>
      <c r="I138" s="190">
        <f t="shared" si="20"/>
        <v>930000</v>
      </c>
      <c r="J138" s="35">
        <f>IF(G138="--","--", IF(VLOOKUP($B138,Commercial!$B$5:$AE$975,2,FALSE)="Yes", G138/0.03, "NV"))</f>
        <v>2800000</v>
      </c>
      <c r="K138" s="190">
        <f t="shared" si="21"/>
        <v>2800000</v>
      </c>
      <c r="L138" s="39">
        <f>VLOOKUP($B138,Residential!$B$5:$W$969,22,FALSE)</f>
        <v>10191.387559808612</v>
      </c>
      <c r="M138" s="36">
        <f t="shared" si="22"/>
        <v>285358851.67464113</v>
      </c>
      <c r="N138" s="191">
        <f t="shared" si="23"/>
        <v>290000000</v>
      </c>
      <c r="O138" s="37">
        <f>VLOOKUP($B138,Commercial!$B$5:$AE$975,22,FALSE)</f>
        <v>10216.894977168949</v>
      </c>
      <c r="P138" s="36">
        <f t="shared" si="24"/>
        <v>858219178.08219171</v>
      </c>
      <c r="Q138" s="192">
        <f t="shared" si="25"/>
        <v>860000000</v>
      </c>
      <c r="R138" s="193">
        <f t="shared" si="26"/>
        <v>1</v>
      </c>
    </row>
    <row r="139" spans="2:18" s="2" customFormat="1" ht="26.25" hidden="1">
      <c r="B139" s="5" t="s">
        <v>687</v>
      </c>
      <c r="C139" s="5" t="s">
        <v>687</v>
      </c>
      <c r="D139" s="6" t="s">
        <v>1046</v>
      </c>
      <c r="E139" s="12" t="s">
        <v>153</v>
      </c>
      <c r="F139" s="38" t="str">
        <f t="shared" si="18"/>
        <v>--</v>
      </c>
      <c r="G139" s="13" t="str">
        <f t="shared" si="19"/>
        <v>--</v>
      </c>
      <c r="H139" s="35" t="str">
        <f>IF(E139="--","--", IF(VLOOKUP($B139,Residential!$B$5:$W$969,2,FALSE)="Yes", E139/0.03, "NV"))</f>
        <v>--</v>
      </c>
      <c r="I139" s="33" t="str">
        <f t="shared" si="20"/>
        <v>--</v>
      </c>
      <c r="J139" s="35" t="str">
        <f>IF(G139="--","--", IF(VLOOKUP($B139,Commercial!$B$5:$AE$975,2,FALSE)="Yes", G139/0.03, "NV"))</f>
        <v>--</v>
      </c>
      <c r="K139" s="33" t="str">
        <f t="shared" si="21"/>
        <v>--</v>
      </c>
      <c r="L139" s="39" t="str">
        <f>VLOOKUP($B139,Residential!$B$5:$W$969,13,FALSE)</f>
        <v>-</v>
      </c>
      <c r="M139" s="36" t="str">
        <f t="shared" si="22"/>
        <v>--</v>
      </c>
      <c r="N139" s="22" t="str">
        <f t="shared" si="23"/>
        <v>--</v>
      </c>
      <c r="O139" s="37" t="str">
        <f>VLOOKUP($B139,Commercial!$B$5:$AE$975,13,FALSE)</f>
        <v>-</v>
      </c>
      <c r="P139" s="36" t="str">
        <f t="shared" si="24"/>
        <v>--</v>
      </c>
      <c r="Q139" s="23" t="str">
        <f t="shared" si="25"/>
        <v>--</v>
      </c>
      <c r="R139" s="40">
        <f t="shared" si="26"/>
        <v>0</v>
      </c>
    </row>
    <row r="140" spans="2:18" s="2" customFormat="1" ht="26.25" hidden="1">
      <c r="B140" s="5" t="s">
        <v>691</v>
      </c>
      <c r="C140" s="5" t="s">
        <v>691</v>
      </c>
      <c r="D140" s="6" t="s">
        <v>1047</v>
      </c>
      <c r="E140" s="12" t="s">
        <v>153</v>
      </c>
      <c r="F140" s="38" t="str">
        <f t="shared" si="18"/>
        <v>--</v>
      </c>
      <c r="G140" s="13" t="str">
        <f t="shared" si="19"/>
        <v>--</v>
      </c>
      <c r="H140" s="35" t="str">
        <f>IF(E140="--","--", IF(VLOOKUP($B140,Residential!$B$5:$W$969,2,FALSE)="Yes", E140/0.03, "NV"))</f>
        <v>--</v>
      </c>
      <c r="I140" s="33" t="str">
        <f t="shared" si="20"/>
        <v>--</v>
      </c>
      <c r="J140" s="35" t="str">
        <f>IF(G140="--","--", IF(VLOOKUP($B140,Commercial!$B$5:$AE$975,2,FALSE)="Yes", G140/0.03, "NV"))</f>
        <v>--</v>
      </c>
      <c r="K140" s="33" t="str">
        <f t="shared" si="21"/>
        <v>--</v>
      </c>
      <c r="L140" s="39" t="str">
        <f>VLOOKUP($B140,Residential!$B$5:$W$969,13,FALSE)</f>
        <v>-</v>
      </c>
      <c r="M140" s="36" t="str">
        <f t="shared" si="22"/>
        <v>--</v>
      </c>
      <c r="N140" s="22" t="str">
        <f t="shared" si="23"/>
        <v>--</v>
      </c>
      <c r="O140" s="37" t="str">
        <f>VLOOKUP($B140,Commercial!$B$5:$AE$975,13,FALSE)</f>
        <v>-</v>
      </c>
      <c r="P140" s="36" t="str">
        <f t="shared" si="24"/>
        <v>--</v>
      </c>
      <c r="Q140" s="23" t="str">
        <f t="shared" si="25"/>
        <v>--</v>
      </c>
      <c r="R140" s="40">
        <f t="shared" si="26"/>
        <v>0</v>
      </c>
    </row>
    <row r="141" spans="2:18" s="185" customFormat="1" ht="15">
      <c r="B141" s="5" t="s">
        <v>693</v>
      </c>
      <c r="C141" s="186" t="s">
        <v>693</v>
      </c>
      <c r="D141" s="187" t="s">
        <v>1048</v>
      </c>
      <c r="E141" s="188">
        <v>12</v>
      </c>
      <c r="F141" s="38">
        <f t="shared" si="18"/>
        <v>36</v>
      </c>
      <c r="G141" s="189">
        <f t="shared" si="19"/>
        <v>36</v>
      </c>
      <c r="H141" s="35" t="str">
        <f>IF(E141="--","--", IF(VLOOKUP($B141,Residential!$B$5:$W$969,2,FALSE)="Yes", E141/0.03, "NV"))</f>
        <v>NV</v>
      </c>
      <c r="I141" s="190" t="str">
        <f t="shared" si="20"/>
        <v>NV</v>
      </c>
      <c r="J141" s="35" t="str">
        <f>IF(G141="--","--", IF(VLOOKUP($B141,Commercial!$B$5:$AE$975,2,FALSE)="Yes", G141/0.03, "NV"))</f>
        <v>NV</v>
      </c>
      <c r="K141" s="190" t="str">
        <f t="shared" si="21"/>
        <v>NV</v>
      </c>
      <c r="L141" s="39" t="str">
        <f>VLOOKUP($B141,Residential!$B$5:$W$969,22,FALSE)</f>
        <v>NV</v>
      </c>
      <c r="M141" s="36" t="str">
        <f t="shared" si="22"/>
        <v>NV</v>
      </c>
      <c r="N141" s="191" t="str">
        <f t="shared" si="23"/>
        <v>NV</v>
      </c>
      <c r="O141" s="37" t="str">
        <f>VLOOKUP($B141,Commercial!$B$5:$AE$975,22,FALSE)</f>
        <v>NV</v>
      </c>
      <c r="P141" s="36" t="str">
        <f t="shared" si="24"/>
        <v>NV</v>
      </c>
      <c r="Q141" s="192" t="str">
        <f t="shared" si="25"/>
        <v>NV</v>
      </c>
      <c r="R141" s="193">
        <f t="shared" si="26"/>
        <v>1</v>
      </c>
    </row>
    <row r="142" spans="2:18" s="2" customFormat="1" ht="26.25" hidden="1">
      <c r="B142" s="5" t="s">
        <v>663</v>
      </c>
      <c r="C142" s="5" t="s">
        <v>663</v>
      </c>
      <c r="D142" s="6" t="s">
        <v>1049</v>
      </c>
      <c r="E142" s="12" t="s">
        <v>153</v>
      </c>
      <c r="F142" s="38" t="str">
        <f t="shared" si="18"/>
        <v>--</v>
      </c>
      <c r="G142" s="13" t="str">
        <f t="shared" si="19"/>
        <v>--</v>
      </c>
      <c r="H142" s="35" t="str">
        <f>IF(E142="--","--", IF(VLOOKUP($B142,Residential!$B$5:$W$969,2,FALSE)="Yes", E142/0.03, "NV"))</f>
        <v>--</v>
      </c>
      <c r="I142" s="33" t="str">
        <f t="shared" si="20"/>
        <v>--</v>
      </c>
      <c r="J142" s="35" t="str">
        <f>IF(G142="--","--", IF(VLOOKUP($B142,Commercial!$B$5:$AE$975,2,FALSE)="Yes", G142/0.03, "NV"))</f>
        <v>--</v>
      </c>
      <c r="K142" s="33" t="str">
        <f t="shared" si="21"/>
        <v>--</v>
      </c>
      <c r="L142" s="39" t="str">
        <f>VLOOKUP($B142,Residential!$B$5:$W$969,13,FALSE)</f>
        <v>--</v>
      </c>
      <c r="M142" s="36" t="str">
        <f t="shared" si="22"/>
        <v>--</v>
      </c>
      <c r="N142" s="22" t="str">
        <f t="shared" si="23"/>
        <v>--</v>
      </c>
      <c r="O142" s="37" t="str">
        <f>VLOOKUP($B142,Commercial!$B$5:$AE$975,13,FALSE)</f>
        <v>--</v>
      </c>
      <c r="P142" s="36" t="str">
        <f t="shared" si="24"/>
        <v>--</v>
      </c>
      <c r="Q142" s="23" t="str">
        <f t="shared" si="25"/>
        <v>--</v>
      </c>
      <c r="R142" s="40">
        <f t="shared" si="26"/>
        <v>0</v>
      </c>
    </row>
    <row r="143" spans="2:18" s="2" customFormat="1" ht="15" hidden="1">
      <c r="B143" s="5" t="s">
        <v>665</v>
      </c>
      <c r="C143" s="5" t="s">
        <v>665</v>
      </c>
      <c r="D143" s="6" t="s">
        <v>1050</v>
      </c>
      <c r="E143" s="12" t="s">
        <v>153</v>
      </c>
      <c r="F143" s="38" t="str">
        <f t="shared" si="18"/>
        <v>--</v>
      </c>
      <c r="G143" s="13" t="str">
        <f t="shared" si="19"/>
        <v>--</v>
      </c>
      <c r="H143" s="35" t="str">
        <f>IF(E143="--","--", IF(VLOOKUP($B143,Residential!$B$5:$W$969,2,FALSE)="Yes", E143/0.03, "NV"))</f>
        <v>--</v>
      </c>
      <c r="I143" s="33" t="str">
        <f t="shared" si="20"/>
        <v>--</v>
      </c>
      <c r="J143" s="35" t="str">
        <f>IF(G143="--","--", IF(VLOOKUP($B143,Commercial!$B$5:$AE$975,2,FALSE)="Yes", G143/0.03, "NV"))</f>
        <v>--</v>
      </c>
      <c r="K143" s="33" t="str">
        <f t="shared" si="21"/>
        <v>--</v>
      </c>
      <c r="L143" s="39" t="str">
        <f>VLOOKUP($B143,Residential!$B$5:$W$969,13,FALSE)</f>
        <v>--</v>
      </c>
      <c r="M143" s="36" t="str">
        <f t="shared" si="22"/>
        <v>--</v>
      </c>
      <c r="N143" s="22" t="str">
        <f t="shared" si="23"/>
        <v>--</v>
      </c>
      <c r="O143" s="37" t="str">
        <f>VLOOKUP($B143,Commercial!$B$5:$AE$975,13,FALSE)</f>
        <v>--</v>
      </c>
      <c r="P143" s="36" t="str">
        <f t="shared" si="24"/>
        <v>--</v>
      </c>
      <c r="Q143" s="23" t="str">
        <f t="shared" si="25"/>
        <v>--</v>
      </c>
      <c r="R143" s="40">
        <f t="shared" si="26"/>
        <v>0</v>
      </c>
    </row>
    <row r="144" spans="2:18" s="2" customFormat="1" ht="15" hidden="1">
      <c r="B144" s="5" t="s">
        <v>667</v>
      </c>
      <c r="C144" s="5" t="s">
        <v>667</v>
      </c>
      <c r="D144" s="6" t="s">
        <v>1051</v>
      </c>
      <c r="E144" s="12" t="s">
        <v>153</v>
      </c>
      <c r="F144" s="38" t="str">
        <f t="shared" si="18"/>
        <v>--</v>
      </c>
      <c r="G144" s="13" t="str">
        <f t="shared" si="19"/>
        <v>--</v>
      </c>
      <c r="H144" s="35" t="str">
        <f>IF(E144="--","--", IF(VLOOKUP($B144,Residential!$B$5:$W$969,2,FALSE)="Yes", E144/0.03, "NV"))</f>
        <v>--</v>
      </c>
      <c r="I144" s="33" t="str">
        <f t="shared" si="20"/>
        <v>--</v>
      </c>
      <c r="J144" s="35" t="str">
        <f>IF(G144="--","--", IF(VLOOKUP($B144,Commercial!$B$5:$AE$975,2,FALSE)="Yes", G144/0.03, "NV"))</f>
        <v>--</v>
      </c>
      <c r="K144" s="33" t="str">
        <f t="shared" si="21"/>
        <v>--</v>
      </c>
      <c r="L144" s="39" t="str">
        <f>VLOOKUP($B144,Residential!$B$5:$W$969,13,FALSE)</f>
        <v>--</v>
      </c>
      <c r="M144" s="36" t="str">
        <f t="shared" si="22"/>
        <v>--</v>
      </c>
      <c r="N144" s="22" t="str">
        <f t="shared" si="23"/>
        <v>--</v>
      </c>
      <c r="O144" s="37" t="str">
        <f>VLOOKUP($B144,Commercial!$B$5:$AE$975,13,FALSE)</f>
        <v>--</v>
      </c>
      <c r="P144" s="36" t="str">
        <f t="shared" si="24"/>
        <v>--</v>
      </c>
      <c r="Q144" s="23" t="str">
        <f t="shared" si="25"/>
        <v>--</v>
      </c>
      <c r="R144" s="40">
        <f t="shared" si="26"/>
        <v>0</v>
      </c>
    </row>
    <row r="145" spans="2:18" s="185" customFormat="1" ht="15">
      <c r="B145" s="5" t="s">
        <v>673</v>
      </c>
      <c r="C145" s="186" t="s">
        <v>673</v>
      </c>
      <c r="D145" s="187" t="s">
        <v>1052</v>
      </c>
      <c r="E145" s="188">
        <v>8000</v>
      </c>
      <c r="F145" s="38">
        <f t="shared" si="18"/>
        <v>24000</v>
      </c>
      <c r="G145" s="189">
        <f t="shared" si="19"/>
        <v>24000</v>
      </c>
      <c r="H145" s="35">
        <f>IF(E145="--","--", IF(VLOOKUP($B145,Residential!$B$5:$W$969,2,FALSE)="Yes", E145/0.03, "NV"))</f>
        <v>266666.66666666669</v>
      </c>
      <c r="I145" s="190">
        <f t="shared" si="20"/>
        <v>270000</v>
      </c>
      <c r="J145" s="35">
        <f>IF(G145="--","--", IF(VLOOKUP($B145,Commercial!$B$5:$AE$975,2,FALSE)="Yes", G145/0.03, "NV"))</f>
        <v>800000</v>
      </c>
      <c r="K145" s="190">
        <f t="shared" si="21"/>
        <v>800000</v>
      </c>
      <c r="L145" s="39">
        <f>VLOOKUP($B145,Residential!$B$5:$W$969,22,FALSE)</f>
        <v>68.240740740740733</v>
      </c>
      <c r="M145" s="36">
        <f t="shared" si="22"/>
        <v>545925.92592592584</v>
      </c>
      <c r="N145" s="191">
        <f t="shared" si="23"/>
        <v>550000</v>
      </c>
      <c r="O145" s="37">
        <f>VLOOKUP($B145,Commercial!$B$5:$AE$975,22,FALSE)</f>
        <v>68.220338983050837</v>
      </c>
      <c r="P145" s="36">
        <f t="shared" si="24"/>
        <v>1637288.1355932201</v>
      </c>
      <c r="Q145" s="192">
        <f t="shared" si="25"/>
        <v>1600000</v>
      </c>
      <c r="R145" s="193">
        <f t="shared" si="26"/>
        <v>1</v>
      </c>
    </row>
    <row r="146" spans="2:18" s="2" customFormat="1" ht="15" hidden="1">
      <c r="B146" s="5" t="s">
        <v>1053</v>
      </c>
      <c r="C146" s="5" t="s">
        <v>1053</v>
      </c>
      <c r="D146" s="6" t="s">
        <v>1054</v>
      </c>
      <c r="E146" s="12" t="s">
        <v>153</v>
      </c>
      <c r="F146" s="38" t="str">
        <f t="shared" si="18"/>
        <v>--</v>
      </c>
      <c r="G146" s="13" t="str">
        <f t="shared" si="19"/>
        <v>--</v>
      </c>
      <c r="H146" s="35" t="str">
        <f>IF(E146="--","--", IF(VLOOKUP($B146,Residential!$B$5:$W$969,2,FALSE)="Yes", E146/0.03, "NV"))</f>
        <v>--</v>
      </c>
      <c r="I146" s="33" t="str">
        <f t="shared" si="20"/>
        <v>--</v>
      </c>
      <c r="J146" s="35" t="str">
        <f>IF(G146="--","--", IF(VLOOKUP($B146,Commercial!$B$5:$AE$975,2,FALSE)="Yes", G146/0.03, "NV"))</f>
        <v>--</v>
      </c>
      <c r="K146" s="33" t="str">
        <f t="shared" si="21"/>
        <v>--</v>
      </c>
      <c r="L146" s="39" t="e">
        <f>VLOOKUP($B146,Residential!$B$5:$W$969,13,FALSE)</f>
        <v>#N/A</v>
      </c>
      <c r="M146" s="36" t="str">
        <f t="shared" si="22"/>
        <v>--</v>
      </c>
      <c r="N146" s="22" t="str">
        <f t="shared" si="23"/>
        <v>--</v>
      </c>
      <c r="O146" s="37" t="e">
        <f>VLOOKUP($B146,Commercial!$B$5:$AE$975,13,FALSE)</f>
        <v>#N/A</v>
      </c>
      <c r="P146" s="36" t="str">
        <f t="shared" si="24"/>
        <v>--</v>
      </c>
      <c r="Q146" s="23" t="str">
        <f t="shared" si="25"/>
        <v>--</v>
      </c>
      <c r="R146" s="40">
        <f t="shared" si="26"/>
        <v>0</v>
      </c>
    </row>
    <row r="147" spans="2:18" s="185" customFormat="1" ht="15">
      <c r="B147" s="5" t="s">
        <v>703</v>
      </c>
      <c r="C147" s="186" t="s">
        <v>703</v>
      </c>
      <c r="D147" s="187" t="s">
        <v>96</v>
      </c>
      <c r="E147" s="188">
        <v>200</v>
      </c>
      <c r="F147" s="38">
        <f t="shared" si="18"/>
        <v>600</v>
      </c>
      <c r="G147" s="189">
        <f t="shared" si="19"/>
        <v>600</v>
      </c>
      <c r="H147" s="35">
        <f>IF(E147="--","--", IF(VLOOKUP($B147,Residential!$B$5:$W$969,2,FALSE)="Yes", E147/0.03, "NV"))</f>
        <v>6666.666666666667</v>
      </c>
      <c r="I147" s="190">
        <f t="shared" si="20"/>
        <v>6700</v>
      </c>
      <c r="J147" s="35">
        <f>IF(G147="--","--", IF(VLOOKUP($B147,Commercial!$B$5:$AE$975,2,FALSE)="Yes", G147/0.03, "NV"))</f>
        <v>20000</v>
      </c>
      <c r="K147" s="190">
        <f t="shared" si="21"/>
        <v>20000</v>
      </c>
      <c r="L147" s="39">
        <f>VLOOKUP($B147,Residential!$B$5:$W$969,22,FALSE)</f>
        <v>136.80387409200966</v>
      </c>
      <c r="M147" s="36">
        <f t="shared" si="22"/>
        <v>27360.774818401933</v>
      </c>
      <c r="N147" s="191">
        <f t="shared" si="23"/>
        <v>27000</v>
      </c>
      <c r="O147" s="37">
        <f>VLOOKUP($B147,Commercial!$B$5:$AE$975,22,FALSE)</f>
        <v>137.39612188365652</v>
      </c>
      <c r="P147" s="36">
        <f t="shared" si="24"/>
        <v>82437.673130193914</v>
      </c>
      <c r="Q147" s="192">
        <f t="shared" si="25"/>
        <v>82000</v>
      </c>
      <c r="R147" s="193">
        <f t="shared" si="26"/>
        <v>1</v>
      </c>
    </row>
    <row r="148" spans="2:18" s="185" customFormat="1" ht="15">
      <c r="B148" s="26" t="s">
        <v>707</v>
      </c>
      <c r="C148" s="200">
        <v>365</v>
      </c>
      <c r="D148" s="187" t="s">
        <v>1055</v>
      </c>
      <c r="E148" s="198">
        <v>0.2</v>
      </c>
      <c r="F148" s="44">
        <f t="shared" si="18"/>
        <v>0.60000000000000009</v>
      </c>
      <c r="G148" s="197">
        <f t="shared" si="19"/>
        <v>0.6</v>
      </c>
      <c r="H148" s="35" t="str">
        <f>IF(E148="--","--", IF(VLOOKUP($B148,Residential!$B$5:$W$969,2,FALSE)="Yes", E148/0.03, "NV"))</f>
        <v>NV</v>
      </c>
      <c r="I148" s="190" t="str">
        <f t="shared" si="20"/>
        <v>NV</v>
      </c>
      <c r="J148" s="35" t="str">
        <f>IF(G148="--","--", IF(VLOOKUP($B148,Commercial!$B$5:$AE$975,2,FALSE)="Yes", G148/0.03, "NV"))</f>
        <v>NV</v>
      </c>
      <c r="K148" s="190" t="str">
        <f t="shared" si="21"/>
        <v>NV</v>
      </c>
      <c r="L148" s="39" t="str">
        <f>VLOOKUP($B148,Residential!$B$5:$W$969,22,FALSE)</f>
        <v>NV</v>
      </c>
      <c r="M148" s="36" t="str">
        <f t="shared" si="22"/>
        <v>NV</v>
      </c>
      <c r="N148" s="191" t="str">
        <f t="shared" si="23"/>
        <v>NV</v>
      </c>
      <c r="O148" s="37" t="str">
        <f>VLOOKUP($B148,Commercial!$B$5:$AE$975,22,FALSE)</f>
        <v>NV</v>
      </c>
      <c r="P148" s="36" t="str">
        <f t="shared" si="24"/>
        <v>NV</v>
      </c>
      <c r="Q148" s="192" t="str">
        <f t="shared" si="25"/>
        <v>NV</v>
      </c>
      <c r="R148" s="193">
        <f t="shared" si="26"/>
        <v>1</v>
      </c>
    </row>
    <row r="149" spans="2:18" s="185" customFormat="1" ht="15">
      <c r="B149" s="26" t="s">
        <v>718</v>
      </c>
      <c r="C149" s="200">
        <v>368</v>
      </c>
      <c r="D149" s="187" t="s">
        <v>1056</v>
      </c>
      <c r="E149" s="198">
        <v>0.2</v>
      </c>
      <c r="F149" s="44">
        <f t="shared" si="18"/>
        <v>0.60000000000000009</v>
      </c>
      <c r="G149" s="197">
        <f t="shared" si="19"/>
        <v>0.6</v>
      </c>
      <c r="H149" s="35" t="str">
        <f>IF(E149="--","--", IF(VLOOKUP($B149,Residential!$B$5:$W$969,2,FALSE)="Yes", E149/0.03, "NV"))</f>
        <v>NV</v>
      </c>
      <c r="I149" s="190" t="str">
        <f t="shared" si="20"/>
        <v>NV</v>
      </c>
      <c r="J149" s="35" t="str">
        <f>IF(G149="--","--", IF(VLOOKUP($B149,Commercial!$B$5:$AE$975,2,FALSE)="Yes", G149/0.03, "NV"))</f>
        <v>NV</v>
      </c>
      <c r="K149" s="190" t="str">
        <f t="shared" si="21"/>
        <v>NV</v>
      </c>
      <c r="L149" s="39" t="str">
        <f>VLOOKUP($B149,Residential!$B$5:$W$969,22,FALSE)</f>
        <v>NV</v>
      </c>
      <c r="M149" s="36" t="str">
        <f t="shared" si="22"/>
        <v>NV</v>
      </c>
      <c r="N149" s="191" t="str">
        <f t="shared" si="23"/>
        <v>NV</v>
      </c>
      <c r="O149" s="37" t="str">
        <f>VLOOKUP($B149,Commercial!$B$5:$AE$975,22,FALSE)</f>
        <v>NV</v>
      </c>
      <c r="P149" s="36" t="str">
        <f t="shared" si="24"/>
        <v>NV</v>
      </c>
      <c r="Q149" s="192" t="str">
        <f t="shared" si="25"/>
        <v>NV</v>
      </c>
      <c r="R149" s="193">
        <f t="shared" si="26"/>
        <v>1</v>
      </c>
    </row>
    <row r="150" spans="2:18" s="185" customFormat="1" ht="15">
      <c r="B150" s="26" t="s">
        <v>723</v>
      </c>
      <c r="C150" s="186" t="s">
        <v>1057</v>
      </c>
      <c r="D150" s="187" t="s">
        <v>1058</v>
      </c>
      <c r="E150" s="188">
        <v>86</v>
      </c>
      <c r="F150" s="38">
        <f t="shared" si="18"/>
        <v>258</v>
      </c>
      <c r="G150" s="189">
        <f t="shared" si="19"/>
        <v>260</v>
      </c>
      <c r="H150" s="35" t="e">
        <f>IF(E150="--","--", IF(VLOOKUP($B150,Residential!$B$5:$W$969,2,FALSE)="Yes", E150/0.03, "NV"))</f>
        <v>#N/A</v>
      </c>
      <c r="I150" s="190" t="str">
        <f t="shared" si="20"/>
        <v>--</v>
      </c>
      <c r="J150" s="35" t="e">
        <f>IF(G150="--","--", IF(VLOOKUP($B150,Commercial!$B$5:$AE$975,2,FALSE)="Yes", G150/0.03, "NV"))</f>
        <v>#N/A</v>
      </c>
      <c r="K150" s="190" t="str">
        <f t="shared" si="21"/>
        <v>--</v>
      </c>
      <c r="L150" s="39" t="e">
        <f>VLOOKUP($B150,Residential!$B$5:$W$969,22,FALSE)</f>
        <v>#N/A</v>
      </c>
      <c r="M150" s="36" t="str">
        <f t="shared" si="22"/>
        <v>NC</v>
      </c>
      <c r="N150" s="191" t="str">
        <f t="shared" si="23"/>
        <v>NC</v>
      </c>
      <c r="O150" s="37" t="e">
        <f>VLOOKUP($B150,Commercial!$B$5:$AE$975,22,FALSE)</f>
        <v>#N/A</v>
      </c>
      <c r="P150" s="36" t="str">
        <f t="shared" si="24"/>
        <v>NC</v>
      </c>
      <c r="Q150" s="192" t="str">
        <f t="shared" si="25"/>
        <v>NC</v>
      </c>
      <c r="R150" s="193">
        <f t="shared" si="26"/>
        <v>1</v>
      </c>
    </row>
    <row r="151" spans="2:18" s="2" customFormat="1" ht="15" hidden="1">
      <c r="B151" s="5" t="s">
        <v>729</v>
      </c>
      <c r="C151" s="5" t="s">
        <v>729</v>
      </c>
      <c r="D151" s="6" t="s">
        <v>728</v>
      </c>
      <c r="E151" s="12" t="s">
        <v>153</v>
      </c>
      <c r="F151" s="38" t="str">
        <f t="shared" si="18"/>
        <v>--</v>
      </c>
      <c r="G151" s="13" t="str">
        <f t="shared" si="19"/>
        <v>--</v>
      </c>
      <c r="H151" s="35" t="str">
        <f>IF(E151="--","--", IF(VLOOKUP($B151,Residential!$B$5:$W$969,2,FALSE)="Yes", E151/0.03, "NV"))</f>
        <v>--</v>
      </c>
      <c r="I151" s="33" t="str">
        <f t="shared" si="20"/>
        <v>--</v>
      </c>
      <c r="J151" s="35" t="str">
        <f>IF(G151="--","--", IF(VLOOKUP($B151,Commercial!$B$5:$AE$975,2,FALSE)="Yes", G151/0.03, "NV"))</f>
        <v>--</v>
      </c>
      <c r="K151" s="33" t="str">
        <f t="shared" si="21"/>
        <v>--</v>
      </c>
      <c r="L151" s="39">
        <f>VLOOKUP($B151,Residential!$B$5:$W$969,13,FALSE)</f>
        <v>2.34</v>
      </c>
      <c r="M151" s="36" t="str">
        <f t="shared" si="22"/>
        <v>--</v>
      </c>
      <c r="N151" s="22" t="str">
        <f t="shared" si="23"/>
        <v>--</v>
      </c>
      <c r="O151" s="37">
        <f>VLOOKUP($B151,Commercial!$B$5:$AE$975,13,FALSE)</f>
        <v>10.199999999999999</v>
      </c>
      <c r="P151" s="36" t="str">
        <f t="shared" si="24"/>
        <v>--</v>
      </c>
      <c r="Q151" s="23" t="str">
        <f t="shared" si="25"/>
        <v>--</v>
      </c>
      <c r="R151" s="40">
        <f t="shared" si="26"/>
        <v>0</v>
      </c>
    </row>
    <row r="152" spans="2:18" s="2" customFormat="1" ht="15" hidden="1">
      <c r="B152" s="5" t="s">
        <v>735</v>
      </c>
      <c r="C152" s="5" t="s">
        <v>735</v>
      </c>
      <c r="D152" s="6" t="s">
        <v>1059</v>
      </c>
      <c r="E152" s="12" t="s">
        <v>153</v>
      </c>
      <c r="F152" s="38" t="str">
        <f t="shared" si="18"/>
        <v>--</v>
      </c>
      <c r="G152" s="13" t="str">
        <f t="shared" si="19"/>
        <v>--</v>
      </c>
      <c r="H152" s="35" t="str">
        <f>IF(E152="--","--", IF(VLOOKUP($B152,Residential!$B$5:$W$969,2,FALSE)="Yes", E152/0.03, "NV"))</f>
        <v>--</v>
      </c>
      <c r="I152" s="33" t="str">
        <f t="shared" si="20"/>
        <v>--</v>
      </c>
      <c r="J152" s="35" t="str">
        <f>IF(G152="--","--", IF(VLOOKUP($B152,Commercial!$B$5:$AE$975,2,FALSE)="Yes", G152/0.03, "NV"))</f>
        <v>--</v>
      </c>
      <c r="K152" s="33" t="str">
        <f t="shared" si="21"/>
        <v>--</v>
      </c>
      <c r="L152" s="39">
        <f>VLOOKUP($B152,Residential!$B$5:$W$969,13,FALSE)</f>
        <v>0.161</v>
      </c>
      <c r="M152" s="36" t="str">
        <f t="shared" si="22"/>
        <v>--</v>
      </c>
      <c r="N152" s="22" t="str">
        <f t="shared" si="23"/>
        <v>--</v>
      </c>
      <c r="O152" s="37">
        <f>VLOOKUP($B152,Commercial!$B$5:$AE$975,13,FALSE)</f>
        <v>0.70499999999999996</v>
      </c>
      <c r="P152" s="36" t="str">
        <f t="shared" si="24"/>
        <v>--</v>
      </c>
      <c r="Q152" s="23" t="str">
        <f t="shared" si="25"/>
        <v>--</v>
      </c>
      <c r="R152" s="40">
        <f t="shared" si="26"/>
        <v>0</v>
      </c>
    </row>
    <row r="153" spans="2:18" s="2" customFormat="1" ht="15" hidden="1">
      <c r="B153" s="5" t="s">
        <v>742</v>
      </c>
      <c r="C153" s="5" t="s">
        <v>742</v>
      </c>
      <c r="D153" s="6" t="s">
        <v>1060</v>
      </c>
      <c r="E153" s="12" t="s">
        <v>153</v>
      </c>
      <c r="F153" s="38" t="str">
        <f t="shared" si="18"/>
        <v>--</v>
      </c>
      <c r="G153" s="13" t="str">
        <f t="shared" si="19"/>
        <v>--</v>
      </c>
      <c r="H153" s="35" t="str">
        <f>IF(E153="--","--", IF(VLOOKUP($B153,Residential!$B$5:$W$969,2,FALSE)="Yes", E153/0.03, "NV"))</f>
        <v>--</v>
      </c>
      <c r="I153" s="33" t="str">
        <f t="shared" si="20"/>
        <v>--</v>
      </c>
      <c r="J153" s="35" t="str">
        <f>IF(G153="--","--", IF(VLOOKUP($B153,Commercial!$B$5:$AE$975,2,FALSE)="Yes", G153/0.03, "NV"))</f>
        <v>--</v>
      </c>
      <c r="K153" s="33" t="str">
        <f t="shared" si="21"/>
        <v>--</v>
      </c>
      <c r="L153" s="39">
        <f>VLOOKUP($B153,Residential!$B$5:$W$969,13,FALSE)</f>
        <v>5.8500000000000003E-2</v>
      </c>
      <c r="M153" s="36" t="str">
        <f t="shared" si="22"/>
        <v>--</v>
      </c>
      <c r="N153" s="22" t="str">
        <f t="shared" si="23"/>
        <v>--</v>
      </c>
      <c r="O153" s="37">
        <f>VLOOKUP($B153,Commercial!$B$5:$AE$975,13,FALSE)</f>
        <v>0.25600000000000001</v>
      </c>
      <c r="P153" s="36" t="str">
        <f t="shared" si="24"/>
        <v>--</v>
      </c>
      <c r="Q153" s="23" t="str">
        <f t="shared" si="25"/>
        <v>--</v>
      </c>
      <c r="R153" s="40">
        <f t="shared" si="26"/>
        <v>0</v>
      </c>
    </row>
    <row r="154" spans="2:18" s="2" customFormat="1" ht="15" hidden="1">
      <c r="B154" s="5" t="s">
        <v>747</v>
      </c>
      <c r="C154" s="5" t="s">
        <v>747</v>
      </c>
      <c r="D154" s="6" t="s">
        <v>1061</v>
      </c>
      <c r="E154" s="12" t="s">
        <v>153</v>
      </c>
      <c r="F154" s="38" t="str">
        <f t="shared" si="18"/>
        <v>--</v>
      </c>
      <c r="G154" s="13" t="str">
        <f t="shared" si="19"/>
        <v>--</v>
      </c>
      <c r="H154" s="35" t="str">
        <f>IF(E154="--","--", IF(VLOOKUP($B154,Residential!$B$5:$W$969,2,FALSE)="Yes", E154/0.03, "NV"))</f>
        <v>--</v>
      </c>
      <c r="I154" s="33" t="str">
        <f t="shared" si="20"/>
        <v>--</v>
      </c>
      <c r="J154" s="35" t="str">
        <f>IF(G154="--","--", IF(VLOOKUP($B154,Commercial!$B$5:$AE$975,2,FALSE)="Yes", G154/0.03, "NV"))</f>
        <v>--</v>
      </c>
      <c r="K154" s="33" t="str">
        <f t="shared" si="21"/>
        <v>--</v>
      </c>
      <c r="L154" s="39" t="str">
        <f>VLOOKUP($B154,Residential!$B$5:$W$969,13,FALSE)</f>
        <v>-</v>
      </c>
      <c r="M154" s="36" t="str">
        <f t="shared" si="22"/>
        <v>--</v>
      </c>
      <c r="N154" s="22" t="str">
        <f t="shared" si="23"/>
        <v>--</v>
      </c>
      <c r="O154" s="37" t="str">
        <f>VLOOKUP($B154,Commercial!$B$5:$AE$975,13,FALSE)</f>
        <v>-</v>
      </c>
      <c r="P154" s="36" t="str">
        <f t="shared" si="24"/>
        <v>--</v>
      </c>
      <c r="Q154" s="23" t="str">
        <f t="shared" si="25"/>
        <v>--</v>
      </c>
      <c r="R154" s="40">
        <f t="shared" si="26"/>
        <v>0</v>
      </c>
    </row>
    <row r="155" spans="2:18" s="2" customFormat="1" ht="15" hidden="1">
      <c r="B155" s="5" t="s">
        <v>749</v>
      </c>
      <c r="C155" s="5" t="s">
        <v>749</v>
      </c>
      <c r="D155" s="6" t="s">
        <v>1062</v>
      </c>
      <c r="E155" s="12" t="s">
        <v>153</v>
      </c>
      <c r="F155" s="38" t="str">
        <f t="shared" si="18"/>
        <v>--</v>
      </c>
      <c r="G155" s="13" t="str">
        <f t="shared" si="19"/>
        <v>--</v>
      </c>
      <c r="H155" s="35" t="str">
        <f>IF(E155="--","--", IF(VLOOKUP($B155,Residential!$B$5:$W$969,2,FALSE)="Yes", E155/0.03, "NV"))</f>
        <v>--</v>
      </c>
      <c r="I155" s="33" t="str">
        <f t="shared" si="20"/>
        <v>--</v>
      </c>
      <c r="J155" s="35" t="str">
        <f>IF(G155="--","--", IF(VLOOKUP($B155,Commercial!$B$5:$AE$975,2,FALSE)="Yes", G155/0.03, "NV"))</f>
        <v>--</v>
      </c>
      <c r="K155" s="33" t="str">
        <f t="shared" si="21"/>
        <v>--</v>
      </c>
      <c r="L155" s="39">
        <f>VLOOKUP($B155,Residential!$B$5:$W$969,13,FALSE)</f>
        <v>2.4099999999999998E-3</v>
      </c>
      <c r="M155" s="36" t="str">
        <f t="shared" si="22"/>
        <v>--</v>
      </c>
      <c r="N155" s="22" t="str">
        <f t="shared" si="23"/>
        <v>--</v>
      </c>
      <c r="O155" s="37">
        <f>VLOOKUP($B155,Commercial!$B$5:$AE$975,13,FALSE)</f>
        <v>2.92E-2</v>
      </c>
      <c r="P155" s="36" t="str">
        <f t="shared" si="24"/>
        <v>--</v>
      </c>
      <c r="Q155" s="23" t="str">
        <f t="shared" si="25"/>
        <v>--</v>
      </c>
      <c r="R155" s="40">
        <f t="shared" si="26"/>
        <v>0</v>
      </c>
    </row>
    <row r="156" spans="2:18" s="2" customFormat="1" ht="15" hidden="1">
      <c r="B156" s="5" t="s">
        <v>751</v>
      </c>
      <c r="C156" s="5" t="s">
        <v>751</v>
      </c>
      <c r="D156" s="6" t="s">
        <v>1063</v>
      </c>
      <c r="E156" s="12" t="s">
        <v>153</v>
      </c>
      <c r="F156" s="38" t="str">
        <f t="shared" si="18"/>
        <v>--</v>
      </c>
      <c r="G156" s="13" t="str">
        <f t="shared" si="19"/>
        <v>--</v>
      </c>
      <c r="H156" s="35" t="str">
        <f>IF(E156="--","--", IF(VLOOKUP($B156,Residential!$B$5:$W$969,2,FALSE)="Yes", E156/0.03, "NV"))</f>
        <v>--</v>
      </c>
      <c r="I156" s="33" t="str">
        <f t="shared" si="20"/>
        <v>--</v>
      </c>
      <c r="J156" s="35" t="str">
        <f>IF(G156="--","--", IF(VLOOKUP($B156,Commercial!$B$5:$AE$975,2,FALSE)="Yes", G156/0.03, "NV"))</f>
        <v>--</v>
      </c>
      <c r="K156" s="33" t="str">
        <f t="shared" si="21"/>
        <v>--</v>
      </c>
      <c r="L156" s="39" t="str">
        <f>VLOOKUP($B156,Residential!$B$5:$W$969,13,FALSE)</f>
        <v>-</v>
      </c>
      <c r="M156" s="36" t="str">
        <f t="shared" si="22"/>
        <v>--</v>
      </c>
      <c r="N156" s="22" t="str">
        <f t="shared" si="23"/>
        <v>--</v>
      </c>
      <c r="O156" s="37" t="str">
        <f>VLOOKUP($B156,Commercial!$B$5:$AE$975,13,FALSE)</f>
        <v>-</v>
      </c>
      <c r="P156" s="36" t="str">
        <f t="shared" si="24"/>
        <v>--</v>
      </c>
      <c r="Q156" s="23" t="str">
        <f t="shared" si="25"/>
        <v>--</v>
      </c>
      <c r="R156" s="40">
        <f t="shared" si="26"/>
        <v>0</v>
      </c>
    </row>
    <row r="157" spans="2:18" s="2" customFormat="1" ht="15" hidden="1">
      <c r="B157" s="5" t="s">
        <v>1064</v>
      </c>
      <c r="C157" s="5" t="s">
        <v>1064</v>
      </c>
      <c r="D157" s="6" t="s">
        <v>1065</v>
      </c>
      <c r="E157" s="12" t="s">
        <v>153</v>
      </c>
      <c r="F157" s="38" t="str">
        <f t="shared" si="18"/>
        <v>--</v>
      </c>
      <c r="G157" s="13" t="str">
        <f t="shared" si="19"/>
        <v>--</v>
      </c>
      <c r="H157" s="35" t="str">
        <f>IF(E157="--","--", IF(VLOOKUP($B157,Residential!$B$5:$W$969,2,FALSE)="Yes", E157/0.03, "NV"))</f>
        <v>--</v>
      </c>
      <c r="I157" s="33" t="str">
        <f t="shared" si="20"/>
        <v>--</v>
      </c>
      <c r="J157" s="35" t="str">
        <f>IF(G157="--","--", IF(VLOOKUP($B157,Commercial!$B$5:$AE$975,2,FALSE)="Yes", G157/0.03, "NV"))</f>
        <v>--</v>
      </c>
      <c r="K157" s="33" t="str">
        <f t="shared" si="21"/>
        <v>--</v>
      </c>
      <c r="L157" s="39" t="e">
        <f>VLOOKUP($B157,Residential!$B$5:$W$969,13,FALSE)</f>
        <v>#N/A</v>
      </c>
      <c r="M157" s="36" t="str">
        <f t="shared" si="22"/>
        <v>--</v>
      </c>
      <c r="N157" s="22" t="str">
        <f t="shared" si="23"/>
        <v>--</v>
      </c>
      <c r="O157" s="37" t="e">
        <f>VLOOKUP($B157,Commercial!$B$5:$AE$975,13,FALSE)</f>
        <v>#N/A</v>
      </c>
      <c r="P157" s="36" t="str">
        <f t="shared" si="24"/>
        <v>--</v>
      </c>
      <c r="Q157" s="23" t="str">
        <f t="shared" si="25"/>
        <v>--</v>
      </c>
      <c r="R157" s="40">
        <f t="shared" si="26"/>
        <v>0</v>
      </c>
    </row>
    <row r="158" spans="2:18" s="2" customFormat="1" ht="15" hidden="1">
      <c r="B158" s="5" t="s">
        <v>743</v>
      </c>
      <c r="C158" s="5" t="s">
        <v>743</v>
      </c>
      <c r="D158" s="6" t="s">
        <v>1066</v>
      </c>
      <c r="E158" s="12" t="s">
        <v>153</v>
      </c>
      <c r="F158" s="38" t="str">
        <f t="shared" si="18"/>
        <v>--</v>
      </c>
      <c r="G158" s="13" t="str">
        <f t="shared" si="19"/>
        <v>--</v>
      </c>
      <c r="H158" s="35" t="str">
        <f>IF(E158="--","--", IF(VLOOKUP($B158,Residential!$B$5:$W$969,2,FALSE)="Yes", E158/0.03, "NV"))</f>
        <v>--</v>
      </c>
      <c r="I158" s="33" t="str">
        <f t="shared" si="20"/>
        <v>--</v>
      </c>
      <c r="J158" s="35" t="str">
        <f>IF(G158="--","--", IF(VLOOKUP($B158,Commercial!$B$5:$AE$975,2,FALSE)="Yes", G158/0.03, "NV"))</f>
        <v>--</v>
      </c>
      <c r="K158" s="33" t="str">
        <f t="shared" si="21"/>
        <v>--</v>
      </c>
      <c r="L158" s="39" t="str">
        <f>VLOOKUP($B158,Residential!$B$5:$W$969,13,FALSE)</f>
        <v>-</v>
      </c>
      <c r="M158" s="36" t="str">
        <f t="shared" si="22"/>
        <v>--</v>
      </c>
      <c r="N158" s="22" t="str">
        <f t="shared" si="23"/>
        <v>--</v>
      </c>
      <c r="O158" s="37" t="str">
        <f>VLOOKUP($B158,Commercial!$B$5:$AE$975,13,FALSE)</f>
        <v>-</v>
      </c>
      <c r="P158" s="36" t="str">
        <f t="shared" si="24"/>
        <v>--</v>
      </c>
      <c r="Q158" s="23" t="str">
        <f t="shared" si="25"/>
        <v>--</v>
      </c>
      <c r="R158" s="40">
        <f t="shared" si="26"/>
        <v>0</v>
      </c>
    </row>
    <row r="159" spans="2:18" s="2" customFormat="1" ht="15" hidden="1">
      <c r="B159" s="5" t="s">
        <v>753</v>
      </c>
      <c r="C159" s="5" t="s">
        <v>753</v>
      </c>
      <c r="D159" s="6" t="s">
        <v>1067</v>
      </c>
      <c r="E159" s="12" t="s">
        <v>153</v>
      </c>
      <c r="F159" s="38" t="str">
        <f t="shared" si="18"/>
        <v>--</v>
      </c>
      <c r="G159" s="13" t="str">
        <f t="shared" si="19"/>
        <v>--</v>
      </c>
      <c r="H159" s="35" t="str">
        <f>IF(E159="--","--", IF(VLOOKUP($B159,Residential!$B$5:$W$969,2,FALSE)="Yes", E159/0.03, "NV"))</f>
        <v>--</v>
      </c>
      <c r="I159" s="33" t="str">
        <f t="shared" si="20"/>
        <v>--</v>
      </c>
      <c r="J159" s="35" t="str">
        <f>IF(G159="--","--", IF(VLOOKUP($B159,Commercial!$B$5:$AE$975,2,FALSE)="Yes", G159/0.03, "NV"))</f>
        <v>--</v>
      </c>
      <c r="K159" s="33" t="str">
        <f t="shared" si="21"/>
        <v>--</v>
      </c>
      <c r="L159" s="39">
        <f>VLOOKUP($B159,Residential!$B$5:$W$969,13,FALSE)</f>
        <v>1.49E-2</v>
      </c>
      <c r="M159" s="36" t="str">
        <f t="shared" si="22"/>
        <v>--</v>
      </c>
      <c r="N159" s="22" t="str">
        <f t="shared" si="23"/>
        <v>--</v>
      </c>
      <c r="O159" s="37">
        <f>VLOOKUP($B159,Commercial!$B$5:$AE$975,13,FALSE)</f>
        <v>6.4899999999999999E-2</v>
      </c>
      <c r="P159" s="36" t="str">
        <f t="shared" si="24"/>
        <v>--</v>
      </c>
      <c r="Q159" s="23" t="str">
        <f t="shared" si="25"/>
        <v>--</v>
      </c>
      <c r="R159" s="40">
        <f t="shared" si="26"/>
        <v>0</v>
      </c>
    </row>
    <row r="160" spans="2:18" s="2" customFormat="1" ht="15" hidden="1">
      <c r="B160" s="5" t="s">
        <v>755</v>
      </c>
      <c r="C160" s="5" t="s">
        <v>755</v>
      </c>
      <c r="D160" s="6" t="s">
        <v>1068</v>
      </c>
      <c r="E160" s="12" t="s">
        <v>153</v>
      </c>
      <c r="F160" s="38" t="str">
        <f t="shared" si="18"/>
        <v>--</v>
      </c>
      <c r="G160" s="13" t="str">
        <f t="shared" si="19"/>
        <v>--</v>
      </c>
      <c r="H160" s="35" t="str">
        <f>IF(E160="--","--", IF(VLOOKUP($B160,Residential!$B$5:$W$969,2,FALSE)="Yes", E160/0.03, "NV"))</f>
        <v>--</v>
      </c>
      <c r="I160" s="33" t="str">
        <f t="shared" si="20"/>
        <v>--</v>
      </c>
      <c r="J160" s="35" t="str">
        <f>IF(G160="--","--", IF(VLOOKUP($B160,Commercial!$B$5:$AE$975,2,FALSE)="Yes", G160/0.03, "NV"))</f>
        <v>--</v>
      </c>
      <c r="K160" s="33" t="str">
        <f t="shared" si="21"/>
        <v>--</v>
      </c>
      <c r="L160" s="39" t="str">
        <f>VLOOKUP($B160,Residential!$B$5:$W$969,13,FALSE)</f>
        <v>-</v>
      </c>
      <c r="M160" s="36" t="str">
        <f t="shared" si="22"/>
        <v>--</v>
      </c>
      <c r="N160" s="22" t="str">
        <f t="shared" si="23"/>
        <v>--</v>
      </c>
      <c r="O160" s="37" t="str">
        <f>VLOOKUP($B160,Commercial!$B$5:$AE$975,13,FALSE)</f>
        <v>-</v>
      </c>
      <c r="P160" s="36" t="str">
        <f t="shared" si="24"/>
        <v>--</v>
      </c>
      <c r="Q160" s="23" t="str">
        <f t="shared" si="25"/>
        <v>--</v>
      </c>
      <c r="R160" s="40">
        <f t="shared" si="26"/>
        <v>0</v>
      </c>
    </row>
    <row r="161" spans="2:18" s="2" customFormat="1" ht="15" hidden="1">
      <c r="B161" s="5" t="s">
        <v>757</v>
      </c>
      <c r="C161" s="5" t="s">
        <v>757</v>
      </c>
      <c r="D161" s="6" t="s">
        <v>1069</v>
      </c>
      <c r="E161" s="12" t="s">
        <v>153</v>
      </c>
      <c r="F161" s="38" t="str">
        <f t="shared" si="18"/>
        <v>--</v>
      </c>
      <c r="G161" s="13" t="str">
        <f t="shared" si="19"/>
        <v>--</v>
      </c>
      <c r="H161" s="35" t="str">
        <f>IF(E161="--","--", IF(VLOOKUP($B161,Residential!$B$5:$W$969,2,FALSE)="Yes", E161/0.03, "NV"))</f>
        <v>--</v>
      </c>
      <c r="I161" s="33" t="str">
        <f t="shared" si="20"/>
        <v>--</v>
      </c>
      <c r="J161" s="35" t="str">
        <f>IF(G161="--","--", IF(VLOOKUP($B161,Commercial!$B$5:$AE$975,2,FALSE)="Yes", G161/0.03, "NV"))</f>
        <v>--</v>
      </c>
      <c r="K161" s="33" t="str">
        <f t="shared" si="21"/>
        <v>--</v>
      </c>
      <c r="L161" s="39" t="str">
        <f>VLOOKUP($B161,Residential!$B$5:$W$969,13,FALSE)</f>
        <v>-</v>
      </c>
      <c r="M161" s="36" t="str">
        <f t="shared" si="22"/>
        <v>--</v>
      </c>
      <c r="N161" s="22" t="str">
        <f t="shared" si="23"/>
        <v>--</v>
      </c>
      <c r="O161" s="37" t="str">
        <f>VLOOKUP($B161,Commercial!$B$5:$AE$975,13,FALSE)</f>
        <v>-</v>
      </c>
      <c r="P161" s="36" t="str">
        <f t="shared" si="24"/>
        <v>--</v>
      </c>
      <c r="Q161" s="23" t="str">
        <f t="shared" si="25"/>
        <v>--</v>
      </c>
      <c r="R161" s="40">
        <f t="shared" si="26"/>
        <v>0</v>
      </c>
    </row>
    <row r="162" spans="2:18" s="2" customFormat="1" ht="15" hidden="1">
      <c r="B162" s="5" t="s">
        <v>759</v>
      </c>
      <c r="C162" s="5" t="s">
        <v>759</v>
      </c>
      <c r="D162" s="6" t="s">
        <v>1070</v>
      </c>
      <c r="E162" s="12" t="s">
        <v>153</v>
      </c>
      <c r="F162" s="38" t="str">
        <f t="shared" si="18"/>
        <v>--</v>
      </c>
      <c r="G162" s="13" t="str">
        <f t="shared" si="19"/>
        <v>--</v>
      </c>
      <c r="H162" s="35" t="str">
        <f>IF(E162="--","--", IF(VLOOKUP($B162,Residential!$B$5:$W$969,2,FALSE)="Yes", E162/0.03, "NV"))</f>
        <v>--</v>
      </c>
      <c r="I162" s="33" t="str">
        <f t="shared" si="20"/>
        <v>--</v>
      </c>
      <c r="J162" s="35" t="str">
        <f>IF(G162="--","--", IF(VLOOKUP($B162,Commercial!$B$5:$AE$975,2,FALSE)="Yes", G162/0.03, "NV"))</f>
        <v>--</v>
      </c>
      <c r="K162" s="33" t="str">
        <f t="shared" si="21"/>
        <v>--</v>
      </c>
      <c r="L162" s="39" t="str">
        <f>VLOOKUP($B162,Residential!$B$5:$W$969,13,FALSE)</f>
        <v>-</v>
      </c>
      <c r="M162" s="36" t="str">
        <f t="shared" si="22"/>
        <v>--</v>
      </c>
      <c r="N162" s="22" t="str">
        <f t="shared" si="23"/>
        <v>--</v>
      </c>
      <c r="O162" s="37" t="str">
        <f>VLOOKUP($B162,Commercial!$B$5:$AE$975,13,FALSE)</f>
        <v>-</v>
      </c>
      <c r="P162" s="36" t="str">
        <f t="shared" si="24"/>
        <v>--</v>
      </c>
      <c r="Q162" s="23" t="str">
        <f t="shared" si="25"/>
        <v>--</v>
      </c>
      <c r="R162" s="40">
        <f t="shared" si="26"/>
        <v>0</v>
      </c>
    </row>
    <row r="163" spans="2:18" s="185" customFormat="1" ht="15">
      <c r="B163" s="18" t="s">
        <v>843</v>
      </c>
      <c r="C163" s="201" t="s">
        <v>1071</v>
      </c>
      <c r="D163" s="187" t="s">
        <v>1072</v>
      </c>
      <c r="E163" s="188">
        <v>120</v>
      </c>
      <c r="F163" s="38">
        <f t="shared" si="18"/>
        <v>360</v>
      </c>
      <c r="G163" s="189">
        <f t="shared" si="19"/>
        <v>360</v>
      </c>
      <c r="H163" s="35">
        <f>IF(E163="--","--", IF(VLOOKUP($B163,Residential!$B$5:$W$969,2,FALSE)="Yes", E163/0.03, "NV"))</f>
        <v>4000</v>
      </c>
      <c r="I163" s="190">
        <f t="shared" si="20"/>
        <v>4000</v>
      </c>
      <c r="J163" s="35">
        <f>IF(G163="--","--", IF(VLOOKUP($B163,Commercial!$B$5:$AE$975,2,FALSE)="Yes", G163/0.03, "NV"))</f>
        <v>12000</v>
      </c>
      <c r="K163" s="190">
        <f t="shared" si="21"/>
        <v>12000</v>
      </c>
      <c r="L163" s="39" t="str">
        <f>VLOOKUP($B163,Residential!$B$5:$W$969,22,FALSE)</f>
        <v>No EPA Value</v>
      </c>
      <c r="M163" s="36" t="str">
        <f t="shared" si="22"/>
        <v>NC</v>
      </c>
      <c r="N163" s="191" t="str">
        <f t="shared" si="23"/>
        <v>NC</v>
      </c>
      <c r="O163" s="37" t="str">
        <f>VLOOKUP($B163,Commercial!$B$5:$AE$975,22,FALSE)</f>
        <v>No EPA Value</v>
      </c>
      <c r="P163" s="36" t="str">
        <f t="shared" si="24"/>
        <v>NC</v>
      </c>
      <c r="Q163" s="192" t="str">
        <f t="shared" si="25"/>
        <v>NC</v>
      </c>
      <c r="R163" s="193">
        <f t="shared" si="26"/>
        <v>1</v>
      </c>
    </row>
    <row r="164" spans="2:18" s="185" customFormat="1" ht="15">
      <c r="B164" s="5" t="s">
        <v>767</v>
      </c>
      <c r="C164" s="186" t="s">
        <v>767</v>
      </c>
      <c r="D164" s="187" t="s">
        <v>766</v>
      </c>
      <c r="E164" s="202">
        <v>0.02</v>
      </c>
      <c r="F164" s="44">
        <f t="shared" si="18"/>
        <v>0.06</v>
      </c>
      <c r="G164" s="197">
        <f t="shared" si="19"/>
        <v>0.06</v>
      </c>
      <c r="H164" s="35" t="e">
        <f>IF(E164="--","--", IF(VLOOKUP($B164,Residential!$B$5:$W$969,2,FALSE)="Yes", E164/0.03, "NV"))</f>
        <v>#N/A</v>
      </c>
      <c r="I164" s="190" t="str">
        <f t="shared" si="20"/>
        <v>--</v>
      </c>
      <c r="J164" s="35" t="e">
        <f>IF(G164="--","--", IF(VLOOKUP($B164,Commercial!$B$5:$AE$975,2,FALSE)="Yes", G164/0.03, "NV"))</f>
        <v>#N/A</v>
      </c>
      <c r="K164" s="190" t="str">
        <f t="shared" si="21"/>
        <v>--</v>
      </c>
      <c r="L164" s="39" t="e">
        <f>VLOOKUP($B164,Residential!$B$5:$W$969,22,FALSE)</f>
        <v>#N/A</v>
      </c>
      <c r="M164" s="36" t="str">
        <f t="shared" si="22"/>
        <v>NC</v>
      </c>
      <c r="N164" s="191" t="str">
        <f t="shared" si="23"/>
        <v>NC</v>
      </c>
      <c r="O164" s="37" t="e">
        <f>VLOOKUP($B164,Commercial!$B$5:$AE$975,22,FALSE)</f>
        <v>#N/A</v>
      </c>
      <c r="P164" s="36" t="str">
        <f t="shared" si="24"/>
        <v>NC</v>
      </c>
      <c r="Q164" s="192" t="str">
        <f t="shared" si="25"/>
        <v>NC</v>
      </c>
      <c r="R164" s="193">
        <f t="shared" si="26"/>
        <v>1</v>
      </c>
    </row>
    <row r="165" spans="2:18" s="2" customFormat="1" ht="15" hidden="1">
      <c r="B165" s="5" t="s">
        <v>785</v>
      </c>
      <c r="C165" s="5" t="s">
        <v>785</v>
      </c>
      <c r="D165" s="6" t="s">
        <v>784</v>
      </c>
      <c r="E165" s="12" t="s">
        <v>153</v>
      </c>
      <c r="F165" s="38" t="str">
        <f t="shared" si="18"/>
        <v>--</v>
      </c>
      <c r="G165" s="13" t="str">
        <f t="shared" si="19"/>
        <v>--</v>
      </c>
      <c r="H165" s="35" t="str">
        <f>IF(E165="--","--", IF(VLOOKUP($B165,Residential!$B$5:$W$969,2,FALSE)="Yes", E165/0.03, "NV"))</f>
        <v>--</v>
      </c>
      <c r="I165" s="33" t="str">
        <f t="shared" si="20"/>
        <v>--</v>
      </c>
      <c r="J165" s="35" t="str">
        <f>IF(G165="--","--", IF(VLOOKUP($B165,Commercial!$B$5:$AE$975,2,FALSE)="Yes", G165/0.03, "NV"))</f>
        <v>--</v>
      </c>
      <c r="K165" s="33" t="str">
        <f t="shared" si="21"/>
        <v>--</v>
      </c>
      <c r="L165" s="39" t="str">
        <f>VLOOKUP($B165,Residential!$B$5:$W$969,13,FALSE)</f>
        <v>-</v>
      </c>
      <c r="M165" s="36" t="str">
        <f t="shared" si="22"/>
        <v>--</v>
      </c>
      <c r="N165" s="22" t="str">
        <f t="shared" si="23"/>
        <v>--</v>
      </c>
      <c r="O165" s="37" t="str">
        <f>VLOOKUP($B165,Commercial!$B$5:$AE$975,13,FALSE)</f>
        <v>-</v>
      </c>
      <c r="P165" s="36" t="str">
        <f t="shared" si="24"/>
        <v>--</v>
      </c>
      <c r="Q165" s="23" t="str">
        <f t="shared" si="25"/>
        <v>--</v>
      </c>
      <c r="R165" s="40">
        <f t="shared" si="26"/>
        <v>0</v>
      </c>
    </row>
    <row r="166" spans="2:18" s="185" customFormat="1" ht="15">
      <c r="B166" s="5" t="s">
        <v>793</v>
      </c>
      <c r="C166" s="186" t="s">
        <v>793</v>
      </c>
      <c r="D166" s="187" t="s">
        <v>792</v>
      </c>
      <c r="E166" s="188">
        <v>5800</v>
      </c>
      <c r="F166" s="38">
        <f t="shared" si="18"/>
        <v>17400</v>
      </c>
      <c r="G166" s="189">
        <f t="shared" si="19"/>
        <v>17000</v>
      </c>
      <c r="H166" s="35" t="str">
        <f>IF(E166="--","--", IF(VLOOKUP($B166,Residential!$B$5:$W$969,2,FALSE)="Yes", E166/0.03, "NV"))</f>
        <v>NV</v>
      </c>
      <c r="I166" s="190" t="str">
        <f t="shared" si="20"/>
        <v>NV</v>
      </c>
      <c r="J166" s="35" t="str">
        <f>IF(G166="--","--", IF(VLOOKUP($B166,Commercial!$B$5:$AE$975,2,FALSE)="Yes", G166/0.03, "NV"))</f>
        <v>NV</v>
      </c>
      <c r="K166" s="190" t="str">
        <f t="shared" si="21"/>
        <v>NV</v>
      </c>
      <c r="L166" s="39" t="str">
        <f>VLOOKUP($B166,Residential!$B$5:$W$969,22,FALSE)</f>
        <v>NV</v>
      </c>
      <c r="M166" s="36" t="str">
        <f t="shared" si="22"/>
        <v>NV</v>
      </c>
      <c r="N166" s="191" t="str">
        <f t="shared" si="23"/>
        <v>NV</v>
      </c>
      <c r="O166" s="37" t="str">
        <f>VLOOKUP($B166,Commercial!$B$5:$AE$975,22,FALSE)</f>
        <v>NV</v>
      </c>
      <c r="P166" s="36" t="str">
        <f t="shared" si="24"/>
        <v>NV</v>
      </c>
      <c r="Q166" s="192" t="str">
        <f t="shared" si="25"/>
        <v>NV</v>
      </c>
      <c r="R166" s="193">
        <f t="shared" si="26"/>
        <v>1</v>
      </c>
    </row>
    <row r="167" spans="2:18" s="185" customFormat="1" ht="15">
      <c r="B167" s="5" t="s">
        <v>795</v>
      </c>
      <c r="C167" s="186" t="s">
        <v>795</v>
      </c>
      <c r="D167" s="187" t="s">
        <v>794</v>
      </c>
      <c r="E167" s="188">
        <v>4</v>
      </c>
      <c r="F167" s="38">
        <f t="shared" si="18"/>
        <v>12</v>
      </c>
      <c r="G167" s="189">
        <f t="shared" si="19"/>
        <v>12</v>
      </c>
      <c r="H167" s="35">
        <f>IF(E167="--","--", IF(VLOOKUP($B167,Residential!$B$5:$W$969,2,FALSE)="Yes", E167/0.03, "NV"))</f>
        <v>133.33333333333334</v>
      </c>
      <c r="I167" s="190">
        <f t="shared" si="20"/>
        <v>130</v>
      </c>
      <c r="J167" s="35">
        <f>IF(G167="--","--", IF(VLOOKUP($B167,Commercial!$B$5:$AE$975,2,FALSE)="Yes", G167/0.03, "NV"))</f>
        <v>400</v>
      </c>
      <c r="K167" s="190">
        <f t="shared" si="21"/>
        <v>400</v>
      </c>
      <c r="L167" s="39">
        <f>VLOOKUP($B167,Residential!$B$5:$W$969,22,FALSE)</f>
        <v>2.4025559105431311</v>
      </c>
      <c r="M167" s="36">
        <f t="shared" si="22"/>
        <v>9.6102236421725244</v>
      </c>
      <c r="N167" s="191">
        <f t="shared" si="23"/>
        <v>9.6</v>
      </c>
      <c r="O167" s="37">
        <f>VLOOKUP($B167,Commercial!$B$5:$AE$975,22,FALSE)</f>
        <v>2.4122137404580153</v>
      </c>
      <c r="P167" s="36">
        <f t="shared" si="24"/>
        <v>28.946564885496183</v>
      </c>
      <c r="Q167" s="192">
        <f t="shared" si="25"/>
        <v>29</v>
      </c>
      <c r="R167" s="193">
        <f t="shared" si="26"/>
        <v>1</v>
      </c>
    </row>
    <row r="168" spans="2:18" s="2" customFormat="1" ht="15" hidden="1">
      <c r="B168" s="5" t="s">
        <v>797</v>
      </c>
      <c r="C168" s="5" t="s">
        <v>797</v>
      </c>
      <c r="D168" s="6" t="s">
        <v>796</v>
      </c>
      <c r="E168" s="12" t="s">
        <v>153</v>
      </c>
      <c r="F168" s="38" t="str">
        <f t="shared" si="18"/>
        <v>--</v>
      </c>
      <c r="G168" s="13" t="str">
        <f t="shared" si="19"/>
        <v>--</v>
      </c>
      <c r="H168" s="35" t="str">
        <f>IF(E168="--","--", IF(VLOOKUP($B168,Residential!$B$5:$W$969,2,FALSE)="Yes", E168/0.03, "NV"))</f>
        <v>--</v>
      </c>
      <c r="I168" s="33" t="str">
        <f t="shared" si="20"/>
        <v>--</v>
      </c>
      <c r="J168" s="35" t="str">
        <f>IF(G168="--","--", IF(VLOOKUP($B168,Commercial!$B$5:$AE$975,2,FALSE)="Yes", G168/0.03, "NV"))</f>
        <v>--</v>
      </c>
      <c r="K168" s="33" t="str">
        <f t="shared" si="21"/>
        <v>--</v>
      </c>
      <c r="L168" s="39" t="str">
        <f>VLOOKUP($B168,Residential!$B$5:$W$969,13,FALSE)</f>
        <v>--</v>
      </c>
      <c r="M168" s="36" t="str">
        <f t="shared" si="22"/>
        <v>--</v>
      </c>
      <c r="N168" s="22" t="str">
        <f t="shared" si="23"/>
        <v>--</v>
      </c>
      <c r="O168" s="37" t="str">
        <f>VLOOKUP($B168,Commercial!$B$5:$AE$975,13,FALSE)</f>
        <v>--</v>
      </c>
      <c r="P168" s="36" t="str">
        <f t="shared" si="24"/>
        <v>--</v>
      </c>
      <c r="Q168" s="23" t="str">
        <f t="shared" si="25"/>
        <v>--</v>
      </c>
      <c r="R168" s="40">
        <f t="shared" si="26"/>
        <v>0</v>
      </c>
    </row>
    <row r="169" spans="2:18" s="2" customFormat="1" ht="15" hidden="1">
      <c r="B169" s="5" t="s">
        <v>799</v>
      </c>
      <c r="C169" s="5" t="s">
        <v>799</v>
      </c>
      <c r="D169" s="6" t="s">
        <v>1073</v>
      </c>
      <c r="E169" s="12" t="s">
        <v>153</v>
      </c>
      <c r="F169" s="38" t="str">
        <f t="shared" si="18"/>
        <v>--</v>
      </c>
      <c r="G169" s="13" t="str">
        <f t="shared" si="19"/>
        <v>--</v>
      </c>
      <c r="H169" s="35" t="str">
        <f>IF(E169="--","--", IF(VLOOKUP($B169,Residential!$B$5:$W$969,2,FALSE)="Yes", E169/0.03, "NV"))</f>
        <v>--</v>
      </c>
      <c r="I169" s="33" t="str">
        <f t="shared" si="20"/>
        <v>--</v>
      </c>
      <c r="J169" s="35" t="str">
        <f>IF(G169="--","--", IF(VLOOKUP($B169,Commercial!$B$5:$AE$975,2,FALSE)="Yes", G169/0.03, "NV"))</f>
        <v>--</v>
      </c>
      <c r="K169" s="33" t="str">
        <f t="shared" si="21"/>
        <v>--</v>
      </c>
      <c r="L169" s="39" t="str">
        <f>VLOOKUP($B169,Residential!$B$5:$W$969,13,FALSE)</f>
        <v>--</v>
      </c>
      <c r="M169" s="36" t="str">
        <f t="shared" si="22"/>
        <v>--</v>
      </c>
      <c r="N169" s="22" t="str">
        <f t="shared" si="23"/>
        <v>--</v>
      </c>
      <c r="O169" s="37" t="str">
        <f>VLOOKUP($B169,Commercial!$B$5:$AE$975,13,FALSE)</f>
        <v>--</v>
      </c>
      <c r="P169" s="36" t="str">
        <f t="shared" si="24"/>
        <v>--</v>
      </c>
      <c r="Q169" s="23" t="str">
        <f t="shared" si="25"/>
        <v>--</v>
      </c>
      <c r="R169" s="40">
        <f t="shared" si="26"/>
        <v>0</v>
      </c>
    </row>
    <row r="170" spans="2:18" s="185" customFormat="1" ht="15">
      <c r="B170" s="5" t="s">
        <v>1074</v>
      </c>
      <c r="C170" s="186" t="s">
        <v>1074</v>
      </c>
      <c r="D170" s="187" t="s">
        <v>1075</v>
      </c>
      <c r="E170" s="188">
        <v>20</v>
      </c>
      <c r="F170" s="38">
        <f t="shared" si="18"/>
        <v>60</v>
      </c>
      <c r="G170" s="189">
        <f t="shared" si="19"/>
        <v>60</v>
      </c>
      <c r="H170" s="35" t="e">
        <f>IF(E170="--","--", IF(VLOOKUP($B170,Residential!$B$5:$W$969,2,FALSE)="Yes", E170/0.03, "NV"))</f>
        <v>#N/A</v>
      </c>
      <c r="I170" s="190" t="str">
        <f t="shared" si="20"/>
        <v>--</v>
      </c>
      <c r="J170" s="35" t="e">
        <f>IF(G170="--","--", IF(VLOOKUP($B170,Commercial!$B$5:$AE$975,2,FALSE)="Yes", G170/0.03, "NV"))</f>
        <v>#N/A</v>
      </c>
      <c r="K170" s="190" t="str">
        <f t="shared" si="21"/>
        <v>--</v>
      </c>
      <c r="L170" s="39" t="e">
        <f>VLOOKUP($B170,Residential!$B$5:$W$969,22,FALSE)</f>
        <v>#N/A</v>
      </c>
      <c r="M170" s="36" t="str">
        <f t="shared" si="22"/>
        <v>NC</v>
      </c>
      <c r="N170" s="191" t="str">
        <f t="shared" si="23"/>
        <v>NC</v>
      </c>
      <c r="O170" s="37" t="e">
        <f>VLOOKUP($B170,Commercial!$B$5:$AE$975,22,FALSE)</f>
        <v>#N/A</v>
      </c>
      <c r="P170" s="36" t="str">
        <f t="shared" si="24"/>
        <v>NC</v>
      </c>
      <c r="Q170" s="192" t="str">
        <f t="shared" si="25"/>
        <v>NC</v>
      </c>
      <c r="R170" s="193">
        <f t="shared" si="26"/>
        <v>1</v>
      </c>
    </row>
    <row r="171" spans="2:18" s="2" customFormat="1" ht="15" hidden="1">
      <c r="B171" s="5" t="s">
        <v>801</v>
      </c>
      <c r="C171" s="5" t="s">
        <v>801</v>
      </c>
      <c r="D171" s="6" t="s">
        <v>1076</v>
      </c>
      <c r="E171" s="12" t="s">
        <v>153</v>
      </c>
      <c r="F171" s="38" t="str">
        <f t="shared" si="18"/>
        <v>--</v>
      </c>
      <c r="G171" s="13" t="str">
        <f t="shared" si="19"/>
        <v>--</v>
      </c>
      <c r="H171" s="35" t="str">
        <f>IF(E171="--","--", IF(VLOOKUP($B171,Residential!$B$5:$W$969,2,FALSE)="Yes", E171/0.03, "NV"))</f>
        <v>--</v>
      </c>
      <c r="I171" s="33" t="str">
        <f t="shared" si="20"/>
        <v>--</v>
      </c>
      <c r="J171" s="35" t="str">
        <f>IF(G171="--","--", IF(VLOOKUP($B171,Commercial!$B$5:$AE$975,2,FALSE)="Yes", G171/0.03, "NV"))</f>
        <v>--</v>
      </c>
      <c r="K171" s="33" t="str">
        <f t="shared" si="21"/>
        <v>--</v>
      </c>
      <c r="L171" s="39" t="str">
        <f>VLOOKUP($B171,Residential!$B$5:$W$969,13,FALSE)</f>
        <v>--</v>
      </c>
      <c r="M171" s="36" t="str">
        <f t="shared" si="22"/>
        <v>--</v>
      </c>
      <c r="N171" s="22" t="str">
        <f t="shared" si="23"/>
        <v>--</v>
      </c>
      <c r="O171" s="37" t="str">
        <f>VLOOKUP($B171,Commercial!$B$5:$AE$975,13,FALSE)</f>
        <v>--</v>
      </c>
      <c r="P171" s="36" t="str">
        <f t="shared" si="24"/>
        <v>--</v>
      </c>
      <c r="Q171" s="23" t="str">
        <f t="shared" si="25"/>
        <v>--</v>
      </c>
      <c r="R171" s="40">
        <f t="shared" si="26"/>
        <v>0</v>
      </c>
    </row>
    <row r="172" spans="2:18" s="185" customFormat="1" ht="16.899999999999999" customHeight="1">
      <c r="B172" s="5" t="s">
        <v>1077</v>
      </c>
      <c r="C172" s="186" t="s">
        <v>1077</v>
      </c>
      <c r="D172" s="187" t="s">
        <v>1078</v>
      </c>
      <c r="E172" s="195">
        <v>6</v>
      </c>
      <c r="F172" s="38">
        <f t="shared" si="18"/>
        <v>18</v>
      </c>
      <c r="G172" s="189">
        <f t="shared" si="19"/>
        <v>18</v>
      </c>
      <c r="H172" s="35" t="e">
        <f>IF(E172="--","--", IF(VLOOKUP($B172,Residential!$B$5:$W$969,2,FALSE)="Yes", E172/0.03, "NV"))</f>
        <v>#N/A</v>
      </c>
      <c r="I172" s="190" t="str">
        <f t="shared" si="20"/>
        <v>--</v>
      </c>
      <c r="J172" s="35" t="e">
        <f>IF(G172="--","--", IF(VLOOKUP($B172,Commercial!$B$5:$AE$975,2,FALSE)="Yes", G172/0.03, "NV"))</f>
        <v>#N/A</v>
      </c>
      <c r="K172" s="190" t="str">
        <f t="shared" si="21"/>
        <v>--</v>
      </c>
      <c r="L172" s="39" t="e">
        <f>VLOOKUP($B172,Residential!$B$5:$W$969,22,FALSE)</f>
        <v>#N/A</v>
      </c>
      <c r="M172" s="36" t="str">
        <f t="shared" si="22"/>
        <v>NC</v>
      </c>
      <c r="N172" s="191" t="str">
        <f t="shared" si="23"/>
        <v>NC</v>
      </c>
      <c r="O172" s="37" t="e">
        <f>VLOOKUP($B172,Commercial!$B$5:$AE$975,22,FALSE)</f>
        <v>#N/A</v>
      </c>
      <c r="P172" s="36" t="str">
        <f t="shared" si="24"/>
        <v>NC</v>
      </c>
      <c r="Q172" s="192" t="str">
        <f t="shared" si="25"/>
        <v>NC</v>
      </c>
      <c r="R172" s="193">
        <f t="shared" si="26"/>
        <v>1</v>
      </c>
    </row>
    <row r="173" spans="2:18" s="2" customFormat="1" ht="15" hidden="1">
      <c r="B173" s="5" t="s">
        <v>805</v>
      </c>
      <c r="C173" s="5" t="s">
        <v>805</v>
      </c>
      <c r="D173" s="6" t="s">
        <v>1079</v>
      </c>
      <c r="E173" s="12" t="s">
        <v>153</v>
      </c>
      <c r="F173" s="38" t="str">
        <f t="shared" si="18"/>
        <v>--</v>
      </c>
      <c r="G173" s="13" t="str">
        <f t="shared" si="19"/>
        <v>--</v>
      </c>
      <c r="H173" s="35" t="str">
        <f>IF(E173="--","--", IF(VLOOKUP($B173,Residential!$B$5:$W$969,2,FALSE)="Yes", E173/0.03, "NV"))</f>
        <v>--</v>
      </c>
      <c r="I173" s="33" t="str">
        <f t="shared" si="20"/>
        <v>--</v>
      </c>
      <c r="J173" s="35" t="str">
        <f>IF(G173="--","--", IF(VLOOKUP($B173,Commercial!$B$5:$AE$975,2,FALSE)="Yes", G173/0.03, "NV"))</f>
        <v>--</v>
      </c>
      <c r="K173" s="33" t="str">
        <f t="shared" si="21"/>
        <v>--</v>
      </c>
      <c r="L173" s="39">
        <f>VLOOKUP($B173,Residential!$B$5:$W$969,13,FALSE)</f>
        <v>0.16400000000000001</v>
      </c>
      <c r="M173" s="36" t="str">
        <f t="shared" si="22"/>
        <v>--</v>
      </c>
      <c r="N173" s="22" t="str">
        <f t="shared" si="23"/>
        <v>--</v>
      </c>
      <c r="O173" s="37">
        <f>VLOOKUP($B173,Commercial!$B$5:$AE$975,13,FALSE)</f>
        <v>0.71499999999999997</v>
      </c>
      <c r="P173" s="36" t="str">
        <f t="shared" si="24"/>
        <v>--</v>
      </c>
      <c r="Q173" s="23" t="str">
        <f t="shared" si="25"/>
        <v>--</v>
      </c>
      <c r="R173" s="40">
        <f t="shared" si="26"/>
        <v>0</v>
      </c>
    </row>
    <row r="174" spans="2:18" s="2" customFormat="1" ht="15" hidden="1">
      <c r="B174" s="5" t="s">
        <v>1080</v>
      </c>
      <c r="C174" s="5" t="s">
        <v>1080</v>
      </c>
      <c r="D174" s="6" t="s">
        <v>1081</v>
      </c>
      <c r="E174" s="12" t="s">
        <v>153</v>
      </c>
      <c r="F174" s="38" t="str">
        <f t="shared" si="18"/>
        <v>--</v>
      </c>
      <c r="G174" s="13" t="str">
        <f t="shared" si="19"/>
        <v>--</v>
      </c>
      <c r="H174" s="35" t="str">
        <f>IF(E174="--","--", IF(VLOOKUP($B174,Residential!$B$5:$W$969,2,FALSE)="Yes", E174/0.03, "NV"))</f>
        <v>--</v>
      </c>
      <c r="I174" s="33" t="str">
        <f t="shared" si="20"/>
        <v>--</v>
      </c>
      <c r="J174" s="35" t="str">
        <f>IF(G174="--","--", IF(VLOOKUP($B174,Commercial!$B$5:$AE$975,2,FALSE)="Yes", G174/0.03, "NV"))</f>
        <v>--</v>
      </c>
      <c r="K174" s="33" t="str">
        <f t="shared" si="21"/>
        <v>--</v>
      </c>
      <c r="L174" s="39" t="e">
        <f>VLOOKUP($B174,Residential!$B$5:$W$969,13,FALSE)</f>
        <v>#N/A</v>
      </c>
      <c r="M174" s="36" t="str">
        <f t="shared" si="22"/>
        <v>--</v>
      </c>
      <c r="N174" s="22" t="str">
        <f t="shared" si="23"/>
        <v>--</v>
      </c>
      <c r="O174" s="37" t="e">
        <f>VLOOKUP($B174,Commercial!$B$5:$AE$975,13,FALSE)</f>
        <v>#N/A</v>
      </c>
      <c r="P174" s="36" t="str">
        <f t="shared" si="24"/>
        <v>--</v>
      </c>
      <c r="Q174" s="23" t="str">
        <f t="shared" si="25"/>
        <v>--</v>
      </c>
      <c r="R174" s="40">
        <f t="shared" si="26"/>
        <v>0</v>
      </c>
    </row>
    <row r="175" spans="2:18" s="2" customFormat="1" ht="15" hidden="1">
      <c r="B175" s="5" t="s">
        <v>855</v>
      </c>
      <c r="C175" s="5" t="s">
        <v>855</v>
      </c>
      <c r="D175" s="6" t="s">
        <v>1082</v>
      </c>
      <c r="E175" s="12" t="s">
        <v>153</v>
      </c>
      <c r="F175" s="38" t="str">
        <f t="shared" si="18"/>
        <v>--</v>
      </c>
      <c r="G175" s="13" t="str">
        <f t="shared" si="19"/>
        <v>--</v>
      </c>
      <c r="H175" s="35" t="str">
        <f>IF(E175="--","--", IF(VLOOKUP($B175,Residential!$B$5:$W$969,2,FALSE)="Yes", E175/0.03, "NV"))</f>
        <v>--</v>
      </c>
      <c r="I175" s="33" t="str">
        <f t="shared" si="20"/>
        <v>--</v>
      </c>
      <c r="J175" s="35" t="str">
        <f>IF(G175="--","--", IF(VLOOKUP($B175,Commercial!$B$5:$AE$975,2,FALSE)="Yes", G175/0.03, "NV"))</f>
        <v>--</v>
      </c>
      <c r="K175" s="33" t="str">
        <f t="shared" si="21"/>
        <v>--</v>
      </c>
      <c r="L175" s="39" t="str">
        <f>VLOOKUP($B175,Residential!$B$5:$W$969,13,FALSE)</f>
        <v>-</v>
      </c>
      <c r="M175" s="36" t="str">
        <f t="shared" si="22"/>
        <v>--</v>
      </c>
      <c r="N175" s="22" t="str">
        <f t="shared" si="23"/>
        <v>--</v>
      </c>
      <c r="O175" s="37" t="str">
        <f>VLOOKUP($B175,Commercial!$B$5:$AE$975,13,FALSE)</f>
        <v>-</v>
      </c>
      <c r="P175" s="36" t="str">
        <f t="shared" si="24"/>
        <v>--</v>
      </c>
      <c r="Q175" s="23" t="str">
        <f t="shared" si="25"/>
        <v>--</v>
      </c>
      <c r="R175" s="40">
        <f t="shared" si="26"/>
        <v>0</v>
      </c>
    </row>
    <row r="176" spans="2:18" s="2" customFormat="1" ht="15" hidden="1">
      <c r="B176" s="5" t="s">
        <v>857</v>
      </c>
      <c r="C176" s="5" t="s">
        <v>857</v>
      </c>
      <c r="D176" s="6" t="s">
        <v>1083</v>
      </c>
      <c r="E176" s="12" t="s">
        <v>153</v>
      </c>
      <c r="F176" s="38" t="str">
        <f t="shared" si="18"/>
        <v>--</v>
      </c>
      <c r="G176" s="13" t="str">
        <f t="shared" si="19"/>
        <v>--</v>
      </c>
      <c r="H176" s="35" t="str">
        <f>IF(E176="--","--", IF(VLOOKUP($B176,Residential!$B$5:$W$969,2,FALSE)="Yes", E176/0.03, "NV"))</f>
        <v>--</v>
      </c>
      <c r="I176" s="33" t="str">
        <f t="shared" si="20"/>
        <v>--</v>
      </c>
      <c r="J176" s="35" t="str">
        <f>IF(G176="--","--", IF(VLOOKUP($B176,Commercial!$B$5:$AE$975,2,FALSE)="Yes", G176/0.03, "NV"))</f>
        <v>--</v>
      </c>
      <c r="K176" s="33" t="str">
        <f t="shared" si="21"/>
        <v>--</v>
      </c>
      <c r="L176" s="39">
        <f>VLOOKUP($B176,Residential!$B$5:$W$969,13,FALSE)</f>
        <v>8.2100000000000003E-3</v>
      </c>
      <c r="M176" s="36" t="str">
        <f t="shared" si="22"/>
        <v>--</v>
      </c>
      <c r="N176" s="22" t="str">
        <f t="shared" si="23"/>
        <v>--</v>
      </c>
      <c r="O176" s="37">
        <f>VLOOKUP($B176,Commercial!$B$5:$AE$975,13,FALSE)</f>
        <v>3.5900000000000001E-2</v>
      </c>
      <c r="P176" s="36" t="str">
        <f t="shared" si="24"/>
        <v>--</v>
      </c>
      <c r="Q176" s="23" t="str">
        <f t="shared" si="25"/>
        <v>--</v>
      </c>
      <c r="R176" s="40">
        <f t="shared" si="26"/>
        <v>0</v>
      </c>
    </row>
    <row r="177" spans="2:18" s="2" customFormat="1" ht="26.25" hidden="1">
      <c r="B177" s="5" t="s">
        <v>777</v>
      </c>
      <c r="C177" s="5" t="s">
        <v>777</v>
      </c>
      <c r="D177" s="6" t="s">
        <v>1084</v>
      </c>
      <c r="E177" s="12" t="s">
        <v>153</v>
      </c>
      <c r="F177" s="38" t="str">
        <f t="shared" si="18"/>
        <v>--</v>
      </c>
      <c r="G177" s="13" t="str">
        <f t="shared" si="19"/>
        <v>--</v>
      </c>
      <c r="H177" s="35" t="str">
        <f>IF(E177="--","--", IF(VLOOKUP($B177,Residential!$B$5:$W$969,2,FALSE)="Yes", E177/0.03, "NV"))</f>
        <v>--</v>
      </c>
      <c r="I177" s="33" t="str">
        <f t="shared" si="20"/>
        <v>--</v>
      </c>
      <c r="J177" s="35" t="str">
        <f>IF(G177="--","--", IF(VLOOKUP($B177,Commercial!$B$5:$AE$975,2,FALSE)="Yes", G177/0.03, "NV"))</f>
        <v>--</v>
      </c>
      <c r="K177" s="33" t="str">
        <f t="shared" si="21"/>
        <v>--</v>
      </c>
      <c r="L177" s="39">
        <f>VLOOKUP($B177,Residential!$B$5:$W$969,13,FALSE)</f>
        <v>8.2100000000000006E-2</v>
      </c>
      <c r="M177" s="36" t="str">
        <f t="shared" si="22"/>
        <v>--</v>
      </c>
      <c r="N177" s="22" t="str">
        <f t="shared" si="23"/>
        <v>--</v>
      </c>
      <c r="O177" s="37">
        <f>VLOOKUP($B177,Commercial!$B$5:$AE$975,13,FALSE)</f>
        <v>0.35899999999999999</v>
      </c>
      <c r="P177" s="36" t="str">
        <f t="shared" si="24"/>
        <v>--</v>
      </c>
      <c r="Q177" s="23" t="str">
        <f t="shared" si="25"/>
        <v>--</v>
      </c>
      <c r="R177" s="40">
        <f t="shared" si="26"/>
        <v>0</v>
      </c>
    </row>
    <row r="178" spans="2:18" s="2" customFormat="1" ht="26.25" hidden="1">
      <c r="B178" s="5" t="s">
        <v>779</v>
      </c>
      <c r="C178" s="5" t="s">
        <v>779</v>
      </c>
      <c r="D178" s="6" t="s">
        <v>1085</v>
      </c>
      <c r="E178" s="12" t="s">
        <v>153</v>
      </c>
      <c r="F178" s="38" t="str">
        <f t="shared" si="18"/>
        <v>--</v>
      </c>
      <c r="G178" s="13" t="str">
        <f t="shared" si="19"/>
        <v>--</v>
      </c>
      <c r="H178" s="35" t="str">
        <f>IF(E178="--","--", IF(VLOOKUP($B178,Residential!$B$5:$W$969,2,FALSE)="Yes", E178/0.03, "NV"))</f>
        <v>--</v>
      </c>
      <c r="I178" s="33" t="str">
        <f t="shared" si="20"/>
        <v>--</v>
      </c>
      <c r="J178" s="35" t="str">
        <f>IF(G178="--","--", IF(VLOOKUP($B178,Commercial!$B$5:$AE$975,2,FALSE)="Yes", G178/0.03, "NV"))</f>
        <v>--</v>
      </c>
      <c r="K178" s="33" t="str">
        <f t="shared" si="21"/>
        <v>--</v>
      </c>
      <c r="L178" s="39">
        <f>VLOOKUP($B178,Residential!$B$5:$W$969,13,FALSE)</f>
        <v>8.2100000000000006E-2</v>
      </c>
      <c r="M178" s="36" t="str">
        <f t="shared" si="22"/>
        <v>--</v>
      </c>
      <c r="N178" s="22" t="str">
        <f t="shared" si="23"/>
        <v>--</v>
      </c>
      <c r="O178" s="37">
        <f>VLOOKUP($B178,Commercial!$B$5:$AE$975,13,FALSE)</f>
        <v>0.35899999999999999</v>
      </c>
      <c r="P178" s="36" t="str">
        <f t="shared" si="24"/>
        <v>--</v>
      </c>
      <c r="Q178" s="23" t="str">
        <f t="shared" si="25"/>
        <v>--</v>
      </c>
      <c r="R178" s="40">
        <f t="shared" si="26"/>
        <v>0</v>
      </c>
    </row>
    <row r="179" spans="2:18" s="2" customFormat="1" ht="26.25" hidden="1">
      <c r="B179" s="5" t="s">
        <v>775</v>
      </c>
      <c r="C179" s="5" t="s">
        <v>775</v>
      </c>
      <c r="D179" s="6" t="s">
        <v>1086</v>
      </c>
      <c r="E179" s="12" t="s">
        <v>153</v>
      </c>
      <c r="F179" s="38" t="str">
        <f t="shared" si="18"/>
        <v>--</v>
      </c>
      <c r="G179" s="13" t="str">
        <f t="shared" si="19"/>
        <v>--</v>
      </c>
      <c r="H179" s="35" t="str">
        <f>IF(E179="--","--", IF(VLOOKUP($B179,Residential!$B$5:$W$969,2,FALSE)="Yes", E179/0.03, "NV"))</f>
        <v>--</v>
      </c>
      <c r="I179" s="33" t="str">
        <f t="shared" si="20"/>
        <v>--</v>
      </c>
      <c r="J179" s="35" t="str">
        <f>IF(G179="--","--", IF(VLOOKUP($B179,Commercial!$B$5:$AE$975,2,FALSE)="Yes", G179/0.03, "NV"))</f>
        <v>--</v>
      </c>
      <c r="K179" s="33" t="str">
        <f t="shared" si="21"/>
        <v>--</v>
      </c>
      <c r="L179" s="39">
        <f>VLOOKUP($B179,Residential!$B$5:$W$969,13,FALSE)</f>
        <v>8.2100000000000006E-2</v>
      </c>
      <c r="M179" s="36" t="str">
        <f t="shared" si="22"/>
        <v>--</v>
      </c>
      <c r="N179" s="22" t="str">
        <f t="shared" si="23"/>
        <v>--</v>
      </c>
      <c r="O179" s="37">
        <f>VLOOKUP($B179,Commercial!$B$5:$AE$975,13,FALSE)</f>
        <v>0.35899999999999999</v>
      </c>
      <c r="P179" s="36" t="str">
        <f t="shared" si="24"/>
        <v>--</v>
      </c>
      <c r="Q179" s="23" t="str">
        <f t="shared" si="25"/>
        <v>--</v>
      </c>
      <c r="R179" s="40">
        <f t="shared" si="26"/>
        <v>0</v>
      </c>
    </row>
    <row r="180" spans="2:18" s="2" customFormat="1" ht="26.25" hidden="1">
      <c r="B180" s="5" t="s">
        <v>773</v>
      </c>
      <c r="C180" s="5" t="s">
        <v>773</v>
      </c>
      <c r="D180" s="6" t="s">
        <v>1087</v>
      </c>
      <c r="E180" s="12" t="s">
        <v>153</v>
      </c>
      <c r="F180" s="38" t="str">
        <f t="shared" si="18"/>
        <v>--</v>
      </c>
      <c r="G180" s="13" t="str">
        <f t="shared" si="19"/>
        <v>--</v>
      </c>
      <c r="H180" s="35" t="str">
        <f>IF(E180="--","--", IF(VLOOKUP($B180,Residential!$B$5:$W$969,2,FALSE)="Yes", E180/0.03, "NV"))</f>
        <v>--</v>
      </c>
      <c r="I180" s="33" t="str">
        <f t="shared" si="20"/>
        <v>--</v>
      </c>
      <c r="J180" s="35" t="str">
        <f>IF(G180="--","--", IF(VLOOKUP($B180,Commercial!$B$5:$AE$975,2,FALSE)="Yes", G180/0.03, "NV"))</f>
        <v>--</v>
      </c>
      <c r="K180" s="33" t="str">
        <f t="shared" si="21"/>
        <v>--</v>
      </c>
      <c r="L180" s="39">
        <f>VLOOKUP($B180,Residential!$B$5:$W$969,13,FALSE)</f>
        <v>8.2100000000000006E-2</v>
      </c>
      <c r="M180" s="36" t="str">
        <f t="shared" si="22"/>
        <v>--</v>
      </c>
      <c r="N180" s="22" t="str">
        <f t="shared" si="23"/>
        <v>--</v>
      </c>
      <c r="O180" s="37">
        <f>VLOOKUP($B180,Commercial!$B$5:$AE$975,13,FALSE)</f>
        <v>0.35899999999999999</v>
      </c>
      <c r="P180" s="36" t="str">
        <f t="shared" si="24"/>
        <v>--</v>
      </c>
      <c r="Q180" s="23" t="str">
        <f t="shared" si="25"/>
        <v>--</v>
      </c>
      <c r="R180" s="40">
        <f t="shared" si="26"/>
        <v>0</v>
      </c>
    </row>
    <row r="181" spans="2:18" s="2" customFormat="1" ht="26.25" hidden="1">
      <c r="B181" s="5" t="s">
        <v>781</v>
      </c>
      <c r="C181" s="5" t="s">
        <v>781</v>
      </c>
      <c r="D181" s="6" t="s">
        <v>1088</v>
      </c>
      <c r="E181" s="12" t="s">
        <v>153</v>
      </c>
      <c r="F181" s="38" t="str">
        <f t="shared" si="18"/>
        <v>--</v>
      </c>
      <c r="G181" s="13" t="str">
        <f t="shared" si="19"/>
        <v>--</v>
      </c>
      <c r="H181" s="35" t="str">
        <f>IF(E181="--","--", IF(VLOOKUP($B181,Residential!$B$5:$W$969,2,FALSE)="Yes", E181/0.03, "NV"))</f>
        <v>--</v>
      </c>
      <c r="I181" s="33" t="str">
        <f t="shared" si="20"/>
        <v>--</v>
      </c>
      <c r="J181" s="35" t="str">
        <f>IF(G181="--","--", IF(VLOOKUP($B181,Commercial!$B$5:$AE$975,2,FALSE)="Yes", G181/0.03, "NV"))</f>
        <v>--</v>
      </c>
      <c r="K181" s="33" t="str">
        <f t="shared" si="21"/>
        <v>--</v>
      </c>
      <c r="L181" s="39">
        <f>VLOOKUP($B181,Residential!$B$5:$W$969,13,FALSE)</f>
        <v>2.4600000000000002E-5</v>
      </c>
      <c r="M181" s="36" t="str">
        <f t="shared" si="22"/>
        <v>--</v>
      </c>
      <c r="N181" s="22" t="str">
        <f t="shared" si="23"/>
        <v>--</v>
      </c>
      <c r="O181" s="37">
        <f>VLOOKUP($B181,Commercial!$B$5:$AE$975,13,FALSE)</f>
        <v>1.08E-4</v>
      </c>
      <c r="P181" s="36" t="str">
        <f t="shared" si="24"/>
        <v>--</v>
      </c>
      <c r="Q181" s="23" t="str">
        <f t="shared" si="25"/>
        <v>--</v>
      </c>
      <c r="R181" s="40">
        <f t="shared" si="26"/>
        <v>0</v>
      </c>
    </row>
    <row r="182" spans="2:18" s="2" customFormat="1" ht="26.25" hidden="1">
      <c r="B182" s="5" t="s">
        <v>561</v>
      </c>
      <c r="C182" s="5" t="s">
        <v>561</v>
      </c>
      <c r="D182" s="6" t="s">
        <v>1089</v>
      </c>
      <c r="E182" s="12" t="s">
        <v>153</v>
      </c>
      <c r="F182" s="38" t="str">
        <f t="shared" si="18"/>
        <v>--</v>
      </c>
      <c r="G182" s="13" t="str">
        <f t="shared" si="19"/>
        <v>--</v>
      </c>
      <c r="H182" s="35" t="str">
        <f>IF(E182="--","--", IF(VLOOKUP($B182,Residential!$B$5:$W$969,2,FALSE)="Yes", E182/0.03, "NV"))</f>
        <v>--</v>
      </c>
      <c r="I182" s="33" t="str">
        <f t="shared" si="20"/>
        <v>--</v>
      </c>
      <c r="J182" s="35" t="str">
        <f>IF(G182="--","--", IF(VLOOKUP($B182,Commercial!$B$5:$AE$975,2,FALSE)="Yes", G182/0.03, "NV"))</f>
        <v>--</v>
      </c>
      <c r="K182" s="33" t="str">
        <f t="shared" si="21"/>
        <v>--</v>
      </c>
      <c r="L182" s="39">
        <f>VLOOKUP($B182,Residential!$B$5:$W$969,13,FALSE)</f>
        <v>8.2100000000000006E-2</v>
      </c>
      <c r="M182" s="36" t="str">
        <f t="shared" si="22"/>
        <v>--</v>
      </c>
      <c r="N182" s="22" t="str">
        <f t="shared" si="23"/>
        <v>--</v>
      </c>
      <c r="O182" s="37">
        <f>VLOOKUP($B182,Commercial!$B$5:$AE$975,13,FALSE)</f>
        <v>0.35899999999999999</v>
      </c>
      <c r="P182" s="36" t="str">
        <f t="shared" si="24"/>
        <v>--</v>
      </c>
      <c r="Q182" s="23" t="str">
        <f t="shared" si="25"/>
        <v>--</v>
      </c>
      <c r="R182" s="40">
        <f t="shared" si="26"/>
        <v>0</v>
      </c>
    </row>
    <row r="183" spans="2:18" s="2" customFormat="1" ht="26.25" hidden="1">
      <c r="B183" s="5" t="s">
        <v>559</v>
      </c>
      <c r="C183" s="5" t="s">
        <v>559</v>
      </c>
      <c r="D183" s="6" t="s">
        <v>1090</v>
      </c>
      <c r="E183" s="12" t="s">
        <v>153</v>
      </c>
      <c r="F183" s="38" t="str">
        <f t="shared" si="18"/>
        <v>--</v>
      </c>
      <c r="G183" s="13" t="str">
        <f t="shared" si="19"/>
        <v>--</v>
      </c>
      <c r="H183" s="35" t="str">
        <f>IF(E183="--","--", IF(VLOOKUP($B183,Residential!$B$5:$W$969,2,FALSE)="Yes", E183/0.03, "NV"))</f>
        <v>--</v>
      </c>
      <c r="I183" s="33" t="str">
        <f t="shared" si="20"/>
        <v>--</v>
      </c>
      <c r="J183" s="35" t="str">
        <f>IF(G183="--","--", IF(VLOOKUP($B183,Commercial!$B$5:$AE$975,2,FALSE)="Yes", G183/0.03, "NV"))</f>
        <v>--</v>
      </c>
      <c r="K183" s="33" t="str">
        <f t="shared" si="21"/>
        <v>--</v>
      </c>
      <c r="L183" s="39">
        <f>VLOOKUP($B183,Residential!$B$5:$W$969,13,FALSE)</f>
        <v>8.2100000000000006E-2</v>
      </c>
      <c r="M183" s="36" t="str">
        <f t="shared" si="22"/>
        <v>--</v>
      </c>
      <c r="N183" s="22" t="str">
        <f t="shared" si="23"/>
        <v>--</v>
      </c>
      <c r="O183" s="37">
        <f>VLOOKUP($B183,Commercial!$B$5:$AE$975,13,FALSE)</f>
        <v>0.35899999999999999</v>
      </c>
      <c r="P183" s="36" t="str">
        <f t="shared" si="24"/>
        <v>--</v>
      </c>
      <c r="Q183" s="23" t="str">
        <f t="shared" si="25"/>
        <v>--</v>
      </c>
      <c r="R183" s="40">
        <f t="shared" si="26"/>
        <v>0</v>
      </c>
    </row>
    <row r="184" spans="2:18" s="2" customFormat="1" ht="26.25" hidden="1">
      <c r="B184" s="5" t="s">
        <v>557</v>
      </c>
      <c r="C184" s="5" t="s">
        <v>557</v>
      </c>
      <c r="D184" s="6" t="s">
        <v>1091</v>
      </c>
      <c r="E184" s="12" t="s">
        <v>153</v>
      </c>
      <c r="F184" s="38" t="str">
        <f t="shared" si="18"/>
        <v>--</v>
      </c>
      <c r="G184" s="13" t="str">
        <f t="shared" si="19"/>
        <v>--</v>
      </c>
      <c r="H184" s="35" t="str">
        <f>IF(E184="--","--", IF(VLOOKUP($B184,Residential!$B$5:$W$969,2,FALSE)="Yes", E184/0.03, "NV"))</f>
        <v>--</v>
      </c>
      <c r="I184" s="33" t="str">
        <f t="shared" si="20"/>
        <v>--</v>
      </c>
      <c r="J184" s="35" t="str">
        <f>IF(G184="--","--", IF(VLOOKUP($B184,Commercial!$B$5:$AE$975,2,FALSE)="Yes", G184/0.03, "NV"))</f>
        <v>--</v>
      </c>
      <c r="K184" s="33" t="str">
        <f t="shared" si="21"/>
        <v>--</v>
      </c>
      <c r="L184" s="39">
        <f>VLOOKUP($B184,Residential!$B$5:$W$969,13,FALSE)</f>
        <v>8.2100000000000006E-2</v>
      </c>
      <c r="M184" s="36" t="str">
        <f t="shared" si="22"/>
        <v>--</v>
      </c>
      <c r="N184" s="22" t="str">
        <f t="shared" si="23"/>
        <v>--</v>
      </c>
      <c r="O184" s="37">
        <f>VLOOKUP($B184,Commercial!$B$5:$AE$975,13,FALSE)</f>
        <v>0.35899999999999999</v>
      </c>
      <c r="P184" s="36" t="str">
        <f t="shared" si="24"/>
        <v>--</v>
      </c>
      <c r="Q184" s="23" t="str">
        <f t="shared" si="25"/>
        <v>--</v>
      </c>
      <c r="R184" s="40">
        <f t="shared" si="26"/>
        <v>0</v>
      </c>
    </row>
    <row r="185" spans="2:18" s="2" customFormat="1" ht="26.25" hidden="1">
      <c r="B185" s="5" t="s">
        <v>563</v>
      </c>
      <c r="C185" s="5" t="s">
        <v>563</v>
      </c>
      <c r="D185" s="6" t="s">
        <v>1092</v>
      </c>
      <c r="E185" s="12" t="s">
        <v>153</v>
      </c>
      <c r="F185" s="38" t="str">
        <f t="shared" si="18"/>
        <v>--</v>
      </c>
      <c r="G185" s="13" t="str">
        <f t="shared" si="19"/>
        <v>--</v>
      </c>
      <c r="H185" s="35" t="str">
        <f>IF(E185="--","--", IF(VLOOKUP($B185,Residential!$B$5:$W$969,2,FALSE)="Yes", E185/0.03, "NV"))</f>
        <v>--</v>
      </c>
      <c r="I185" s="33" t="str">
        <f t="shared" si="20"/>
        <v>--</v>
      </c>
      <c r="J185" s="35" t="str">
        <f>IF(G185="--","--", IF(VLOOKUP($B185,Commercial!$B$5:$AE$975,2,FALSE)="Yes", G185/0.03, "NV"))</f>
        <v>--</v>
      </c>
      <c r="K185" s="33" t="str">
        <f t="shared" si="21"/>
        <v>--</v>
      </c>
      <c r="L185" s="39">
        <f>VLOOKUP($B185,Residential!$B$5:$W$969,13,FALSE)</f>
        <v>8.2100000000000003E-5</v>
      </c>
      <c r="M185" s="36" t="str">
        <f t="shared" si="22"/>
        <v>--</v>
      </c>
      <c r="N185" s="22" t="str">
        <f t="shared" si="23"/>
        <v>--</v>
      </c>
      <c r="O185" s="37">
        <f>VLOOKUP($B185,Commercial!$B$5:$AE$975,13,FALSE)</f>
        <v>3.59E-4</v>
      </c>
      <c r="P185" s="36" t="str">
        <f t="shared" si="24"/>
        <v>--</v>
      </c>
      <c r="Q185" s="23" t="str">
        <f t="shared" si="25"/>
        <v>--</v>
      </c>
      <c r="R185" s="40">
        <f t="shared" si="26"/>
        <v>0</v>
      </c>
    </row>
    <row r="186" spans="2:18" s="2" customFormat="1" ht="26.25" hidden="1">
      <c r="B186" s="5" t="s">
        <v>545</v>
      </c>
      <c r="C186" s="5" t="s">
        <v>545</v>
      </c>
      <c r="D186" s="6" t="s">
        <v>1093</v>
      </c>
      <c r="E186" s="12" t="s">
        <v>153</v>
      </c>
      <c r="F186" s="38" t="str">
        <f t="shared" si="18"/>
        <v>--</v>
      </c>
      <c r="G186" s="13" t="str">
        <f t="shared" si="19"/>
        <v>--</v>
      </c>
      <c r="H186" s="35" t="str">
        <f>IF(E186="--","--", IF(VLOOKUP($B186,Residential!$B$5:$W$969,2,FALSE)="Yes", E186/0.03, "NV"))</f>
        <v>--</v>
      </c>
      <c r="I186" s="33" t="str">
        <f t="shared" si="20"/>
        <v>--</v>
      </c>
      <c r="J186" s="35" t="str">
        <f>IF(G186="--","--", IF(VLOOKUP($B186,Commercial!$B$5:$AE$975,2,FALSE)="Yes", G186/0.03, "NV"))</f>
        <v>--</v>
      </c>
      <c r="K186" s="33" t="str">
        <f t="shared" si="21"/>
        <v>--</v>
      </c>
      <c r="L186" s="39">
        <f>VLOOKUP($B186,Residential!$B$5:$W$969,13,FALSE)</f>
        <v>8.2100000000000006E-2</v>
      </c>
      <c r="M186" s="36" t="str">
        <f t="shared" si="22"/>
        <v>--</v>
      </c>
      <c r="N186" s="22" t="str">
        <f t="shared" si="23"/>
        <v>--</v>
      </c>
      <c r="O186" s="37">
        <f>VLOOKUP($B186,Commercial!$B$5:$AE$975,13,FALSE)</f>
        <v>0.35899999999999999</v>
      </c>
      <c r="P186" s="36" t="str">
        <f t="shared" si="24"/>
        <v>--</v>
      </c>
      <c r="Q186" s="23" t="str">
        <f t="shared" si="25"/>
        <v>--</v>
      </c>
      <c r="R186" s="40">
        <f t="shared" si="26"/>
        <v>0</v>
      </c>
    </row>
    <row r="187" spans="2:18" s="2" customFormat="1" ht="39" hidden="1">
      <c r="B187" s="5" t="s">
        <v>1094</v>
      </c>
      <c r="C187" s="5" t="s">
        <v>1094</v>
      </c>
      <c r="D187" s="6" t="s">
        <v>1095</v>
      </c>
      <c r="E187" s="12" t="s">
        <v>153</v>
      </c>
      <c r="F187" s="38" t="str">
        <f t="shared" si="18"/>
        <v>--</v>
      </c>
      <c r="G187" s="13" t="str">
        <f t="shared" si="19"/>
        <v>--</v>
      </c>
      <c r="H187" s="35" t="str">
        <f>IF(E187="--","--", IF(VLOOKUP($B187,Residential!$B$5:$W$969,2,FALSE)="Yes", E187/0.03, "NV"))</f>
        <v>--</v>
      </c>
      <c r="I187" s="33" t="str">
        <f t="shared" si="20"/>
        <v>--</v>
      </c>
      <c r="J187" s="35" t="str">
        <f>IF(G187="--","--", IF(VLOOKUP($B187,Commercial!$B$5:$AE$975,2,FALSE)="Yes", G187/0.03, "NV"))</f>
        <v>--</v>
      </c>
      <c r="K187" s="33" t="str">
        <f t="shared" si="21"/>
        <v>--</v>
      </c>
      <c r="L187" s="39" t="e">
        <f>VLOOKUP($B187,Residential!$B$5:$W$969,13,FALSE)</f>
        <v>#N/A</v>
      </c>
      <c r="M187" s="36" t="str">
        <f t="shared" si="22"/>
        <v>--</v>
      </c>
      <c r="N187" s="22" t="str">
        <f t="shared" si="23"/>
        <v>--</v>
      </c>
      <c r="O187" s="37" t="e">
        <f>VLOOKUP($B187,Commercial!$B$5:$AE$975,13,FALSE)</f>
        <v>#N/A</v>
      </c>
      <c r="P187" s="36" t="str">
        <f t="shared" si="24"/>
        <v>--</v>
      </c>
      <c r="Q187" s="23" t="str">
        <f t="shared" si="25"/>
        <v>--</v>
      </c>
      <c r="R187" s="40">
        <f t="shared" si="26"/>
        <v>0</v>
      </c>
    </row>
    <row r="188" spans="2:18" s="2" customFormat="1" ht="26.25" hidden="1">
      <c r="B188" s="5" t="s">
        <v>849</v>
      </c>
      <c r="C188" s="5" t="s">
        <v>849</v>
      </c>
      <c r="D188" s="6" t="s">
        <v>1096</v>
      </c>
      <c r="E188" s="12" t="s">
        <v>153</v>
      </c>
      <c r="F188" s="38" t="str">
        <f t="shared" si="18"/>
        <v>--</v>
      </c>
      <c r="G188" s="13" t="str">
        <f t="shared" si="19"/>
        <v>--</v>
      </c>
      <c r="H188" s="35" t="str">
        <f>IF(E188="--","--", IF(VLOOKUP($B188,Residential!$B$5:$W$969,2,FALSE)="Yes", E188/0.03, "NV"))</f>
        <v>--</v>
      </c>
      <c r="I188" s="33" t="str">
        <f t="shared" si="20"/>
        <v>--</v>
      </c>
      <c r="J188" s="35" t="str">
        <f>IF(G188="--","--", IF(VLOOKUP($B188,Commercial!$B$5:$AE$975,2,FALSE)="Yes", G188/0.03, "NV"))</f>
        <v>--</v>
      </c>
      <c r="K188" s="33" t="str">
        <f t="shared" si="21"/>
        <v>--</v>
      </c>
      <c r="L188" s="39">
        <f>VLOOKUP($B188,Residential!$B$5:$W$969,13,FALSE)</f>
        <v>2.4600000000000002E-6</v>
      </c>
      <c r="M188" s="36" t="str">
        <f t="shared" si="22"/>
        <v>--</v>
      </c>
      <c r="N188" s="22" t="str">
        <f t="shared" si="23"/>
        <v>--</v>
      </c>
      <c r="O188" s="37">
        <f>VLOOKUP($B188,Commercial!$B$5:$AE$975,13,FALSE)</f>
        <v>1.08E-5</v>
      </c>
      <c r="P188" s="36" t="str">
        <f t="shared" si="24"/>
        <v>--</v>
      </c>
      <c r="Q188" s="23" t="str">
        <f t="shared" si="25"/>
        <v>--</v>
      </c>
      <c r="R188" s="40">
        <f t="shared" si="26"/>
        <v>0</v>
      </c>
    </row>
    <row r="189" spans="2:18" s="2" customFormat="1" ht="26.25" hidden="1">
      <c r="B189" s="5" t="s">
        <v>783</v>
      </c>
      <c r="C189" s="5" t="s">
        <v>783</v>
      </c>
      <c r="D189" s="6" t="s">
        <v>1097</v>
      </c>
      <c r="E189" s="12" t="s">
        <v>153</v>
      </c>
      <c r="F189" s="38" t="str">
        <f t="shared" si="18"/>
        <v>--</v>
      </c>
      <c r="G189" s="13" t="str">
        <f t="shared" si="19"/>
        <v>--</v>
      </c>
      <c r="H189" s="35" t="str">
        <f>IF(E189="--","--", IF(VLOOKUP($B189,Residential!$B$5:$W$969,2,FALSE)="Yes", E189/0.03, "NV"))</f>
        <v>--</v>
      </c>
      <c r="I189" s="33" t="str">
        <f t="shared" si="20"/>
        <v>--</v>
      </c>
      <c r="J189" s="35" t="str">
        <f>IF(G189="--","--", IF(VLOOKUP($B189,Commercial!$B$5:$AE$975,2,FALSE)="Yes", G189/0.03, "NV"))</f>
        <v>--</v>
      </c>
      <c r="K189" s="33" t="str">
        <f t="shared" si="21"/>
        <v>--</v>
      </c>
      <c r="L189" s="39" t="str">
        <f>VLOOKUP($B189,Residential!$B$5:$W$969,13,FALSE)</f>
        <v>-</v>
      </c>
      <c r="M189" s="36" t="str">
        <f t="shared" si="22"/>
        <v>--</v>
      </c>
      <c r="N189" s="22" t="str">
        <f t="shared" si="23"/>
        <v>--</v>
      </c>
      <c r="O189" s="37" t="str">
        <f>VLOOKUP($B189,Commercial!$B$5:$AE$975,13,FALSE)</f>
        <v>-</v>
      </c>
      <c r="P189" s="36" t="str">
        <f t="shared" si="24"/>
        <v>--</v>
      </c>
      <c r="Q189" s="23" t="str">
        <f t="shared" si="25"/>
        <v>--</v>
      </c>
      <c r="R189" s="40">
        <f t="shared" si="26"/>
        <v>0</v>
      </c>
    </row>
    <row r="190" spans="2:18" s="2" customFormat="1" ht="26.25" hidden="1">
      <c r="B190" s="5" t="s">
        <v>578</v>
      </c>
      <c r="C190" s="5" t="s">
        <v>578</v>
      </c>
      <c r="D190" s="6" t="s">
        <v>1098</v>
      </c>
      <c r="E190" s="12" t="s">
        <v>153</v>
      </c>
      <c r="F190" s="38" t="str">
        <f t="shared" si="18"/>
        <v>--</v>
      </c>
      <c r="G190" s="13" t="str">
        <f t="shared" si="19"/>
        <v>--</v>
      </c>
      <c r="H190" s="35" t="str">
        <f>IF(E190="--","--", IF(VLOOKUP($B190,Residential!$B$5:$W$969,2,FALSE)="Yes", E190/0.03, "NV"))</f>
        <v>--</v>
      </c>
      <c r="I190" s="33" t="str">
        <f t="shared" si="20"/>
        <v>--</v>
      </c>
      <c r="J190" s="35" t="str">
        <f>IF(G190="--","--", IF(VLOOKUP($B190,Commercial!$B$5:$AE$975,2,FALSE)="Yes", G190/0.03, "NV"))</f>
        <v>--</v>
      </c>
      <c r="K190" s="33" t="str">
        <f t="shared" si="21"/>
        <v>--</v>
      </c>
      <c r="L190" s="39" t="str">
        <f>VLOOKUP($B190,Residential!$B$5:$W$969,13,FALSE)</f>
        <v>-</v>
      </c>
      <c r="M190" s="36" t="str">
        <f t="shared" si="22"/>
        <v>--</v>
      </c>
      <c r="N190" s="22" t="str">
        <f t="shared" si="23"/>
        <v>--</v>
      </c>
      <c r="O190" s="37" t="str">
        <f>VLOOKUP($B190,Commercial!$B$5:$AE$975,13,FALSE)</f>
        <v>-</v>
      </c>
      <c r="P190" s="36" t="str">
        <f t="shared" si="24"/>
        <v>--</v>
      </c>
      <c r="Q190" s="23" t="str">
        <f t="shared" si="25"/>
        <v>--</v>
      </c>
      <c r="R190" s="40">
        <f t="shared" si="26"/>
        <v>0</v>
      </c>
    </row>
    <row r="191" spans="2:18" s="2" customFormat="1" ht="26.25" hidden="1">
      <c r="B191" s="5" t="s">
        <v>603</v>
      </c>
      <c r="C191" s="5" t="s">
        <v>603</v>
      </c>
      <c r="D191" s="6" t="s">
        <v>1099</v>
      </c>
      <c r="E191" s="12" t="s">
        <v>153</v>
      </c>
      <c r="F191" s="38" t="str">
        <f t="shared" si="18"/>
        <v>--</v>
      </c>
      <c r="G191" s="13" t="str">
        <f t="shared" si="19"/>
        <v>--</v>
      </c>
      <c r="H191" s="35" t="str">
        <f>IF(E191="--","--", IF(VLOOKUP($B191,Residential!$B$5:$W$969,2,FALSE)="Yes", E191/0.03, "NV"))</f>
        <v>--</v>
      </c>
      <c r="I191" s="33" t="str">
        <f t="shared" si="20"/>
        <v>--</v>
      </c>
      <c r="J191" s="35" t="str">
        <f>IF(G191="--","--", IF(VLOOKUP($B191,Commercial!$B$5:$AE$975,2,FALSE)="Yes", G191/0.03, "NV"))</f>
        <v>--</v>
      </c>
      <c r="K191" s="33" t="str">
        <f t="shared" si="21"/>
        <v>--</v>
      </c>
      <c r="L191" s="39" t="str">
        <f>VLOOKUP($B191,Residential!$B$5:$W$969,13,FALSE)</f>
        <v>-</v>
      </c>
      <c r="M191" s="36" t="str">
        <f t="shared" si="22"/>
        <v>--</v>
      </c>
      <c r="N191" s="22" t="str">
        <f t="shared" si="23"/>
        <v>--</v>
      </c>
      <c r="O191" s="37" t="str">
        <f>VLOOKUP($B191,Commercial!$B$5:$AE$975,13,FALSE)</f>
        <v>-</v>
      </c>
      <c r="P191" s="36" t="str">
        <f t="shared" si="24"/>
        <v>--</v>
      </c>
      <c r="Q191" s="23" t="str">
        <f t="shared" si="25"/>
        <v>--</v>
      </c>
      <c r="R191" s="40">
        <f t="shared" si="26"/>
        <v>0</v>
      </c>
    </row>
    <row r="192" spans="2:18" s="2" customFormat="1" ht="26.25" hidden="1">
      <c r="B192" s="5" t="s">
        <v>605</v>
      </c>
      <c r="C192" s="5" t="s">
        <v>605</v>
      </c>
      <c r="D192" s="6" t="s">
        <v>1100</v>
      </c>
      <c r="E192" s="12" t="s">
        <v>153</v>
      </c>
      <c r="F192" s="38" t="str">
        <f t="shared" si="18"/>
        <v>--</v>
      </c>
      <c r="G192" s="13" t="str">
        <f t="shared" si="19"/>
        <v>--</v>
      </c>
      <c r="H192" s="35" t="str">
        <f>IF(E192="--","--", IF(VLOOKUP($B192,Residential!$B$5:$W$969,2,FALSE)="Yes", E192/0.03, "NV"))</f>
        <v>--</v>
      </c>
      <c r="I192" s="33" t="str">
        <f t="shared" si="20"/>
        <v>--</v>
      </c>
      <c r="J192" s="35" t="str">
        <f>IF(G192="--","--", IF(VLOOKUP($B192,Commercial!$B$5:$AE$975,2,FALSE)="Yes", G192/0.03, "NV"))</f>
        <v>--</v>
      </c>
      <c r="K192" s="33" t="str">
        <f t="shared" si="21"/>
        <v>--</v>
      </c>
      <c r="L192" s="39" t="str">
        <f>VLOOKUP($B192,Residential!$B$5:$W$969,13,FALSE)</f>
        <v>-</v>
      </c>
      <c r="M192" s="36" t="str">
        <f t="shared" si="22"/>
        <v>--</v>
      </c>
      <c r="N192" s="22" t="str">
        <f t="shared" si="23"/>
        <v>--</v>
      </c>
      <c r="O192" s="37" t="str">
        <f>VLOOKUP($B192,Commercial!$B$5:$AE$975,13,FALSE)</f>
        <v>-</v>
      </c>
      <c r="P192" s="36" t="str">
        <f t="shared" si="24"/>
        <v>--</v>
      </c>
      <c r="Q192" s="23" t="str">
        <f t="shared" si="25"/>
        <v>--</v>
      </c>
      <c r="R192" s="40">
        <f t="shared" si="26"/>
        <v>0</v>
      </c>
    </row>
    <row r="193" spans="2:18" s="2" customFormat="1" ht="16.5" hidden="1" customHeight="1">
      <c r="B193" s="5" t="s">
        <v>599</v>
      </c>
      <c r="C193" s="5" t="s">
        <v>599</v>
      </c>
      <c r="D193" s="6" t="s">
        <v>1101</v>
      </c>
      <c r="E193" s="12" t="s">
        <v>153</v>
      </c>
      <c r="F193" s="38" t="str">
        <f t="shared" si="18"/>
        <v>--</v>
      </c>
      <c r="G193" s="13" t="str">
        <f t="shared" si="19"/>
        <v>--</v>
      </c>
      <c r="H193" s="35" t="str">
        <f>IF(E193="--","--", IF(VLOOKUP($B193,Residential!$B$5:$W$969,2,FALSE)="Yes", E193/0.03, "NV"))</f>
        <v>--</v>
      </c>
      <c r="I193" s="33" t="str">
        <f t="shared" si="20"/>
        <v>--</v>
      </c>
      <c r="J193" s="35" t="str">
        <f>IF(G193="--","--", IF(VLOOKUP($B193,Commercial!$B$5:$AE$975,2,FALSE)="Yes", G193/0.03, "NV"))</f>
        <v>--</v>
      </c>
      <c r="K193" s="33" t="str">
        <f t="shared" si="21"/>
        <v>--</v>
      </c>
      <c r="L193" s="39">
        <f>VLOOKUP($B193,Residential!$B$5:$W$969,13,FALSE)</f>
        <v>2.4600000000000002E-4</v>
      </c>
      <c r="M193" s="36" t="str">
        <f t="shared" si="22"/>
        <v>--</v>
      </c>
      <c r="N193" s="22" t="str">
        <f t="shared" si="23"/>
        <v>--</v>
      </c>
      <c r="O193" s="37">
        <f>VLOOKUP($B193,Commercial!$B$5:$AE$975,13,FALSE)</f>
        <v>1.08E-3</v>
      </c>
      <c r="P193" s="36" t="str">
        <f t="shared" si="24"/>
        <v>--</v>
      </c>
      <c r="Q193" s="23" t="str">
        <f t="shared" si="25"/>
        <v>--</v>
      </c>
      <c r="R193" s="40">
        <f t="shared" si="26"/>
        <v>0</v>
      </c>
    </row>
    <row r="194" spans="2:18" s="2" customFormat="1" ht="15" hidden="1">
      <c r="B194" s="5" t="s">
        <v>763</v>
      </c>
      <c r="C194" s="5" t="s">
        <v>763</v>
      </c>
      <c r="D194" s="6" t="s">
        <v>1102</v>
      </c>
      <c r="E194" s="12" t="s">
        <v>153</v>
      </c>
      <c r="F194" s="38" t="str">
        <f t="shared" si="18"/>
        <v>--</v>
      </c>
      <c r="G194" s="13" t="str">
        <f t="shared" si="19"/>
        <v>--</v>
      </c>
      <c r="H194" s="35" t="str">
        <f>IF(E194="--","--", IF(VLOOKUP($B194,Residential!$B$5:$W$969,2,FALSE)="Yes", E194/0.03, "NV"))</f>
        <v>--</v>
      </c>
      <c r="I194" s="33" t="str">
        <f t="shared" si="20"/>
        <v>--</v>
      </c>
      <c r="J194" s="35" t="str">
        <f>IF(G194="--","--", IF(VLOOKUP($B194,Commercial!$B$5:$AE$975,2,FALSE)="Yes", G194/0.03, "NV"))</f>
        <v>--</v>
      </c>
      <c r="K194" s="33" t="str">
        <f t="shared" si="21"/>
        <v>--</v>
      </c>
      <c r="L194" s="39" t="str">
        <f>VLOOKUP($B194,Residential!$B$5:$W$969,13,FALSE)</f>
        <v>-</v>
      </c>
      <c r="M194" s="36" t="str">
        <f t="shared" si="22"/>
        <v>--</v>
      </c>
      <c r="N194" s="22" t="str">
        <f t="shared" si="23"/>
        <v>--</v>
      </c>
      <c r="O194" s="37" t="str">
        <f>VLOOKUP($B194,Commercial!$B$5:$AE$975,13,FALSE)</f>
        <v>-</v>
      </c>
      <c r="P194" s="36" t="str">
        <f t="shared" si="24"/>
        <v>--</v>
      </c>
      <c r="Q194" s="23" t="str">
        <f t="shared" si="25"/>
        <v>--</v>
      </c>
      <c r="R194" s="40">
        <f t="shared" si="26"/>
        <v>0</v>
      </c>
    </row>
    <row r="195" spans="2:18" s="2" customFormat="1" ht="15" hidden="1">
      <c r="B195" s="5" t="s">
        <v>851</v>
      </c>
      <c r="C195" s="5" t="s">
        <v>851</v>
      </c>
      <c r="D195" s="6" t="s">
        <v>1103</v>
      </c>
      <c r="E195" s="12" t="s">
        <v>153</v>
      </c>
      <c r="F195" s="38" t="str">
        <f t="shared" si="18"/>
        <v>--</v>
      </c>
      <c r="G195" s="13" t="str">
        <f t="shared" si="19"/>
        <v>--</v>
      </c>
      <c r="H195" s="35" t="str">
        <f>IF(E195="--","--", IF(VLOOKUP($B195,Residential!$B$5:$W$969,2,FALSE)="Yes", E195/0.03, "NV"))</f>
        <v>--</v>
      </c>
      <c r="I195" s="33" t="str">
        <f t="shared" si="20"/>
        <v>--</v>
      </c>
      <c r="J195" s="35" t="str">
        <f>IF(G195="--","--", IF(VLOOKUP($B195,Commercial!$B$5:$AE$975,2,FALSE)="Yes", G195/0.03, "NV"))</f>
        <v>--</v>
      </c>
      <c r="K195" s="33" t="str">
        <f t="shared" si="21"/>
        <v>--</v>
      </c>
      <c r="L195" s="39">
        <f>VLOOKUP($B195,Residential!$B$5:$W$969,13,FALSE)</f>
        <v>2.4600000000000002E-5</v>
      </c>
      <c r="M195" s="36" t="str">
        <f t="shared" si="22"/>
        <v>--</v>
      </c>
      <c r="N195" s="22" t="str">
        <f t="shared" si="23"/>
        <v>--</v>
      </c>
      <c r="O195" s="37">
        <f>VLOOKUP($B195,Commercial!$B$5:$AE$975,13,FALSE)</f>
        <v>1.08E-4</v>
      </c>
      <c r="P195" s="36" t="str">
        <f t="shared" si="24"/>
        <v>--</v>
      </c>
      <c r="Q195" s="23" t="str">
        <f t="shared" si="25"/>
        <v>--</v>
      </c>
      <c r="R195" s="40">
        <f t="shared" si="26"/>
        <v>0</v>
      </c>
    </row>
    <row r="196" spans="2:18" s="2" customFormat="1" ht="26.25" hidden="1">
      <c r="B196" s="5" t="s">
        <v>769</v>
      </c>
      <c r="C196" s="5" t="s">
        <v>769</v>
      </c>
      <c r="D196" s="6" t="s">
        <v>1104</v>
      </c>
      <c r="E196" s="12" t="s">
        <v>153</v>
      </c>
      <c r="F196" s="38" t="str">
        <f t="shared" si="18"/>
        <v>--</v>
      </c>
      <c r="G196" s="13" t="str">
        <f t="shared" si="19"/>
        <v>--</v>
      </c>
      <c r="H196" s="35" t="str">
        <f>IF(E196="--","--", IF(VLOOKUP($B196,Residential!$B$5:$W$969,2,FALSE)="Yes", E196/0.03, "NV"))</f>
        <v>--</v>
      </c>
      <c r="I196" s="33" t="str">
        <f t="shared" si="20"/>
        <v>--</v>
      </c>
      <c r="J196" s="35" t="str">
        <f>IF(G196="--","--", IF(VLOOKUP($B196,Commercial!$B$5:$AE$975,2,FALSE)="Yes", G196/0.03, "NV"))</f>
        <v>--</v>
      </c>
      <c r="K196" s="33" t="str">
        <f t="shared" si="21"/>
        <v>--</v>
      </c>
      <c r="L196" s="39" t="str">
        <f>VLOOKUP($B196,Residential!$B$5:$W$969,13,FALSE)</f>
        <v>-</v>
      </c>
      <c r="M196" s="36" t="str">
        <f t="shared" si="22"/>
        <v>--</v>
      </c>
      <c r="N196" s="22" t="str">
        <f t="shared" si="23"/>
        <v>--</v>
      </c>
      <c r="O196" s="37" t="str">
        <f>VLOOKUP($B196,Commercial!$B$5:$AE$975,13,FALSE)</f>
        <v>-</v>
      </c>
      <c r="P196" s="36" t="str">
        <f t="shared" si="24"/>
        <v>--</v>
      </c>
      <c r="Q196" s="23" t="str">
        <f t="shared" si="25"/>
        <v>--</v>
      </c>
      <c r="R196" s="40">
        <f t="shared" si="26"/>
        <v>0</v>
      </c>
    </row>
    <row r="197" spans="2:18" s="2" customFormat="1" ht="26.25" hidden="1">
      <c r="B197" s="5" t="s">
        <v>771</v>
      </c>
      <c r="C197" s="5" t="s">
        <v>771</v>
      </c>
      <c r="D197" s="6" t="s">
        <v>1105</v>
      </c>
      <c r="E197" s="12" t="s">
        <v>153</v>
      </c>
      <c r="F197" s="38" t="str">
        <f t="shared" si="18"/>
        <v>--</v>
      </c>
      <c r="G197" s="13" t="str">
        <f t="shared" si="19"/>
        <v>--</v>
      </c>
      <c r="H197" s="35" t="str">
        <f>IF(E197="--","--", IF(VLOOKUP($B197,Residential!$B$5:$W$969,2,FALSE)="Yes", E197/0.03, "NV"))</f>
        <v>--</v>
      </c>
      <c r="I197" s="33" t="str">
        <f t="shared" si="20"/>
        <v>--</v>
      </c>
      <c r="J197" s="35" t="str">
        <f>IF(G197="--","--", IF(VLOOKUP($B197,Commercial!$B$5:$AE$975,2,FALSE)="Yes", G197/0.03, "NV"))</f>
        <v>--</v>
      </c>
      <c r="K197" s="33" t="str">
        <f t="shared" si="21"/>
        <v>--</v>
      </c>
      <c r="L197" s="39" t="str">
        <f>VLOOKUP($B197,Residential!$B$5:$W$969,13,FALSE)</f>
        <v>-</v>
      </c>
      <c r="M197" s="36" t="str">
        <f t="shared" si="22"/>
        <v>--</v>
      </c>
      <c r="N197" s="22" t="str">
        <f t="shared" si="23"/>
        <v>--</v>
      </c>
      <c r="O197" s="37" t="str">
        <f>VLOOKUP($B197,Commercial!$B$5:$AE$975,13,FALSE)</f>
        <v>-</v>
      </c>
      <c r="P197" s="36" t="str">
        <f t="shared" si="24"/>
        <v>--</v>
      </c>
      <c r="Q197" s="23" t="str">
        <f t="shared" si="25"/>
        <v>--</v>
      </c>
      <c r="R197" s="40">
        <f t="shared" si="26"/>
        <v>0</v>
      </c>
    </row>
    <row r="198" spans="2:18" s="2" customFormat="1" ht="26.25" hidden="1">
      <c r="B198" s="5" t="s">
        <v>582</v>
      </c>
      <c r="C198" s="5" t="s">
        <v>582</v>
      </c>
      <c r="D198" s="6" t="s">
        <v>1106</v>
      </c>
      <c r="E198" s="12" t="s">
        <v>153</v>
      </c>
      <c r="F198" s="38" t="str">
        <f t="shared" si="18"/>
        <v>--</v>
      </c>
      <c r="G198" s="13" t="str">
        <f t="shared" si="19"/>
        <v>--</v>
      </c>
      <c r="H198" s="35" t="str">
        <f>IF(E198="--","--", IF(VLOOKUP($B198,Residential!$B$5:$W$969,2,FALSE)="Yes", E198/0.03, "NV"))</f>
        <v>--</v>
      </c>
      <c r="I198" s="33" t="str">
        <f t="shared" si="20"/>
        <v>--</v>
      </c>
      <c r="J198" s="35" t="str">
        <f>IF(G198="--","--", IF(VLOOKUP($B198,Commercial!$B$5:$AE$975,2,FALSE)="Yes", G198/0.03, "NV"))</f>
        <v>--</v>
      </c>
      <c r="K198" s="33" t="str">
        <f t="shared" si="21"/>
        <v>--</v>
      </c>
      <c r="L198" s="39">
        <f>VLOOKUP($B198,Residential!$B$5:$W$969,13,FALSE)</f>
        <v>2.4600000000000002E-5</v>
      </c>
      <c r="M198" s="36" t="str">
        <f t="shared" si="22"/>
        <v>--</v>
      </c>
      <c r="N198" s="22" t="str">
        <f t="shared" si="23"/>
        <v>--</v>
      </c>
      <c r="O198" s="37">
        <f>VLOOKUP($B198,Commercial!$B$5:$AE$975,13,FALSE)</f>
        <v>1.08E-4</v>
      </c>
      <c r="P198" s="36" t="str">
        <f t="shared" si="24"/>
        <v>--</v>
      </c>
      <c r="Q198" s="23" t="str">
        <f t="shared" si="25"/>
        <v>--</v>
      </c>
      <c r="R198" s="40">
        <f t="shared" si="26"/>
        <v>0</v>
      </c>
    </row>
    <row r="199" spans="2:18" s="2" customFormat="1" ht="26.25" hidden="1">
      <c r="B199" s="5" t="s">
        <v>607</v>
      </c>
      <c r="C199" s="5" t="s">
        <v>607</v>
      </c>
      <c r="D199" s="6" t="s">
        <v>1107</v>
      </c>
      <c r="E199" s="12" t="s">
        <v>153</v>
      </c>
      <c r="F199" s="38" t="str">
        <f t="shared" ref="F199:F262" si="27">IF(E199="--", "--", 3*E199)</f>
        <v>--</v>
      </c>
      <c r="G199" s="13" t="str">
        <f t="shared" ref="G199:G262" si="28">IF(ISNUMBER(F199),ROUND(F199,2-(1+INT(LOG10(F199)))), F199)</f>
        <v>--</v>
      </c>
      <c r="H199" s="35" t="str">
        <f>IF(E199="--","--", IF(VLOOKUP($B199,Residential!$B$5:$W$969,2,FALSE)="Yes", E199/0.03, "NV"))</f>
        <v>--</v>
      </c>
      <c r="I199" s="33" t="str">
        <f t="shared" ref="I199:I262" si="29">IF(ISNUMBER(H199), ROUND(H199,2-(1+INT(LOG10(H199)))), IF(ISTEXT(H199)=TRUE, H199, "--"))</f>
        <v>--</v>
      </c>
      <c r="J199" s="35" t="str">
        <f>IF(G199="--","--", IF(VLOOKUP($B199,Commercial!$B$5:$AE$975,2,FALSE)="Yes", G199/0.03, "NV"))</f>
        <v>--</v>
      </c>
      <c r="K199" s="33" t="str">
        <f t="shared" ref="K199:K262" si="30">IF(ISNUMBER(J199), ROUND(J199,2-(1+INT(LOG10(J199)))), IF(ISTEXT(J199)=TRUE, J199, "--"))</f>
        <v>--</v>
      </c>
      <c r="L199" s="39">
        <f>VLOOKUP($B199,Residential!$B$5:$W$969,13,FALSE)</f>
        <v>2.4600000000000002E-5</v>
      </c>
      <c r="M199" s="36" t="str">
        <f t="shared" ref="M199:M262" si="31">IF(AND(ISNUMBER(L199), ISNUMBER(E199)), E199*L199, IF(I199="NV", "NV", IF(E199="--", "--", "NC")))</f>
        <v>--</v>
      </c>
      <c r="N199" s="22" t="str">
        <f t="shared" ref="N199:N262" si="32">IF(ISNUMBER(M199),ROUND(M199,2-(1+INT(LOG10(M199)))), M199)</f>
        <v>--</v>
      </c>
      <c r="O199" s="37">
        <f>VLOOKUP($B199,Commercial!$B$5:$AE$975,13,FALSE)</f>
        <v>1.08E-4</v>
      </c>
      <c r="P199" s="36" t="str">
        <f t="shared" ref="P199:P262" si="33">IF(AND(ISNUMBER(O199), ISNUMBER(G199)), G199*O199, IF(K199="NV", "NV", IF(G199="--", "--", "NC")))</f>
        <v>--</v>
      </c>
      <c r="Q199" s="23" t="str">
        <f t="shared" ref="Q199:Q262" si="34">IF(ISNUMBER(P199),ROUND(P199,2-(1+INT(LOG10(P199)))), P199)</f>
        <v>--</v>
      </c>
      <c r="R199" s="40">
        <f t="shared" ref="R199:R262" si="35">IF(ISNUMBER(E199),1,0)</f>
        <v>0</v>
      </c>
    </row>
    <row r="200" spans="2:18" s="2" customFormat="1" ht="26.25" hidden="1">
      <c r="B200" s="5" t="s">
        <v>609</v>
      </c>
      <c r="C200" s="5" t="s">
        <v>609</v>
      </c>
      <c r="D200" s="6" t="s">
        <v>1108</v>
      </c>
      <c r="E200" s="12" t="s">
        <v>153</v>
      </c>
      <c r="F200" s="38" t="str">
        <f t="shared" si="27"/>
        <v>--</v>
      </c>
      <c r="G200" s="13" t="str">
        <f t="shared" si="28"/>
        <v>--</v>
      </c>
      <c r="H200" s="35" t="str">
        <f>IF(E200="--","--", IF(VLOOKUP($B200,Residential!$B$5:$W$969,2,FALSE)="Yes", E200/0.03, "NV"))</f>
        <v>--</v>
      </c>
      <c r="I200" s="33" t="str">
        <f t="shared" si="29"/>
        <v>--</v>
      </c>
      <c r="J200" s="35" t="str">
        <f>IF(G200="--","--", IF(VLOOKUP($B200,Commercial!$B$5:$AE$975,2,FALSE)="Yes", G200/0.03, "NV"))</f>
        <v>--</v>
      </c>
      <c r="K200" s="33" t="str">
        <f t="shared" si="30"/>
        <v>--</v>
      </c>
      <c r="L200" s="39" t="str">
        <f>VLOOKUP($B200,Residential!$B$5:$W$969,13,FALSE)</f>
        <v>-</v>
      </c>
      <c r="M200" s="36" t="str">
        <f t="shared" si="31"/>
        <v>--</v>
      </c>
      <c r="N200" s="22" t="str">
        <f t="shared" si="32"/>
        <v>--</v>
      </c>
      <c r="O200" s="37" t="str">
        <f>VLOOKUP($B200,Commercial!$B$5:$AE$975,13,FALSE)</f>
        <v>-</v>
      </c>
      <c r="P200" s="36" t="str">
        <f t="shared" si="33"/>
        <v>--</v>
      </c>
      <c r="Q200" s="23" t="str">
        <f t="shared" si="34"/>
        <v>--</v>
      </c>
      <c r="R200" s="40">
        <f t="shared" si="35"/>
        <v>0</v>
      </c>
    </row>
    <row r="201" spans="2:18" s="2" customFormat="1" ht="30" hidden="1">
      <c r="B201" s="8" t="s">
        <v>611</v>
      </c>
      <c r="C201" s="8" t="s">
        <v>611</v>
      </c>
      <c r="D201" s="6" t="s">
        <v>1109</v>
      </c>
      <c r="E201" s="12" t="s">
        <v>153</v>
      </c>
      <c r="F201" s="38" t="str">
        <f t="shared" si="27"/>
        <v>--</v>
      </c>
      <c r="G201" s="13" t="str">
        <f t="shared" si="28"/>
        <v>--</v>
      </c>
      <c r="H201" s="35" t="str">
        <f>IF(E201="--","--", IF(VLOOKUP($B201,Residential!$B$5:$W$969,2,FALSE)="Yes", E201/0.03, "NV"))</f>
        <v>--</v>
      </c>
      <c r="I201" s="33" t="str">
        <f t="shared" si="29"/>
        <v>--</v>
      </c>
      <c r="J201" s="35" t="str">
        <f>IF(G201="--","--", IF(VLOOKUP($B201,Commercial!$B$5:$AE$975,2,FALSE)="Yes", G201/0.03, "NV"))</f>
        <v>--</v>
      </c>
      <c r="K201" s="33" t="str">
        <f t="shared" si="30"/>
        <v>--</v>
      </c>
      <c r="L201" s="39" t="str">
        <f>VLOOKUP($B201,Residential!$B$5:$W$969,13,FALSE)</f>
        <v>-</v>
      </c>
      <c r="M201" s="36" t="str">
        <f t="shared" si="31"/>
        <v>--</v>
      </c>
      <c r="N201" s="22" t="str">
        <f t="shared" si="32"/>
        <v>--</v>
      </c>
      <c r="O201" s="37" t="str">
        <f>VLOOKUP($B201,Commercial!$B$5:$AE$975,13,FALSE)</f>
        <v>-</v>
      </c>
      <c r="P201" s="36" t="str">
        <f t="shared" si="33"/>
        <v>--</v>
      </c>
      <c r="Q201" s="23" t="str">
        <f t="shared" si="34"/>
        <v>--</v>
      </c>
      <c r="R201" s="40">
        <f t="shared" si="35"/>
        <v>0</v>
      </c>
    </row>
    <row r="202" spans="2:18" s="2" customFormat="1" ht="26.25" hidden="1">
      <c r="B202" s="5" t="s">
        <v>548</v>
      </c>
      <c r="C202" s="5" t="s">
        <v>548</v>
      </c>
      <c r="D202" s="6" t="s">
        <v>1110</v>
      </c>
      <c r="E202" s="12" t="s">
        <v>153</v>
      </c>
      <c r="F202" s="38" t="str">
        <f t="shared" si="27"/>
        <v>--</v>
      </c>
      <c r="G202" s="13" t="str">
        <f t="shared" si="28"/>
        <v>--</v>
      </c>
      <c r="H202" s="35" t="str">
        <f>IF(E202="--","--", IF(VLOOKUP($B202,Residential!$B$5:$W$969,2,FALSE)="Yes", E202/0.03, "NV"))</f>
        <v>--</v>
      </c>
      <c r="I202" s="33" t="str">
        <f t="shared" si="29"/>
        <v>--</v>
      </c>
      <c r="J202" s="35" t="str">
        <f>IF(G202="--","--", IF(VLOOKUP($B202,Commercial!$B$5:$AE$975,2,FALSE)="Yes", G202/0.03, "NV"))</f>
        <v>--</v>
      </c>
      <c r="K202" s="33" t="str">
        <f t="shared" si="30"/>
        <v>--</v>
      </c>
      <c r="L202" s="39">
        <f>VLOOKUP($B202,Residential!$B$5:$W$969,13,FALSE)</f>
        <v>2.4600000000000002E-4</v>
      </c>
      <c r="M202" s="36" t="str">
        <f t="shared" si="31"/>
        <v>--</v>
      </c>
      <c r="N202" s="22" t="str">
        <f t="shared" si="32"/>
        <v>--</v>
      </c>
      <c r="O202" s="37">
        <f>VLOOKUP($B202,Commercial!$B$5:$AE$975,13,FALSE)</f>
        <v>1.08E-3</v>
      </c>
      <c r="P202" s="36" t="str">
        <f t="shared" si="33"/>
        <v>--</v>
      </c>
      <c r="Q202" s="23" t="str">
        <f t="shared" si="34"/>
        <v>--</v>
      </c>
      <c r="R202" s="40">
        <f t="shared" si="35"/>
        <v>0</v>
      </c>
    </row>
    <row r="203" spans="2:18" s="2" customFormat="1" ht="26.25" hidden="1">
      <c r="B203" s="5" t="s">
        <v>601</v>
      </c>
      <c r="C203" s="5" t="s">
        <v>601</v>
      </c>
      <c r="D203" s="6" t="s">
        <v>1111</v>
      </c>
      <c r="E203" s="12" t="s">
        <v>153</v>
      </c>
      <c r="F203" s="38" t="str">
        <f t="shared" si="27"/>
        <v>--</v>
      </c>
      <c r="G203" s="13" t="str">
        <f t="shared" si="28"/>
        <v>--</v>
      </c>
      <c r="H203" s="35" t="str">
        <f>IF(E203="--","--", IF(VLOOKUP($B203,Residential!$B$5:$W$969,2,FALSE)="Yes", E203/0.03, "NV"))</f>
        <v>--</v>
      </c>
      <c r="I203" s="33" t="str">
        <f t="shared" si="29"/>
        <v>--</v>
      </c>
      <c r="J203" s="35" t="str">
        <f>IF(G203="--","--", IF(VLOOKUP($B203,Commercial!$B$5:$AE$975,2,FALSE)="Yes", G203/0.03, "NV"))</f>
        <v>--</v>
      </c>
      <c r="K203" s="33" t="str">
        <f t="shared" si="30"/>
        <v>--</v>
      </c>
      <c r="L203" s="39">
        <f>VLOOKUP($B203,Residential!$B$5:$W$969,13,FALSE)</f>
        <v>2.4600000000000002E-4</v>
      </c>
      <c r="M203" s="36" t="str">
        <f t="shared" si="31"/>
        <v>--</v>
      </c>
      <c r="N203" s="22" t="str">
        <f t="shared" si="32"/>
        <v>--</v>
      </c>
      <c r="O203" s="37">
        <f>VLOOKUP($B203,Commercial!$B$5:$AE$975,13,FALSE)</f>
        <v>1.08E-3</v>
      </c>
      <c r="P203" s="36" t="str">
        <f t="shared" si="33"/>
        <v>--</v>
      </c>
      <c r="Q203" s="23" t="str">
        <f t="shared" si="34"/>
        <v>--</v>
      </c>
      <c r="R203" s="40">
        <f t="shared" si="35"/>
        <v>0</v>
      </c>
    </row>
    <row r="204" spans="2:18" s="2" customFormat="1" ht="15" hidden="1">
      <c r="B204" s="5" t="s">
        <v>765</v>
      </c>
      <c r="C204" s="5" t="s">
        <v>765</v>
      </c>
      <c r="D204" s="6" t="s">
        <v>1112</v>
      </c>
      <c r="E204" s="12" t="s">
        <v>153</v>
      </c>
      <c r="F204" s="38" t="str">
        <f t="shared" si="27"/>
        <v>--</v>
      </c>
      <c r="G204" s="13" t="str">
        <f t="shared" si="28"/>
        <v>--</v>
      </c>
      <c r="H204" s="35" t="str">
        <f>IF(E204="--","--", IF(VLOOKUP($B204,Residential!$B$5:$W$969,2,FALSE)="Yes", E204/0.03, "NV"))</f>
        <v>--</v>
      </c>
      <c r="I204" s="33" t="str">
        <f t="shared" si="29"/>
        <v>--</v>
      </c>
      <c r="J204" s="35" t="str">
        <f>IF(G204="--","--", IF(VLOOKUP($B204,Commercial!$B$5:$AE$975,2,FALSE)="Yes", G204/0.03, "NV"))</f>
        <v>--</v>
      </c>
      <c r="K204" s="33" t="str">
        <f t="shared" si="30"/>
        <v>--</v>
      </c>
      <c r="L204" s="39" t="str">
        <f>VLOOKUP($B204,Residential!$B$5:$W$969,13,FALSE)</f>
        <v>-</v>
      </c>
      <c r="M204" s="36" t="str">
        <f t="shared" si="31"/>
        <v>--</v>
      </c>
      <c r="N204" s="22" t="str">
        <f t="shared" si="32"/>
        <v>--</v>
      </c>
      <c r="O204" s="37" t="str">
        <f>VLOOKUP($B204,Commercial!$B$5:$AE$975,13,FALSE)</f>
        <v>-</v>
      </c>
      <c r="P204" s="36" t="str">
        <f t="shared" si="33"/>
        <v>--</v>
      </c>
      <c r="Q204" s="23" t="str">
        <f t="shared" si="34"/>
        <v>--</v>
      </c>
      <c r="R204" s="40">
        <f t="shared" si="35"/>
        <v>0</v>
      </c>
    </row>
    <row r="205" spans="2:18" s="2" customFormat="1" ht="26.25" hidden="1">
      <c r="B205" s="5" t="s">
        <v>1113</v>
      </c>
      <c r="C205" s="5" t="s">
        <v>1113</v>
      </c>
      <c r="D205" s="6" t="s">
        <v>1114</v>
      </c>
      <c r="E205" s="12" t="s">
        <v>153</v>
      </c>
      <c r="F205" s="38" t="str">
        <f t="shared" si="27"/>
        <v>--</v>
      </c>
      <c r="G205" s="13" t="str">
        <f t="shared" si="28"/>
        <v>--</v>
      </c>
      <c r="H205" s="35" t="str">
        <f>IF(E205="--","--", IF(VLOOKUP($B205,Residential!$B$5:$W$969,2,FALSE)="Yes", E205/0.03, "NV"))</f>
        <v>--</v>
      </c>
      <c r="I205" s="33" t="str">
        <f t="shared" si="29"/>
        <v>--</v>
      </c>
      <c r="J205" s="35" t="str">
        <f>IF(G205="--","--", IF(VLOOKUP($B205,Commercial!$B$5:$AE$975,2,FALSE)="Yes", G205/0.03, "NV"))</f>
        <v>--</v>
      </c>
      <c r="K205" s="33" t="str">
        <f t="shared" si="30"/>
        <v>--</v>
      </c>
      <c r="L205" s="39" t="e">
        <f>VLOOKUP($B205,Residential!$B$5:$W$969,13,FALSE)</f>
        <v>#N/A</v>
      </c>
      <c r="M205" s="36" t="str">
        <f t="shared" si="31"/>
        <v>--</v>
      </c>
      <c r="N205" s="22" t="str">
        <f t="shared" si="32"/>
        <v>--</v>
      </c>
      <c r="O205" s="37" t="e">
        <f>VLOOKUP($B205,Commercial!$B$5:$AE$975,13,FALSE)</f>
        <v>#N/A</v>
      </c>
      <c r="P205" s="36" t="str">
        <f t="shared" si="33"/>
        <v>--</v>
      </c>
      <c r="Q205" s="23" t="str">
        <f t="shared" si="34"/>
        <v>--</v>
      </c>
      <c r="R205" s="40">
        <f t="shared" si="35"/>
        <v>0</v>
      </c>
    </row>
    <row r="206" spans="2:18" s="2" customFormat="1" ht="15" hidden="1">
      <c r="B206" s="5" t="s">
        <v>1115</v>
      </c>
      <c r="C206" s="5" t="s">
        <v>1115</v>
      </c>
      <c r="D206" s="6" t="s">
        <v>1116</v>
      </c>
      <c r="E206" s="12" t="s">
        <v>153</v>
      </c>
      <c r="F206" s="38" t="str">
        <f t="shared" si="27"/>
        <v>--</v>
      </c>
      <c r="G206" s="13" t="str">
        <f t="shared" si="28"/>
        <v>--</v>
      </c>
      <c r="H206" s="35" t="str">
        <f>IF(E206="--","--", IF(VLOOKUP($B206,Residential!$B$5:$W$969,2,FALSE)="Yes", E206/0.03, "NV"))</f>
        <v>--</v>
      </c>
      <c r="I206" s="33" t="str">
        <f t="shared" si="29"/>
        <v>--</v>
      </c>
      <c r="J206" s="35" t="str">
        <f>IF(G206="--","--", IF(VLOOKUP($B206,Commercial!$B$5:$AE$975,2,FALSE)="Yes", G206/0.03, "NV"))</f>
        <v>--</v>
      </c>
      <c r="K206" s="33" t="str">
        <f t="shared" si="30"/>
        <v>--</v>
      </c>
      <c r="L206" s="39" t="e">
        <f>VLOOKUP($B206,Residential!$B$5:$W$969,13,FALSE)</f>
        <v>#N/A</v>
      </c>
      <c r="M206" s="36" t="str">
        <f t="shared" si="31"/>
        <v>--</v>
      </c>
      <c r="N206" s="22" t="str">
        <f t="shared" si="32"/>
        <v>--</v>
      </c>
      <c r="O206" s="37" t="e">
        <f>VLOOKUP($B206,Commercial!$B$5:$AE$975,13,FALSE)</f>
        <v>#N/A</v>
      </c>
      <c r="P206" s="36" t="str">
        <f t="shared" si="33"/>
        <v>--</v>
      </c>
      <c r="Q206" s="23" t="str">
        <f t="shared" si="34"/>
        <v>--</v>
      </c>
      <c r="R206" s="40">
        <f t="shared" si="35"/>
        <v>0</v>
      </c>
    </row>
    <row r="207" spans="2:18" s="2" customFormat="1" ht="15" hidden="1">
      <c r="B207" s="5" t="s">
        <v>233</v>
      </c>
      <c r="C207" s="5" t="s">
        <v>233</v>
      </c>
      <c r="D207" s="6" t="s">
        <v>232</v>
      </c>
      <c r="E207" s="12" t="s">
        <v>153</v>
      </c>
      <c r="F207" s="38" t="str">
        <f t="shared" si="27"/>
        <v>--</v>
      </c>
      <c r="G207" s="13" t="str">
        <f t="shared" si="28"/>
        <v>--</v>
      </c>
      <c r="H207" s="35" t="str">
        <f>IF(E207="--","--", IF(VLOOKUP($B207,Residential!$B$5:$W$969,2,FALSE)="Yes", E207/0.03, "NV"))</f>
        <v>--</v>
      </c>
      <c r="I207" s="33" t="str">
        <f t="shared" si="29"/>
        <v>--</v>
      </c>
      <c r="J207" s="35" t="str">
        <f>IF(G207="--","--", IF(VLOOKUP($B207,Commercial!$B$5:$AE$975,2,FALSE)="Yes", G207/0.03, "NV"))</f>
        <v>--</v>
      </c>
      <c r="K207" s="33" t="str">
        <f t="shared" si="30"/>
        <v>--</v>
      </c>
      <c r="L207" s="39">
        <f>VLOOKUP($B207,Residential!$B$5:$W$969,13,FALSE)</f>
        <v>0.56299999999999994</v>
      </c>
      <c r="M207" s="36" t="str">
        <f t="shared" si="31"/>
        <v>--</v>
      </c>
      <c r="N207" s="22" t="str">
        <f t="shared" si="32"/>
        <v>--</v>
      </c>
      <c r="O207" s="37">
        <f>VLOOKUP($B207,Commercial!$B$5:$AE$975,13,FALSE)</f>
        <v>6.81</v>
      </c>
      <c r="P207" s="36" t="str">
        <f t="shared" si="33"/>
        <v>--</v>
      </c>
      <c r="Q207" s="23" t="str">
        <f t="shared" si="34"/>
        <v>--</v>
      </c>
      <c r="R207" s="40">
        <f t="shared" si="35"/>
        <v>0</v>
      </c>
    </row>
    <row r="208" spans="2:18" s="185" customFormat="1" ht="15">
      <c r="B208" s="5" t="s">
        <v>242</v>
      </c>
      <c r="C208" s="186" t="s">
        <v>242</v>
      </c>
      <c r="D208" s="187" t="s">
        <v>241</v>
      </c>
      <c r="E208" s="203">
        <v>2E-3</v>
      </c>
      <c r="F208" s="44">
        <f t="shared" si="27"/>
        <v>6.0000000000000001E-3</v>
      </c>
      <c r="G208" s="197">
        <f t="shared" si="28"/>
        <v>6.0000000000000001E-3</v>
      </c>
      <c r="H208" s="35" t="str">
        <f>IF(E208="--","--", IF(VLOOKUP($B208,Residential!$B$5:$W$969,2,FALSE)="Yes", E208/0.03, "NV"))</f>
        <v>NV</v>
      </c>
      <c r="I208" s="190" t="str">
        <f t="shared" si="29"/>
        <v>NV</v>
      </c>
      <c r="J208" s="35" t="str">
        <f>IF(G208="--","--", IF(VLOOKUP($B208,Commercial!$B$5:$AE$975,2,FALSE)="Yes", G208/0.03, "NV"))</f>
        <v>NV</v>
      </c>
      <c r="K208" s="190" t="str">
        <f t="shared" si="30"/>
        <v>NV</v>
      </c>
      <c r="L208" s="39" t="str">
        <f>VLOOKUP($B208,Residential!$B$5:$W$969,22,FALSE)</f>
        <v>NV</v>
      </c>
      <c r="M208" s="36" t="str">
        <f t="shared" si="31"/>
        <v>NV</v>
      </c>
      <c r="N208" s="191" t="str">
        <f t="shared" si="32"/>
        <v>NV</v>
      </c>
      <c r="O208" s="37" t="str">
        <f>VLOOKUP($B208,Commercial!$B$5:$AE$975,22,FALSE)</f>
        <v>NV</v>
      </c>
      <c r="P208" s="36" t="str">
        <f t="shared" si="33"/>
        <v>NV</v>
      </c>
      <c r="Q208" s="192" t="str">
        <f t="shared" si="34"/>
        <v>NV</v>
      </c>
      <c r="R208" s="193">
        <f t="shared" si="35"/>
        <v>1</v>
      </c>
    </row>
    <row r="209" spans="2:18" s="2" customFormat="1" ht="15" hidden="1">
      <c r="B209" s="5" t="s">
        <v>244</v>
      </c>
      <c r="C209" s="5" t="s">
        <v>244</v>
      </c>
      <c r="D209" s="6" t="s">
        <v>243</v>
      </c>
      <c r="E209" s="12" t="s">
        <v>153</v>
      </c>
      <c r="F209" s="38" t="str">
        <f t="shared" si="27"/>
        <v>--</v>
      </c>
      <c r="G209" s="13" t="str">
        <f t="shared" si="28"/>
        <v>--</v>
      </c>
      <c r="H209" s="35" t="str">
        <f>IF(E209="--","--", IF(VLOOKUP($B209,Residential!$B$5:$W$969,2,FALSE)="Yes", E209/0.03, "NV"))</f>
        <v>--</v>
      </c>
      <c r="I209" s="33" t="str">
        <f t="shared" si="29"/>
        <v>--</v>
      </c>
      <c r="J209" s="35" t="str">
        <f>IF(G209="--","--", IF(VLOOKUP($B209,Commercial!$B$5:$AE$975,2,FALSE)="Yes", G209/0.03, "NV"))</f>
        <v>--</v>
      </c>
      <c r="K209" s="33" t="str">
        <f t="shared" si="30"/>
        <v>--</v>
      </c>
      <c r="L209" s="39" t="str">
        <f>VLOOKUP($B209,Residential!$B$5:$W$969,13,FALSE)</f>
        <v>-</v>
      </c>
      <c r="M209" s="36" t="str">
        <f t="shared" si="31"/>
        <v>--</v>
      </c>
      <c r="N209" s="22" t="str">
        <f t="shared" si="32"/>
        <v>--</v>
      </c>
      <c r="O209" s="37" t="str">
        <f>VLOOKUP($B209,Commercial!$B$5:$AE$975,13,FALSE)</f>
        <v>-</v>
      </c>
      <c r="P209" s="36" t="str">
        <f t="shared" si="33"/>
        <v>--</v>
      </c>
      <c r="Q209" s="23" t="str">
        <f t="shared" si="34"/>
        <v>--</v>
      </c>
      <c r="R209" s="40">
        <f t="shared" si="35"/>
        <v>0</v>
      </c>
    </row>
    <row r="210" spans="2:18" s="2" customFormat="1" ht="15" hidden="1">
      <c r="B210" s="5" t="s">
        <v>1117</v>
      </c>
      <c r="C210" s="5" t="s">
        <v>1117</v>
      </c>
      <c r="D210" s="6" t="s">
        <v>1118</v>
      </c>
      <c r="E210" s="12" t="s">
        <v>153</v>
      </c>
      <c r="F210" s="38" t="str">
        <f t="shared" si="27"/>
        <v>--</v>
      </c>
      <c r="G210" s="13" t="str">
        <f t="shared" si="28"/>
        <v>--</v>
      </c>
      <c r="H210" s="35" t="str">
        <f>IF(E210="--","--", IF(VLOOKUP($B210,Residential!$B$5:$W$969,2,FALSE)="Yes", E210/0.03, "NV"))</f>
        <v>--</v>
      </c>
      <c r="I210" s="33" t="str">
        <f t="shared" si="29"/>
        <v>--</v>
      </c>
      <c r="J210" s="35" t="str">
        <f>IF(G210="--","--", IF(VLOOKUP($B210,Commercial!$B$5:$AE$975,2,FALSE)="Yes", G210/0.03, "NV"))</f>
        <v>--</v>
      </c>
      <c r="K210" s="33" t="str">
        <f t="shared" si="30"/>
        <v>--</v>
      </c>
      <c r="L210" s="39" t="e">
        <f>VLOOKUP($B210,Residential!$B$5:$W$969,13,FALSE)</f>
        <v>#N/A</v>
      </c>
      <c r="M210" s="36" t="str">
        <f t="shared" si="31"/>
        <v>--</v>
      </c>
      <c r="N210" s="22" t="str">
        <f t="shared" si="32"/>
        <v>--</v>
      </c>
      <c r="O210" s="37" t="e">
        <f>VLOOKUP($B210,Commercial!$B$5:$AE$975,13,FALSE)</f>
        <v>#N/A</v>
      </c>
      <c r="P210" s="36" t="str">
        <f t="shared" si="33"/>
        <v>--</v>
      </c>
      <c r="Q210" s="23" t="str">
        <f t="shared" si="34"/>
        <v>--</v>
      </c>
      <c r="R210" s="40">
        <f t="shared" si="35"/>
        <v>0</v>
      </c>
    </row>
    <row r="211" spans="2:18" s="2" customFormat="1" ht="15" hidden="1">
      <c r="B211" s="5" t="s">
        <v>1119</v>
      </c>
      <c r="C211" s="5" t="s">
        <v>1119</v>
      </c>
      <c r="D211" s="6" t="s">
        <v>1120</v>
      </c>
      <c r="E211" s="12" t="s">
        <v>153</v>
      </c>
      <c r="F211" s="38" t="str">
        <f t="shared" si="27"/>
        <v>--</v>
      </c>
      <c r="G211" s="13" t="str">
        <f t="shared" si="28"/>
        <v>--</v>
      </c>
      <c r="H211" s="35" t="str">
        <f>IF(E211="--","--", IF(VLOOKUP($B211,Residential!$B$5:$W$969,2,FALSE)="Yes", E211/0.03, "NV"))</f>
        <v>--</v>
      </c>
      <c r="I211" s="33" t="str">
        <f t="shared" si="29"/>
        <v>--</v>
      </c>
      <c r="J211" s="35" t="str">
        <f>IF(G211="--","--", IF(VLOOKUP($B211,Commercial!$B$5:$AE$975,2,FALSE)="Yes", G211/0.03, "NV"))</f>
        <v>--</v>
      </c>
      <c r="K211" s="33" t="str">
        <f t="shared" si="30"/>
        <v>--</v>
      </c>
      <c r="L211" s="39" t="e">
        <f>VLOOKUP($B211,Residential!$B$5:$W$969,13,FALSE)</f>
        <v>#N/A</v>
      </c>
      <c r="M211" s="36" t="str">
        <f t="shared" si="31"/>
        <v>--</v>
      </c>
      <c r="N211" s="22" t="str">
        <f t="shared" si="32"/>
        <v>--</v>
      </c>
      <c r="O211" s="37" t="e">
        <f>VLOOKUP($B211,Commercial!$B$5:$AE$975,13,FALSE)</f>
        <v>#N/A</v>
      </c>
      <c r="P211" s="36" t="str">
        <f t="shared" si="33"/>
        <v>--</v>
      </c>
      <c r="Q211" s="23" t="str">
        <f t="shared" si="34"/>
        <v>--</v>
      </c>
      <c r="R211" s="40">
        <f t="shared" si="35"/>
        <v>0</v>
      </c>
    </row>
    <row r="212" spans="2:18" s="2" customFormat="1" ht="15" hidden="1">
      <c r="B212" s="5" t="s">
        <v>240</v>
      </c>
      <c r="C212" s="5" t="s">
        <v>240</v>
      </c>
      <c r="D212" s="6" t="s">
        <v>1121</v>
      </c>
      <c r="E212" s="12" t="s">
        <v>153</v>
      </c>
      <c r="F212" s="38" t="str">
        <f t="shared" si="27"/>
        <v>--</v>
      </c>
      <c r="G212" s="13" t="str">
        <f t="shared" si="28"/>
        <v>--</v>
      </c>
      <c r="H212" s="35" t="str">
        <f>IF(E212="--","--", IF(VLOOKUP($B212,Residential!$B$5:$W$969,2,FALSE)="Yes", E212/0.03, "NV"))</f>
        <v>--</v>
      </c>
      <c r="I212" s="33" t="str">
        <f t="shared" si="29"/>
        <v>--</v>
      </c>
      <c r="J212" s="35" t="str">
        <f>IF(G212="--","--", IF(VLOOKUP($B212,Commercial!$B$5:$AE$975,2,FALSE)="Yes", G212/0.03, "NV"))</f>
        <v>--</v>
      </c>
      <c r="K212" s="33" t="str">
        <f t="shared" si="30"/>
        <v>--</v>
      </c>
      <c r="L212" s="39" t="str">
        <f>VLOOKUP($B212,Residential!$B$5:$W$969,13,FALSE)</f>
        <v>-</v>
      </c>
      <c r="M212" s="36" t="str">
        <f t="shared" si="31"/>
        <v>--</v>
      </c>
      <c r="N212" s="22" t="str">
        <f t="shared" si="32"/>
        <v>--</v>
      </c>
      <c r="O212" s="37" t="str">
        <f>VLOOKUP($B212,Commercial!$B$5:$AE$975,13,FALSE)</f>
        <v>-</v>
      </c>
      <c r="P212" s="36" t="str">
        <f t="shared" si="33"/>
        <v>--</v>
      </c>
      <c r="Q212" s="23" t="str">
        <f t="shared" si="34"/>
        <v>--</v>
      </c>
      <c r="R212" s="40">
        <f t="shared" si="35"/>
        <v>0</v>
      </c>
    </row>
    <row r="213" spans="2:18" s="2" customFormat="1" ht="15" hidden="1">
      <c r="B213" s="5" t="s">
        <v>246</v>
      </c>
      <c r="C213" s="5" t="s">
        <v>246</v>
      </c>
      <c r="D213" s="6" t="s">
        <v>245</v>
      </c>
      <c r="E213" s="12" t="s">
        <v>153</v>
      </c>
      <c r="F213" s="38" t="str">
        <f t="shared" si="27"/>
        <v>--</v>
      </c>
      <c r="G213" s="13" t="str">
        <f t="shared" si="28"/>
        <v>--</v>
      </c>
      <c r="H213" s="35" t="str">
        <f>IF(E213="--","--", IF(VLOOKUP($B213,Residential!$B$5:$W$969,2,FALSE)="Yes", E213/0.03, "NV"))</f>
        <v>--</v>
      </c>
      <c r="I213" s="33" t="str">
        <f t="shared" si="29"/>
        <v>--</v>
      </c>
      <c r="J213" s="35" t="str">
        <f>IF(G213="--","--", IF(VLOOKUP($B213,Commercial!$B$5:$AE$975,2,FALSE)="Yes", G213/0.03, "NV"))</f>
        <v>--</v>
      </c>
      <c r="K213" s="33" t="str">
        <f t="shared" si="30"/>
        <v>--</v>
      </c>
      <c r="L213" s="39" t="str">
        <f>VLOOKUP($B213,Residential!$B$5:$W$969,13,FALSE)</f>
        <v>-</v>
      </c>
      <c r="M213" s="36" t="str">
        <f t="shared" si="31"/>
        <v>--</v>
      </c>
      <c r="N213" s="22" t="str">
        <f t="shared" si="32"/>
        <v>--</v>
      </c>
      <c r="O213" s="37" t="str">
        <f>VLOOKUP($B213,Commercial!$B$5:$AE$975,13,FALSE)</f>
        <v>-</v>
      </c>
      <c r="P213" s="36" t="str">
        <f t="shared" si="33"/>
        <v>--</v>
      </c>
      <c r="Q213" s="23" t="str">
        <f t="shared" si="34"/>
        <v>--</v>
      </c>
      <c r="R213" s="40">
        <f t="shared" si="35"/>
        <v>0</v>
      </c>
    </row>
    <row r="214" spans="2:18" s="2" customFormat="1" ht="15" hidden="1">
      <c r="B214" s="5" t="s">
        <v>357</v>
      </c>
      <c r="C214" s="5" t="s">
        <v>357</v>
      </c>
      <c r="D214" s="6" t="s">
        <v>356</v>
      </c>
      <c r="E214" s="12" t="s">
        <v>153</v>
      </c>
      <c r="F214" s="38" t="str">
        <f t="shared" si="27"/>
        <v>--</v>
      </c>
      <c r="G214" s="13" t="str">
        <f t="shared" si="28"/>
        <v>--</v>
      </c>
      <c r="H214" s="35" t="str">
        <f>IF(E214="--","--", IF(VLOOKUP($B214,Residential!$B$5:$W$969,2,FALSE)="Yes", E214/0.03, "NV"))</f>
        <v>--</v>
      </c>
      <c r="I214" s="33" t="str">
        <f t="shared" si="29"/>
        <v>--</v>
      </c>
      <c r="J214" s="35" t="str">
        <f>IF(G214="--","--", IF(VLOOKUP($B214,Commercial!$B$5:$AE$975,2,FALSE)="Yes", G214/0.03, "NV"))</f>
        <v>--</v>
      </c>
      <c r="K214" s="33" t="str">
        <f t="shared" si="30"/>
        <v>--</v>
      </c>
      <c r="L214" s="39" t="str">
        <f>VLOOKUP($B214,Residential!$B$5:$W$969,13,FALSE)</f>
        <v>-</v>
      </c>
      <c r="M214" s="36" t="str">
        <f t="shared" si="31"/>
        <v>--</v>
      </c>
      <c r="N214" s="22" t="str">
        <f t="shared" si="32"/>
        <v>--</v>
      </c>
      <c r="O214" s="37" t="str">
        <f>VLOOKUP($B214,Commercial!$B$5:$AE$975,13,FALSE)</f>
        <v>-</v>
      </c>
      <c r="P214" s="36" t="str">
        <f t="shared" si="33"/>
        <v>--</v>
      </c>
      <c r="Q214" s="23" t="str">
        <f t="shared" si="34"/>
        <v>--</v>
      </c>
      <c r="R214" s="40">
        <f t="shared" si="35"/>
        <v>0</v>
      </c>
    </row>
    <row r="215" spans="2:18" s="2" customFormat="1" ht="15" hidden="1">
      <c r="B215" s="5" t="s">
        <v>1122</v>
      </c>
      <c r="C215" s="5" t="s">
        <v>1122</v>
      </c>
      <c r="D215" s="6" t="s">
        <v>1123</v>
      </c>
      <c r="E215" s="12" t="s">
        <v>153</v>
      </c>
      <c r="F215" s="38" t="str">
        <f t="shared" si="27"/>
        <v>--</v>
      </c>
      <c r="G215" s="13" t="str">
        <f t="shared" si="28"/>
        <v>--</v>
      </c>
      <c r="H215" s="35" t="str">
        <f>IF(E215="--","--", IF(VLOOKUP($B215,Residential!$B$5:$W$969,2,FALSE)="Yes", E215/0.03, "NV"))</f>
        <v>--</v>
      </c>
      <c r="I215" s="33" t="str">
        <f t="shared" si="29"/>
        <v>--</v>
      </c>
      <c r="J215" s="35" t="str">
        <f>IF(G215="--","--", IF(VLOOKUP($B215,Commercial!$B$5:$AE$975,2,FALSE)="Yes", G215/0.03, "NV"))</f>
        <v>--</v>
      </c>
      <c r="K215" s="33" t="str">
        <f t="shared" si="30"/>
        <v>--</v>
      </c>
      <c r="L215" s="39" t="e">
        <f>VLOOKUP($B215,Residential!$B$5:$W$969,13,FALSE)</f>
        <v>#N/A</v>
      </c>
      <c r="M215" s="36" t="str">
        <f t="shared" si="31"/>
        <v>--</v>
      </c>
      <c r="N215" s="22" t="str">
        <f t="shared" si="32"/>
        <v>--</v>
      </c>
      <c r="O215" s="37" t="e">
        <f>VLOOKUP($B215,Commercial!$B$5:$AE$975,13,FALSE)</f>
        <v>#N/A</v>
      </c>
      <c r="P215" s="36" t="str">
        <f t="shared" si="33"/>
        <v>--</v>
      </c>
      <c r="Q215" s="23" t="str">
        <f t="shared" si="34"/>
        <v>--</v>
      </c>
      <c r="R215" s="40">
        <f t="shared" si="35"/>
        <v>0</v>
      </c>
    </row>
    <row r="216" spans="2:18" s="2" customFormat="1" ht="15" hidden="1">
      <c r="B216" s="5" t="s">
        <v>388</v>
      </c>
      <c r="C216" s="5" t="s">
        <v>388</v>
      </c>
      <c r="D216" s="6" t="s">
        <v>387</v>
      </c>
      <c r="E216" s="12" t="s">
        <v>153</v>
      </c>
      <c r="F216" s="38" t="str">
        <f t="shared" si="27"/>
        <v>--</v>
      </c>
      <c r="G216" s="13" t="str">
        <f t="shared" si="28"/>
        <v>--</v>
      </c>
      <c r="H216" s="35" t="str">
        <f>IF(E216="--","--", IF(VLOOKUP($B216,Residential!$B$5:$W$969,2,FALSE)="Yes", E216/0.03, "NV"))</f>
        <v>--</v>
      </c>
      <c r="I216" s="33" t="str">
        <f t="shared" si="29"/>
        <v>--</v>
      </c>
      <c r="J216" s="35" t="str">
        <f>IF(G216="--","--", IF(VLOOKUP($B216,Commercial!$B$5:$AE$975,2,FALSE)="Yes", G216/0.03, "NV"))</f>
        <v>--</v>
      </c>
      <c r="K216" s="33" t="str">
        <f t="shared" si="30"/>
        <v>--</v>
      </c>
      <c r="L216" s="39" t="str">
        <f>VLOOKUP($B216,Residential!$B$5:$W$969,13,FALSE)</f>
        <v>-</v>
      </c>
      <c r="M216" s="36" t="str">
        <f t="shared" si="31"/>
        <v>--</v>
      </c>
      <c r="N216" s="22" t="str">
        <f t="shared" si="32"/>
        <v>--</v>
      </c>
      <c r="O216" s="37" t="str">
        <f>VLOOKUP($B216,Commercial!$B$5:$AE$975,13,FALSE)</f>
        <v>-</v>
      </c>
      <c r="P216" s="36" t="str">
        <f t="shared" si="33"/>
        <v>--</v>
      </c>
      <c r="Q216" s="23" t="str">
        <f t="shared" si="34"/>
        <v>--</v>
      </c>
      <c r="R216" s="40">
        <f t="shared" si="35"/>
        <v>0</v>
      </c>
    </row>
    <row r="217" spans="2:18" s="2" customFormat="1" ht="15" hidden="1">
      <c r="B217" s="5" t="s">
        <v>389</v>
      </c>
      <c r="C217" s="5" t="s">
        <v>389</v>
      </c>
      <c r="D217" s="6" t="s">
        <v>1124</v>
      </c>
      <c r="E217" s="12" t="s">
        <v>153</v>
      </c>
      <c r="F217" s="38" t="str">
        <f t="shared" si="27"/>
        <v>--</v>
      </c>
      <c r="G217" s="13" t="str">
        <f t="shared" si="28"/>
        <v>--</v>
      </c>
      <c r="H217" s="35" t="str">
        <f>IF(E217="--","--", IF(VLOOKUP($B217,Residential!$B$5:$W$969,2,FALSE)="Yes", E217/0.03, "NV"))</f>
        <v>--</v>
      </c>
      <c r="I217" s="33" t="str">
        <f t="shared" si="29"/>
        <v>--</v>
      </c>
      <c r="J217" s="35" t="str">
        <f>IF(G217="--","--", IF(VLOOKUP($B217,Commercial!$B$5:$AE$975,2,FALSE)="Yes", G217/0.03, "NV"))</f>
        <v>--</v>
      </c>
      <c r="K217" s="33" t="str">
        <f t="shared" si="30"/>
        <v>--</v>
      </c>
      <c r="L217" s="39" t="str">
        <f>VLOOKUP($B217,Residential!$B$5:$W$969,13,FALSE)</f>
        <v>-</v>
      </c>
      <c r="M217" s="36" t="str">
        <f t="shared" si="31"/>
        <v>--</v>
      </c>
      <c r="N217" s="22" t="str">
        <f t="shared" si="32"/>
        <v>--</v>
      </c>
      <c r="O217" s="37" t="str">
        <f>VLOOKUP($B217,Commercial!$B$5:$AE$975,13,FALSE)</f>
        <v>-</v>
      </c>
      <c r="P217" s="36" t="str">
        <f t="shared" si="33"/>
        <v>--</v>
      </c>
      <c r="Q217" s="23" t="str">
        <f t="shared" si="34"/>
        <v>--</v>
      </c>
      <c r="R217" s="40">
        <f t="shared" si="35"/>
        <v>0</v>
      </c>
    </row>
    <row r="218" spans="2:18" s="2" customFormat="1" ht="15" hidden="1">
      <c r="B218" s="5" t="s">
        <v>1125</v>
      </c>
      <c r="C218" s="5" t="s">
        <v>1125</v>
      </c>
      <c r="D218" s="6" t="s">
        <v>1126</v>
      </c>
      <c r="E218" s="12" t="s">
        <v>153</v>
      </c>
      <c r="F218" s="38" t="str">
        <f t="shared" si="27"/>
        <v>--</v>
      </c>
      <c r="G218" s="13" t="str">
        <f t="shared" si="28"/>
        <v>--</v>
      </c>
      <c r="H218" s="35" t="str">
        <f>IF(E218="--","--", IF(VLOOKUP($B218,Residential!$B$5:$W$969,2,FALSE)="Yes", E218/0.03, "NV"))</f>
        <v>--</v>
      </c>
      <c r="I218" s="33" t="str">
        <f t="shared" si="29"/>
        <v>--</v>
      </c>
      <c r="J218" s="35" t="str">
        <f>IF(G218="--","--", IF(VLOOKUP($B218,Commercial!$B$5:$AE$975,2,FALSE)="Yes", G218/0.03, "NV"))</f>
        <v>--</v>
      </c>
      <c r="K218" s="33" t="str">
        <f t="shared" si="30"/>
        <v>--</v>
      </c>
      <c r="L218" s="39" t="e">
        <f>VLOOKUP($B218,Residential!$B$5:$W$969,13,FALSE)</f>
        <v>#N/A</v>
      </c>
      <c r="M218" s="36" t="str">
        <f t="shared" si="31"/>
        <v>--</v>
      </c>
      <c r="N218" s="22" t="str">
        <f t="shared" si="32"/>
        <v>--</v>
      </c>
      <c r="O218" s="37" t="e">
        <f>VLOOKUP($B218,Commercial!$B$5:$AE$975,13,FALSE)</f>
        <v>#N/A</v>
      </c>
      <c r="P218" s="36" t="str">
        <f t="shared" si="33"/>
        <v>--</v>
      </c>
      <c r="Q218" s="23" t="str">
        <f t="shared" si="34"/>
        <v>--</v>
      </c>
      <c r="R218" s="40">
        <f t="shared" si="35"/>
        <v>0</v>
      </c>
    </row>
    <row r="219" spans="2:18" s="2" customFormat="1" ht="15" hidden="1">
      <c r="B219" s="5" t="s">
        <v>1127</v>
      </c>
      <c r="C219" s="5" t="s">
        <v>1127</v>
      </c>
      <c r="D219" s="6" t="s">
        <v>1128</v>
      </c>
      <c r="E219" s="12" t="s">
        <v>153</v>
      </c>
      <c r="F219" s="38" t="str">
        <f t="shared" si="27"/>
        <v>--</v>
      </c>
      <c r="G219" s="13" t="str">
        <f t="shared" si="28"/>
        <v>--</v>
      </c>
      <c r="H219" s="35" t="str">
        <f>IF(E219="--","--", IF(VLOOKUP($B219,Residential!$B$5:$W$969,2,FALSE)="Yes", E219/0.03, "NV"))</f>
        <v>--</v>
      </c>
      <c r="I219" s="33" t="str">
        <f t="shared" si="29"/>
        <v>--</v>
      </c>
      <c r="J219" s="35" t="str">
        <f>IF(G219="--","--", IF(VLOOKUP($B219,Commercial!$B$5:$AE$975,2,FALSE)="Yes", G219/0.03, "NV"))</f>
        <v>--</v>
      </c>
      <c r="K219" s="33" t="str">
        <f t="shared" si="30"/>
        <v>--</v>
      </c>
      <c r="L219" s="39" t="e">
        <f>VLOOKUP($B219,Residential!$B$5:$W$969,13,FALSE)</f>
        <v>#N/A</v>
      </c>
      <c r="M219" s="36" t="str">
        <f t="shared" si="31"/>
        <v>--</v>
      </c>
      <c r="N219" s="22" t="str">
        <f t="shared" si="32"/>
        <v>--</v>
      </c>
      <c r="O219" s="37" t="e">
        <f>VLOOKUP($B219,Commercial!$B$5:$AE$975,13,FALSE)</f>
        <v>#N/A</v>
      </c>
      <c r="P219" s="36" t="str">
        <f t="shared" si="33"/>
        <v>--</v>
      </c>
      <c r="Q219" s="23" t="str">
        <f t="shared" si="34"/>
        <v>--</v>
      </c>
      <c r="R219" s="40">
        <f t="shared" si="35"/>
        <v>0</v>
      </c>
    </row>
    <row r="220" spans="2:18" s="2" customFormat="1" ht="15" hidden="1">
      <c r="B220" s="5" t="s">
        <v>1129</v>
      </c>
      <c r="C220" s="5" t="s">
        <v>1129</v>
      </c>
      <c r="D220" s="6" t="s">
        <v>1130</v>
      </c>
      <c r="E220" s="12" t="s">
        <v>153</v>
      </c>
      <c r="F220" s="38" t="str">
        <f t="shared" si="27"/>
        <v>--</v>
      </c>
      <c r="G220" s="13" t="str">
        <f t="shared" si="28"/>
        <v>--</v>
      </c>
      <c r="H220" s="35" t="str">
        <f>IF(E220="--","--", IF(VLOOKUP($B220,Residential!$B$5:$W$969,2,FALSE)="Yes", E220/0.03, "NV"))</f>
        <v>--</v>
      </c>
      <c r="I220" s="33" t="str">
        <f t="shared" si="29"/>
        <v>--</v>
      </c>
      <c r="J220" s="35" t="str">
        <f>IF(G220="--","--", IF(VLOOKUP($B220,Commercial!$B$5:$AE$975,2,FALSE)="Yes", G220/0.03, "NV"))</f>
        <v>--</v>
      </c>
      <c r="K220" s="33" t="str">
        <f t="shared" si="30"/>
        <v>--</v>
      </c>
      <c r="L220" s="39" t="e">
        <f>VLOOKUP($B220,Residential!$B$5:$W$969,13,FALSE)</f>
        <v>#N/A</v>
      </c>
      <c r="M220" s="36" t="str">
        <f t="shared" si="31"/>
        <v>--</v>
      </c>
      <c r="N220" s="22" t="str">
        <f t="shared" si="32"/>
        <v>--</v>
      </c>
      <c r="O220" s="37" t="e">
        <f>VLOOKUP($B220,Commercial!$B$5:$AE$975,13,FALSE)</f>
        <v>#N/A</v>
      </c>
      <c r="P220" s="36" t="str">
        <f t="shared" si="33"/>
        <v>--</v>
      </c>
      <c r="Q220" s="23" t="str">
        <f t="shared" si="34"/>
        <v>--</v>
      </c>
      <c r="R220" s="40">
        <f t="shared" si="35"/>
        <v>0</v>
      </c>
    </row>
    <row r="221" spans="2:18" s="2" customFormat="1" ht="15" hidden="1">
      <c r="B221" s="5" t="s">
        <v>521</v>
      </c>
      <c r="C221" s="5" t="s">
        <v>521</v>
      </c>
      <c r="D221" s="6" t="s">
        <v>520</v>
      </c>
      <c r="E221" s="12" t="s">
        <v>153</v>
      </c>
      <c r="F221" s="38" t="str">
        <f t="shared" si="27"/>
        <v>--</v>
      </c>
      <c r="G221" s="13" t="str">
        <f t="shared" si="28"/>
        <v>--</v>
      </c>
      <c r="H221" s="35" t="str">
        <f>IF(E221="--","--", IF(VLOOKUP($B221,Residential!$B$5:$W$969,2,FALSE)="Yes", E221/0.03, "NV"))</f>
        <v>--</v>
      </c>
      <c r="I221" s="33" t="str">
        <f t="shared" si="29"/>
        <v>--</v>
      </c>
      <c r="J221" s="35" t="str">
        <f>IF(G221="--","--", IF(VLOOKUP($B221,Commercial!$B$5:$AE$975,2,FALSE)="Yes", G221/0.03, "NV"))</f>
        <v>--</v>
      </c>
      <c r="K221" s="33" t="str">
        <f t="shared" si="30"/>
        <v>--</v>
      </c>
      <c r="L221" s="39" t="e">
        <f>VLOOKUP($B221,Residential!$B$5:$W$969,13,FALSE)</f>
        <v>#N/A</v>
      </c>
      <c r="M221" s="36" t="str">
        <f t="shared" si="31"/>
        <v>--</v>
      </c>
      <c r="N221" s="22" t="str">
        <f t="shared" si="32"/>
        <v>--</v>
      </c>
      <c r="O221" s="37" t="e">
        <f>VLOOKUP($B221,Commercial!$B$5:$AE$975,13,FALSE)</f>
        <v>#N/A</v>
      </c>
      <c r="P221" s="36" t="str">
        <f t="shared" si="33"/>
        <v>--</v>
      </c>
      <c r="Q221" s="23" t="str">
        <f t="shared" si="34"/>
        <v>--</v>
      </c>
      <c r="R221" s="40">
        <f t="shared" si="35"/>
        <v>0</v>
      </c>
    </row>
    <row r="222" spans="2:18" s="2" customFormat="1" ht="15" hidden="1">
      <c r="B222" s="5" t="s">
        <v>625</v>
      </c>
      <c r="C222" s="5" t="s">
        <v>625</v>
      </c>
      <c r="D222" s="6" t="s">
        <v>624</v>
      </c>
      <c r="E222" s="12" t="s">
        <v>153</v>
      </c>
      <c r="F222" s="38" t="str">
        <f t="shared" si="27"/>
        <v>--</v>
      </c>
      <c r="G222" s="13" t="str">
        <f t="shared" si="28"/>
        <v>--</v>
      </c>
      <c r="H222" s="35" t="str">
        <f>IF(E222="--","--", IF(VLOOKUP($B222,Residential!$B$5:$W$969,2,FALSE)="Yes", E222/0.03, "NV"))</f>
        <v>--</v>
      </c>
      <c r="I222" s="33" t="str">
        <f t="shared" si="29"/>
        <v>--</v>
      </c>
      <c r="J222" s="35" t="str">
        <f>IF(G222="--","--", IF(VLOOKUP($B222,Commercial!$B$5:$AE$975,2,FALSE)="Yes", G222/0.03, "NV"))</f>
        <v>--</v>
      </c>
      <c r="K222" s="33" t="str">
        <f t="shared" si="30"/>
        <v>--</v>
      </c>
      <c r="L222" s="39" t="str">
        <f>VLOOKUP($B222,Residential!$B$5:$W$969,13,FALSE)</f>
        <v>-</v>
      </c>
      <c r="M222" s="36" t="str">
        <f t="shared" si="31"/>
        <v>--</v>
      </c>
      <c r="N222" s="22" t="str">
        <f t="shared" si="32"/>
        <v>--</v>
      </c>
      <c r="O222" s="37" t="str">
        <f>VLOOKUP($B222,Commercial!$B$5:$AE$975,13,FALSE)</f>
        <v>-</v>
      </c>
      <c r="P222" s="36" t="str">
        <f t="shared" si="33"/>
        <v>--</v>
      </c>
      <c r="Q222" s="23" t="str">
        <f t="shared" si="34"/>
        <v>--</v>
      </c>
      <c r="R222" s="40">
        <f t="shared" si="35"/>
        <v>0</v>
      </c>
    </row>
    <row r="223" spans="2:18" s="2" customFormat="1" ht="15" hidden="1">
      <c r="B223" s="5" t="s">
        <v>1131</v>
      </c>
      <c r="C223" s="5" t="s">
        <v>1131</v>
      </c>
      <c r="D223" s="6" t="s">
        <v>1132</v>
      </c>
      <c r="E223" s="12" t="s">
        <v>153</v>
      </c>
      <c r="F223" s="38" t="str">
        <f t="shared" si="27"/>
        <v>--</v>
      </c>
      <c r="G223" s="13" t="str">
        <f t="shared" si="28"/>
        <v>--</v>
      </c>
      <c r="H223" s="35" t="str">
        <f>IF(E223="--","--", IF(VLOOKUP($B223,Residential!$B$5:$W$969,2,FALSE)="Yes", E223/0.03, "NV"))</f>
        <v>--</v>
      </c>
      <c r="I223" s="33" t="str">
        <f t="shared" si="29"/>
        <v>--</v>
      </c>
      <c r="J223" s="35" t="str">
        <f>IF(G223="--","--", IF(VLOOKUP($B223,Commercial!$B$5:$AE$975,2,FALSE)="Yes", G223/0.03, "NV"))</f>
        <v>--</v>
      </c>
      <c r="K223" s="33" t="str">
        <f t="shared" si="30"/>
        <v>--</v>
      </c>
      <c r="L223" s="39" t="e">
        <f>VLOOKUP($B223,Residential!$B$5:$W$969,13,FALSE)</f>
        <v>#N/A</v>
      </c>
      <c r="M223" s="36" t="str">
        <f t="shared" si="31"/>
        <v>--</v>
      </c>
      <c r="N223" s="22" t="str">
        <f t="shared" si="32"/>
        <v>--</v>
      </c>
      <c r="O223" s="37" t="e">
        <f>VLOOKUP($B223,Commercial!$B$5:$AE$975,13,FALSE)</f>
        <v>#N/A</v>
      </c>
      <c r="P223" s="36" t="str">
        <f t="shared" si="33"/>
        <v>--</v>
      </c>
      <c r="Q223" s="23" t="str">
        <f t="shared" si="34"/>
        <v>--</v>
      </c>
      <c r="R223" s="40">
        <f t="shared" si="35"/>
        <v>0</v>
      </c>
    </row>
    <row r="224" spans="2:18" s="2" customFormat="1" ht="15" hidden="1">
      <c r="B224" s="5" t="s">
        <v>1133</v>
      </c>
      <c r="C224" s="5" t="s">
        <v>1133</v>
      </c>
      <c r="D224" s="6" t="s">
        <v>1134</v>
      </c>
      <c r="E224" s="12" t="s">
        <v>153</v>
      </c>
      <c r="F224" s="38" t="str">
        <f t="shared" si="27"/>
        <v>--</v>
      </c>
      <c r="G224" s="13" t="str">
        <f t="shared" si="28"/>
        <v>--</v>
      </c>
      <c r="H224" s="35" t="str">
        <f>IF(E224="--","--", IF(VLOOKUP($B224,Residential!$B$5:$W$969,2,FALSE)="Yes", E224/0.03, "NV"))</f>
        <v>--</v>
      </c>
      <c r="I224" s="33" t="str">
        <f t="shared" si="29"/>
        <v>--</v>
      </c>
      <c r="J224" s="35" t="str">
        <f>IF(G224="--","--", IF(VLOOKUP($B224,Commercial!$B$5:$AE$975,2,FALSE)="Yes", G224/0.03, "NV"))</f>
        <v>--</v>
      </c>
      <c r="K224" s="33" t="str">
        <f t="shared" si="30"/>
        <v>--</v>
      </c>
      <c r="L224" s="39" t="e">
        <f>VLOOKUP($B224,Residential!$B$5:$W$969,13,FALSE)</f>
        <v>#N/A</v>
      </c>
      <c r="M224" s="36" t="str">
        <f t="shared" si="31"/>
        <v>--</v>
      </c>
      <c r="N224" s="22" t="str">
        <f t="shared" si="32"/>
        <v>--</v>
      </c>
      <c r="O224" s="37" t="e">
        <f>VLOOKUP($B224,Commercial!$B$5:$AE$975,13,FALSE)</f>
        <v>#N/A</v>
      </c>
      <c r="P224" s="36" t="str">
        <f t="shared" si="33"/>
        <v>--</v>
      </c>
      <c r="Q224" s="23" t="str">
        <f t="shared" si="34"/>
        <v>--</v>
      </c>
      <c r="R224" s="40">
        <f t="shared" si="35"/>
        <v>0</v>
      </c>
    </row>
    <row r="225" spans="2:18" s="2" customFormat="1" ht="15" hidden="1">
      <c r="B225" s="5" t="s">
        <v>1135</v>
      </c>
      <c r="C225" s="5" t="s">
        <v>1135</v>
      </c>
      <c r="D225" s="6" t="s">
        <v>1136</v>
      </c>
      <c r="E225" s="12" t="s">
        <v>153</v>
      </c>
      <c r="F225" s="38" t="str">
        <f t="shared" si="27"/>
        <v>--</v>
      </c>
      <c r="G225" s="13" t="str">
        <f t="shared" si="28"/>
        <v>--</v>
      </c>
      <c r="H225" s="35" t="str">
        <f>IF(E225="--","--", IF(VLOOKUP($B225,Residential!$B$5:$W$969,2,FALSE)="Yes", E225/0.03, "NV"))</f>
        <v>--</v>
      </c>
      <c r="I225" s="33" t="str">
        <f t="shared" si="29"/>
        <v>--</v>
      </c>
      <c r="J225" s="35" t="str">
        <f>IF(G225="--","--", IF(VLOOKUP($B225,Commercial!$B$5:$AE$975,2,FALSE)="Yes", G225/0.03, "NV"))</f>
        <v>--</v>
      </c>
      <c r="K225" s="33" t="str">
        <f t="shared" si="30"/>
        <v>--</v>
      </c>
      <c r="L225" s="39" t="e">
        <f>VLOOKUP($B225,Residential!$B$5:$W$969,13,FALSE)</f>
        <v>#N/A</v>
      </c>
      <c r="M225" s="36" t="str">
        <f t="shared" si="31"/>
        <v>--</v>
      </c>
      <c r="N225" s="22" t="str">
        <f t="shared" si="32"/>
        <v>--</v>
      </c>
      <c r="O225" s="37" t="e">
        <f>VLOOKUP($B225,Commercial!$B$5:$AE$975,13,FALSE)</f>
        <v>#N/A</v>
      </c>
      <c r="P225" s="36" t="str">
        <f t="shared" si="33"/>
        <v>--</v>
      </c>
      <c r="Q225" s="23" t="str">
        <f t="shared" si="34"/>
        <v>--</v>
      </c>
      <c r="R225" s="40">
        <f t="shared" si="35"/>
        <v>0</v>
      </c>
    </row>
    <row r="226" spans="2:18" s="2" customFormat="1" ht="15" hidden="1">
      <c r="B226" s="5" t="s">
        <v>1137</v>
      </c>
      <c r="C226" s="5" t="s">
        <v>1137</v>
      </c>
      <c r="D226" s="6" t="s">
        <v>1138</v>
      </c>
      <c r="E226" s="12" t="s">
        <v>153</v>
      </c>
      <c r="F226" s="38" t="str">
        <f t="shared" si="27"/>
        <v>--</v>
      </c>
      <c r="G226" s="13" t="str">
        <f t="shared" si="28"/>
        <v>--</v>
      </c>
      <c r="H226" s="35" t="str">
        <f>IF(E226="--","--", IF(VLOOKUP($B226,Residential!$B$5:$W$969,2,FALSE)="Yes", E226/0.03, "NV"))</f>
        <v>--</v>
      </c>
      <c r="I226" s="33" t="str">
        <f t="shared" si="29"/>
        <v>--</v>
      </c>
      <c r="J226" s="35" t="str">
        <f>IF(G226="--","--", IF(VLOOKUP($B226,Commercial!$B$5:$AE$975,2,FALSE)="Yes", G226/0.03, "NV"))</f>
        <v>--</v>
      </c>
      <c r="K226" s="33" t="str">
        <f t="shared" si="30"/>
        <v>--</v>
      </c>
      <c r="L226" s="39" t="e">
        <f>VLOOKUP($B226,Residential!$B$5:$W$969,13,FALSE)</f>
        <v>#N/A</v>
      </c>
      <c r="M226" s="36" t="str">
        <f t="shared" si="31"/>
        <v>--</v>
      </c>
      <c r="N226" s="22" t="str">
        <f t="shared" si="32"/>
        <v>--</v>
      </c>
      <c r="O226" s="37" t="e">
        <f>VLOOKUP($B226,Commercial!$B$5:$AE$975,13,FALSE)</f>
        <v>#N/A</v>
      </c>
      <c r="P226" s="36" t="str">
        <f t="shared" si="33"/>
        <v>--</v>
      </c>
      <c r="Q226" s="23" t="str">
        <f t="shared" si="34"/>
        <v>--</v>
      </c>
      <c r="R226" s="40">
        <f t="shared" si="35"/>
        <v>0</v>
      </c>
    </row>
    <row r="227" spans="2:18" s="2" customFormat="1" ht="15" hidden="1">
      <c r="B227" s="5" t="s">
        <v>814</v>
      </c>
      <c r="C227" s="5" t="s">
        <v>814</v>
      </c>
      <c r="D227" s="6" t="s">
        <v>813</v>
      </c>
      <c r="E227" s="12" t="s">
        <v>153</v>
      </c>
      <c r="F227" s="38" t="str">
        <f t="shared" si="27"/>
        <v>--</v>
      </c>
      <c r="G227" s="13" t="str">
        <f t="shared" si="28"/>
        <v>--</v>
      </c>
      <c r="H227" s="35" t="str">
        <f>IF(E227="--","--", IF(VLOOKUP($B227,Residential!$B$5:$W$969,2,FALSE)="Yes", E227/0.03, "NV"))</f>
        <v>--</v>
      </c>
      <c r="I227" s="33" t="str">
        <f t="shared" si="29"/>
        <v>--</v>
      </c>
      <c r="J227" s="35" t="str">
        <f>IF(G227="--","--", IF(VLOOKUP($B227,Commercial!$B$5:$AE$975,2,FALSE)="Yes", G227/0.03, "NV"))</f>
        <v>--</v>
      </c>
      <c r="K227" s="33" t="str">
        <f t="shared" si="30"/>
        <v>--</v>
      </c>
      <c r="L227" s="39" t="str">
        <f>VLOOKUP($B227,Residential!$B$5:$W$969,13,FALSE)</f>
        <v>--</v>
      </c>
      <c r="M227" s="36" t="str">
        <f t="shared" si="31"/>
        <v>--</v>
      </c>
      <c r="N227" s="22" t="str">
        <f t="shared" si="32"/>
        <v>--</v>
      </c>
      <c r="O227" s="37" t="str">
        <f>VLOOKUP($B227,Commercial!$B$5:$AE$975,13,FALSE)</f>
        <v>--</v>
      </c>
      <c r="P227" s="36" t="str">
        <f t="shared" si="33"/>
        <v>--</v>
      </c>
      <c r="Q227" s="23" t="str">
        <f t="shared" si="34"/>
        <v>--</v>
      </c>
      <c r="R227" s="40">
        <f t="shared" si="35"/>
        <v>0</v>
      </c>
    </row>
    <row r="228" spans="2:18" s="2" customFormat="1" ht="15" hidden="1">
      <c r="B228" s="5" t="s">
        <v>818</v>
      </c>
      <c r="C228" s="5" t="s">
        <v>818</v>
      </c>
      <c r="D228" s="6" t="s">
        <v>817</v>
      </c>
      <c r="E228" s="12" t="s">
        <v>153</v>
      </c>
      <c r="F228" s="38" t="str">
        <f t="shared" si="27"/>
        <v>--</v>
      </c>
      <c r="G228" s="13" t="str">
        <f t="shared" si="28"/>
        <v>--</v>
      </c>
      <c r="H228" s="35" t="str">
        <f>IF(E228="--","--", IF(VLOOKUP($B228,Residential!$B$5:$W$969,2,FALSE)="Yes", E228/0.03, "NV"))</f>
        <v>--</v>
      </c>
      <c r="I228" s="33" t="str">
        <f t="shared" si="29"/>
        <v>--</v>
      </c>
      <c r="J228" s="35" t="str">
        <f>IF(G228="--","--", IF(VLOOKUP($B228,Commercial!$B$5:$AE$975,2,FALSE)="Yes", G228/0.03, "NV"))</f>
        <v>--</v>
      </c>
      <c r="K228" s="33" t="str">
        <f t="shared" si="30"/>
        <v>--</v>
      </c>
      <c r="L228" s="39" t="str">
        <f>VLOOKUP($B228,Residential!$B$5:$W$969,13,FALSE)</f>
        <v>--</v>
      </c>
      <c r="M228" s="36" t="str">
        <f t="shared" si="31"/>
        <v>--</v>
      </c>
      <c r="N228" s="22" t="str">
        <f t="shared" si="32"/>
        <v>--</v>
      </c>
      <c r="O228" s="37" t="str">
        <f>VLOOKUP($B228,Commercial!$B$5:$AE$975,13,FALSE)</f>
        <v>--</v>
      </c>
      <c r="P228" s="36" t="str">
        <f t="shared" si="33"/>
        <v>--</v>
      </c>
      <c r="Q228" s="23" t="str">
        <f t="shared" si="34"/>
        <v>--</v>
      </c>
      <c r="R228" s="40">
        <f t="shared" si="35"/>
        <v>0</v>
      </c>
    </row>
    <row r="229" spans="2:18" s="185" customFormat="1" ht="15">
      <c r="B229" s="5" t="s">
        <v>820</v>
      </c>
      <c r="C229" s="186" t="s">
        <v>820</v>
      </c>
      <c r="D229" s="187" t="s">
        <v>1139</v>
      </c>
      <c r="E229" s="188">
        <v>20</v>
      </c>
      <c r="F229" s="38">
        <f t="shared" si="27"/>
        <v>60</v>
      </c>
      <c r="G229" s="189">
        <f t="shared" si="28"/>
        <v>60</v>
      </c>
      <c r="H229" s="35" t="str">
        <f>IF(E229="--","--", IF(VLOOKUP($B229,Residential!$B$5:$W$969,2,FALSE)="Yes", E229/0.03, "NV"))</f>
        <v>NV</v>
      </c>
      <c r="I229" s="190" t="str">
        <f t="shared" si="29"/>
        <v>NV</v>
      </c>
      <c r="J229" s="35" t="str">
        <f>IF(G229="--","--", IF(VLOOKUP($B229,Commercial!$B$5:$AE$975,2,FALSE)="Yes", G229/0.03, "NV"))</f>
        <v>NV</v>
      </c>
      <c r="K229" s="190" t="str">
        <f t="shared" si="30"/>
        <v>NV</v>
      </c>
      <c r="L229" s="39" t="str">
        <f>VLOOKUP($B229,Residential!$B$5:$W$969,22,FALSE)</f>
        <v>NV</v>
      </c>
      <c r="M229" s="36" t="str">
        <f t="shared" si="31"/>
        <v>NV</v>
      </c>
      <c r="N229" s="191" t="str">
        <f t="shared" si="32"/>
        <v>NV</v>
      </c>
      <c r="O229" s="37" t="str">
        <f>VLOOKUP($B229,Commercial!$B$5:$AE$975,22,FALSE)</f>
        <v>NV</v>
      </c>
      <c r="P229" s="36" t="str">
        <f t="shared" si="33"/>
        <v>NV</v>
      </c>
      <c r="Q229" s="192" t="str">
        <f t="shared" si="34"/>
        <v>NV</v>
      </c>
      <c r="R229" s="193">
        <f t="shared" si="35"/>
        <v>1</v>
      </c>
    </row>
    <row r="230" spans="2:18" s="2" customFormat="1" ht="15" hidden="1">
      <c r="B230" s="5" t="s">
        <v>822</v>
      </c>
      <c r="C230" s="5" t="s">
        <v>822</v>
      </c>
      <c r="D230" s="6" t="s">
        <v>1140</v>
      </c>
      <c r="E230" s="12" t="s">
        <v>153</v>
      </c>
      <c r="F230" s="38" t="str">
        <f t="shared" si="27"/>
        <v>--</v>
      </c>
      <c r="G230" s="13" t="str">
        <f t="shared" si="28"/>
        <v>--</v>
      </c>
      <c r="H230" s="35" t="str">
        <f>IF(E230="--","--", IF(VLOOKUP($B230,Residential!$B$5:$W$969,2,FALSE)="Yes", E230/0.03, "NV"))</f>
        <v>--</v>
      </c>
      <c r="I230" s="33" t="str">
        <f t="shared" si="29"/>
        <v>--</v>
      </c>
      <c r="J230" s="35" t="str">
        <f>IF(G230="--","--", IF(VLOOKUP($B230,Commercial!$B$5:$AE$975,2,FALSE)="Yes", G230/0.03, "NV"))</f>
        <v>--</v>
      </c>
      <c r="K230" s="33" t="str">
        <f t="shared" si="30"/>
        <v>--</v>
      </c>
      <c r="L230" s="39" t="str">
        <f>VLOOKUP($B230,Residential!$B$5:$W$969,13,FALSE)</f>
        <v>--</v>
      </c>
      <c r="M230" s="36" t="str">
        <f t="shared" si="31"/>
        <v>--</v>
      </c>
      <c r="N230" s="22" t="str">
        <f t="shared" si="32"/>
        <v>--</v>
      </c>
      <c r="O230" s="37" t="str">
        <f>VLOOKUP($B230,Commercial!$B$5:$AE$975,13,FALSE)</f>
        <v>--</v>
      </c>
      <c r="P230" s="36" t="str">
        <f t="shared" si="33"/>
        <v>--</v>
      </c>
      <c r="Q230" s="23" t="str">
        <f t="shared" si="34"/>
        <v>--</v>
      </c>
      <c r="R230" s="40">
        <f t="shared" si="35"/>
        <v>0</v>
      </c>
    </row>
    <row r="231" spans="2:18" s="185" customFormat="1" ht="15">
      <c r="B231" s="5" t="s">
        <v>824</v>
      </c>
      <c r="C231" s="186" t="s">
        <v>824</v>
      </c>
      <c r="D231" s="187" t="s">
        <v>1141</v>
      </c>
      <c r="E231" s="188">
        <v>3100</v>
      </c>
      <c r="F231" s="38">
        <f t="shared" si="27"/>
        <v>9300</v>
      </c>
      <c r="G231" s="189">
        <f t="shared" si="28"/>
        <v>9300</v>
      </c>
      <c r="H231" s="35">
        <f>IF(E231="--","--", IF(VLOOKUP($B231,Residential!$B$5:$W$969,2,FALSE)="Yes", E231/0.03, "NV"))</f>
        <v>103333.33333333334</v>
      </c>
      <c r="I231" s="190">
        <f t="shared" si="29"/>
        <v>100000</v>
      </c>
      <c r="J231" s="35">
        <f>IF(G231="--","--", IF(VLOOKUP($B231,Commercial!$B$5:$AE$975,2,FALSE)="Yes", G231/0.03, "NV"))</f>
        <v>310000</v>
      </c>
      <c r="K231" s="190">
        <f t="shared" si="30"/>
        <v>310000</v>
      </c>
      <c r="L231" s="39">
        <f>VLOOKUP($B231,Residential!$B$5:$W$969,22,FALSE)</f>
        <v>561.26482213438737</v>
      </c>
      <c r="M231" s="36">
        <f t="shared" si="31"/>
        <v>1739920.9486166008</v>
      </c>
      <c r="N231" s="191">
        <f t="shared" si="32"/>
        <v>1700000</v>
      </c>
      <c r="O231" s="37">
        <f>VLOOKUP($B231,Commercial!$B$5:$AE$975,22,FALSE)</f>
        <v>561.93353474320247</v>
      </c>
      <c r="P231" s="36">
        <f t="shared" si="33"/>
        <v>5225981.8731117826</v>
      </c>
      <c r="Q231" s="192">
        <f t="shared" si="34"/>
        <v>5200000</v>
      </c>
      <c r="R231" s="193">
        <f t="shared" si="35"/>
        <v>1</v>
      </c>
    </row>
    <row r="232" spans="2:18" s="2" customFormat="1" ht="15" hidden="1">
      <c r="B232" s="5" t="s">
        <v>1142</v>
      </c>
      <c r="C232" s="5" t="s">
        <v>1142</v>
      </c>
      <c r="D232" s="6" t="s">
        <v>1143</v>
      </c>
      <c r="E232" s="12" t="s">
        <v>153</v>
      </c>
      <c r="F232" s="38" t="str">
        <f t="shared" si="27"/>
        <v>--</v>
      </c>
      <c r="G232" s="13" t="str">
        <f t="shared" si="28"/>
        <v>--</v>
      </c>
      <c r="H232" s="35" t="str">
        <f>IF(E232="--","--", IF(VLOOKUP($B232,Residential!$B$5:$W$969,2,FALSE)="Yes", E232/0.03, "NV"))</f>
        <v>--</v>
      </c>
      <c r="I232" s="33" t="str">
        <f t="shared" si="29"/>
        <v>--</v>
      </c>
      <c r="J232" s="35" t="str">
        <f>IF(G232="--","--", IF(VLOOKUP($B232,Commercial!$B$5:$AE$975,2,FALSE)="Yes", G232/0.03, "NV"))</f>
        <v>--</v>
      </c>
      <c r="K232" s="33" t="str">
        <f t="shared" si="30"/>
        <v>--</v>
      </c>
      <c r="L232" s="39" t="e">
        <f>VLOOKUP($B232,Residential!$B$5:$W$969,13,FALSE)</f>
        <v>#N/A</v>
      </c>
      <c r="M232" s="36" t="str">
        <f t="shared" si="31"/>
        <v>--</v>
      </c>
      <c r="N232" s="22" t="str">
        <f t="shared" si="32"/>
        <v>--</v>
      </c>
      <c r="O232" s="37" t="e">
        <f>VLOOKUP($B232,Commercial!$B$5:$AE$975,13,FALSE)</f>
        <v>#N/A</v>
      </c>
      <c r="P232" s="36" t="str">
        <f t="shared" si="33"/>
        <v>--</v>
      </c>
      <c r="Q232" s="23" t="str">
        <f t="shared" si="34"/>
        <v>--</v>
      </c>
      <c r="R232" s="40">
        <f t="shared" si="35"/>
        <v>0</v>
      </c>
    </row>
    <row r="233" spans="2:18" s="185" customFormat="1" ht="15">
      <c r="B233" s="5" t="s">
        <v>1144</v>
      </c>
      <c r="C233" s="186" t="s">
        <v>1144</v>
      </c>
      <c r="D233" s="187" t="s">
        <v>1145</v>
      </c>
      <c r="E233" s="188">
        <v>5</v>
      </c>
      <c r="F233" s="38">
        <f t="shared" si="27"/>
        <v>15</v>
      </c>
      <c r="G233" s="189">
        <f t="shared" si="28"/>
        <v>15</v>
      </c>
      <c r="H233" s="35" t="e">
        <f>IF(E233="--","--", IF(VLOOKUP($B233,Residential!$B$5:$W$969,2,FALSE)="Yes", E233/0.03, "NV"))</f>
        <v>#N/A</v>
      </c>
      <c r="I233" s="190" t="str">
        <f t="shared" si="29"/>
        <v>--</v>
      </c>
      <c r="J233" s="35" t="e">
        <f>IF(G233="--","--", IF(VLOOKUP($B233,Commercial!$B$5:$AE$975,2,FALSE)="Yes", G233/0.03, "NV"))</f>
        <v>#N/A</v>
      </c>
      <c r="K233" s="190" t="str">
        <f t="shared" si="30"/>
        <v>--</v>
      </c>
      <c r="L233" s="39" t="e">
        <f>VLOOKUP($B233,Residential!$B$5:$W$969,22,FALSE)</f>
        <v>#N/A</v>
      </c>
      <c r="M233" s="36" t="str">
        <f t="shared" si="31"/>
        <v>NC</v>
      </c>
      <c r="N233" s="191" t="str">
        <f t="shared" si="32"/>
        <v>NC</v>
      </c>
      <c r="O233" s="37" t="e">
        <f>VLOOKUP($B233,Commercial!$B$5:$AE$975,22,FALSE)</f>
        <v>#N/A</v>
      </c>
      <c r="P233" s="36" t="str">
        <f t="shared" si="33"/>
        <v>NC</v>
      </c>
      <c r="Q233" s="192" t="str">
        <f t="shared" si="34"/>
        <v>NC</v>
      </c>
      <c r="R233" s="193">
        <f t="shared" si="35"/>
        <v>1</v>
      </c>
    </row>
    <row r="234" spans="2:18" s="185" customFormat="1" ht="15">
      <c r="B234" s="5" t="s">
        <v>829</v>
      </c>
      <c r="C234" s="186" t="s">
        <v>829</v>
      </c>
      <c r="D234" s="187" t="s">
        <v>1146</v>
      </c>
      <c r="E234" s="188">
        <v>2</v>
      </c>
      <c r="F234" s="38">
        <f t="shared" si="27"/>
        <v>6</v>
      </c>
      <c r="G234" s="189">
        <f t="shared" si="28"/>
        <v>6</v>
      </c>
      <c r="H234" s="35" t="str">
        <f>IF(E234="--","--", IF(VLOOKUP($B234,Residential!$B$5:$W$969,2,FALSE)="Yes", E234/0.03, "NV"))</f>
        <v>NV</v>
      </c>
      <c r="I234" s="190" t="str">
        <f t="shared" si="29"/>
        <v>NV</v>
      </c>
      <c r="J234" s="35" t="str">
        <f>IF(G234="--","--", IF(VLOOKUP($B234,Commercial!$B$5:$AE$975,2,FALSE)="Yes", G234/0.03, "NV"))</f>
        <v>NV</v>
      </c>
      <c r="K234" s="190" t="str">
        <f t="shared" si="30"/>
        <v>NV</v>
      </c>
      <c r="L234" s="39" t="str">
        <f>VLOOKUP($B234,Residential!$B$5:$W$969,22,FALSE)</f>
        <v>NV</v>
      </c>
      <c r="M234" s="36" t="str">
        <f t="shared" si="31"/>
        <v>NV</v>
      </c>
      <c r="N234" s="191" t="str">
        <f t="shared" si="32"/>
        <v>NV</v>
      </c>
      <c r="O234" s="37" t="str">
        <f>VLOOKUP($B234,Commercial!$B$5:$AE$975,22,FALSE)</f>
        <v>NV</v>
      </c>
      <c r="P234" s="36" t="str">
        <f t="shared" si="33"/>
        <v>NV</v>
      </c>
      <c r="Q234" s="192" t="str">
        <f t="shared" si="34"/>
        <v>NV</v>
      </c>
      <c r="R234" s="193">
        <f t="shared" si="35"/>
        <v>1</v>
      </c>
    </row>
    <row r="235" spans="2:18" s="2" customFormat="1" ht="15" hidden="1">
      <c r="B235" s="5" t="s">
        <v>833</v>
      </c>
      <c r="C235" s="5" t="s">
        <v>833</v>
      </c>
      <c r="D235" s="6" t="s">
        <v>1147</v>
      </c>
      <c r="E235" s="12" t="s">
        <v>153</v>
      </c>
      <c r="F235" s="38" t="str">
        <f t="shared" si="27"/>
        <v>--</v>
      </c>
      <c r="G235" s="13" t="str">
        <f t="shared" si="28"/>
        <v>--</v>
      </c>
      <c r="H235" s="35" t="str">
        <f>IF(E235="--","--", IF(VLOOKUP($B235,Residential!$B$5:$W$969,2,FALSE)="Yes", E235/0.03, "NV"))</f>
        <v>--</v>
      </c>
      <c r="I235" s="33" t="str">
        <f t="shared" si="29"/>
        <v>--</v>
      </c>
      <c r="J235" s="35" t="str">
        <f>IF(G235="--","--", IF(VLOOKUP($B235,Commercial!$B$5:$AE$975,2,FALSE)="Yes", G235/0.03, "NV"))</f>
        <v>--</v>
      </c>
      <c r="K235" s="33" t="str">
        <f t="shared" si="30"/>
        <v>--</v>
      </c>
      <c r="L235" s="39" t="str">
        <f>VLOOKUP($B235,Residential!$B$5:$W$969,13,FALSE)</f>
        <v>--</v>
      </c>
      <c r="M235" s="36" t="str">
        <f t="shared" si="31"/>
        <v>--</v>
      </c>
      <c r="N235" s="22" t="str">
        <f t="shared" si="32"/>
        <v>--</v>
      </c>
      <c r="O235" s="37" t="str">
        <f>VLOOKUP($B235,Commercial!$B$5:$AE$975,13,FALSE)</f>
        <v>--</v>
      </c>
      <c r="P235" s="36" t="str">
        <f t="shared" si="33"/>
        <v>--</v>
      </c>
      <c r="Q235" s="23" t="str">
        <f t="shared" si="34"/>
        <v>--</v>
      </c>
      <c r="R235" s="40">
        <f t="shared" si="35"/>
        <v>0</v>
      </c>
    </row>
    <row r="236" spans="2:18" s="185" customFormat="1" ht="15">
      <c r="B236" s="5" t="s">
        <v>1148</v>
      </c>
      <c r="C236" s="186" t="s">
        <v>1148</v>
      </c>
      <c r="D236" s="187" t="s">
        <v>1149</v>
      </c>
      <c r="E236" s="188">
        <v>8</v>
      </c>
      <c r="F236" s="38">
        <f t="shared" si="27"/>
        <v>24</v>
      </c>
      <c r="G236" s="189">
        <f t="shared" si="28"/>
        <v>24</v>
      </c>
      <c r="H236" s="35" t="e">
        <f>IF(E236="--","--", IF(VLOOKUP($B236,Residential!$B$5:$W$969,2,FALSE)="Yes", E236/0.03, "NV"))</f>
        <v>#N/A</v>
      </c>
      <c r="I236" s="190" t="str">
        <f t="shared" si="29"/>
        <v>--</v>
      </c>
      <c r="J236" s="35" t="e">
        <f>IF(G236="--","--", IF(VLOOKUP($B236,Commercial!$B$5:$AE$975,2,FALSE)="Yes", G236/0.03, "NV"))</f>
        <v>#N/A</v>
      </c>
      <c r="K236" s="190" t="str">
        <f t="shared" si="30"/>
        <v>--</v>
      </c>
      <c r="L236" s="39" t="e">
        <f>VLOOKUP($B236,Residential!$B$5:$W$969,22,FALSE)</f>
        <v>#N/A</v>
      </c>
      <c r="M236" s="36" t="str">
        <f t="shared" si="31"/>
        <v>NC</v>
      </c>
      <c r="N236" s="191" t="str">
        <f t="shared" si="32"/>
        <v>NC</v>
      </c>
      <c r="O236" s="37" t="e">
        <f>VLOOKUP($B236,Commercial!$B$5:$AE$975,22,FALSE)</f>
        <v>#N/A</v>
      </c>
      <c r="P236" s="36" t="str">
        <f t="shared" si="33"/>
        <v>NC</v>
      </c>
      <c r="Q236" s="192" t="str">
        <f t="shared" si="34"/>
        <v>NC</v>
      </c>
      <c r="R236" s="193">
        <f t="shared" si="35"/>
        <v>1</v>
      </c>
    </row>
    <row r="237" spans="2:18" s="185" customFormat="1" ht="15">
      <c r="B237" s="5" t="s">
        <v>839</v>
      </c>
      <c r="C237" s="186" t="s">
        <v>839</v>
      </c>
      <c r="D237" s="187" t="s">
        <v>838</v>
      </c>
      <c r="E237" s="188">
        <v>21000</v>
      </c>
      <c r="F237" s="38">
        <f t="shared" si="27"/>
        <v>63000</v>
      </c>
      <c r="G237" s="189">
        <f t="shared" si="28"/>
        <v>63000</v>
      </c>
      <c r="H237" s="35">
        <f>IF(E237="--","--", IF(VLOOKUP($B237,Residential!$B$5:$W$969,2,FALSE)="Yes", E237/0.03, "NV"))</f>
        <v>700000</v>
      </c>
      <c r="I237" s="190">
        <f t="shared" si="29"/>
        <v>700000</v>
      </c>
      <c r="J237" s="35">
        <f>IF(G237="--","--", IF(VLOOKUP($B237,Commercial!$B$5:$AE$975,2,FALSE)="Yes", G237/0.03, "NV"))</f>
        <v>2100000</v>
      </c>
      <c r="K237" s="190">
        <f t="shared" si="30"/>
        <v>2100000</v>
      </c>
      <c r="L237" s="39">
        <f>VLOOKUP($B237,Residential!$B$5:$W$969,22,FALSE)</f>
        <v>19.326923076923077</v>
      </c>
      <c r="M237" s="36">
        <f t="shared" si="31"/>
        <v>405865.38461538462</v>
      </c>
      <c r="N237" s="191">
        <f t="shared" si="32"/>
        <v>410000</v>
      </c>
      <c r="O237" s="37">
        <f>VLOOKUP($B237,Commercial!$B$5:$AE$975,22,FALSE)</f>
        <v>19.269406392694062</v>
      </c>
      <c r="P237" s="36">
        <f t="shared" si="33"/>
        <v>1213972.602739726</v>
      </c>
      <c r="Q237" s="192">
        <f t="shared" si="34"/>
        <v>1200000</v>
      </c>
      <c r="R237" s="193">
        <f t="shared" si="35"/>
        <v>1</v>
      </c>
    </row>
    <row r="238" spans="2:18" s="185" customFormat="1" ht="15">
      <c r="B238" s="5" t="s">
        <v>845</v>
      </c>
      <c r="C238" s="186" t="s">
        <v>845</v>
      </c>
      <c r="D238" s="187" t="s">
        <v>1150</v>
      </c>
      <c r="E238" s="188">
        <v>120</v>
      </c>
      <c r="F238" s="38">
        <f t="shared" si="27"/>
        <v>360</v>
      </c>
      <c r="G238" s="189">
        <f t="shared" si="28"/>
        <v>360</v>
      </c>
      <c r="H238" s="35" t="str">
        <f>IF(E238="--","--", IF(VLOOKUP($B238,Residential!$B$5:$W$969,2,FALSE)="Yes", E238/0.03, "NV"))</f>
        <v>NV</v>
      </c>
      <c r="I238" s="190" t="str">
        <f t="shared" si="29"/>
        <v>NV</v>
      </c>
      <c r="J238" s="35" t="str">
        <f>IF(G238="--","--", IF(VLOOKUP($B238,Commercial!$B$5:$AE$975,2,FALSE)="Yes", G238/0.03, "NV"))</f>
        <v>NV</v>
      </c>
      <c r="K238" s="190" t="str">
        <f t="shared" si="30"/>
        <v>NV</v>
      </c>
      <c r="L238" s="39" t="str">
        <f>VLOOKUP($B238,Residential!$B$5:$W$969,22,FALSE)</f>
        <v>NV</v>
      </c>
      <c r="M238" s="36" t="str">
        <f t="shared" si="31"/>
        <v>NV</v>
      </c>
      <c r="N238" s="191" t="str">
        <f t="shared" si="32"/>
        <v>NV</v>
      </c>
      <c r="O238" s="37" t="str">
        <f>VLOOKUP($B238,Commercial!$B$5:$AE$975,22,FALSE)</f>
        <v>NV</v>
      </c>
      <c r="P238" s="36" t="str">
        <f t="shared" si="33"/>
        <v>NV</v>
      </c>
      <c r="Q238" s="192" t="str">
        <f t="shared" si="34"/>
        <v>NV</v>
      </c>
      <c r="R238" s="193">
        <f t="shared" si="35"/>
        <v>1</v>
      </c>
    </row>
    <row r="239" spans="2:18" s="185" customFormat="1" ht="15">
      <c r="B239" s="5" t="s">
        <v>1151</v>
      </c>
      <c r="C239" s="186" t="s">
        <v>1151</v>
      </c>
      <c r="D239" s="187" t="s">
        <v>1152</v>
      </c>
      <c r="E239" s="195">
        <v>0.7</v>
      </c>
      <c r="F239" s="38">
        <f t="shared" si="27"/>
        <v>2.0999999999999996</v>
      </c>
      <c r="G239" s="189">
        <f t="shared" si="28"/>
        <v>2.1</v>
      </c>
      <c r="H239" s="35" t="e">
        <f>IF(E239="--","--", IF(VLOOKUP($B239,Residential!$B$5:$W$969,2,FALSE)="Yes", E239/0.03, "NV"))</f>
        <v>#N/A</v>
      </c>
      <c r="I239" s="190" t="str">
        <f t="shared" si="29"/>
        <v>--</v>
      </c>
      <c r="J239" s="35" t="e">
        <f>IF(G239="--","--", IF(VLOOKUP($B239,Commercial!$B$5:$AE$975,2,FALSE)="Yes", G239/0.03, "NV"))</f>
        <v>#N/A</v>
      </c>
      <c r="K239" s="190" t="str">
        <f t="shared" si="30"/>
        <v>--</v>
      </c>
      <c r="L239" s="39" t="e">
        <f>VLOOKUP($B239,Residential!$B$5:$W$969,22,FALSE)</f>
        <v>#N/A</v>
      </c>
      <c r="M239" s="36" t="str">
        <f t="shared" si="31"/>
        <v>NC</v>
      </c>
      <c r="N239" s="191" t="str">
        <f t="shared" si="32"/>
        <v>NC</v>
      </c>
      <c r="O239" s="37" t="e">
        <f>VLOOKUP($B239,Commercial!$B$5:$AE$975,22,FALSE)</f>
        <v>#N/A</v>
      </c>
      <c r="P239" s="36" t="str">
        <f t="shared" si="33"/>
        <v>NC</v>
      </c>
      <c r="Q239" s="192" t="str">
        <f t="shared" si="34"/>
        <v>NC</v>
      </c>
      <c r="R239" s="193">
        <f t="shared" si="35"/>
        <v>1</v>
      </c>
    </row>
    <row r="240" spans="2:18" s="185" customFormat="1" ht="15">
      <c r="B240" s="27" t="s">
        <v>843</v>
      </c>
      <c r="C240" s="204" t="s">
        <v>843</v>
      </c>
      <c r="D240" s="187" t="s">
        <v>1153</v>
      </c>
      <c r="E240" s="188">
        <v>120</v>
      </c>
      <c r="F240" s="38">
        <f t="shared" si="27"/>
        <v>360</v>
      </c>
      <c r="G240" s="189">
        <f t="shared" si="28"/>
        <v>360</v>
      </c>
      <c r="H240" s="35">
        <f>IF(E240="--","--", IF(VLOOKUP($B240,Residential!$B$5:$W$969,2,FALSE)="Yes", E240/0.03, "NV"))</f>
        <v>4000</v>
      </c>
      <c r="I240" s="190">
        <f t="shared" si="29"/>
        <v>4000</v>
      </c>
      <c r="J240" s="35">
        <f>IF(G240="--","--", IF(VLOOKUP($B240,Commercial!$B$5:$AE$975,2,FALSE)="Yes", G240/0.03, "NV"))</f>
        <v>12000</v>
      </c>
      <c r="K240" s="190">
        <f t="shared" si="30"/>
        <v>12000</v>
      </c>
      <c r="L240" s="39" t="str">
        <f>VLOOKUP($B240,Residential!$B$5:$W$969,22,FALSE)</f>
        <v>No EPA Value</v>
      </c>
      <c r="M240" s="36" t="str">
        <f t="shared" si="31"/>
        <v>NC</v>
      </c>
      <c r="N240" s="191" t="str">
        <f t="shared" si="32"/>
        <v>NC</v>
      </c>
      <c r="O240" s="37" t="str">
        <f>VLOOKUP($B240,Commercial!$B$5:$AE$975,22,FALSE)</f>
        <v>No EPA Value</v>
      </c>
      <c r="P240" s="36" t="str">
        <f t="shared" si="33"/>
        <v>NC</v>
      </c>
      <c r="Q240" s="192" t="str">
        <f t="shared" si="34"/>
        <v>NC</v>
      </c>
      <c r="R240" s="193">
        <f t="shared" si="35"/>
        <v>1</v>
      </c>
    </row>
    <row r="241" spans="2:18" s="2" customFormat="1" ht="15" hidden="1">
      <c r="B241" s="5" t="s">
        <v>859</v>
      </c>
      <c r="C241" s="5" t="s">
        <v>859</v>
      </c>
      <c r="D241" s="6" t="s">
        <v>1154</v>
      </c>
      <c r="E241" s="12" t="s">
        <v>153</v>
      </c>
      <c r="F241" s="38" t="str">
        <f t="shared" si="27"/>
        <v>--</v>
      </c>
      <c r="G241" s="13" t="str">
        <f t="shared" si="28"/>
        <v>--</v>
      </c>
      <c r="H241" s="35" t="str">
        <f>IF(E241="--","--", IF(VLOOKUP($B241,Residential!$B$5:$W$969,2,FALSE)="Yes", E241/0.03, "NV"))</f>
        <v>--</v>
      </c>
      <c r="I241" s="33" t="str">
        <f t="shared" si="29"/>
        <v>--</v>
      </c>
      <c r="J241" s="35" t="str">
        <f>IF(G241="--","--", IF(VLOOKUP($B241,Commercial!$B$5:$AE$975,2,FALSE)="Yes", G241/0.03, "NV"))</f>
        <v>--</v>
      </c>
      <c r="K241" s="33" t="str">
        <f t="shared" si="30"/>
        <v>--</v>
      </c>
      <c r="L241" s="39">
        <f>VLOOKUP($B241,Residential!$B$5:$W$969,13,FALSE)</f>
        <v>12.6</v>
      </c>
      <c r="M241" s="36" t="str">
        <f t="shared" si="31"/>
        <v>--</v>
      </c>
      <c r="N241" s="22" t="str">
        <f t="shared" si="32"/>
        <v>--</v>
      </c>
      <c r="O241" s="37">
        <f>VLOOKUP($B241,Commercial!$B$5:$AE$975,13,FALSE)</f>
        <v>55.2</v>
      </c>
      <c r="P241" s="36" t="str">
        <f t="shared" si="33"/>
        <v>--</v>
      </c>
      <c r="Q241" s="23" t="str">
        <f t="shared" si="34"/>
        <v>--</v>
      </c>
      <c r="R241" s="40">
        <f t="shared" si="35"/>
        <v>0</v>
      </c>
    </row>
    <row r="242" spans="2:18" s="2" customFormat="1" ht="15" hidden="1">
      <c r="B242" s="5" t="s">
        <v>861</v>
      </c>
      <c r="C242" s="5" t="s">
        <v>861</v>
      </c>
      <c r="D242" s="6" t="s">
        <v>1155</v>
      </c>
      <c r="E242" s="12" t="s">
        <v>153</v>
      </c>
      <c r="F242" s="38" t="str">
        <f t="shared" si="27"/>
        <v>--</v>
      </c>
      <c r="G242" s="13" t="str">
        <f t="shared" si="28"/>
        <v>--</v>
      </c>
      <c r="H242" s="35" t="str">
        <f>IF(E242="--","--", IF(VLOOKUP($B242,Residential!$B$5:$W$969,2,FALSE)="Yes", E242/0.03, "NV"))</f>
        <v>--</v>
      </c>
      <c r="I242" s="33" t="str">
        <f t="shared" si="29"/>
        <v>--</v>
      </c>
      <c r="J242" s="35" t="str">
        <f>IF(G242="--","--", IF(VLOOKUP($B242,Commercial!$B$5:$AE$975,2,FALSE)="Yes", G242/0.03, "NV"))</f>
        <v>--</v>
      </c>
      <c r="K242" s="33" t="str">
        <f t="shared" si="30"/>
        <v>--</v>
      </c>
      <c r="L242" s="39">
        <f>VLOOKUP($B242,Residential!$B$5:$W$969,13,FALSE)</f>
        <v>1.61</v>
      </c>
      <c r="M242" s="36" t="str">
        <f t="shared" si="31"/>
        <v>--</v>
      </c>
      <c r="N242" s="22" t="str">
        <f t="shared" si="32"/>
        <v>--</v>
      </c>
      <c r="O242" s="37">
        <f>VLOOKUP($B242,Commercial!$B$5:$AE$975,13,FALSE)</f>
        <v>7.05</v>
      </c>
      <c r="P242" s="36" t="str">
        <f t="shared" si="33"/>
        <v>--</v>
      </c>
      <c r="Q242" s="23" t="str">
        <f t="shared" si="34"/>
        <v>--</v>
      </c>
      <c r="R242" s="40">
        <f t="shared" si="35"/>
        <v>0</v>
      </c>
    </row>
    <row r="243" spans="2:18" s="185" customFormat="1" ht="14.45" customHeight="1">
      <c r="B243" s="5" t="s">
        <v>863</v>
      </c>
      <c r="C243" s="186" t="s">
        <v>863</v>
      </c>
      <c r="D243" s="187" t="s">
        <v>1156</v>
      </c>
      <c r="E243" s="188">
        <v>41</v>
      </c>
      <c r="F243" s="38">
        <f t="shared" si="27"/>
        <v>123</v>
      </c>
      <c r="G243" s="189">
        <f t="shared" si="28"/>
        <v>120</v>
      </c>
      <c r="H243" s="35">
        <f>IF(E243="--","--", IF(VLOOKUP($B243,Residential!$B$5:$W$969,2,FALSE)="Yes", E243/0.03, "NV"))</f>
        <v>1366.6666666666667</v>
      </c>
      <c r="I243" s="190">
        <f t="shared" si="29"/>
        <v>1400</v>
      </c>
      <c r="J243" s="35">
        <f>IF(G243="--","--", IF(VLOOKUP($B243,Commercial!$B$5:$AE$975,2,FALSE)="Yes", G243/0.03, "NV"))</f>
        <v>4000</v>
      </c>
      <c r="K243" s="190">
        <f t="shared" si="30"/>
        <v>4000</v>
      </c>
      <c r="L243" s="39">
        <f>VLOOKUP($B243,Residential!$B$5:$W$969,22,FALSE)</f>
        <v>2.6759259259259256</v>
      </c>
      <c r="M243" s="36">
        <f t="shared" si="31"/>
        <v>109.71296296296295</v>
      </c>
      <c r="N243" s="191">
        <f t="shared" si="32"/>
        <v>110</v>
      </c>
      <c r="O243" s="37">
        <f>VLOOKUP($B243,Commercial!$B$5:$AE$975,22,FALSE)</f>
        <v>2.6694915254237284</v>
      </c>
      <c r="P243" s="36">
        <f t="shared" si="33"/>
        <v>320.33898305084739</v>
      </c>
      <c r="Q243" s="192">
        <f t="shared" si="34"/>
        <v>320</v>
      </c>
      <c r="R243" s="193">
        <f t="shared" si="35"/>
        <v>1</v>
      </c>
    </row>
    <row r="244" spans="2:18" s="2" customFormat="1" ht="15" hidden="1">
      <c r="B244" s="5" t="s">
        <v>865</v>
      </c>
      <c r="C244" s="5" t="s">
        <v>865</v>
      </c>
      <c r="D244" s="6" t="s">
        <v>1157</v>
      </c>
      <c r="E244" s="12" t="s">
        <v>153</v>
      </c>
      <c r="F244" s="38" t="str">
        <f t="shared" si="27"/>
        <v>--</v>
      </c>
      <c r="G244" s="13" t="str">
        <f t="shared" si="28"/>
        <v>--</v>
      </c>
      <c r="H244" s="35" t="str">
        <f>IF(E244="--","--", IF(VLOOKUP($B244,Residential!$B$5:$W$969,2,FALSE)="Yes", E244/0.03, "NV"))</f>
        <v>--</v>
      </c>
      <c r="I244" s="33" t="str">
        <f t="shared" si="29"/>
        <v>--</v>
      </c>
      <c r="J244" s="35" t="str">
        <f>IF(G244="--","--", IF(VLOOKUP($B244,Commercial!$B$5:$AE$975,2,FALSE)="Yes", G244/0.03, "NV"))</f>
        <v>--</v>
      </c>
      <c r="K244" s="33" t="str">
        <f t="shared" si="30"/>
        <v>--</v>
      </c>
      <c r="L244" s="39" t="str">
        <f>VLOOKUP($B244,Residential!$B$5:$W$969,13,FALSE)</f>
        <v>--</v>
      </c>
      <c r="M244" s="36" t="str">
        <f t="shared" si="31"/>
        <v>--</v>
      </c>
      <c r="N244" s="22" t="str">
        <f t="shared" si="32"/>
        <v>--</v>
      </c>
      <c r="O244" s="37" t="str">
        <f>VLOOKUP($B244,Commercial!$B$5:$AE$975,13,FALSE)</f>
        <v>--</v>
      </c>
      <c r="P244" s="36" t="str">
        <f t="shared" si="33"/>
        <v>--</v>
      </c>
      <c r="Q244" s="23" t="str">
        <f t="shared" si="34"/>
        <v>--</v>
      </c>
      <c r="R244" s="40">
        <f t="shared" si="35"/>
        <v>0</v>
      </c>
    </row>
    <row r="245" spans="2:18" s="2" customFormat="1" ht="15" hidden="1">
      <c r="B245" s="5" t="s">
        <v>1158</v>
      </c>
      <c r="C245" s="5" t="s">
        <v>1158</v>
      </c>
      <c r="D245" s="6" t="s">
        <v>1159</v>
      </c>
      <c r="E245" s="12" t="s">
        <v>153</v>
      </c>
      <c r="F245" s="38" t="str">
        <f t="shared" si="27"/>
        <v>--</v>
      </c>
      <c r="G245" s="13" t="str">
        <f t="shared" si="28"/>
        <v>--</v>
      </c>
      <c r="H245" s="35" t="str">
        <f>IF(E245="--","--", IF(VLOOKUP($B245,Residential!$B$5:$W$969,2,FALSE)="Yes", E245/0.03, "NV"))</f>
        <v>--</v>
      </c>
      <c r="I245" s="33" t="str">
        <f t="shared" si="29"/>
        <v>--</v>
      </c>
      <c r="J245" s="35" t="str">
        <f>IF(G245="--","--", IF(VLOOKUP($B245,Commercial!$B$5:$AE$975,2,FALSE)="Yes", G245/0.03, "NV"))</f>
        <v>--</v>
      </c>
      <c r="K245" s="33" t="str">
        <f t="shared" si="30"/>
        <v>--</v>
      </c>
      <c r="L245" s="39" t="e">
        <f>VLOOKUP($B245,Residential!$B$5:$W$969,13,FALSE)</f>
        <v>#N/A</v>
      </c>
      <c r="M245" s="36" t="str">
        <f t="shared" si="31"/>
        <v>--</v>
      </c>
      <c r="N245" s="22" t="str">
        <f t="shared" si="32"/>
        <v>--</v>
      </c>
      <c r="O245" s="37" t="e">
        <f>VLOOKUP($B245,Commercial!$B$5:$AE$975,13,FALSE)</f>
        <v>#N/A</v>
      </c>
      <c r="P245" s="36" t="str">
        <f t="shared" si="33"/>
        <v>--</v>
      </c>
      <c r="Q245" s="23" t="str">
        <f t="shared" si="34"/>
        <v>--</v>
      </c>
      <c r="R245" s="40">
        <f t="shared" si="35"/>
        <v>0</v>
      </c>
    </row>
    <row r="246" spans="2:18" s="185" customFormat="1" ht="15">
      <c r="B246" s="5" t="s">
        <v>869</v>
      </c>
      <c r="C246" s="186" t="s">
        <v>869</v>
      </c>
      <c r="D246" s="187" t="s">
        <v>1160</v>
      </c>
      <c r="E246" s="188">
        <v>10</v>
      </c>
      <c r="F246" s="38">
        <f t="shared" si="27"/>
        <v>30</v>
      </c>
      <c r="G246" s="189">
        <f t="shared" si="28"/>
        <v>30</v>
      </c>
      <c r="H246" s="35">
        <f>IF(E246="--","--", IF(VLOOKUP($B246,Residential!$B$5:$W$969,2,FALSE)="Yes", E246/0.03, "NV"))</f>
        <v>333.33333333333337</v>
      </c>
      <c r="I246" s="190">
        <f t="shared" si="29"/>
        <v>330</v>
      </c>
      <c r="J246" s="35">
        <f>IF(G246="--","--", IF(VLOOKUP($B246,Commercial!$B$5:$AE$975,2,FALSE)="Yes", G246/0.03, "NV"))</f>
        <v>1000</v>
      </c>
      <c r="K246" s="190">
        <f t="shared" si="30"/>
        <v>1000</v>
      </c>
      <c r="L246" s="39" t="str">
        <f>VLOOKUP($B246,Residential!$B$5:$W$969,22,FALSE)</f>
        <v>No EPA Value</v>
      </c>
      <c r="M246" s="36" t="str">
        <f t="shared" si="31"/>
        <v>NC</v>
      </c>
      <c r="N246" s="191" t="str">
        <f t="shared" si="32"/>
        <v>NC</v>
      </c>
      <c r="O246" s="37" t="str">
        <f>VLOOKUP($B246,Commercial!$B$5:$AE$975,22,FALSE)</f>
        <v>No EPA Value</v>
      </c>
      <c r="P246" s="36" t="str">
        <f t="shared" si="33"/>
        <v>NC</v>
      </c>
      <c r="Q246" s="192" t="str">
        <f t="shared" si="34"/>
        <v>NC</v>
      </c>
      <c r="R246" s="193">
        <f t="shared" si="35"/>
        <v>1</v>
      </c>
    </row>
    <row r="247" spans="2:18" s="185" customFormat="1" ht="15">
      <c r="B247" s="5" t="s">
        <v>870</v>
      </c>
      <c r="C247" s="186" t="s">
        <v>870</v>
      </c>
      <c r="D247" s="187" t="s">
        <v>91</v>
      </c>
      <c r="E247" s="188">
        <v>7500</v>
      </c>
      <c r="F247" s="38">
        <f t="shared" si="27"/>
        <v>22500</v>
      </c>
      <c r="G247" s="189">
        <f t="shared" si="28"/>
        <v>23000</v>
      </c>
      <c r="H247" s="35">
        <f>IF(E247="--","--", IF(VLOOKUP($B247,Residential!$B$5:$W$969,2,FALSE)="Yes", E247/0.03, "NV"))</f>
        <v>250000</v>
      </c>
      <c r="I247" s="190">
        <f t="shared" si="29"/>
        <v>250000</v>
      </c>
      <c r="J247" s="35">
        <f>IF(G247="--","--", IF(VLOOKUP($B247,Commercial!$B$5:$AE$975,2,FALSE)="Yes", G247/0.03, "NV"))</f>
        <v>766666.66666666674</v>
      </c>
      <c r="K247" s="190">
        <f t="shared" si="30"/>
        <v>770000</v>
      </c>
      <c r="L247" s="39">
        <f>VLOOKUP($B247,Residential!$B$5:$W$969,22,FALSE)</f>
        <v>6.9289827255278311</v>
      </c>
      <c r="M247" s="36">
        <f t="shared" si="31"/>
        <v>51967.370441458734</v>
      </c>
      <c r="N247" s="191">
        <f t="shared" si="32"/>
        <v>52000</v>
      </c>
      <c r="O247" s="37">
        <f>VLOOKUP($B247,Commercial!$B$5:$AE$975,22,FALSE)</f>
        <v>6.9406392694063923</v>
      </c>
      <c r="P247" s="36">
        <f t="shared" si="33"/>
        <v>159634.70319634702</v>
      </c>
      <c r="Q247" s="192">
        <f t="shared" si="34"/>
        <v>160000</v>
      </c>
      <c r="R247" s="193">
        <f t="shared" si="35"/>
        <v>1</v>
      </c>
    </row>
    <row r="248" spans="2:18" s="185" customFormat="1" ht="15.6" customHeight="1">
      <c r="B248" s="26" t="s">
        <v>873</v>
      </c>
      <c r="C248" s="186" t="s">
        <v>1161</v>
      </c>
      <c r="D248" s="187" t="s">
        <v>1162</v>
      </c>
      <c r="E248" s="202">
        <v>7.0999999999999994E-2</v>
      </c>
      <c r="F248" s="38">
        <f t="shared" si="27"/>
        <v>0.21299999999999997</v>
      </c>
      <c r="G248" s="189">
        <f t="shared" si="28"/>
        <v>0.21</v>
      </c>
      <c r="H248" s="35">
        <f>IF(E248="--","--", IF(VLOOKUP($B248,Residential!$B$5:$W$969,2,FALSE)="Yes", E248/0.03, "NV"))</f>
        <v>2.3666666666666667</v>
      </c>
      <c r="I248" s="190">
        <f t="shared" si="29"/>
        <v>2.4</v>
      </c>
      <c r="J248" s="35">
        <f>IF(G248="--","--", IF(VLOOKUP($B248,Commercial!$B$5:$AE$975,2,FALSE)="Yes", G248/0.03, "NV"))</f>
        <v>7</v>
      </c>
      <c r="K248" s="190">
        <f t="shared" si="30"/>
        <v>7</v>
      </c>
      <c r="L248" s="39">
        <f>VLOOKUP($B248,Residential!$B$5:$W$969,22,FALSE)</f>
        <v>7242.2062350119904</v>
      </c>
      <c r="M248" s="36">
        <f t="shared" si="31"/>
        <v>514.19664268585132</v>
      </c>
      <c r="N248" s="191">
        <f t="shared" si="32"/>
        <v>510</v>
      </c>
      <c r="O248" s="37">
        <f>VLOOKUP($B248,Commercial!$B$5:$AE$975,22,FALSE)</f>
        <v>7257.1428571428569</v>
      </c>
      <c r="P248" s="36">
        <f t="shared" si="33"/>
        <v>1524</v>
      </c>
      <c r="Q248" s="192">
        <f t="shared" si="34"/>
        <v>1500</v>
      </c>
      <c r="R248" s="193">
        <f t="shared" si="35"/>
        <v>1</v>
      </c>
    </row>
    <row r="249" spans="2:18" s="2" customFormat="1" ht="26.25" hidden="1">
      <c r="B249" s="5" t="s">
        <v>883</v>
      </c>
      <c r="C249" s="5" t="s">
        <v>883</v>
      </c>
      <c r="D249" s="6" t="s">
        <v>1163</v>
      </c>
      <c r="E249" s="12" t="s">
        <v>153</v>
      </c>
      <c r="F249" s="38" t="str">
        <f t="shared" si="27"/>
        <v>--</v>
      </c>
      <c r="G249" s="13" t="str">
        <f t="shared" si="28"/>
        <v>--</v>
      </c>
      <c r="H249" s="35" t="str">
        <f>IF(E249="--","--", IF(VLOOKUP($B249,Residential!$B$5:$W$969,2,FALSE)="Yes", E249/0.03, "NV"))</f>
        <v>--</v>
      </c>
      <c r="I249" s="33" t="str">
        <f t="shared" si="29"/>
        <v>--</v>
      </c>
      <c r="J249" s="35" t="str">
        <f>IF(G249="--","--", IF(VLOOKUP($B249,Commercial!$B$5:$AE$975,2,FALSE)="Yes", G249/0.03, "NV"))</f>
        <v>--</v>
      </c>
      <c r="K249" s="33" t="str">
        <f t="shared" si="30"/>
        <v>--</v>
      </c>
      <c r="L249" s="39" t="str">
        <f>VLOOKUP($B249,Residential!$B$5:$W$969,13,FALSE)</f>
        <v>-</v>
      </c>
      <c r="M249" s="36" t="str">
        <f t="shared" si="31"/>
        <v>--</v>
      </c>
      <c r="N249" s="22" t="str">
        <f t="shared" si="32"/>
        <v>--</v>
      </c>
      <c r="O249" s="37" t="str">
        <f>VLOOKUP($B249,Commercial!$B$5:$AE$975,13,FALSE)</f>
        <v>-</v>
      </c>
      <c r="P249" s="36" t="str">
        <f t="shared" si="33"/>
        <v>--</v>
      </c>
      <c r="Q249" s="23" t="str">
        <f t="shared" si="34"/>
        <v>--</v>
      </c>
      <c r="R249" s="40">
        <f t="shared" si="35"/>
        <v>0</v>
      </c>
    </row>
    <row r="250" spans="2:18" s="185" customFormat="1" ht="26.25">
      <c r="B250" s="5" t="s">
        <v>889</v>
      </c>
      <c r="C250" s="186" t="s">
        <v>889</v>
      </c>
      <c r="D250" s="187" t="s">
        <v>1164</v>
      </c>
      <c r="E250" s="188">
        <v>11000</v>
      </c>
      <c r="F250" s="38">
        <f t="shared" si="27"/>
        <v>33000</v>
      </c>
      <c r="G250" s="189">
        <f t="shared" si="28"/>
        <v>33000</v>
      </c>
      <c r="H250" s="35">
        <f>IF(E250="--","--", IF(VLOOKUP($B250,Residential!$B$5:$W$969,2,FALSE)="Yes", E250/0.03, "NV"))</f>
        <v>366666.66666666669</v>
      </c>
      <c r="I250" s="190">
        <f t="shared" si="29"/>
        <v>370000</v>
      </c>
      <c r="J250" s="35">
        <f>IF(G250="--","--", IF(VLOOKUP($B250,Commercial!$B$5:$AE$975,2,FALSE)="Yes", G250/0.03, "NV"))</f>
        <v>1100000</v>
      </c>
      <c r="K250" s="190">
        <f t="shared" si="30"/>
        <v>1100000</v>
      </c>
      <c r="L250" s="39">
        <f>VLOOKUP($B250,Residential!$B$5:$W$969,22,FALSE)</f>
        <v>2.4376199616122842</v>
      </c>
      <c r="M250" s="36">
        <f t="shared" si="31"/>
        <v>26813.819577735125</v>
      </c>
      <c r="N250" s="191">
        <f t="shared" si="32"/>
        <v>27000</v>
      </c>
      <c r="O250" s="37">
        <f>VLOOKUP($B250,Commercial!$B$5:$AE$975,22,FALSE)</f>
        <v>2.4337899543378994</v>
      </c>
      <c r="P250" s="36">
        <f t="shared" si="33"/>
        <v>80315.068493150684</v>
      </c>
      <c r="Q250" s="192">
        <f t="shared" si="34"/>
        <v>80000</v>
      </c>
      <c r="R250" s="193">
        <f t="shared" si="35"/>
        <v>1</v>
      </c>
    </row>
    <row r="251" spans="2:18" s="2" customFormat="1" ht="15" hidden="1">
      <c r="B251" s="5" t="s">
        <v>891</v>
      </c>
      <c r="C251" s="5" t="s">
        <v>891</v>
      </c>
      <c r="D251" s="6" t="s">
        <v>1165</v>
      </c>
      <c r="E251" s="12" t="s">
        <v>153</v>
      </c>
      <c r="F251" s="38" t="str">
        <f t="shared" si="27"/>
        <v>--</v>
      </c>
      <c r="G251" s="13" t="str">
        <f t="shared" si="28"/>
        <v>--</v>
      </c>
      <c r="H251" s="35" t="str">
        <f>IF(E251="--","--", IF(VLOOKUP($B251,Residential!$B$5:$W$969,2,FALSE)="Yes", E251/0.03, "NV"))</f>
        <v>--</v>
      </c>
      <c r="I251" s="33" t="str">
        <f t="shared" si="29"/>
        <v>--</v>
      </c>
      <c r="J251" s="35" t="str">
        <f>IF(G251="--","--", IF(VLOOKUP($B251,Commercial!$B$5:$AE$975,2,FALSE)="Yes", G251/0.03, "NV"))</f>
        <v>--</v>
      </c>
      <c r="K251" s="33" t="str">
        <f t="shared" si="30"/>
        <v>--</v>
      </c>
      <c r="L251" s="39">
        <f>VLOOKUP($B251,Residential!$B$5:$W$969,13,FALSE)</f>
        <v>5.85</v>
      </c>
      <c r="M251" s="36" t="str">
        <f t="shared" si="31"/>
        <v>--</v>
      </c>
      <c r="N251" s="22" t="str">
        <f t="shared" si="32"/>
        <v>--</v>
      </c>
      <c r="O251" s="37">
        <f>VLOOKUP($B251,Commercial!$B$5:$AE$975,13,FALSE)</f>
        <v>25.6</v>
      </c>
      <c r="P251" s="36" t="str">
        <f t="shared" si="33"/>
        <v>--</v>
      </c>
      <c r="Q251" s="23" t="str">
        <f t="shared" si="34"/>
        <v>--</v>
      </c>
      <c r="R251" s="40">
        <f t="shared" si="35"/>
        <v>0</v>
      </c>
    </row>
    <row r="252" spans="2:18" s="185" customFormat="1" ht="18.600000000000001" customHeight="1">
      <c r="B252" s="5" t="s">
        <v>893</v>
      </c>
      <c r="C252" s="186" t="s">
        <v>893</v>
      </c>
      <c r="D252" s="187" t="s">
        <v>1166</v>
      </c>
      <c r="E252" s="195">
        <v>2.1</v>
      </c>
      <c r="F252" s="44">
        <f t="shared" si="27"/>
        <v>6.3000000000000007</v>
      </c>
      <c r="G252" s="197">
        <f t="shared" si="28"/>
        <v>6.3</v>
      </c>
      <c r="H252" s="35">
        <f>IF(E252="--","--", IF(VLOOKUP($B252,Residential!$B$5:$W$969,2,FALSE)="Yes", E252/0.03, "NV"))</f>
        <v>70</v>
      </c>
      <c r="I252" s="190">
        <f t="shared" si="29"/>
        <v>70</v>
      </c>
      <c r="J252" s="35">
        <f>IF(G252="--","--", IF(VLOOKUP($B252,Commercial!$B$5:$AE$975,2,FALSE)="Yes", G252/0.03, "NV"))</f>
        <v>210</v>
      </c>
      <c r="K252" s="190">
        <f t="shared" si="30"/>
        <v>210</v>
      </c>
      <c r="L252" s="39">
        <f>VLOOKUP($B252,Residential!$B$5:$W$969,22,FALSE)</f>
        <v>4.4142259414225942</v>
      </c>
      <c r="M252" s="36">
        <f t="shared" si="31"/>
        <v>9.2698744769874484</v>
      </c>
      <c r="N252" s="191">
        <f t="shared" si="32"/>
        <v>9.3000000000000007</v>
      </c>
      <c r="O252" s="37">
        <f>VLOOKUP($B252,Commercial!$B$5:$AE$975,22,FALSE)</f>
        <v>4.414715719063544</v>
      </c>
      <c r="P252" s="36">
        <f t="shared" si="33"/>
        <v>27.812709030100326</v>
      </c>
      <c r="Q252" s="192">
        <f t="shared" si="34"/>
        <v>28</v>
      </c>
      <c r="R252" s="193">
        <f t="shared" si="35"/>
        <v>1</v>
      </c>
    </row>
    <row r="253" spans="2:18" s="2" customFormat="1" ht="15" hidden="1">
      <c r="B253" s="5" t="s">
        <v>895</v>
      </c>
      <c r="C253" s="5" t="s">
        <v>895</v>
      </c>
      <c r="D253" s="6" t="s">
        <v>1167</v>
      </c>
      <c r="E253" s="12" t="s">
        <v>153</v>
      </c>
      <c r="F253" s="44" t="str">
        <f t="shared" si="27"/>
        <v>--</v>
      </c>
      <c r="G253" s="15" t="str">
        <f t="shared" si="28"/>
        <v>--</v>
      </c>
      <c r="H253" s="35" t="str">
        <f>IF(E253="--","--", IF(VLOOKUP($B253,Residential!$B$5:$W$969,2,FALSE)="Yes", E253/0.03, "NV"))</f>
        <v>--</v>
      </c>
      <c r="I253" s="33" t="str">
        <f t="shared" si="29"/>
        <v>--</v>
      </c>
      <c r="J253" s="35" t="str">
        <f>IF(G253="--","--", IF(VLOOKUP($B253,Commercial!$B$5:$AE$975,2,FALSE)="Yes", G253/0.03, "NV"))</f>
        <v>--</v>
      </c>
      <c r="K253" s="33" t="str">
        <f t="shared" si="30"/>
        <v>--</v>
      </c>
      <c r="L253" s="39" t="str">
        <f>VLOOKUP($B253,Residential!$B$5:$W$969,13,FALSE)</f>
        <v>-</v>
      </c>
      <c r="M253" s="36" t="str">
        <f t="shared" si="31"/>
        <v>--</v>
      </c>
      <c r="N253" s="22" t="str">
        <f t="shared" si="32"/>
        <v>--</v>
      </c>
      <c r="O253" s="37" t="str">
        <f>VLOOKUP($B253,Commercial!$B$5:$AE$975,13,FALSE)</f>
        <v>-</v>
      </c>
      <c r="P253" s="36" t="str">
        <f t="shared" si="33"/>
        <v>--</v>
      </c>
      <c r="Q253" s="23" t="str">
        <f t="shared" si="34"/>
        <v>--</v>
      </c>
      <c r="R253" s="40">
        <f t="shared" si="35"/>
        <v>0</v>
      </c>
    </row>
    <row r="254" spans="2:18" s="185" customFormat="1" ht="15">
      <c r="B254" s="5" t="s">
        <v>897</v>
      </c>
      <c r="C254" s="186" t="s">
        <v>897</v>
      </c>
      <c r="D254" s="187" t="s">
        <v>1168</v>
      </c>
      <c r="E254" s="195">
        <v>1.8</v>
      </c>
      <c r="F254" s="44">
        <f t="shared" si="27"/>
        <v>5.4</v>
      </c>
      <c r="G254" s="197">
        <f t="shared" si="28"/>
        <v>5.4</v>
      </c>
      <c r="H254" s="35">
        <f>IF(E254="--","--", IF(VLOOKUP($B254,Residential!$B$5:$W$969,2,FALSE)="Yes", E254/0.03, "NV"))</f>
        <v>60.000000000000007</v>
      </c>
      <c r="I254" s="190">
        <f t="shared" si="29"/>
        <v>60</v>
      </c>
      <c r="J254" s="35">
        <f>IF(G254="--","--", IF(VLOOKUP($B254,Commercial!$B$5:$AE$975,2,FALSE)="Yes", G254/0.03, "NV"))</f>
        <v>180.00000000000003</v>
      </c>
      <c r="K254" s="190">
        <f t="shared" si="30"/>
        <v>180</v>
      </c>
      <c r="L254" s="39">
        <f>VLOOKUP($B254,Residential!$B$5:$W$969,22,FALSE)</f>
        <v>150.47923322683707</v>
      </c>
      <c r="M254" s="36">
        <f t="shared" si="31"/>
        <v>270.8626198083067</v>
      </c>
      <c r="N254" s="191">
        <f t="shared" si="32"/>
        <v>270</v>
      </c>
      <c r="O254" s="37">
        <f>VLOOKUP($B254,Commercial!$B$5:$AE$975,22,FALSE)</f>
        <v>151.14503816793894</v>
      </c>
      <c r="P254" s="36">
        <f t="shared" si="33"/>
        <v>816.18320610687033</v>
      </c>
      <c r="Q254" s="192">
        <f t="shared" si="34"/>
        <v>820</v>
      </c>
      <c r="R254" s="193">
        <f t="shared" si="35"/>
        <v>1</v>
      </c>
    </row>
    <row r="255" spans="2:18" s="185" customFormat="1" ht="15">
      <c r="B255" s="5" t="s">
        <v>901</v>
      </c>
      <c r="C255" s="186" t="s">
        <v>901</v>
      </c>
      <c r="D255" s="187" t="s">
        <v>900</v>
      </c>
      <c r="E255" s="188">
        <v>2800</v>
      </c>
      <c r="F255" s="38">
        <f t="shared" si="27"/>
        <v>8400</v>
      </c>
      <c r="G255" s="189">
        <f t="shared" si="28"/>
        <v>8400</v>
      </c>
      <c r="H255" s="35">
        <f>IF(E255="--","--", IF(VLOOKUP($B255,Residential!$B$5:$W$969,2,FALSE)="Yes", E255/0.03, "NV"))</f>
        <v>93333.333333333343</v>
      </c>
      <c r="I255" s="190">
        <f t="shared" si="29"/>
        <v>93000</v>
      </c>
      <c r="J255" s="35">
        <f>IF(G255="--","--", IF(VLOOKUP($B255,Commercial!$B$5:$AE$975,2,FALSE)="Yes", G255/0.03, "NV"))</f>
        <v>280000</v>
      </c>
      <c r="K255" s="190">
        <f t="shared" si="30"/>
        <v>280000</v>
      </c>
      <c r="L255" s="39">
        <f>VLOOKUP($B255,Residential!$B$5:$W$969,22,FALSE)</f>
        <v>295.89041095890411</v>
      </c>
      <c r="M255" s="36">
        <f t="shared" si="31"/>
        <v>828493.15068493155</v>
      </c>
      <c r="N255" s="191">
        <f t="shared" si="32"/>
        <v>830000</v>
      </c>
      <c r="O255" s="37">
        <f>VLOOKUP($B255,Commercial!$B$5:$AE$975,22,FALSE)</f>
        <v>295.114006514658</v>
      </c>
      <c r="P255" s="36">
        <f t="shared" si="33"/>
        <v>2478957.6547231274</v>
      </c>
      <c r="Q255" s="192">
        <f t="shared" si="34"/>
        <v>2500000</v>
      </c>
      <c r="R255" s="193">
        <f t="shared" si="35"/>
        <v>1</v>
      </c>
    </row>
    <row r="256" spans="2:18" s="2" customFormat="1" ht="15" hidden="1">
      <c r="B256" s="5" t="s">
        <v>905</v>
      </c>
      <c r="C256" s="5" t="s">
        <v>905</v>
      </c>
      <c r="D256" s="6" t="s">
        <v>1169</v>
      </c>
      <c r="E256" s="12" t="s">
        <v>153</v>
      </c>
      <c r="F256" s="38" t="str">
        <f t="shared" si="27"/>
        <v>--</v>
      </c>
      <c r="G256" s="13" t="str">
        <f t="shared" si="28"/>
        <v>--</v>
      </c>
      <c r="H256" s="35" t="str">
        <f>IF(E256="--","--", IF(VLOOKUP($B256,Residential!$B$5:$W$969,2,FALSE)="Yes", E256/0.03, "NV"))</f>
        <v>--</v>
      </c>
      <c r="I256" s="33" t="str">
        <f t="shared" si="29"/>
        <v>--</v>
      </c>
      <c r="J256" s="35" t="str">
        <f>IF(G256="--","--", IF(VLOOKUP($B256,Commercial!$B$5:$AE$975,2,FALSE)="Yes", G256/0.03, "NV"))</f>
        <v>--</v>
      </c>
      <c r="K256" s="33" t="str">
        <f t="shared" si="30"/>
        <v>--</v>
      </c>
      <c r="L256" s="39" t="str">
        <f>VLOOKUP($B256,Residential!$B$5:$W$969,13,FALSE)</f>
        <v>--</v>
      </c>
      <c r="M256" s="36" t="str">
        <f t="shared" si="31"/>
        <v>--</v>
      </c>
      <c r="N256" s="22" t="str">
        <f t="shared" si="32"/>
        <v>--</v>
      </c>
      <c r="O256" s="37" t="str">
        <f>VLOOKUP($B256,Commercial!$B$5:$AE$975,13,FALSE)</f>
        <v>--</v>
      </c>
      <c r="P256" s="36" t="str">
        <f t="shared" si="33"/>
        <v>--</v>
      </c>
      <c r="Q256" s="23" t="str">
        <f t="shared" si="34"/>
        <v>--</v>
      </c>
      <c r="R256" s="40">
        <f t="shared" si="35"/>
        <v>0</v>
      </c>
    </row>
    <row r="257" spans="2:18" s="2" customFormat="1" ht="15" hidden="1">
      <c r="B257" s="5" t="s">
        <v>907</v>
      </c>
      <c r="C257" s="5" t="s">
        <v>907</v>
      </c>
      <c r="D257" s="6" t="s">
        <v>1170</v>
      </c>
      <c r="E257" s="12" t="s">
        <v>153</v>
      </c>
      <c r="F257" s="38" t="str">
        <f t="shared" si="27"/>
        <v>--</v>
      </c>
      <c r="G257" s="13" t="str">
        <f t="shared" si="28"/>
        <v>--</v>
      </c>
      <c r="H257" s="35" t="str">
        <f>IF(E257="--","--", IF(VLOOKUP($B257,Residential!$B$5:$W$969,2,FALSE)="Yes", E257/0.03, "NV"))</f>
        <v>--</v>
      </c>
      <c r="I257" s="33" t="str">
        <f t="shared" si="29"/>
        <v>--</v>
      </c>
      <c r="J257" s="35" t="str">
        <f>IF(G257="--","--", IF(VLOOKUP($B257,Commercial!$B$5:$AE$975,2,FALSE)="Yes", G257/0.03, "NV"))</f>
        <v>--</v>
      </c>
      <c r="K257" s="33" t="str">
        <f t="shared" si="30"/>
        <v>--</v>
      </c>
      <c r="L257" s="39" t="str">
        <f>VLOOKUP($B257,Residential!$B$5:$W$969,13,FALSE)</f>
        <v>--</v>
      </c>
      <c r="M257" s="36" t="str">
        <f t="shared" si="31"/>
        <v>--</v>
      </c>
      <c r="N257" s="22" t="str">
        <f t="shared" si="32"/>
        <v>--</v>
      </c>
      <c r="O257" s="37" t="str">
        <f>VLOOKUP($B257,Commercial!$B$5:$AE$975,13,FALSE)</f>
        <v>--</v>
      </c>
      <c r="P257" s="36" t="str">
        <f t="shared" si="33"/>
        <v>--</v>
      </c>
      <c r="Q257" s="23" t="str">
        <f t="shared" si="34"/>
        <v>--</v>
      </c>
      <c r="R257" s="40">
        <f t="shared" si="35"/>
        <v>0</v>
      </c>
    </row>
    <row r="258" spans="2:18" s="2" customFormat="1" ht="15" hidden="1">
      <c r="B258" s="5" t="s">
        <v>909</v>
      </c>
      <c r="C258" s="5" t="s">
        <v>909</v>
      </c>
      <c r="D258" s="6" t="s">
        <v>1171</v>
      </c>
      <c r="E258" s="12" t="s">
        <v>153</v>
      </c>
      <c r="F258" s="38" t="str">
        <f t="shared" si="27"/>
        <v>--</v>
      </c>
      <c r="G258" s="13" t="str">
        <f t="shared" si="28"/>
        <v>--</v>
      </c>
      <c r="H258" s="35" t="str">
        <f>IF(E258="--","--", IF(VLOOKUP($B258,Residential!$B$5:$W$969,2,FALSE)="Yes", E258/0.03, "NV"))</f>
        <v>--</v>
      </c>
      <c r="I258" s="33" t="str">
        <f t="shared" si="29"/>
        <v>--</v>
      </c>
      <c r="J258" s="35" t="str">
        <f>IF(G258="--","--", IF(VLOOKUP($B258,Commercial!$B$5:$AE$975,2,FALSE)="Yes", G258/0.03, "NV"))</f>
        <v>--</v>
      </c>
      <c r="K258" s="33" t="str">
        <f t="shared" si="30"/>
        <v>--</v>
      </c>
      <c r="L258" s="39" t="str">
        <f>VLOOKUP($B258,Residential!$B$5:$W$969,13,FALSE)</f>
        <v>--</v>
      </c>
      <c r="M258" s="36" t="str">
        <f t="shared" si="31"/>
        <v>--</v>
      </c>
      <c r="N258" s="22" t="str">
        <f t="shared" si="32"/>
        <v>--</v>
      </c>
      <c r="O258" s="37" t="str">
        <f>VLOOKUP($B258,Commercial!$B$5:$AE$975,13,FALSE)</f>
        <v>--</v>
      </c>
      <c r="P258" s="36" t="str">
        <f t="shared" si="33"/>
        <v>--</v>
      </c>
      <c r="Q258" s="23" t="str">
        <f t="shared" si="34"/>
        <v>--</v>
      </c>
      <c r="R258" s="40">
        <f t="shared" si="35"/>
        <v>0</v>
      </c>
    </row>
    <row r="259" spans="2:18" s="2" customFormat="1" ht="15" hidden="1">
      <c r="B259" s="5" t="s">
        <v>915</v>
      </c>
      <c r="C259" s="5" t="s">
        <v>915</v>
      </c>
      <c r="D259" s="6" t="s">
        <v>1172</v>
      </c>
      <c r="E259" s="12" t="s">
        <v>153</v>
      </c>
      <c r="F259" s="38" t="str">
        <f t="shared" si="27"/>
        <v>--</v>
      </c>
      <c r="G259" s="13" t="str">
        <f t="shared" si="28"/>
        <v>--</v>
      </c>
      <c r="H259" s="35" t="str">
        <f>IF(E259="--","--", IF(VLOOKUP($B259,Residential!$B$5:$W$969,2,FALSE)="Yes", E259/0.03, "NV"))</f>
        <v>--</v>
      </c>
      <c r="I259" s="33" t="str">
        <f t="shared" si="29"/>
        <v>--</v>
      </c>
      <c r="J259" s="35" t="str">
        <f>IF(G259="--","--", IF(VLOOKUP($B259,Commercial!$B$5:$AE$975,2,FALSE)="Yes", G259/0.03, "NV"))</f>
        <v>--</v>
      </c>
      <c r="K259" s="33" t="str">
        <f t="shared" si="30"/>
        <v>--</v>
      </c>
      <c r="L259" s="39" t="str">
        <f>VLOOKUP($B259,Residential!$B$5:$W$969,13,FALSE)</f>
        <v>-</v>
      </c>
      <c r="M259" s="36" t="str">
        <f t="shared" si="31"/>
        <v>--</v>
      </c>
      <c r="N259" s="22" t="str">
        <f t="shared" si="32"/>
        <v>--</v>
      </c>
      <c r="O259" s="37" t="str">
        <f>VLOOKUP($B259,Commercial!$B$5:$AE$975,13,FALSE)</f>
        <v>-</v>
      </c>
      <c r="P259" s="36" t="str">
        <f t="shared" si="33"/>
        <v>--</v>
      </c>
      <c r="Q259" s="23" t="str">
        <f t="shared" si="34"/>
        <v>--</v>
      </c>
      <c r="R259" s="40">
        <f t="shared" si="35"/>
        <v>0</v>
      </c>
    </row>
    <row r="260" spans="2:18" s="185" customFormat="1" ht="15">
      <c r="B260" s="5" t="s">
        <v>919</v>
      </c>
      <c r="C260" s="186" t="s">
        <v>919</v>
      </c>
      <c r="D260" s="187" t="s">
        <v>1173</v>
      </c>
      <c r="E260" s="195">
        <v>0.8</v>
      </c>
      <c r="F260" s="44">
        <f t="shared" si="27"/>
        <v>2.4000000000000004</v>
      </c>
      <c r="G260" s="197">
        <f t="shared" si="28"/>
        <v>2.4</v>
      </c>
      <c r="H260" s="35" t="str">
        <f>IF(E260="--","--", IF(VLOOKUP($B260,Residential!$B$5:$W$969,2,FALSE)="Yes", E260/0.03, "NV"))</f>
        <v>NV</v>
      </c>
      <c r="I260" s="190" t="str">
        <f t="shared" si="29"/>
        <v>NV</v>
      </c>
      <c r="J260" s="35" t="str">
        <f>IF(G260="--","--", IF(VLOOKUP($B260,Commercial!$B$5:$AE$975,2,FALSE)="Yes", G260/0.03, "NV"))</f>
        <v>NV</v>
      </c>
      <c r="K260" s="190" t="str">
        <f t="shared" si="30"/>
        <v>NV</v>
      </c>
      <c r="L260" s="39" t="str">
        <f>VLOOKUP($B260,Residential!$B$5:$W$969,22,FALSE)</f>
        <v>NV</v>
      </c>
      <c r="M260" s="36" t="str">
        <f t="shared" si="31"/>
        <v>NV</v>
      </c>
      <c r="N260" s="191" t="str">
        <f t="shared" si="32"/>
        <v>NV</v>
      </c>
      <c r="O260" s="37" t="str">
        <f>VLOOKUP($B260,Commercial!$B$5:$AE$975,22,FALSE)</f>
        <v>NV</v>
      </c>
      <c r="P260" s="36" t="str">
        <f t="shared" si="33"/>
        <v>NV</v>
      </c>
      <c r="Q260" s="192" t="str">
        <f t="shared" si="34"/>
        <v>NV</v>
      </c>
      <c r="R260" s="193">
        <f t="shared" si="35"/>
        <v>1</v>
      </c>
    </row>
    <row r="261" spans="2:18" s="185" customFormat="1" ht="15">
      <c r="B261" s="5" t="s">
        <v>917</v>
      </c>
      <c r="C261" s="186" t="s">
        <v>917</v>
      </c>
      <c r="D261" s="187" t="s">
        <v>1174</v>
      </c>
      <c r="E261" s="188">
        <v>30</v>
      </c>
      <c r="F261" s="38">
        <f t="shared" si="27"/>
        <v>90</v>
      </c>
      <c r="G261" s="189">
        <f t="shared" si="28"/>
        <v>90</v>
      </c>
      <c r="H261" s="35" t="str">
        <f>IF(E261="--","--", IF(VLOOKUP($B261,Residential!$B$5:$W$969,2,FALSE)="Yes", E261/0.03, "NV"))</f>
        <v>NV</v>
      </c>
      <c r="I261" s="190" t="str">
        <f t="shared" si="29"/>
        <v>NV</v>
      </c>
      <c r="J261" s="35" t="str">
        <f>IF(G261="--","--", IF(VLOOKUP($B261,Commercial!$B$5:$AE$975,2,FALSE)="Yes", G261/0.03, "NV"))</f>
        <v>NV</v>
      </c>
      <c r="K261" s="190" t="str">
        <f t="shared" si="30"/>
        <v>NV</v>
      </c>
      <c r="L261" s="39" t="str">
        <f>VLOOKUP($B261,Residential!$B$5:$W$969,22,FALSE)</f>
        <v>NV</v>
      </c>
      <c r="M261" s="36" t="str">
        <f t="shared" si="31"/>
        <v>NV</v>
      </c>
      <c r="N261" s="191" t="str">
        <f t="shared" si="32"/>
        <v>NV</v>
      </c>
      <c r="O261" s="37" t="str">
        <f>VLOOKUP($B261,Commercial!$B$5:$AE$975,22,FALSE)</f>
        <v>NV</v>
      </c>
      <c r="P261" s="36" t="str">
        <f t="shared" si="33"/>
        <v>NV</v>
      </c>
      <c r="Q261" s="192" t="str">
        <f t="shared" si="34"/>
        <v>NV</v>
      </c>
      <c r="R261" s="193">
        <f t="shared" si="35"/>
        <v>1</v>
      </c>
    </row>
    <row r="262" spans="2:18" s="185" customFormat="1" ht="15">
      <c r="B262" s="5" t="s">
        <v>921</v>
      </c>
      <c r="C262" s="186" t="s">
        <v>921</v>
      </c>
      <c r="D262" s="187" t="s">
        <v>1175</v>
      </c>
      <c r="E262" s="188">
        <v>200</v>
      </c>
      <c r="F262" s="38">
        <f t="shared" si="27"/>
        <v>600</v>
      </c>
      <c r="G262" s="189">
        <f t="shared" si="28"/>
        <v>600</v>
      </c>
      <c r="H262" s="35">
        <f>IF(E262="--","--", IF(VLOOKUP($B262,Residential!$B$5:$W$969,2,FALSE)="Yes", E262/0.03, "NV"))</f>
        <v>6666.666666666667</v>
      </c>
      <c r="I262" s="190">
        <f t="shared" si="29"/>
        <v>6700</v>
      </c>
      <c r="J262" s="35">
        <f>IF(G262="--","--", IF(VLOOKUP($B262,Commercial!$B$5:$AE$975,2,FALSE)="Yes", G262/0.03, "NV"))</f>
        <v>20000</v>
      </c>
      <c r="K262" s="190">
        <f t="shared" si="30"/>
        <v>20000</v>
      </c>
      <c r="L262" s="39">
        <f>VLOOKUP($B262,Residential!$B$5:$W$969,22,FALSE)</f>
        <v>90.909090909090907</v>
      </c>
      <c r="M262" s="36">
        <f t="shared" si="31"/>
        <v>18181.81818181818</v>
      </c>
      <c r="N262" s="191">
        <f t="shared" si="32"/>
        <v>18000</v>
      </c>
      <c r="O262" s="37">
        <f>VLOOKUP($B262,Commercial!$B$5:$AE$975,22,FALSE)</f>
        <v>90.867579908675793</v>
      </c>
      <c r="P262" s="36">
        <f t="shared" si="33"/>
        <v>54520.547945205479</v>
      </c>
      <c r="Q262" s="192">
        <f t="shared" si="34"/>
        <v>55000</v>
      </c>
      <c r="R262" s="193">
        <f t="shared" si="35"/>
        <v>1</v>
      </c>
    </row>
    <row r="263" spans="2:18" s="2" customFormat="1" ht="15" hidden="1">
      <c r="B263" s="5" t="s">
        <v>923</v>
      </c>
      <c r="C263" s="5" t="s">
        <v>923</v>
      </c>
      <c r="D263" s="6" t="s">
        <v>1176</v>
      </c>
      <c r="E263" s="12" t="s">
        <v>153</v>
      </c>
      <c r="F263" s="38" t="str">
        <f t="shared" ref="F263:F266" si="36">IF(E263="--", "--", 3*E263)</f>
        <v>--</v>
      </c>
      <c r="G263" s="13" t="str">
        <f t="shared" ref="G263:G266" si="37">IF(ISNUMBER(F263),ROUND(F263,2-(1+INT(LOG10(F263)))), F263)</f>
        <v>--</v>
      </c>
      <c r="H263" s="35" t="str">
        <f>IF(E263="--","--", IF(VLOOKUP($B263,Residential!$B$5:$W$969,2,FALSE)="Yes", E263/0.03, "NV"))</f>
        <v>--</v>
      </c>
      <c r="I263" s="33" t="str">
        <f t="shared" ref="I263:I266" si="38">IF(ISNUMBER(H263), ROUND(H263,2-(1+INT(LOG10(H263)))), IF(ISTEXT(H263)=TRUE, H263, "--"))</f>
        <v>--</v>
      </c>
      <c r="J263" s="35" t="str">
        <f>IF(G263="--","--", IF(VLOOKUP($B263,Commercial!$B$5:$AE$975,2,FALSE)="Yes", G263/0.03, "NV"))</f>
        <v>--</v>
      </c>
      <c r="K263" s="33" t="str">
        <f t="shared" ref="K263:K266" si="39">IF(ISNUMBER(J263), ROUND(J263,2-(1+INT(LOG10(J263)))), IF(ISTEXT(J263)=TRUE, J263, "--"))</f>
        <v>--</v>
      </c>
      <c r="L263" s="39">
        <f>VLOOKUP($B263,Residential!$B$5:$W$969,13,FALSE)</f>
        <v>6.24</v>
      </c>
      <c r="M263" s="36" t="str">
        <f t="shared" ref="M263:M266" si="40">IF(AND(ISNUMBER(L263), ISNUMBER(E263)), E263*L263, IF(I263="NV", "NV", IF(E263="--", "--", "NC")))</f>
        <v>--</v>
      </c>
      <c r="N263" s="22" t="str">
        <f t="shared" ref="N263:N266" si="41">IF(ISNUMBER(M263),ROUND(M263,2-(1+INT(LOG10(M263)))), M263)</f>
        <v>--</v>
      </c>
      <c r="O263" s="37">
        <f>VLOOKUP($B263,Commercial!$B$5:$AE$975,13,FALSE)</f>
        <v>27.3</v>
      </c>
      <c r="P263" s="36" t="str">
        <f t="shared" ref="P263:P266" si="42">IF(AND(ISNUMBER(O263), ISNUMBER(G263)), G263*O263, IF(K263="NV", "NV", IF(G263="--", "--", "NC")))</f>
        <v>--</v>
      </c>
      <c r="Q263" s="23" t="str">
        <f t="shared" ref="Q263:Q266" si="43">IF(ISNUMBER(P263),ROUND(P263,2-(1+INT(LOG10(P263)))), P263)</f>
        <v>--</v>
      </c>
      <c r="R263" s="40">
        <f t="shared" ref="R263:R266" si="44">IF(ISNUMBER(E263),1,0)</f>
        <v>0</v>
      </c>
    </row>
    <row r="264" spans="2:18" s="185" customFormat="1" ht="15">
      <c r="B264" s="5" t="s">
        <v>925</v>
      </c>
      <c r="C264" s="186" t="s">
        <v>925</v>
      </c>
      <c r="D264" s="187" t="s">
        <v>1177</v>
      </c>
      <c r="E264" s="188">
        <v>1300</v>
      </c>
      <c r="F264" s="38">
        <f t="shared" si="36"/>
        <v>3900</v>
      </c>
      <c r="G264" s="189">
        <f t="shared" si="37"/>
        <v>3900</v>
      </c>
      <c r="H264" s="35">
        <f>IF(E264="--","--", IF(VLOOKUP($B264,Residential!$B$5:$W$969,2,FALSE)="Yes", E264/0.03, "NV"))</f>
        <v>43333.333333333336</v>
      </c>
      <c r="I264" s="190">
        <f t="shared" si="38"/>
        <v>43000</v>
      </c>
      <c r="J264" s="35">
        <f>IF(G264="--","--", IF(VLOOKUP($B264,Commercial!$B$5:$AE$975,2,FALSE)="Yes", G264/0.03, "NV"))</f>
        <v>130000</v>
      </c>
      <c r="K264" s="190">
        <f t="shared" si="39"/>
        <v>130000</v>
      </c>
      <c r="L264" s="212">
        <f>VLOOKUP($B264,Residential!$B$5:$W$969,22,FALSE)</f>
        <v>1.1904761904761902</v>
      </c>
      <c r="M264" s="36">
        <f t="shared" si="40"/>
        <v>1547.6190476190473</v>
      </c>
      <c r="N264" s="191">
        <f t="shared" si="41"/>
        <v>1500</v>
      </c>
      <c r="O264" s="211">
        <f>VLOOKUP($B264,Commercial!$B$5:$AE$975,22,FALSE)</f>
        <v>1.1899641577060933</v>
      </c>
      <c r="P264" s="36">
        <f t="shared" si="42"/>
        <v>4640.8602150537636</v>
      </c>
      <c r="Q264" s="192">
        <f t="shared" si="43"/>
        <v>4600</v>
      </c>
      <c r="R264" s="193">
        <f t="shared" si="44"/>
        <v>1</v>
      </c>
    </row>
    <row r="265" spans="2:18" s="185" customFormat="1" ht="15">
      <c r="B265" s="5" t="s">
        <v>425</v>
      </c>
      <c r="C265" s="186" t="s">
        <v>425</v>
      </c>
      <c r="D265" s="187" t="s">
        <v>1178</v>
      </c>
      <c r="E265" s="188">
        <v>200</v>
      </c>
      <c r="F265" s="38">
        <f t="shared" si="36"/>
        <v>600</v>
      </c>
      <c r="G265" s="189">
        <f t="shared" si="37"/>
        <v>600</v>
      </c>
      <c r="H265" s="35">
        <f>IF(E265="--","--", IF(VLOOKUP($B265,Residential!$B$5:$W$969,2,FALSE)="Yes", E265/0.03, "NV"))</f>
        <v>6666.666666666667</v>
      </c>
      <c r="I265" s="190">
        <f t="shared" si="38"/>
        <v>6700</v>
      </c>
      <c r="J265" s="35">
        <f>IF(G265="--","--", IF(VLOOKUP($B265,Commercial!$B$5:$AE$975,2,FALSE)="Yes", G265/0.03, "NV"))</f>
        <v>20000</v>
      </c>
      <c r="K265" s="190">
        <f t="shared" si="39"/>
        <v>20000</v>
      </c>
      <c r="L265" s="212">
        <f>VLOOKUP($B265,Residential!$B$5:$W$969,22,FALSE)</f>
        <v>1.447941888619855</v>
      </c>
      <c r="M265" s="36">
        <f t="shared" si="40"/>
        <v>289.58837772397101</v>
      </c>
      <c r="N265" s="191">
        <f t="shared" si="41"/>
        <v>290</v>
      </c>
      <c r="O265" s="211">
        <f>VLOOKUP($B265,Commercial!$B$5:$AE$975,22,FALSE)</f>
        <v>1.4508670520231215</v>
      </c>
      <c r="P265" s="36">
        <f t="shared" si="42"/>
        <v>870.52023121387288</v>
      </c>
      <c r="Q265" s="192">
        <f t="shared" si="43"/>
        <v>870</v>
      </c>
      <c r="R265" s="193">
        <f t="shared" si="44"/>
        <v>1</v>
      </c>
    </row>
    <row r="266" spans="2:18" s="185" customFormat="1" ht="25.5">
      <c r="B266" s="43" t="s">
        <v>933</v>
      </c>
      <c r="C266" s="205" t="s">
        <v>933</v>
      </c>
      <c r="D266" s="187" t="s">
        <v>1179</v>
      </c>
      <c r="E266" s="206">
        <v>8700</v>
      </c>
      <c r="F266" s="41">
        <f t="shared" si="36"/>
        <v>26100</v>
      </c>
      <c r="G266" s="189">
        <f t="shared" si="37"/>
        <v>26000</v>
      </c>
      <c r="H266" s="17">
        <f>IF(E266="--","--", IF(VLOOKUP($B266,Residential!$B$5:$W$969,2,FALSE)="Yes", E266/0.03, "NV"))</f>
        <v>290000</v>
      </c>
      <c r="I266" s="190">
        <f t="shared" si="38"/>
        <v>290000</v>
      </c>
      <c r="J266" s="17">
        <f>IF(G266="--","--", IF(VLOOKUP($B266,Commercial!$B$5:$AE$975,2,FALSE)="Yes", G266/0.03, "NV"))</f>
        <v>866666.66666666674</v>
      </c>
      <c r="K266" s="190">
        <f t="shared" si="39"/>
        <v>870000</v>
      </c>
      <c r="L266" s="212">
        <f>VLOOKUP($B266,Residential!$B$5:$W$969,22,FALSE)</f>
        <v>7.5192307692307692</v>
      </c>
      <c r="M266" s="42">
        <f t="shared" si="40"/>
        <v>65417.307692307695</v>
      </c>
      <c r="N266" s="191">
        <f t="shared" si="41"/>
        <v>65000</v>
      </c>
      <c r="O266" s="211">
        <f>VLOOKUP($B266,Commercial!$B$5:$AE$975,22,FALSE)</f>
        <v>7.4885844748858448</v>
      </c>
      <c r="P266" s="42">
        <f t="shared" si="42"/>
        <v>194703.19634703198</v>
      </c>
      <c r="Q266" s="192">
        <f t="shared" si="43"/>
        <v>190000</v>
      </c>
      <c r="R266" s="193">
        <f t="shared" si="44"/>
        <v>1</v>
      </c>
    </row>
    <row r="267" spans="2:18">
      <c r="E267" s="209"/>
      <c r="G267" s="209"/>
      <c r="I267" s="209"/>
      <c r="K267" s="209"/>
      <c r="N267" s="209"/>
      <c r="Q267" s="182"/>
      <c r="R267" s="183"/>
    </row>
    <row r="268" spans="2:18" ht="15">
      <c r="C268" s="184" t="s">
        <v>1180</v>
      </c>
      <c r="E268" s="209"/>
      <c r="G268" s="209"/>
      <c r="I268" s="209"/>
      <c r="K268" s="209"/>
      <c r="N268" s="209"/>
      <c r="Q268" s="182"/>
      <c r="R268" s="193">
        <f>SUM(R6:R266)</f>
        <v>105</v>
      </c>
    </row>
    <row r="269" spans="2:18">
      <c r="C269" s="185" t="s">
        <v>1181</v>
      </c>
      <c r="E269" s="209"/>
      <c r="G269" s="209"/>
      <c r="I269" s="209"/>
      <c r="K269" s="209"/>
      <c r="N269" s="209"/>
      <c r="Q269" s="182"/>
      <c r="R269" s="183"/>
    </row>
    <row r="270" spans="2:18">
      <c r="C270" s="185" t="s">
        <v>1182</v>
      </c>
      <c r="E270" s="209"/>
      <c r="G270" s="209"/>
      <c r="I270" s="209"/>
      <c r="K270" s="209"/>
      <c r="N270" s="209"/>
      <c r="Q270" s="182"/>
      <c r="R270" s="183"/>
    </row>
    <row r="271" spans="2:18">
      <c r="C271" s="185" t="s">
        <v>1183</v>
      </c>
      <c r="E271" s="209"/>
      <c r="G271" s="209"/>
      <c r="I271" s="209"/>
      <c r="K271" s="209"/>
      <c r="N271" s="209"/>
      <c r="Q271" s="182"/>
      <c r="R271" s="183"/>
    </row>
    <row r="272" spans="2:18">
      <c r="C272" s="185" t="s">
        <v>1184</v>
      </c>
      <c r="E272" s="209"/>
      <c r="G272" s="209"/>
      <c r="I272" s="209"/>
      <c r="K272" s="209"/>
      <c r="N272" s="209"/>
      <c r="Q272" s="182"/>
      <c r="R272" s="183"/>
    </row>
    <row r="273" spans="3:18">
      <c r="C273" s="185" t="s">
        <v>1185</v>
      </c>
      <c r="E273" s="209"/>
      <c r="G273" s="209"/>
      <c r="I273" s="209"/>
      <c r="K273" s="209"/>
      <c r="N273" s="209"/>
      <c r="Q273" s="182"/>
      <c r="R273" s="183"/>
    </row>
    <row r="274" spans="3:18">
      <c r="C274" s="185" t="s">
        <v>1186</v>
      </c>
      <c r="E274" s="209"/>
      <c r="G274" s="209"/>
      <c r="I274" s="209"/>
      <c r="K274" s="209"/>
      <c r="N274" s="209"/>
      <c r="Q274" s="182"/>
      <c r="R274" s="183"/>
    </row>
    <row r="275" spans="3:18">
      <c r="E275" s="209"/>
      <c r="G275" s="209"/>
      <c r="I275" s="209"/>
      <c r="K275" s="209"/>
      <c r="N275" s="209"/>
      <c r="Q275" s="182"/>
      <c r="R275" s="183"/>
    </row>
    <row r="276" spans="3:18">
      <c r="E276" s="209"/>
      <c r="G276" s="209"/>
      <c r="I276" s="209"/>
      <c r="K276" s="209"/>
      <c r="N276" s="209"/>
      <c r="Q276" s="182"/>
      <c r="R276" s="183"/>
    </row>
    <row r="277" spans="3:18">
      <c r="E277" s="209"/>
      <c r="G277" s="209"/>
      <c r="I277" s="209"/>
      <c r="K277" s="209"/>
      <c r="N277" s="209"/>
      <c r="Q277" s="182"/>
      <c r="R277" s="183"/>
    </row>
    <row r="278" spans="3:18">
      <c r="E278" s="209"/>
      <c r="G278" s="209"/>
      <c r="I278" s="209"/>
      <c r="K278" s="209"/>
      <c r="N278" s="209"/>
      <c r="Q278" s="182"/>
      <c r="R278" s="183"/>
    </row>
    <row r="279" spans="3:18">
      <c r="E279" s="209"/>
      <c r="G279" s="209"/>
      <c r="I279" s="209"/>
      <c r="K279" s="209"/>
      <c r="N279" s="209"/>
      <c r="Q279" s="182"/>
      <c r="R279" s="183"/>
    </row>
    <row r="280" spans="3:18">
      <c r="E280" s="209"/>
      <c r="G280" s="209"/>
      <c r="I280" s="209"/>
      <c r="K280" s="209"/>
      <c r="N280" s="209"/>
      <c r="Q280" s="182"/>
      <c r="R280" s="183"/>
    </row>
    <row r="281" spans="3:18">
      <c r="E281" s="209"/>
      <c r="G281" s="209"/>
      <c r="I281" s="209"/>
      <c r="K281" s="209"/>
      <c r="N281" s="209"/>
      <c r="Q281" s="182"/>
      <c r="R281" s="183"/>
    </row>
    <row r="282" spans="3:18">
      <c r="E282" s="209"/>
      <c r="G282" s="209"/>
      <c r="I282" s="209"/>
      <c r="K282" s="209"/>
      <c r="N282" s="209"/>
      <c r="Q282" s="182"/>
      <c r="R282" s="183"/>
    </row>
    <row r="283" spans="3:18">
      <c r="E283" s="209"/>
      <c r="G283" s="209"/>
      <c r="I283" s="209"/>
      <c r="K283" s="209"/>
      <c r="N283" s="209"/>
      <c r="Q283" s="182"/>
      <c r="R283" s="183"/>
    </row>
    <row r="284" spans="3:18">
      <c r="E284" s="209"/>
      <c r="G284" s="209"/>
      <c r="I284" s="209"/>
      <c r="K284" s="209"/>
      <c r="N284" s="209"/>
      <c r="Q284" s="182"/>
      <c r="R284" s="183"/>
    </row>
    <row r="285" spans="3:18">
      <c r="E285" s="209"/>
      <c r="G285" s="209"/>
      <c r="I285" s="209"/>
      <c r="K285" s="209"/>
      <c r="N285" s="209"/>
      <c r="Q285" s="182"/>
      <c r="R285" s="183"/>
    </row>
    <row r="286" spans="3:18">
      <c r="E286" s="209"/>
      <c r="G286" s="209"/>
      <c r="I286" s="209"/>
      <c r="K286" s="209"/>
      <c r="N286" s="209"/>
      <c r="Q286" s="182"/>
      <c r="R286" s="183"/>
    </row>
    <row r="287" spans="3:18">
      <c r="E287" s="209"/>
      <c r="G287" s="209"/>
      <c r="I287" s="209"/>
      <c r="K287" s="209"/>
      <c r="N287" s="209"/>
      <c r="Q287" s="182"/>
      <c r="R287" s="183"/>
    </row>
    <row r="288" spans="3:18">
      <c r="E288" s="209"/>
      <c r="G288" s="209"/>
      <c r="I288" s="209"/>
      <c r="K288" s="209"/>
      <c r="N288" s="209"/>
      <c r="Q288" s="182"/>
      <c r="R288" s="183"/>
    </row>
    <row r="289" spans="5:18">
      <c r="E289" s="209"/>
      <c r="G289" s="209"/>
      <c r="I289" s="209"/>
      <c r="K289" s="209"/>
      <c r="N289" s="209"/>
      <c r="Q289" s="182"/>
      <c r="R289" s="183"/>
    </row>
    <row r="290" spans="5:18">
      <c r="E290" s="209"/>
      <c r="G290" s="209"/>
      <c r="I290" s="209"/>
      <c r="K290" s="209"/>
      <c r="N290" s="209"/>
      <c r="Q290" s="182"/>
      <c r="R290" s="183"/>
    </row>
    <row r="291" spans="5:18">
      <c r="E291" s="209"/>
      <c r="G291" s="209"/>
      <c r="I291" s="209"/>
      <c r="K291" s="209"/>
      <c r="N291" s="209"/>
      <c r="Q291" s="182"/>
      <c r="R291" s="183"/>
    </row>
    <row r="292" spans="5:18">
      <c r="E292" s="209"/>
      <c r="G292" s="209"/>
      <c r="I292" s="209"/>
      <c r="K292" s="209"/>
      <c r="N292" s="209"/>
      <c r="Q292" s="182"/>
      <c r="R292" s="183"/>
    </row>
    <row r="293" spans="5:18">
      <c r="E293" s="209"/>
      <c r="G293" s="209"/>
      <c r="I293" s="209"/>
      <c r="K293" s="209"/>
      <c r="N293" s="209"/>
      <c r="Q293" s="182"/>
      <c r="R293" s="183"/>
    </row>
    <row r="294" spans="5:18">
      <c r="E294" s="209"/>
      <c r="G294" s="209"/>
      <c r="I294" s="209"/>
      <c r="K294" s="209"/>
      <c r="N294" s="209"/>
      <c r="Q294" s="182"/>
      <c r="R294" s="183"/>
    </row>
    <row r="295" spans="5:18">
      <c r="E295" s="209"/>
      <c r="G295" s="209"/>
      <c r="I295" s="209"/>
      <c r="K295" s="209"/>
      <c r="N295" s="209"/>
      <c r="Q295" s="182"/>
      <c r="R295" s="183"/>
    </row>
    <row r="296" spans="5:18">
      <c r="E296" s="209"/>
      <c r="G296" s="209"/>
      <c r="I296" s="209"/>
      <c r="K296" s="209"/>
      <c r="N296" s="209"/>
      <c r="Q296" s="182"/>
      <c r="R296" s="183"/>
    </row>
    <row r="297" spans="5:18">
      <c r="E297" s="209"/>
      <c r="G297" s="209"/>
      <c r="I297" s="209"/>
      <c r="K297" s="209"/>
      <c r="N297" s="209"/>
      <c r="Q297" s="182"/>
      <c r="R297" s="183"/>
    </row>
    <row r="298" spans="5:18">
      <c r="E298" s="209"/>
      <c r="G298" s="209"/>
      <c r="I298" s="209"/>
      <c r="K298" s="209"/>
      <c r="N298" s="209"/>
      <c r="Q298" s="182"/>
      <c r="R298" s="183"/>
    </row>
    <row r="299" spans="5:18">
      <c r="E299" s="209"/>
      <c r="G299" s="209"/>
      <c r="I299" s="209"/>
      <c r="K299" s="209"/>
      <c r="N299" s="209"/>
      <c r="Q299" s="182"/>
      <c r="R299" s="183"/>
    </row>
    <row r="300" spans="5:18">
      <c r="E300" s="209"/>
      <c r="G300" s="209"/>
      <c r="I300" s="209"/>
      <c r="K300" s="209"/>
      <c r="N300" s="209"/>
      <c r="Q300" s="182"/>
      <c r="R300" s="183"/>
    </row>
    <row r="301" spans="5:18">
      <c r="E301" s="209"/>
      <c r="G301" s="209"/>
      <c r="I301" s="209"/>
      <c r="K301" s="209"/>
      <c r="N301" s="209"/>
      <c r="Q301" s="182"/>
      <c r="R301" s="183"/>
    </row>
    <row r="302" spans="5:18">
      <c r="E302" s="209"/>
      <c r="G302" s="209"/>
      <c r="I302" s="209"/>
      <c r="K302" s="209"/>
      <c r="N302" s="209"/>
      <c r="Q302" s="182"/>
      <c r="R302" s="183"/>
    </row>
    <row r="303" spans="5:18">
      <c r="E303" s="209"/>
      <c r="G303" s="209"/>
      <c r="I303" s="209"/>
      <c r="K303" s="209"/>
      <c r="N303" s="209"/>
      <c r="Q303" s="182"/>
      <c r="R303" s="183"/>
    </row>
    <row r="304" spans="5:18">
      <c r="E304" s="209"/>
      <c r="G304" s="209"/>
      <c r="I304" s="209"/>
      <c r="K304" s="209"/>
      <c r="N304" s="209"/>
      <c r="Q304" s="182"/>
      <c r="R304" s="183"/>
    </row>
    <row r="305" spans="5:18">
      <c r="E305" s="209"/>
      <c r="G305" s="209"/>
      <c r="I305" s="209"/>
      <c r="K305" s="209"/>
      <c r="N305" s="209"/>
      <c r="Q305" s="182"/>
      <c r="R305" s="183"/>
    </row>
    <row r="306" spans="5:18">
      <c r="E306" s="209"/>
      <c r="G306" s="209"/>
      <c r="I306" s="209"/>
      <c r="K306" s="209"/>
      <c r="N306" s="209"/>
      <c r="Q306" s="182"/>
      <c r="R306" s="183"/>
    </row>
    <row r="307" spans="5:18">
      <c r="E307" s="209"/>
      <c r="G307" s="209"/>
      <c r="I307" s="209"/>
      <c r="K307" s="209"/>
      <c r="N307" s="209"/>
      <c r="Q307" s="182"/>
      <c r="R307" s="183"/>
    </row>
    <row r="308" spans="5:18">
      <c r="E308" s="209"/>
      <c r="G308" s="209"/>
      <c r="I308" s="209"/>
      <c r="K308" s="209"/>
      <c r="N308" s="209"/>
      <c r="Q308" s="182"/>
      <c r="R308" s="183"/>
    </row>
    <row r="309" spans="5:18">
      <c r="E309" s="209"/>
      <c r="G309" s="209"/>
      <c r="I309" s="209"/>
      <c r="K309" s="209"/>
      <c r="N309" s="209"/>
      <c r="Q309" s="182"/>
      <c r="R309" s="183"/>
    </row>
    <row r="310" spans="5:18">
      <c r="E310" s="209"/>
      <c r="G310" s="209"/>
      <c r="I310" s="209"/>
      <c r="K310" s="209"/>
      <c r="N310" s="209"/>
      <c r="Q310" s="182"/>
      <c r="R310" s="183"/>
    </row>
    <row r="311" spans="5:18">
      <c r="E311" s="209"/>
      <c r="G311" s="209"/>
      <c r="I311" s="209"/>
      <c r="K311" s="209"/>
      <c r="N311" s="209"/>
      <c r="Q311" s="182"/>
      <c r="R311" s="183"/>
    </row>
    <row r="312" spans="5:18">
      <c r="E312" s="209"/>
      <c r="G312" s="209"/>
      <c r="I312" s="209"/>
      <c r="K312" s="209"/>
      <c r="N312" s="209"/>
      <c r="Q312" s="182"/>
      <c r="R312" s="183"/>
    </row>
    <row r="313" spans="5:18">
      <c r="E313" s="209"/>
      <c r="G313" s="209"/>
      <c r="I313" s="209"/>
      <c r="K313" s="209"/>
      <c r="N313" s="209"/>
      <c r="Q313" s="182"/>
      <c r="R313" s="183"/>
    </row>
    <row r="314" spans="5:18">
      <c r="E314" s="209"/>
      <c r="G314" s="209"/>
      <c r="I314" s="209"/>
      <c r="K314" s="209"/>
      <c r="N314" s="209"/>
      <c r="Q314" s="182"/>
      <c r="R314" s="183"/>
    </row>
    <row r="315" spans="5:18">
      <c r="E315" s="209"/>
      <c r="G315" s="209"/>
      <c r="I315" s="209"/>
      <c r="K315" s="209"/>
      <c r="N315" s="209"/>
      <c r="Q315" s="182"/>
      <c r="R315" s="183"/>
    </row>
    <row r="316" spans="5:18">
      <c r="E316" s="209"/>
      <c r="G316" s="209"/>
      <c r="I316" s="209"/>
      <c r="K316" s="209"/>
      <c r="N316" s="209"/>
      <c r="Q316" s="182"/>
      <c r="R316" s="183"/>
    </row>
    <row r="317" spans="5:18">
      <c r="E317" s="209"/>
      <c r="G317" s="209"/>
      <c r="I317" s="209"/>
      <c r="K317" s="209"/>
      <c r="N317" s="209"/>
      <c r="Q317" s="182"/>
      <c r="R317" s="183"/>
    </row>
    <row r="318" spans="5:18">
      <c r="E318" s="209"/>
      <c r="G318" s="209"/>
      <c r="I318" s="209"/>
      <c r="K318" s="209"/>
      <c r="N318" s="209"/>
      <c r="Q318" s="182"/>
      <c r="R318" s="183"/>
    </row>
    <row r="319" spans="5:18">
      <c r="E319" s="209"/>
      <c r="G319" s="209"/>
      <c r="I319" s="209"/>
      <c r="K319" s="209"/>
      <c r="N319" s="209"/>
      <c r="Q319" s="182"/>
      <c r="R319" s="183"/>
    </row>
    <row r="320" spans="5:18">
      <c r="E320" s="209"/>
      <c r="G320" s="209"/>
      <c r="I320" s="209"/>
      <c r="K320" s="209"/>
      <c r="N320" s="209"/>
      <c r="Q320" s="182"/>
      <c r="R320" s="183"/>
    </row>
    <row r="321" spans="5:18">
      <c r="E321" s="209"/>
      <c r="G321" s="209"/>
      <c r="I321" s="209"/>
      <c r="K321" s="209"/>
      <c r="N321" s="209"/>
      <c r="Q321" s="182"/>
      <c r="R321" s="183"/>
    </row>
    <row r="322" spans="5:18">
      <c r="E322" s="209"/>
      <c r="G322" s="209"/>
      <c r="I322" s="209"/>
      <c r="K322" s="209"/>
      <c r="N322" s="209"/>
      <c r="Q322" s="182"/>
      <c r="R322" s="183"/>
    </row>
    <row r="323" spans="5:18">
      <c r="E323" s="209"/>
      <c r="G323" s="209"/>
      <c r="I323" s="209"/>
      <c r="K323" s="209"/>
      <c r="N323" s="209"/>
      <c r="Q323" s="182"/>
      <c r="R323" s="183"/>
    </row>
    <row r="324" spans="5:18">
      <c r="E324" s="209"/>
      <c r="G324" s="209"/>
      <c r="I324" s="209"/>
      <c r="K324" s="209"/>
      <c r="N324" s="209"/>
      <c r="Q324" s="182"/>
      <c r="R324" s="183"/>
    </row>
    <row r="325" spans="5:18">
      <c r="E325" s="209"/>
      <c r="G325" s="209"/>
      <c r="I325" s="209"/>
      <c r="K325" s="209"/>
      <c r="N325" s="209"/>
      <c r="Q325" s="182"/>
      <c r="R325" s="183"/>
    </row>
    <row r="326" spans="5:18">
      <c r="E326" s="209"/>
      <c r="G326" s="209"/>
      <c r="I326" s="209"/>
      <c r="K326" s="209"/>
      <c r="N326" s="209"/>
      <c r="Q326" s="182"/>
      <c r="R326" s="183"/>
    </row>
    <row r="327" spans="5:18">
      <c r="E327" s="209"/>
      <c r="G327" s="209"/>
      <c r="I327" s="209"/>
      <c r="K327" s="209"/>
      <c r="N327" s="209"/>
      <c r="Q327" s="182"/>
      <c r="R327" s="183"/>
    </row>
    <row r="328" spans="5:18">
      <c r="E328" s="209"/>
      <c r="G328" s="209"/>
      <c r="I328" s="209"/>
      <c r="K328" s="209"/>
      <c r="N328" s="209"/>
      <c r="Q328" s="182"/>
      <c r="R328" s="183"/>
    </row>
    <row r="329" spans="5:18">
      <c r="E329" s="209"/>
      <c r="G329" s="209"/>
      <c r="I329" s="209"/>
      <c r="K329" s="209"/>
      <c r="N329" s="209"/>
      <c r="Q329" s="182"/>
      <c r="R329" s="183"/>
    </row>
    <row r="330" spans="5:18">
      <c r="E330" s="209"/>
      <c r="G330" s="209"/>
      <c r="I330" s="209"/>
      <c r="K330" s="209"/>
      <c r="N330" s="209"/>
      <c r="Q330" s="182"/>
      <c r="R330" s="183"/>
    </row>
    <row r="331" spans="5:18">
      <c r="E331" s="209"/>
      <c r="G331" s="209"/>
      <c r="I331" s="209"/>
      <c r="K331" s="209"/>
      <c r="N331" s="209"/>
      <c r="Q331" s="182"/>
      <c r="R331" s="183"/>
    </row>
    <row r="332" spans="5:18">
      <c r="E332" s="209"/>
      <c r="G332" s="209"/>
      <c r="I332" s="209"/>
      <c r="K332" s="209"/>
      <c r="N332" s="209"/>
      <c r="Q332" s="182"/>
      <c r="R332" s="183"/>
    </row>
    <row r="333" spans="5:18">
      <c r="E333" s="209"/>
      <c r="G333" s="209"/>
      <c r="I333" s="209"/>
      <c r="K333" s="209"/>
      <c r="N333" s="209"/>
      <c r="Q333" s="182"/>
      <c r="R333" s="183"/>
    </row>
    <row r="334" spans="5:18">
      <c r="E334" s="209"/>
      <c r="G334" s="209"/>
      <c r="I334" s="209"/>
      <c r="K334" s="209"/>
      <c r="N334" s="209"/>
      <c r="Q334" s="182"/>
      <c r="R334" s="183"/>
    </row>
    <row r="335" spans="5:18">
      <c r="E335" s="209"/>
      <c r="G335" s="209"/>
      <c r="I335" s="209"/>
      <c r="K335" s="209"/>
      <c r="N335" s="209"/>
      <c r="Q335" s="182"/>
      <c r="R335" s="183"/>
    </row>
    <row r="336" spans="5:18">
      <c r="E336" s="209"/>
      <c r="G336" s="209"/>
      <c r="I336" s="209"/>
      <c r="K336" s="209"/>
      <c r="N336" s="209"/>
      <c r="Q336" s="182"/>
      <c r="R336" s="183"/>
    </row>
    <row r="337" spans="5:18">
      <c r="E337" s="209"/>
      <c r="G337" s="209"/>
      <c r="I337" s="209"/>
      <c r="K337" s="209"/>
      <c r="N337" s="209"/>
      <c r="Q337" s="182"/>
      <c r="R337" s="183"/>
    </row>
    <row r="338" spans="5:18">
      <c r="E338" s="209"/>
      <c r="G338" s="209"/>
      <c r="I338" s="209"/>
      <c r="K338" s="209"/>
      <c r="N338" s="209"/>
      <c r="Q338" s="182"/>
      <c r="R338" s="183"/>
    </row>
    <row r="339" spans="5:18">
      <c r="E339" s="209"/>
      <c r="G339" s="209"/>
      <c r="I339" s="209"/>
      <c r="K339" s="209"/>
      <c r="N339" s="209"/>
      <c r="Q339" s="182"/>
      <c r="R339" s="183"/>
    </row>
    <row r="340" spans="5:18">
      <c r="E340" s="209"/>
      <c r="G340" s="209"/>
      <c r="I340" s="209"/>
      <c r="K340" s="209"/>
      <c r="N340" s="209"/>
      <c r="Q340" s="182"/>
      <c r="R340" s="183"/>
    </row>
    <row r="341" spans="5:18">
      <c r="E341" s="209"/>
      <c r="G341" s="209"/>
      <c r="I341" s="209"/>
      <c r="K341" s="209"/>
      <c r="N341" s="209"/>
      <c r="Q341" s="182"/>
      <c r="R341" s="183"/>
    </row>
    <row r="342" spans="5:18">
      <c r="E342" s="209"/>
      <c r="G342" s="209"/>
      <c r="I342" s="209"/>
      <c r="K342" s="209"/>
      <c r="N342" s="209"/>
      <c r="Q342" s="182"/>
      <c r="R342" s="183"/>
    </row>
    <row r="343" spans="5:18">
      <c r="E343" s="209"/>
      <c r="G343" s="209"/>
      <c r="I343" s="209"/>
      <c r="K343" s="209"/>
      <c r="N343" s="209"/>
      <c r="Q343" s="182"/>
      <c r="R343" s="183"/>
    </row>
    <row r="344" spans="5:18">
      <c r="E344" s="209"/>
      <c r="G344" s="209"/>
      <c r="I344" s="209"/>
      <c r="K344" s="209"/>
      <c r="N344" s="209"/>
      <c r="Q344" s="182"/>
      <c r="R344" s="183"/>
    </row>
    <row r="345" spans="5:18">
      <c r="E345" s="209"/>
      <c r="G345" s="209"/>
      <c r="I345" s="209"/>
      <c r="K345" s="209"/>
      <c r="N345" s="209"/>
      <c r="Q345" s="182"/>
      <c r="R345" s="183"/>
    </row>
    <row r="346" spans="5:18">
      <c r="E346" s="209"/>
      <c r="G346" s="209"/>
      <c r="I346" s="209"/>
      <c r="K346" s="209"/>
      <c r="N346" s="209"/>
      <c r="Q346" s="182"/>
      <c r="R346" s="183"/>
    </row>
    <row r="347" spans="5:18">
      <c r="E347" s="209"/>
      <c r="G347" s="209"/>
      <c r="I347" s="209"/>
      <c r="K347" s="209"/>
      <c r="N347" s="209"/>
      <c r="Q347" s="182"/>
      <c r="R347" s="183"/>
    </row>
    <row r="348" spans="5:18">
      <c r="E348" s="209"/>
      <c r="G348" s="209"/>
      <c r="I348" s="209"/>
      <c r="K348" s="209"/>
      <c r="N348" s="209"/>
      <c r="Q348" s="182"/>
      <c r="R348" s="183"/>
    </row>
    <row r="349" spans="5:18">
      <c r="E349" s="209"/>
      <c r="G349" s="209"/>
      <c r="I349" s="209"/>
      <c r="K349" s="209"/>
      <c r="N349" s="209"/>
      <c r="Q349" s="182"/>
      <c r="R349" s="183"/>
    </row>
    <row r="350" spans="5:18">
      <c r="E350" s="209"/>
      <c r="G350" s="209"/>
      <c r="I350" s="209"/>
      <c r="K350" s="209"/>
      <c r="N350" s="209"/>
      <c r="Q350" s="182"/>
      <c r="R350" s="183"/>
    </row>
    <row r="351" spans="5:18">
      <c r="E351" s="209"/>
      <c r="G351" s="209"/>
      <c r="I351" s="209"/>
      <c r="K351" s="209"/>
      <c r="N351" s="209"/>
      <c r="Q351" s="182"/>
      <c r="R351" s="183"/>
    </row>
    <row r="352" spans="5:18">
      <c r="E352" s="209"/>
      <c r="G352" s="209"/>
      <c r="I352" s="209"/>
      <c r="K352" s="209"/>
      <c r="N352" s="209"/>
      <c r="Q352" s="182"/>
      <c r="R352" s="183"/>
    </row>
    <row r="353" spans="5:18">
      <c r="E353" s="209"/>
      <c r="G353" s="209"/>
      <c r="I353" s="209"/>
      <c r="K353" s="209"/>
      <c r="N353" s="209"/>
      <c r="Q353" s="182"/>
      <c r="R353" s="183"/>
    </row>
    <row r="354" spans="5:18">
      <c r="E354" s="209"/>
      <c r="G354" s="209"/>
      <c r="I354" s="209"/>
      <c r="K354" s="209"/>
      <c r="N354" s="209"/>
      <c r="Q354" s="182"/>
      <c r="R354" s="183"/>
    </row>
    <row r="355" spans="5:18">
      <c r="E355" s="209"/>
      <c r="G355" s="209"/>
      <c r="I355" s="209"/>
      <c r="K355" s="209"/>
      <c r="N355" s="209"/>
      <c r="Q355" s="182"/>
      <c r="R355" s="183"/>
    </row>
    <row r="356" spans="5:18">
      <c r="E356" s="209"/>
      <c r="G356" s="209"/>
      <c r="I356" s="209"/>
      <c r="K356" s="209"/>
      <c r="N356" s="209"/>
      <c r="Q356" s="182"/>
      <c r="R356" s="183"/>
    </row>
    <row r="357" spans="5:18">
      <c r="E357" s="209"/>
      <c r="G357" s="209"/>
      <c r="I357" s="209"/>
      <c r="K357" s="209"/>
      <c r="N357" s="209"/>
      <c r="Q357" s="182"/>
      <c r="R357" s="183"/>
    </row>
    <row r="358" spans="5:18">
      <c r="E358" s="209"/>
      <c r="G358" s="209"/>
      <c r="I358" s="209"/>
      <c r="K358" s="209"/>
      <c r="N358" s="209"/>
      <c r="Q358" s="182"/>
      <c r="R358" s="183"/>
    </row>
    <row r="359" spans="5:18">
      <c r="E359" s="209"/>
      <c r="G359" s="209"/>
      <c r="I359" s="209"/>
      <c r="K359" s="209"/>
      <c r="N359" s="209"/>
      <c r="Q359" s="182"/>
      <c r="R359" s="183"/>
    </row>
    <row r="360" spans="5:18">
      <c r="E360" s="209"/>
      <c r="G360" s="209"/>
      <c r="I360" s="209"/>
      <c r="K360" s="209"/>
      <c r="N360" s="209"/>
      <c r="Q360" s="182"/>
      <c r="R360" s="183"/>
    </row>
    <row r="361" spans="5:18">
      <c r="E361" s="209"/>
      <c r="G361" s="209"/>
      <c r="I361" s="209"/>
      <c r="K361" s="209"/>
      <c r="N361" s="209"/>
      <c r="Q361" s="182"/>
      <c r="R361" s="183"/>
    </row>
    <row r="362" spans="5:18">
      <c r="E362" s="209"/>
      <c r="G362" s="209"/>
      <c r="I362" s="209"/>
      <c r="K362" s="209"/>
      <c r="N362" s="209"/>
      <c r="Q362" s="182"/>
      <c r="R362" s="183"/>
    </row>
    <row r="363" spans="5:18">
      <c r="E363" s="209"/>
      <c r="G363" s="209"/>
      <c r="I363" s="209"/>
      <c r="K363" s="209"/>
      <c r="N363" s="209"/>
      <c r="Q363" s="182"/>
      <c r="R363" s="183"/>
    </row>
    <row r="364" spans="5:18">
      <c r="E364" s="209"/>
      <c r="G364" s="209"/>
      <c r="I364" s="209"/>
      <c r="K364" s="209"/>
      <c r="N364" s="209"/>
      <c r="Q364" s="182"/>
      <c r="R364" s="183"/>
    </row>
    <row r="365" spans="5:18">
      <c r="E365" s="209"/>
      <c r="G365" s="209"/>
      <c r="I365" s="209"/>
      <c r="K365" s="209"/>
      <c r="N365" s="209"/>
      <c r="Q365" s="182"/>
      <c r="R365" s="183"/>
    </row>
    <row r="366" spans="5:18">
      <c r="E366" s="209"/>
      <c r="G366" s="209"/>
      <c r="I366" s="209"/>
      <c r="K366" s="209"/>
      <c r="N366" s="209"/>
      <c r="Q366" s="182"/>
      <c r="R366" s="183"/>
    </row>
    <row r="367" spans="5:18">
      <c r="E367" s="209"/>
      <c r="G367" s="209"/>
      <c r="I367" s="209"/>
      <c r="K367" s="209"/>
      <c r="N367" s="209"/>
      <c r="Q367" s="182"/>
      <c r="R367" s="183"/>
    </row>
    <row r="368" spans="5:18">
      <c r="E368" s="209"/>
      <c r="G368" s="209"/>
      <c r="I368" s="209"/>
      <c r="K368" s="209"/>
      <c r="N368" s="209"/>
      <c r="Q368" s="182"/>
      <c r="R368" s="183"/>
    </row>
    <row r="369" spans="5:18">
      <c r="E369" s="209"/>
      <c r="G369" s="209"/>
      <c r="I369" s="209"/>
      <c r="K369" s="209"/>
      <c r="N369" s="209"/>
      <c r="Q369" s="182"/>
      <c r="R369" s="183"/>
    </row>
    <row r="370" spans="5:18">
      <c r="E370" s="209"/>
      <c r="G370" s="209"/>
      <c r="I370" s="209"/>
      <c r="K370" s="209"/>
      <c r="N370" s="209"/>
      <c r="Q370" s="182"/>
      <c r="R370" s="183"/>
    </row>
    <row r="371" spans="5:18">
      <c r="E371" s="209"/>
      <c r="G371" s="209"/>
      <c r="I371" s="209"/>
      <c r="K371" s="209"/>
      <c r="N371" s="209"/>
      <c r="Q371" s="182"/>
      <c r="R371" s="183"/>
    </row>
    <row r="372" spans="5:18">
      <c r="E372" s="209"/>
      <c r="G372" s="209"/>
      <c r="I372" s="209"/>
      <c r="K372" s="209"/>
      <c r="N372" s="209"/>
      <c r="Q372" s="182"/>
      <c r="R372" s="183"/>
    </row>
    <row r="373" spans="5:18">
      <c r="E373" s="209"/>
      <c r="G373" s="209"/>
      <c r="I373" s="209"/>
      <c r="K373" s="209"/>
      <c r="N373" s="209"/>
      <c r="Q373" s="182"/>
      <c r="R373" s="183"/>
    </row>
    <row r="374" spans="5:18">
      <c r="E374" s="209"/>
      <c r="G374" s="209"/>
      <c r="I374" s="209"/>
      <c r="K374" s="209"/>
      <c r="N374" s="209"/>
      <c r="Q374" s="182"/>
      <c r="R374" s="183"/>
    </row>
    <row r="375" spans="5:18">
      <c r="E375" s="209"/>
      <c r="G375" s="209"/>
      <c r="I375" s="209"/>
      <c r="K375" s="209"/>
      <c r="N375" s="209"/>
      <c r="Q375" s="182"/>
      <c r="R375" s="183"/>
    </row>
    <row r="376" spans="5:18">
      <c r="E376" s="209"/>
      <c r="G376" s="209"/>
      <c r="I376" s="209"/>
      <c r="K376" s="209"/>
      <c r="N376" s="209"/>
      <c r="Q376" s="182"/>
      <c r="R376" s="183"/>
    </row>
    <row r="377" spans="5:18">
      <c r="E377" s="209"/>
      <c r="G377" s="209"/>
      <c r="I377" s="209"/>
      <c r="K377" s="209"/>
      <c r="N377" s="209"/>
      <c r="Q377" s="182"/>
      <c r="R377" s="183"/>
    </row>
    <row r="378" spans="5:18">
      <c r="E378" s="209"/>
      <c r="G378" s="209"/>
      <c r="I378" s="209"/>
      <c r="K378" s="209"/>
      <c r="N378" s="209"/>
      <c r="Q378" s="182"/>
      <c r="R378" s="183"/>
    </row>
    <row r="379" spans="5:18">
      <c r="E379" s="209"/>
      <c r="G379" s="209"/>
      <c r="I379" s="209"/>
      <c r="K379" s="209"/>
      <c r="N379" s="209"/>
      <c r="Q379" s="182"/>
      <c r="R379" s="183"/>
    </row>
    <row r="380" spans="5:18">
      <c r="E380" s="209"/>
      <c r="G380" s="209"/>
      <c r="I380" s="209"/>
      <c r="K380" s="209"/>
      <c r="N380" s="209"/>
      <c r="Q380" s="182"/>
      <c r="R380" s="183"/>
    </row>
    <row r="381" spans="5:18">
      <c r="E381" s="209"/>
      <c r="G381" s="209"/>
      <c r="I381" s="209"/>
      <c r="K381" s="209"/>
      <c r="N381" s="209"/>
      <c r="Q381" s="182"/>
      <c r="R381" s="183"/>
    </row>
    <row r="382" spans="5:18">
      <c r="E382" s="209"/>
      <c r="G382" s="209"/>
      <c r="I382" s="209"/>
      <c r="K382" s="209"/>
      <c r="N382" s="209"/>
      <c r="Q382" s="182"/>
      <c r="R382" s="183"/>
    </row>
    <row r="383" spans="5:18">
      <c r="E383" s="209"/>
      <c r="G383" s="209"/>
      <c r="I383" s="209"/>
      <c r="K383" s="209"/>
      <c r="N383" s="209"/>
      <c r="Q383" s="182"/>
      <c r="R383" s="183"/>
    </row>
    <row r="384" spans="5:18">
      <c r="E384" s="209"/>
      <c r="G384" s="209"/>
      <c r="I384" s="209"/>
      <c r="K384" s="209"/>
      <c r="N384" s="209"/>
      <c r="Q384" s="182"/>
      <c r="R384" s="183"/>
    </row>
    <row r="385" spans="5:18">
      <c r="E385" s="209"/>
      <c r="G385" s="209"/>
      <c r="I385" s="209"/>
      <c r="K385" s="209"/>
      <c r="N385" s="209"/>
      <c r="Q385" s="182"/>
      <c r="R385" s="183"/>
    </row>
    <row r="386" spans="5:18">
      <c r="E386" s="209"/>
      <c r="G386" s="209"/>
      <c r="I386" s="209"/>
      <c r="K386" s="209"/>
      <c r="N386" s="209"/>
      <c r="Q386" s="182"/>
      <c r="R386" s="183"/>
    </row>
    <row r="387" spans="5:18">
      <c r="E387" s="209"/>
      <c r="G387" s="209"/>
      <c r="I387" s="209"/>
      <c r="K387" s="209"/>
      <c r="N387" s="209"/>
      <c r="Q387" s="182"/>
      <c r="R387" s="183"/>
    </row>
    <row r="388" spans="5:18">
      <c r="E388" s="209"/>
      <c r="G388" s="209"/>
      <c r="I388" s="209"/>
      <c r="K388" s="209"/>
      <c r="N388" s="209"/>
      <c r="Q388" s="182"/>
      <c r="R388" s="183"/>
    </row>
    <row r="389" spans="5:18">
      <c r="E389" s="209"/>
      <c r="G389" s="209"/>
      <c r="I389" s="209"/>
      <c r="K389" s="209"/>
      <c r="N389" s="209"/>
      <c r="Q389" s="182"/>
      <c r="R389" s="183"/>
    </row>
    <row r="390" spans="5:18">
      <c r="E390" s="209"/>
      <c r="G390" s="209"/>
      <c r="I390" s="209"/>
      <c r="K390" s="209"/>
      <c r="N390" s="209"/>
      <c r="Q390" s="182"/>
      <c r="R390" s="183"/>
    </row>
    <row r="391" spans="5:18">
      <c r="E391" s="209"/>
      <c r="G391" s="209"/>
      <c r="I391" s="209"/>
      <c r="K391" s="209"/>
      <c r="N391" s="209"/>
      <c r="Q391" s="182"/>
      <c r="R391" s="183"/>
    </row>
    <row r="392" spans="5:18">
      <c r="E392" s="209"/>
      <c r="G392" s="209"/>
      <c r="I392" s="209"/>
      <c r="K392" s="209"/>
      <c r="N392" s="209"/>
      <c r="Q392" s="182"/>
      <c r="R392" s="183"/>
    </row>
    <row r="393" spans="5:18">
      <c r="E393" s="209"/>
      <c r="G393" s="209"/>
      <c r="I393" s="209"/>
      <c r="K393" s="209"/>
      <c r="N393" s="209"/>
      <c r="Q393" s="182"/>
      <c r="R393" s="183"/>
    </row>
    <row r="394" spans="5:18">
      <c r="E394" s="209"/>
      <c r="G394" s="209"/>
      <c r="I394" s="209"/>
      <c r="K394" s="209"/>
      <c r="N394" s="209"/>
      <c r="Q394" s="182"/>
      <c r="R394" s="183"/>
    </row>
    <row r="395" spans="5:18">
      <c r="E395" s="209"/>
      <c r="G395" s="209"/>
      <c r="I395" s="209"/>
      <c r="K395" s="209"/>
      <c r="N395" s="209"/>
      <c r="Q395" s="182"/>
      <c r="R395" s="183"/>
    </row>
    <row r="396" spans="5:18">
      <c r="E396" s="209"/>
      <c r="G396" s="209"/>
      <c r="I396" s="209"/>
      <c r="K396" s="209"/>
      <c r="N396" s="209"/>
      <c r="Q396" s="182"/>
      <c r="R396" s="183"/>
    </row>
    <row r="397" spans="5:18">
      <c r="E397" s="209"/>
      <c r="G397" s="209"/>
      <c r="I397" s="209"/>
      <c r="K397" s="209"/>
      <c r="N397" s="209"/>
      <c r="Q397" s="182"/>
      <c r="R397" s="183"/>
    </row>
    <row r="398" spans="5:18">
      <c r="E398" s="209"/>
      <c r="G398" s="209"/>
      <c r="I398" s="209"/>
      <c r="K398" s="209"/>
      <c r="N398" s="209"/>
      <c r="Q398" s="182"/>
      <c r="R398" s="183"/>
    </row>
    <row r="399" spans="5:18">
      <c r="E399" s="209"/>
      <c r="G399" s="209"/>
      <c r="I399" s="209"/>
      <c r="K399" s="209"/>
      <c r="N399" s="209"/>
      <c r="Q399" s="182"/>
      <c r="R399" s="183"/>
    </row>
    <row r="400" spans="5:18">
      <c r="E400" s="209"/>
      <c r="G400" s="209"/>
      <c r="I400" s="209"/>
      <c r="K400" s="209"/>
      <c r="N400" s="209"/>
      <c r="Q400" s="182"/>
      <c r="R400" s="183"/>
    </row>
    <row r="401" spans="5:18">
      <c r="E401" s="209"/>
      <c r="G401" s="209"/>
      <c r="I401" s="209"/>
      <c r="K401" s="209"/>
      <c r="N401" s="209"/>
      <c r="Q401" s="182"/>
      <c r="R401" s="183"/>
    </row>
    <row r="402" spans="5:18">
      <c r="E402" s="209"/>
      <c r="G402" s="209"/>
      <c r="I402" s="209"/>
      <c r="K402" s="209"/>
      <c r="N402" s="209"/>
      <c r="Q402" s="182"/>
      <c r="R402" s="183"/>
    </row>
    <row r="403" spans="5:18">
      <c r="E403" s="209"/>
      <c r="G403" s="209"/>
      <c r="I403" s="209"/>
      <c r="K403" s="209"/>
      <c r="N403" s="209"/>
      <c r="Q403" s="182"/>
      <c r="R403" s="183"/>
    </row>
    <row r="404" spans="5:18">
      <c r="E404" s="209"/>
      <c r="G404" s="209"/>
      <c r="I404" s="209"/>
      <c r="K404" s="209"/>
      <c r="N404" s="209"/>
      <c r="Q404" s="182"/>
      <c r="R404" s="183"/>
    </row>
    <row r="405" spans="5:18">
      <c r="E405" s="209"/>
      <c r="G405" s="209"/>
      <c r="I405" s="209"/>
      <c r="K405" s="209"/>
      <c r="N405" s="209"/>
      <c r="Q405" s="182"/>
      <c r="R405" s="183"/>
    </row>
    <row r="406" spans="5:18">
      <c r="E406" s="209"/>
      <c r="G406" s="209"/>
      <c r="I406" s="209"/>
      <c r="K406" s="209"/>
      <c r="N406" s="209"/>
      <c r="Q406" s="182"/>
      <c r="R406" s="183"/>
    </row>
    <row r="407" spans="5:18">
      <c r="E407" s="209"/>
      <c r="G407" s="209"/>
      <c r="I407" s="209"/>
      <c r="K407" s="209"/>
      <c r="N407" s="209"/>
      <c r="Q407" s="182"/>
      <c r="R407" s="183"/>
    </row>
    <row r="408" spans="5:18">
      <c r="E408" s="209"/>
      <c r="G408" s="209"/>
      <c r="I408" s="209"/>
      <c r="K408" s="209"/>
      <c r="N408" s="209"/>
      <c r="Q408" s="182"/>
      <c r="R408" s="183"/>
    </row>
    <row r="409" spans="5:18">
      <c r="E409" s="209"/>
      <c r="G409" s="209"/>
      <c r="I409" s="209"/>
      <c r="K409" s="209"/>
      <c r="N409" s="209"/>
      <c r="Q409" s="182"/>
      <c r="R409" s="183"/>
    </row>
    <row r="410" spans="5:18">
      <c r="E410" s="209"/>
      <c r="G410" s="209"/>
      <c r="I410" s="209"/>
      <c r="K410" s="209"/>
      <c r="N410" s="209"/>
      <c r="Q410" s="182"/>
      <c r="R410" s="183"/>
    </row>
    <row r="411" spans="5:18">
      <c r="E411" s="209"/>
      <c r="G411" s="209"/>
      <c r="I411" s="209"/>
      <c r="K411" s="209"/>
      <c r="N411" s="209"/>
      <c r="Q411" s="182"/>
      <c r="R411" s="183"/>
    </row>
    <row r="412" spans="5:18">
      <c r="E412" s="209"/>
      <c r="G412" s="209"/>
      <c r="I412" s="209"/>
      <c r="K412" s="209"/>
      <c r="N412" s="209"/>
      <c r="Q412" s="182"/>
      <c r="R412" s="183"/>
    </row>
    <row r="413" spans="5:18">
      <c r="E413" s="209"/>
      <c r="G413" s="209"/>
      <c r="I413" s="209"/>
      <c r="K413" s="209"/>
      <c r="N413" s="209"/>
      <c r="Q413" s="182"/>
      <c r="R413" s="183"/>
    </row>
    <row r="414" spans="5:18">
      <c r="E414" s="209"/>
      <c r="G414" s="209"/>
      <c r="I414" s="209"/>
      <c r="K414" s="209"/>
      <c r="N414" s="209"/>
      <c r="Q414" s="182"/>
      <c r="R414" s="183"/>
    </row>
    <row r="415" spans="5:18">
      <c r="E415" s="209"/>
      <c r="G415" s="209"/>
      <c r="I415" s="209"/>
      <c r="K415" s="209"/>
      <c r="N415" s="209"/>
      <c r="Q415" s="182"/>
      <c r="R415" s="183"/>
    </row>
    <row r="416" spans="5:18">
      <c r="E416" s="209"/>
      <c r="G416" s="209"/>
      <c r="I416" s="209"/>
      <c r="K416" s="209"/>
      <c r="N416" s="209"/>
      <c r="Q416" s="182"/>
      <c r="R416" s="183"/>
    </row>
    <row r="417" spans="5:18">
      <c r="E417" s="209"/>
      <c r="G417" s="209"/>
      <c r="I417" s="209"/>
      <c r="K417" s="209"/>
      <c r="N417" s="209"/>
      <c r="Q417" s="182"/>
      <c r="R417" s="183"/>
    </row>
    <row r="418" spans="5:18">
      <c r="E418" s="209"/>
      <c r="G418" s="209"/>
      <c r="I418" s="209"/>
      <c r="K418" s="209"/>
      <c r="N418" s="209"/>
      <c r="Q418" s="182"/>
      <c r="R418" s="183"/>
    </row>
    <row r="419" spans="5:18">
      <c r="E419" s="209"/>
      <c r="G419" s="209"/>
      <c r="I419" s="209"/>
      <c r="K419" s="209"/>
      <c r="N419" s="209"/>
      <c r="Q419" s="182"/>
      <c r="R419" s="183"/>
    </row>
    <row r="420" spans="5:18">
      <c r="E420" s="209"/>
      <c r="G420" s="209"/>
      <c r="I420" s="209"/>
      <c r="K420" s="209"/>
      <c r="N420" s="209"/>
      <c r="Q420" s="182"/>
      <c r="R420" s="183"/>
    </row>
    <row r="421" spans="5:18">
      <c r="E421" s="209"/>
      <c r="G421" s="209"/>
      <c r="I421" s="209"/>
      <c r="K421" s="209"/>
      <c r="N421" s="209"/>
      <c r="Q421" s="182"/>
      <c r="R421" s="183"/>
    </row>
    <row r="422" spans="5:18">
      <c r="E422" s="209"/>
      <c r="G422" s="209"/>
      <c r="I422" s="209"/>
      <c r="K422" s="209"/>
      <c r="N422" s="209"/>
      <c r="Q422" s="182"/>
      <c r="R422" s="183"/>
    </row>
    <row r="423" spans="5:18">
      <c r="E423" s="209"/>
      <c r="G423" s="209"/>
      <c r="I423" s="209"/>
      <c r="K423" s="209"/>
      <c r="N423" s="209"/>
      <c r="Q423" s="182"/>
      <c r="R423" s="183"/>
    </row>
    <row r="424" spans="5:18">
      <c r="E424" s="209"/>
      <c r="G424" s="209"/>
      <c r="I424" s="209"/>
      <c r="K424" s="209"/>
      <c r="N424" s="209"/>
      <c r="Q424" s="182"/>
      <c r="R424" s="183"/>
    </row>
    <row r="425" spans="5:18">
      <c r="E425" s="209"/>
      <c r="G425" s="209"/>
      <c r="I425" s="209"/>
      <c r="K425" s="209"/>
      <c r="N425" s="209"/>
      <c r="Q425" s="182"/>
      <c r="R425" s="183"/>
    </row>
    <row r="426" spans="5:18">
      <c r="E426" s="209"/>
      <c r="G426" s="209"/>
      <c r="I426" s="209"/>
      <c r="K426" s="209"/>
      <c r="N426" s="209"/>
      <c r="Q426" s="182"/>
      <c r="R426" s="183"/>
    </row>
    <row r="427" spans="5:18">
      <c r="E427" s="209"/>
      <c r="G427" s="209"/>
      <c r="I427" s="209"/>
      <c r="K427" s="209"/>
      <c r="N427" s="209"/>
      <c r="Q427" s="182"/>
      <c r="R427" s="183"/>
    </row>
    <row r="428" spans="5:18">
      <c r="E428" s="209"/>
      <c r="G428" s="209"/>
      <c r="I428" s="209"/>
      <c r="K428" s="209"/>
      <c r="N428" s="209"/>
      <c r="Q428" s="182"/>
      <c r="R428" s="183"/>
    </row>
    <row r="429" spans="5:18">
      <c r="E429" s="209"/>
      <c r="G429" s="209"/>
      <c r="I429" s="209"/>
      <c r="K429" s="209"/>
      <c r="N429" s="209"/>
      <c r="Q429" s="182"/>
      <c r="R429" s="183"/>
    </row>
    <row r="430" spans="5:18">
      <c r="E430" s="209"/>
      <c r="G430" s="209"/>
      <c r="I430" s="209"/>
      <c r="K430" s="209"/>
      <c r="N430" s="209"/>
      <c r="Q430" s="182"/>
      <c r="R430" s="183"/>
    </row>
    <row r="431" spans="5:18">
      <c r="E431" s="209"/>
      <c r="G431" s="209"/>
      <c r="I431" s="209"/>
      <c r="K431" s="209"/>
      <c r="N431" s="209"/>
      <c r="Q431" s="182"/>
      <c r="R431" s="183"/>
    </row>
    <row r="432" spans="5:18">
      <c r="E432" s="209"/>
      <c r="G432" s="209"/>
      <c r="I432" s="209"/>
      <c r="K432" s="209"/>
      <c r="N432" s="209"/>
      <c r="Q432" s="182"/>
      <c r="R432" s="183"/>
    </row>
    <row r="433" spans="5:18">
      <c r="E433" s="209"/>
      <c r="G433" s="209"/>
      <c r="I433" s="209"/>
      <c r="K433" s="209"/>
      <c r="N433" s="209"/>
      <c r="Q433" s="182"/>
      <c r="R433" s="183"/>
    </row>
    <row r="434" spans="5:18">
      <c r="E434" s="209"/>
      <c r="G434" s="209"/>
      <c r="I434" s="209"/>
      <c r="K434" s="209"/>
      <c r="N434" s="209"/>
      <c r="Q434" s="182"/>
      <c r="R434" s="183"/>
    </row>
    <row r="435" spans="5:18">
      <c r="E435" s="209"/>
      <c r="G435" s="209"/>
      <c r="I435" s="209"/>
      <c r="K435" s="209"/>
      <c r="N435" s="209"/>
      <c r="Q435" s="182"/>
      <c r="R435" s="183"/>
    </row>
    <row r="436" spans="5:18">
      <c r="E436" s="209"/>
      <c r="G436" s="209"/>
      <c r="I436" s="209"/>
      <c r="K436" s="209"/>
      <c r="N436" s="209"/>
      <c r="Q436" s="182"/>
      <c r="R436" s="183"/>
    </row>
    <row r="437" spans="5:18">
      <c r="E437" s="209"/>
      <c r="G437" s="209"/>
      <c r="I437" s="209"/>
      <c r="K437" s="209"/>
      <c r="N437" s="209"/>
      <c r="Q437" s="182"/>
      <c r="R437" s="183"/>
    </row>
    <row r="438" spans="5:18">
      <c r="E438" s="209"/>
      <c r="G438" s="209"/>
      <c r="I438" s="209"/>
      <c r="K438" s="209"/>
      <c r="N438" s="209"/>
      <c r="Q438" s="182"/>
      <c r="R438" s="183"/>
    </row>
    <row r="439" spans="5:18">
      <c r="E439" s="209"/>
      <c r="G439" s="209"/>
      <c r="I439" s="209"/>
      <c r="K439" s="209"/>
      <c r="N439" s="209"/>
      <c r="Q439" s="182"/>
      <c r="R439" s="183"/>
    </row>
    <row r="440" spans="5:18">
      <c r="E440" s="209"/>
      <c r="G440" s="209"/>
      <c r="I440" s="209"/>
      <c r="K440" s="209"/>
      <c r="N440" s="209"/>
      <c r="Q440" s="182"/>
      <c r="R440" s="183"/>
    </row>
    <row r="441" spans="5:18">
      <c r="E441" s="209"/>
      <c r="G441" s="209"/>
      <c r="I441" s="209"/>
      <c r="K441" s="209"/>
      <c r="N441" s="209"/>
      <c r="Q441" s="182"/>
      <c r="R441" s="183"/>
    </row>
    <row r="442" spans="5:18">
      <c r="E442" s="209"/>
      <c r="G442" s="209"/>
      <c r="I442" s="209"/>
      <c r="K442" s="209"/>
      <c r="N442" s="209"/>
      <c r="Q442" s="182"/>
      <c r="R442" s="183"/>
    </row>
    <row r="443" spans="5:18">
      <c r="E443" s="209"/>
      <c r="G443" s="209"/>
      <c r="I443" s="209"/>
      <c r="K443" s="209"/>
      <c r="N443" s="209"/>
      <c r="Q443" s="182"/>
      <c r="R443" s="183"/>
    </row>
    <row r="444" spans="5:18">
      <c r="E444" s="209"/>
      <c r="G444" s="209"/>
      <c r="I444" s="209"/>
      <c r="K444" s="209"/>
      <c r="N444" s="209"/>
      <c r="Q444" s="182"/>
      <c r="R444" s="183"/>
    </row>
    <row r="445" spans="5:18">
      <c r="E445" s="209"/>
      <c r="G445" s="209"/>
      <c r="I445" s="209"/>
      <c r="K445" s="209"/>
      <c r="N445" s="209"/>
      <c r="Q445" s="182"/>
      <c r="R445" s="183"/>
    </row>
    <row r="446" spans="5:18">
      <c r="E446" s="209"/>
      <c r="G446" s="209"/>
      <c r="I446" s="209"/>
      <c r="K446" s="209"/>
      <c r="N446" s="209"/>
      <c r="Q446" s="182"/>
      <c r="R446" s="183"/>
    </row>
    <row r="447" spans="5:18">
      <c r="E447" s="209"/>
      <c r="G447" s="209"/>
      <c r="I447" s="209"/>
      <c r="K447" s="209"/>
      <c r="N447" s="209"/>
      <c r="Q447" s="182"/>
      <c r="R447" s="183"/>
    </row>
    <row r="448" spans="5:18">
      <c r="E448" s="209"/>
      <c r="G448" s="209"/>
      <c r="I448" s="209"/>
      <c r="K448" s="209"/>
      <c r="N448" s="209"/>
      <c r="Q448" s="182"/>
      <c r="R448" s="183"/>
    </row>
    <row r="449" spans="5:18">
      <c r="E449" s="209"/>
      <c r="G449" s="209"/>
      <c r="I449" s="209"/>
      <c r="K449" s="209"/>
      <c r="N449" s="209"/>
      <c r="Q449" s="182"/>
      <c r="R449" s="183"/>
    </row>
    <row r="450" spans="5:18">
      <c r="E450" s="209"/>
      <c r="G450" s="209"/>
      <c r="I450" s="209"/>
      <c r="K450" s="209"/>
      <c r="N450" s="209"/>
      <c r="Q450" s="182"/>
      <c r="R450" s="183"/>
    </row>
    <row r="451" spans="5:18">
      <c r="E451" s="209"/>
      <c r="G451" s="209"/>
      <c r="I451" s="209"/>
      <c r="K451" s="209"/>
      <c r="N451" s="209"/>
      <c r="Q451" s="182"/>
      <c r="R451" s="183"/>
    </row>
    <row r="452" spans="5:18">
      <c r="E452" s="209"/>
      <c r="G452" s="209"/>
      <c r="I452" s="209"/>
      <c r="K452" s="209"/>
      <c r="N452" s="209"/>
      <c r="Q452" s="182"/>
      <c r="R452" s="183"/>
    </row>
    <row r="453" spans="5:18">
      <c r="E453" s="209"/>
      <c r="G453" s="209"/>
      <c r="I453" s="209"/>
      <c r="K453" s="209"/>
      <c r="N453" s="209"/>
      <c r="Q453" s="182"/>
      <c r="R453" s="183"/>
    </row>
    <row r="454" spans="5:18">
      <c r="E454" s="209"/>
      <c r="G454" s="209"/>
      <c r="I454" s="209"/>
      <c r="K454" s="209"/>
      <c r="N454" s="209"/>
      <c r="Q454" s="182"/>
      <c r="R454" s="183"/>
    </row>
    <row r="455" spans="5:18">
      <c r="E455" s="209"/>
      <c r="G455" s="209"/>
      <c r="I455" s="209"/>
      <c r="K455" s="209"/>
      <c r="N455" s="209"/>
      <c r="Q455" s="182"/>
      <c r="R455" s="183"/>
    </row>
    <row r="456" spans="5:18">
      <c r="E456" s="209"/>
      <c r="G456" s="209"/>
      <c r="I456" s="209"/>
      <c r="K456" s="209"/>
      <c r="N456" s="209"/>
      <c r="Q456" s="182"/>
      <c r="R456" s="183"/>
    </row>
    <row r="457" spans="5:18">
      <c r="E457" s="209"/>
      <c r="G457" s="209"/>
      <c r="I457" s="209"/>
      <c r="K457" s="209"/>
      <c r="N457" s="209"/>
      <c r="Q457" s="182"/>
      <c r="R457" s="183"/>
    </row>
    <row r="458" spans="5:18">
      <c r="E458" s="209"/>
      <c r="G458" s="209"/>
      <c r="I458" s="209"/>
      <c r="K458" s="209"/>
      <c r="N458" s="209"/>
      <c r="Q458" s="182"/>
      <c r="R458" s="183"/>
    </row>
    <row r="459" spans="5:18">
      <c r="E459" s="209"/>
      <c r="G459" s="209"/>
      <c r="I459" s="209"/>
      <c r="K459" s="209"/>
      <c r="N459" s="209"/>
      <c r="Q459" s="182"/>
      <c r="R459" s="183"/>
    </row>
    <row r="460" spans="5:18">
      <c r="E460" s="209"/>
      <c r="G460" s="209"/>
      <c r="I460" s="209"/>
      <c r="K460" s="209"/>
      <c r="N460" s="209"/>
      <c r="Q460" s="182"/>
      <c r="R460" s="183"/>
    </row>
    <row r="461" spans="5:18">
      <c r="E461" s="209"/>
      <c r="G461" s="209"/>
      <c r="I461" s="209"/>
      <c r="K461" s="209"/>
      <c r="N461" s="209"/>
      <c r="Q461" s="182"/>
      <c r="R461" s="183"/>
    </row>
    <row r="462" spans="5:18">
      <c r="E462" s="209"/>
      <c r="G462" s="209"/>
      <c r="I462" s="209"/>
      <c r="K462" s="209"/>
      <c r="N462" s="209"/>
      <c r="Q462" s="182"/>
      <c r="R462" s="183"/>
    </row>
    <row r="463" spans="5:18">
      <c r="E463" s="209"/>
      <c r="G463" s="209"/>
      <c r="I463" s="209"/>
      <c r="K463" s="209"/>
      <c r="N463" s="209"/>
      <c r="Q463" s="182"/>
      <c r="R463" s="183"/>
    </row>
    <row r="464" spans="5:18">
      <c r="E464" s="209"/>
      <c r="G464" s="209"/>
      <c r="I464" s="209"/>
      <c r="K464" s="209"/>
      <c r="N464" s="209"/>
      <c r="Q464" s="182"/>
      <c r="R464" s="183"/>
    </row>
    <row r="465" spans="5:18">
      <c r="E465" s="209"/>
      <c r="G465" s="209"/>
      <c r="I465" s="209"/>
      <c r="K465" s="209"/>
      <c r="N465" s="209"/>
      <c r="Q465" s="182"/>
      <c r="R465" s="183"/>
    </row>
    <row r="466" spans="5:18">
      <c r="E466" s="209"/>
      <c r="G466" s="209"/>
      <c r="I466" s="209"/>
      <c r="K466" s="209"/>
      <c r="N466" s="209"/>
      <c r="Q466" s="182"/>
      <c r="R466" s="183"/>
    </row>
    <row r="467" spans="5:18">
      <c r="E467" s="209"/>
      <c r="G467" s="209"/>
      <c r="I467" s="209"/>
      <c r="K467" s="209"/>
      <c r="N467" s="209"/>
      <c r="Q467" s="182"/>
      <c r="R467" s="183"/>
    </row>
    <row r="468" spans="5:18">
      <c r="E468" s="209"/>
      <c r="G468" s="209"/>
      <c r="I468" s="209"/>
      <c r="K468" s="209"/>
      <c r="N468" s="209"/>
      <c r="Q468" s="182"/>
      <c r="R468" s="183"/>
    </row>
    <row r="469" spans="5:18">
      <c r="E469" s="209"/>
      <c r="G469" s="209"/>
      <c r="I469" s="209"/>
      <c r="K469" s="209"/>
      <c r="N469" s="209"/>
      <c r="Q469" s="182"/>
      <c r="R469" s="183"/>
    </row>
    <row r="470" spans="5:18">
      <c r="E470" s="209"/>
      <c r="G470" s="209"/>
      <c r="I470" s="209"/>
      <c r="K470" s="209"/>
      <c r="N470" s="209"/>
      <c r="Q470" s="182"/>
      <c r="R470" s="183"/>
    </row>
    <row r="471" spans="5:18">
      <c r="E471" s="209"/>
      <c r="G471" s="209"/>
      <c r="I471" s="209"/>
      <c r="K471" s="209"/>
      <c r="N471" s="209"/>
      <c r="Q471" s="182"/>
      <c r="R471" s="183"/>
    </row>
    <row r="472" spans="5:18">
      <c r="E472" s="209"/>
      <c r="G472" s="209"/>
      <c r="I472" s="209"/>
      <c r="K472" s="209"/>
      <c r="N472" s="209"/>
      <c r="Q472" s="182"/>
      <c r="R472" s="183"/>
    </row>
    <row r="473" spans="5:18">
      <c r="E473" s="209"/>
      <c r="G473" s="209"/>
      <c r="I473" s="209"/>
      <c r="K473" s="209"/>
      <c r="N473" s="209"/>
      <c r="Q473" s="182"/>
      <c r="R473" s="183"/>
    </row>
    <row r="474" spans="5:18">
      <c r="E474" s="209"/>
      <c r="G474" s="209"/>
      <c r="I474" s="209"/>
      <c r="K474" s="209"/>
      <c r="N474" s="209"/>
      <c r="Q474" s="182"/>
      <c r="R474" s="183"/>
    </row>
    <row r="475" spans="5:18">
      <c r="E475" s="209"/>
      <c r="G475" s="209"/>
      <c r="I475" s="209"/>
      <c r="K475" s="209"/>
      <c r="N475" s="209"/>
      <c r="Q475" s="182"/>
      <c r="R475" s="183"/>
    </row>
    <row r="476" spans="5:18">
      <c r="E476" s="209"/>
      <c r="G476" s="209"/>
      <c r="I476" s="209"/>
      <c r="K476" s="209"/>
      <c r="N476" s="209"/>
      <c r="Q476" s="182"/>
      <c r="R476" s="183"/>
    </row>
    <row r="477" spans="5:18">
      <c r="E477" s="209"/>
      <c r="G477" s="209"/>
      <c r="I477" s="209"/>
      <c r="K477" s="209"/>
      <c r="N477" s="209"/>
      <c r="Q477" s="182"/>
      <c r="R477" s="183"/>
    </row>
    <row r="478" spans="5:18">
      <c r="E478" s="209"/>
      <c r="G478" s="209"/>
      <c r="I478" s="209"/>
      <c r="K478" s="209"/>
      <c r="N478" s="209"/>
      <c r="Q478" s="182"/>
      <c r="R478" s="183"/>
    </row>
    <row r="479" spans="5:18">
      <c r="E479" s="209"/>
      <c r="G479" s="209"/>
      <c r="I479" s="209"/>
      <c r="K479" s="209"/>
      <c r="N479" s="209"/>
      <c r="Q479" s="182"/>
      <c r="R479" s="183"/>
    </row>
    <row r="480" spans="5:18">
      <c r="E480" s="209"/>
      <c r="G480" s="209"/>
      <c r="I480" s="209"/>
      <c r="K480" s="209"/>
      <c r="N480" s="209"/>
      <c r="Q480" s="182"/>
      <c r="R480" s="183"/>
    </row>
    <row r="481" spans="5:18">
      <c r="E481" s="209"/>
      <c r="G481" s="209"/>
      <c r="I481" s="209"/>
      <c r="K481" s="209"/>
      <c r="N481" s="209"/>
      <c r="Q481" s="182"/>
      <c r="R481" s="183"/>
    </row>
    <row r="482" spans="5:18">
      <c r="E482" s="209"/>
      <c r="G482" s="209"/>
      <c r="I482" s="209"/>
      <c r="K482" s="209"/>
      <c r="N482" s="209"/>
      <c r="Q482" s="182"/>
      <c r="R482" s="183"/>
    </row>
    <row r="483" spans="5:18">
      <c r="E483" s="209"/>
      <c r="G483" s="209"/>
      <c r="I483" s="209"/>
      <c r="K483" s="209"/>
      <c r="N483" s="209"/>
      <c r="Q483" s="182"/>
      <c r="R483" s="183"/>
    </row>
    <row r="484" spans="5:18">
      <c r="E484" s="209"/>
      <c r="G484" s="209"/>
      <c r="I484" s="209"/>
      <c r="K484" s="209"/>
      <c r="N484" s="209"/>
      <c r="Q484" s="182"/>
      <c r="R484" s="183"/>
    </row>
    <row r="485" spans="5:18">
      <c r="E485" s="209"/>
      <c r="G485" s="209"/>
      <c r="I485" s="209"/>
      <c r="K485" s="209"/>
      <c r="N485" s="209"/>
      <c r="Q485" s="182"/>
      <c r="R485" s="183"/>
    </row>
    <row r="486" spans="5:18">
      <c r="E486" s="209"/>
      <c r="G486" s="209"/>
      <c r="I486" s="209"/>
      <c r="K486" s="209"/>
      <c r="N486" s="209"/>
      <c r="Q486" s="182"/>
      <c r="R486" s="183"/>
    </row>
    <row r="487" spans="5:18">
      <c r="E487" s="209"/>
      <c r="G487" s="209"/>
      <c r="I487" s="209"/>
      <c r="K487" s="209"/>
      <c r="N487" s="209"/>
      <c r="Q487" s="182"/>
      <c r="R487" s="183"/>
    </row>
    <row r="488" spans="5:18">
      <c r="E488" s="209"/>
      <c r="G488" s="209"/>
      <c r="I488" s="209"/>
      <c r="K488" s="209"/>
      <c r="N488" s="209"/>
      <c r="Q488" s="182"/>
      <c r="R488" s="183"/>
    </row>
    <row r="489" spans="5:18">
      <c r="E489" s="209"/>
      <c r="G489" s="209"/>
      <c r="I489" s="209"/>
      <c r="K489" s="209"/>
      <c r="N489" s="209"/>
      <c r="Q489" s="182"/>
      <c r="R489" s="183"/>
    </row>
    <row r="490" spans="5:18">
      <c r="E490" s="209"/>
      <c r="G490" s="209"/>
      <c r="I490" s="209"/>
      <c r="K490" s="209"/>
      <c r="N490" s="209"/>
      <c r="Q490" s="182"/>
      <c r="R490" s="183"/>
    </row>
    <row r="491" spans="5:18">
      <c r="E491" s="209"/>
      <c r="G491" s="209"/>
      <c r="I491" s="209"/>
      <c r="K491" s="209"/>
      <c r="N491" s="209"/>
      <c r="Q491" s="182"/>
      <c r="R491" s="183"/>
    </row>
    <row r="492" spans="5:18">
      <c r="E492" s="209"/>
      <c r="G492" s="209"/>
      <c r="I492" s="209"/>
      <c r="K492" s="209"/>
      <c r="N492" s="209"/>
      <c r="Q492" s="182"/>
      <c r="R492" s="183"/>
    </row>
    <row r="493" spans="5:18">
      <c r="E493" s="209"/>
      <c r="G493" s="209"/>
      <c r="I493" s="209"/>
      <c r="K493" s="209"/>
      <c r="N493" s="209"/>
      <c r="Q493" s="182"/>
      <c r="R493" s="183"/>
    </row>
    <row r="494" spans="5:18">
      <c r="E494" s="209"/>
      <c r="G494" s="209"/>
      <c r="I494" s="209"/>
      <c r="K494" s="209"/>
      <c r="N494" s="209"/>
      <c r="Q494" s="182"/>
      <c r="R494" s="183"/>
    </row>
    <row r="495" spans="5:18">
      <c r="E495" s="209"/>
      <c r="G495" s="209"/>
      <c r="I495" s="209"/>
      <c r="K495" s="209"/>
      <c r="N495" s="209"/>
      <c r="Q495" s="182"/>
      <c r="R495" s="183"/>
    </row>
    <row r="496" spans="5:18">
      <c r="E496" s="209"/>
      <c r="G496" s="209"/>
      <c r="I496" s="209"/>
      <c r="K496" s="209"/>
      <c r="N496" s="209"/>
      <c r="Q496" s="182"/>
      <c r="R496" s="183"/>
    </row>
    <row r="497" spans="5:18">
      <c r="E497" s="209"/>
      <c r="G497" s="209"/>
      <c r="I497" s="209"/>
      <c r="K497" s="209"/>
      <c r="N497" s="209"/>
      <c r="Q497" s="182"/>
      <c r="R497" s="183"/>
    </row>
    <row r="498" spans="5:18">
      <c r="E498" s="209"/>
      <c r="G498" s="209"/>
      <c r="I498" s="209"/>
      <c r="K498" s="209"/>
      <c r="N498" s="209"/>
      <c r="Q498" s="182"/>
      <c r="R498" s="183"/>
    </row>
    <row r="499" spans="5:18">
      <c r="E499" s="209"/>
      <c r="G499" s="209"/>
      <c r="I499" s="209"/>
      <c r="K499" s="209"/>
      <c r="N499" s="209"/>
      <c r="Q499" s="182"/>
      <c r="R499" s="183"/>
    </row>
    <row r="500" spans="5:18">
      <c r="E500" s="209"/>
      <c r="G500" s="209"/>
      <c r="I500" s="209"/>
      <c r="K500" s="209"/>
      <c r="N500" s="209"/>
      <c r="Q500" s="182"/>
      <c r="R500" s="183"/>
    </row>
    <row r="501" spans="5:18">
      <c r="E501" s="209"/>
      <c r="G501" s="209"/>
      <c r="I501" s="209"/>
      <c r="K501" s="209"/>
      <c r="N501" s="209"/>
      <c r="Q501" s="182"/>
      <c r="R501" s="183"/>
    </row>
    <row r="502" spans="5:18">
      <c r="E502" s="209"/>
      <c r="G502" s="209"/>
      <c r="I502" s="209"/>
      <c r="K502" s="209"/>
      <c r="N502" s="209"/>
      <c r="Q502" s="182"/>
      <c r="R502" s="183"/>
    </row>
    <row r="503" spans="5:18">
      <c r="E503" s="209"/>
      <c r="G503" s="209"/>
      <c r="I503" s="209"/>
      <c r="K503" s="209"/>
      <c r="N503" s="209"/>
      <c r="Q503" s="182"/>
      <c r="R503" s="183"/>
    </row>
    <row r="504" spans="5:18">
      <c r="E504" s="209"/>
      <c r="G504" s="209"/>
      <c r="I504" s="209"/>
      <c r="K504" s="209"/>
      <c r="N504" s="209"/>
      <c r="Q504" s="182"/>
      <c r="R504" s="183"/>
    </row>
    <row r="505" spans="5:18">
      <c r="E505" s="209"/>
      <c r="G505" s="209"/>
      <c r="I505" s="209"/>
      <c r="K505" s="209"/>
      <c r="N505" s="209"/>
      <c r="Q505" s="182"/>
      <c r="R505" s="183"/>
    </row>
    <row r="506" spans="5:18">
      <c r="E506" s="209"/>
      <c r="G506" s="209"/>
      <c r="I506" s="209"/>
      <c r="K506" s="209"/>
      <c r="N506" s="209"/>
      <c r="Q506" s="182"/>
      <c r="R506" s="183"/>
    </row>
    <row r="507" spans="5:18">
      <c r="E507" s="209"/>
      <c r="G507" s="209"/>
      <c r="I507" s="209"/>
      <c r="K507" s="209"/>
      <c r="N507" s="209"/>
      <c r="Q507" s="182"/>
      <c r="R507" s="183"/>
    </row>
    <row r="508" spans="5:18">
      <c r="E508" s="209"/>
      <c r="G508" s="209"/>
      <c r="I508" s="209"/>
      <c r="K508" s="209"/>
      <c r="N508" s="209"/>
      <c r="Q508" s="182"/>
      <c r="R508" s="183"/>
    </row>
    <row r="509" spans="5:18">
      <c r="E509" s="209"/>
      <c r="G509" s="209"/>
      <c r="I509" s="209"/>
      <c r="K509" s="209"/>
      <c r="N509" s="209"/>
      <c r="Q509" s="182"/>
      <c r="R509" s="183"/>
    </row>
    <row r="510" spans="5:18">
      <c r="E510" s="209"/>
      <c r="G510" s="209"/>
      <c r="I510" s="209"/>
      <c r="K510" s="209"/>
      <c r="N510" s="209"/>
      <c r="Q510" s="182"/>
      <c r="R510" s="183"/>
    </row>
    <row r="511" spans="5:18">
      <c r="E511" s="209"/>
      <c r="G511" s="209"/>
      <c r="I511" s="209"/>
      <c r="K511" s="209"/>
      <c r="N511" s="209"/>
      <c r="Q511" s="182"/>
      <c r="R511" s="183"/>
    </row>
    <row r="512" spans="5:18">
      <c r="E512" s="209"/>
      <c r="G512" s="209"/>
      <c r="I512" s="209"/>
      <c r="K512" s="209"/>
      <c r="N512" s="209"/>
      <c r="Q512" s="182"/>
      <c r="R512" s="183"/>
    </row>
    <row r="513" spans="5:18">
      <c r="E513" s="209"/>
      <c r="G513" s="209"/>
      <c r="I513" s="209"/>
      <c r="K513" s="209"/>
      <c r="N513" s="209"/>
      <c r="Q513" s="182"/>
      <c r="R513" s="183"/>
    </row>
    <row r="514" spans="5:18">
      <c r="E514" s="209"/>
      <c r="G514" s="209"/>
      <c r="I514" s="209"/>
      <c r="K514" s="209"/>
      <c r="N514" s="209"/>
      <c r="Q514" s="182"/>
      <c r="R514" s="183"/>
    </row>
    <row r="515" spans="5:18">
      <c r="E515" s="209"/>
      <c r="G515" s="209"/>
      <c r="I515" s="209"/>
      <c r="K515" s="209"/>
      <c r="N515" s="209"/>
      <c r="Q515" s="182"/>
      <c r="R515" s="183"/>
    </row>
    <row r="516" spans="5:18">
      <c r="E516" s="209"/>
      <c r="G516" s="209"/>
      <c r="I516" s="209"/>
      <c r="K516" s="209"/>
      <c r="N516" s="209"/>
      <c r="Q516" s="182"/>
      <c r="R516" s="183"/>
    </row>
    <row r="517" spans="5:18">
      <c r="E517" s="209"/>
      <c r="G517" s="209"/>
      <c r="I517" s="209"/>
      <c r="K517" s="209"/>
      <c r="N517" s="209"/>
      <c r="Q517" s="182"/>
      <c r="R517" s="183"/>
    </row>
    <row r="518" spans="5:18">
      <c r="E518" s="209"/>
      <c r="G518" s="209"/>
      <c r="I518" s="209"/>
      <c r="K518" s="209"/>
      <c r="N518" s="209"/>
      <c r="Q518" s="182"/>
      <c r="R518" s="183"/>
    </row>
    <row r="519" spans="5:18">
      <c r="E519" s="209"/>
      <c r="G519" s="209"/>
      <c r="I519" s="209"/>
      <c r="K519" s="209"/>
      <c r="N519" s="209"/>
      <c r="Q519" s="182"/>
      <c r="R519" s="183"/>
    </row>
    <row r="520" spans="5:18">
      <c r="E520" s="209"/>
      <c r="G520" s="209"/>
      <c r="I520" s="209"/>
      <c r="K520" s="209"/>
      <c r="N520" s="209"/>
      <c r="Q520" s="182"/>
      <c r="R520" s="183"/>
    </row>
    <row r="521" spans="5:18">
      <c r="E521" s="209"/>
      <c r="G521" s="209"/>
      <c r="I521" s="209"/>
      <c r="K521" s="209"/>
      <c r="N521" s="209"/>
      <c r="Q521" s="182"/>
      <c r="R521" s="183"/>
    </row>
    <row r="522" spans="5:18">
      <c r="E522" s="209"/>
      <c r="G522" s="209"/>
      <c r="I522" s="209"/>
      <c r="K522" s="209"/>
      <c r="N522" s="209"/>
      <c r="Q522" s="182"/>
      <c r="R522" s="183"/>
    </row>
    <row r="523" spans="5:18">
      <c r="E523" s="209"/>
      <c r="G523" s="209"/>
      <c r="I523" s="209"/>
      <c r="K523" s="209"/>
      <c r="N523" s="209"/>
      <c r="Q523" s="182"/>
      <c r="R523" s="183"/>
    </row>
    <row r="524" spans="5:18">
      <c r="E524" s="209"/>
      <c r="G524" s="209"/>
      <c r="I524" s="209"/>
      <c r="K524" s="209"/>
      <c r="N524" s="209"/>
      <c r="Q524" s="182"/>
      <c r="R524" s="183"/>
    </row>
    <row r="525" spans="5:18">
      <c r="E525" s="209"/>
      <c r="G525" s="209"/>
      <c r="I525" s="209"/>
      <c r="K525" s="209"/>
      <c r="N525" s="209"/>
      <c r="Q525" s="182"/>
      <c r="R525" s="183"/>
    </row>
    <row r="526" spans="5:18">
      <c r="E526" s="209"/>
      <c r="G526" s="209"/>
      <c r="I526" s="209"/>
      <c r="K526" s="209"/>
      <c r="N526" s="209"/>
      <c r="Q526" s="182"/>
      <c r="R526" s="183"/>
    </row>
    <row r="527" spans="5:18">
      <c r="E527" s="209"/>
      <c r="G527" s="209"/>
      <c r="I527" s="209"/>
      <c r="K527" s="209"/>
      <c r="N527" s="209"/>
      <c r="Q527" s="182"/>
      <c r="R527" s="183"/>
    </row>
    <row r="528" spans="5:18">
      <c r="E528" s="209"/>
      <c r="G528" s="209"/>
      <c r="I528" s="209"/>
      <c r="K528" s="209"/>
      <c r="N528" s="209"/>
      <c r="Q528" s="182"/>
      <c r="R528" s="183"/>
    </row>
    <row r="529" spans="5:18">
      <c r="E529" s="209"/>
      <c r="G529" s="209"/>
      <c r="I529" s="209"/>
      <c r="K529" s="209"/>
      <c r="N529" s="209"/>
      <c r="Q529" s="182"/>
      <c r="R529" s="183"/>
    </row>
    <row r="530" spans="5:18">
      <c r="E530" s="209"/>
      <c r="G530" s="209"/>
      <c r="I530" s="209"/>
      <c r="K530" s="209"/>
      <c r="N530" s="209"/>
      <c r="Q530" s="182"/>
      <c r="R530" s="183"/>
    </row>
    <row r="531" spans="5:18">
      <c r="E531" s="209"/>
      <c r="G531" s="209"/>
      <c r="I531" s="209"/>
      <c r="K531" s="209"/>
      <c r="N531" s="209"/>
      <c r="Q531" s="182"/>
      <c r="R531" s="183"/>
    </row>
    <row r="532" spans="5:18">
      <c r="E532" s="209"/>
      <c r="G532" s="209"/>
      <c r="I532" s="209"/>
      <c r="K532" s="209"/>
      <c r="N532" s="209"/>
      <c r="Q532" s="182"/>
      <c r="R532" s="183"/>
    </row>
    <row r="533" spans="5:18">
      <c r="E533" s="209"/>
      <c r="G533" s="209"/>
      <c r="I533" s="209"/>
      <c r="K533" s="209"/>
      <c r="N533" s="209"/>
      <c r="Q533" s="182"/>
      <c r="R533" s="183"/>
    </row>
    <row r="534" spans="5:18">
      <c r="E534" s="209"/>
      <c r="G534" s="209"/>
      <c r="I534" s="209"/>
      <c r="K534" s="209"/>
      <c r="N534" s="209"/>
      <c r="Q534" s="182"/>
      <c r="R534" s="183"/>
    </row>
    <row r="535" spans="5:18">
      <c r="E535" s="209"/>
      <c r="G535" s="209"/>
      <c r="I535" s="209"/>
      <c r="K535" s="209"/>
      <c r="N535" s="209"/>
      <c r="Q535" s="182"/>
      <c r="R535" s="183"/>
    </row>
    <row r="536" spans="5:18">
      <c r="E536" s="209"/>
      <c r="G536" s="209"/>
      <c r="I536" s="209"/>
      <c r="K536" s="209"/>
      <c r="N536" s="209"/>
      <c r="Q536" s="182"/>
      <c r="R536" s="183"/>
    </row>
    <row r="537" spans="5:18">
      <c r="E537" s="209"/>
      <c r="G537" s="209"/>
      <c r="I537" s="209"/>
      <c r="K537" s="209"/>
      <c r="N537" s="209"/>
      <c r="Q537" s="182"/>
      <c r="R537" s="183"/>
    </row>
    <row r="538" spans="5:18">
      <c r="E538" s="209"/>
      <c r="G538" s="209"/>
      <c r="I538" s="209"/>
      <c r="K538" s="209"/>
      <c r="N538" s="209"/>
      <c r="Q538" s="182"/>
      <c r="R538" s="183"/>
    </row>
    <row r="539" spans="5:18">
      <c r="E539" s="209"/>
      <c r="G539" s="209"/>
      <c r="I539" s="209"/>
      <c r="K539" s="209"/>
      <c r="N539" s="209"/>
      <c r="Q539" s="182"/>
      <c r="R539" s="183"/>
    </row>
    <row r="540" spans="5:18">
      <c r="E540" s="209"/>
      <c r="G540" s="209"/>
      <c r="I540" s="209"/>
      <c r="K540" s="209"/>
      <c r="N540" s="209"/>
      <c r="Q540" s="182"/>
      <c r="R540" s="183"/>
    </row>
    <row r="541" spans="5:18">
      <c r="E541" s="209"/>
      <c r="G541" s="209"/>
      <c r="I541" s="209"/>
      <c r="K541" s="209"/>
      <c r="N541" s="209"/>
      <c r="Q541" s="182"/>
      <c r="R541" s="183"/>
    </row>
    <row r="542" spans="5:18">
      <c r="E542" s="209"/>
      <c r="G542" s="209"/>
      <c r="I542" s="209"/>
      <c r="K542" s="209"/>
      <c r="N542" s="209"/>
      <c r="Q542" s="182"/>
      <c r="R542" s="183"/>
    </row>
    <row r="543" spans="5:18">
      <c r="E543" s="209"/>
      <c r="G543" s="209"/>
      <c r="I543" s="209"/>
      <c r="K543" s="209"/>
      <c r="N543" s="209"/>
      <c r="Q543" s="182"/>
      <c r="R543" s="183"/>
    </row>
    <row r="544" spans="5:18">
      <c r="E544" s="209"/>
      <c r="G544" s="209"/>
      <c r="I544" s="209"/>
      <c r="K544" s="209"/>
      <c r="N544" s="209"/>
      <c r="Q544" s="182"/>
      <c r="R544" s="183"/>
    </row>
    <row r="545" spans="5:18">
      <c r="E545" s="209"/>
      <c r="G545" s="209"/>
      <c r="I545" s="209"/>
      <c r="K545" s="209"/>
      <c r="N545" s="209"/>
      <c r="Q545" s="182"/>
      <c r="R545" s="183"/>
    </row>
    <row r="546" spans="5:18">
      <c r="E546" s="209"/>
      <c r="G546" s="209"/>
      <c r="I546" s="209"/>
      <c r="K546" s="209"/>
      <c r="N546" s="209"/>
      <c r="Q546" s="182"/>
      <c r="R546" s="183"/>
    </row>
    <row r="547" spans="5:18">
      <c r="E547" s="209"/>
      <c r="G547" s="209"/>
      <c r="I547" s="209"/>
      <c r="K547" s="209"/>
      <c r="N547" s="209"/>
      <c r="Q547" s="182"/>
      <c r="R547" s="183"/>
    </row>
    <row r="548" spans="5:18">
      <c r="E548" s="209"/>
      <c r="G548" s="209"/>
      <c r="I548" s="209"/>
      <c r="K548" s="209"/>
      <c r="N548" s="209"/>
      <c r="Q548" s="182"/>
      <c r="R548" s="183"/>
    </row>
    <row r="549" spans="5:18">
      <c r="E549" s="209"/>
      <c r="G549" s="209"/>
      <c r="I549" s="209"/>
      <c r="K549" s="209"/>
      <c r="N549" s="209"/>
      <c r="Q549" s="182"/>
      <c r="R549" s="183"/>
    </row>
    <row r="550" spans="5:18">
      <c r="E550" s="209"/>
      <c r="G550" s="209"/>
      <c r="I550" s="209"/>
      <c r="K550" s="209"/>
      <c r="N550" s="209"/>
      <c r="Q550" s="182"/>
      <c r="R550" s="183"/>
    </row>
    <row r="551" spans="5:18">
      <c r="E551" s="209"/>
      <c r="G551" s="209"/>
      <c r="I551" s="209"/>
      <c r="K551" s="209"/>
      <c r="N551" s="209"/>
      <c r="Q551" s="182"/>
      <c r="R551" s="183"/>
    </row>
    <row r="552" spans="5:18">
      <c r="E552" s="209"/>
      <c r="G552" s="209"/>
      <c r="I552" s="209"/>
      <c r="K552" s="209"/>
      <c r="N552" s="209"/>
      <c r="Q552" s="182"/>
      <c r="R552" s="183"/>
    </row>
    <row r="553" spans="5:18">
      <c r="E553" s="209"/>
      <c r="G553" s="209"/>
      <c r="I553" s="209"/>
      <c r="K553" s="209"/>
      <c r="N553" s="209"/>
      <c r="Q553" s="182"/>
      <c r="R553" s="183"/>
    </row>
    <row r="554" spans="5:18">
      <c r="E554" s="209"/>
      <c r="G554" s="209"/>
      <c r="I554" s="209"/>
      <c r="K554" s="209"/>
      <c r="N554" s="209"/>
      <c r="Q554" s="182"/>
      <c r="R554" s="183"/>
    </row>
    <row r="555" spans="5:18">
      <c r="E555" s="209"/>
      <c r="G555" s="209"/>
      <c r="I555" s="209"/>
      <c r="K555" s="209"/>
      <c r="N555" s="209"/>
      <c r="Q555" s="182"/>
      <c r="R555" s="183"/>
    </row>
    <row r="556" spans="5:18">
      <c r="E556" s="209"/>
      <c r="G556" s="209"/>
      <c r="I556" s="209"/>
      <c r="K556" s="209"/>
      <c r="N556" s="209"/>
      <c r="Q556" s="182"/>
      <c r="R556" s="183"/>
    </row>
    <row r="557" spans="5:18">
      <c r="E557" s="209"/>
      <c r="G557" s="209"/>
      <c r="I557" s="209"/>
      <c r="K557" s="209"/>
      <c r="N557" s="209"/>
      <c r="Q557" s="182"/>
      <c r="R557" s="183"/>
    </row>
    <row r="558" spans="5:18">
      <c r="E558" s="209"/>
      <c r="G558" s="209"/>
      <c r="I558" s="209"/>
      <c r="K558" s="209"/>
      <c r="N558" s="209"/>
      <c r="Q558" s="182"/>
      <c r="R558" s="183"/>
    </row>
    <row r="559" spans="5:18">
      <c r="E559" s="209"/>
      <c r="G559" s="209"/>
      <c r="I559" s="209"/>
      <c r="K559" s="209"/>
      <c r="N559" s="209"/>
      <c r="Q559" s="182"/>
      <c r="R559" s="183"/>
    </row>
    <row r="560" spans="5:18">
      <c r="E560" s="209"/>
      <c r="G560" s="209"/>
      <c r="I560" s="209"/>
      <c r="K560" s="209"/>
      <c r="N560" s="209"/>
      <c r="Q560" s="182"/>
      <c r="R560" s="183"/>
    </row>
    <row r="561" spans="5:18">
      <c r="E561" s="209"/>
      <c r="G561" s="209"/>
      <c r="I561" s="209"/>
      <c r="K561" s="209"/>
      <c r="N561" s="209"/>
      <c r="Q561" s="182"/>
      <c r="R561" s="183"/>
    </row>
    <row r="562" spans="5:18">
      <c r="E562" s="209"/>
      <c r="G562" s="209"/>
      <c r="I562" s="209"/>
      <c r="K562" s="209"/>
      <c r="N562" s="209"/>
      <c r="Q562" s="182"/>
      <c r="R562" s="183"/>
    </row>
    <row r="563" spans="5:18">
      <c r="E563" s="209"/>
      <c r="G563" s="209"/>
      <c r="I563" s="209"/>
      <c r="K563" s="209"/>
      <c r="N563" s="209"/>
      <c r="Q563" s="182"/>
      <c r="R563" s="183"/>
    </row>
    <row r="564" spans="5:18">
      <c r="E564" s="209"/>
      <c r="G564" s="209"/>
      <c r="I564" s="209"/>
      <c r="K564" s="209"/>
      <c r="N564" s="209"/>
      <c r="Q564" s="182"/>
      <c r="R564" s="183"/>
    </row>
    <row r="565" spans="5:18">
      <c r="E565" s="209"/>
      <c r="G565" s="209"/>
      <c r="I565" s="209"/>
      <c r="K565" s="209"/>
      <c r="N565" s="209"/>
      <c r="Q565" s="182"/>
      <c r="R565" s="183"/>
    </row>
    <row r="566" spans="5:18">
      <c r="E566" s="209"/>
      <c r="G566" s="209"/>
      <c r="I566" s="209"/>
      <c r="K566" s="209"/>
      <c r="N566" s="209"/>
      <c r="Q566" s="182"/>
      <c r="R566" s="183"/>
    </row>
    <row r="567" spans="5:18">
      <c r="E567" s="209"/>
      <c r="G567" s="209"/>
      <c r="I567" s="209"/>
      <c r="K567" s="209"/>
      <c r="N567" s="209"/>
      <c r="Q567" s="182"/>
      <c r="R567" s="183"/>
    </row>
    <row r="568" spans="5:18">
      <c r="E568" s="209"/>
      <c r="G568" s="209"/>
      <c r="I568" s="209"/>
      <c r="K568" s="209"/>
      <c r="N568" s="209"/>
      <c r="Q568" s="182"/>
      <c r="R568" s="183"/>
    </row>
    <row r="569" spans="5:18">
      <c r="E569" s="209"/>
      <c r="G569" s="209"/>
      <c r="I569" s="209"/>
      <c r="K569" s="209"/>
      <c r="N569" s="209"/>
      <c r="Q569" s="182"/>
      <c r="R569" s="183"/>
    </row>
    <row r="570" spans="5:18">
      <c r="E570" s="209"/>
      <c r="G570" s="209"/>
      <c r="I570" s="209"/>
      <c r="K570" s="209"/>
      <c r="N570" s="209"/>
      <c r="Q570" s="182"/>
      <c r="R570" s="183"/>
    </row>
    <row r="571" spans="5:18">
      <c r="E571" s="209"/>
      <c r="G571" s="209"/>
      <c r="I571" s="209"/>
      <c r="K571" s="209"/>
      <c r="N571" s="209"/>
      <c r="Q571" s="182"/>
      <c r="R571" s="183"/>
    </row>
    <row r="572" spans="5:18">
      <c r="E572" s="209"/>
      <c r="G572" s="209"/>
      <c r="I572" s="209"/>
      <c r="K572" s="209"/>
      <c r="N572" s="209"/>
      <c r="Q572" s="182"/>
      <c r="R572" s="183"/>
    </row>
    <row r="573" spans="5:18">
      <c r="E573" s="209"/>
      <c r="G573" s="209"/>
      <c r="I573" s="209"/>
      <c r="K573" s="209"/>
      <c r="N573" s="209"/>
      <c r="Q573" s="182"/>
      <c r="R573" s="183"/>
    </row>
    <row r="574" spans="5:18">
      <c r="E574" s="209"/>
      <c r="G574" s="209"/>
      <c r="I574" s="209"/>
      <c r="K574" s="209"/>
      <c r="N574" s="209"/>
      <c r="Q574" s="182"/>
      <c r="R574" s="183"/>
    </row>
    <row r="575" spans="5:18">
      <c r="E575" s="209"/>
      <c r="G575" s="209"/>
      <c r="I575" s="209"/>
      <c r="K575" s="209"/>
      <c r="N575" s="209"/>
      <c r="Q575" s="182"/>
      <c r="R575" s="183"/>
    </row>
    <row r="576" spans="5:18">
      <c r="E576" s="209"/>
      <c r="G576" s="209"/>
      <c r="I576" s="209"/>
      <c r="K576" s="209"/>
      <c r="N576" s="209"/>
      <c r="Q576" s="182"/>
      <c r="R576" s="183"/>
    </row>
    <row r="577" spans="5:18">
      <c r="E577" s="209"/>
      <c r="G577" s="209"/>
      <c r="I577" s="209"/>
      <c r="K577" s="209"/>
      <c r="N577" s="209"/>
      <c r="Q577" s="182"/>
      <c r="R577" s="183"/>
    </row>
    <row r="578" spans="5:18">
      <c r="E578" s="209"/>
      <c r="G578" s="209"/>
      <c r="I578" s="209"/>
      <c r="K578" s="209"/>
      <c r="N578" s="209"/>
      <c r="Q578" s="182"/>
      <c r="R578" s="183"/>
    </row>
    <row r="579" spans="5:18">
      <c r="E579" s="209"/>
      <c r="G579" s="209"/>
      <c r="I579" s="209"/>
      <c r="K579" s="209"/>
      <c r="N579" s="209"/>
      <c r="Q579" s="182"/>
      <c r="R579" s="183"/>
    </row>
    <row r="580" spans="5:18">
      <c r="E580" s="209"/>
      <c r="G580" s="209"/>
      <c r="I580" s="209"/>
      <c r="K580" s="209"/>
      <c r="N580" s="209"/>
      <c r="Q580" s="182"/>
      <c r="R580" s="183"/>
    </row>
    <row r="581" spans="5:18">
      <c r="E581" s="209"/>
      <c r="G581" s="209"/>
      <c r="I581" s="209"/>
      <c r="K581" s="209"/>
      <c r="N581" s="209"/>
      <c r="Q581" s="182"/>
      <c r="R581" s="183"/>
    </row>
    <row r="582" spans="5:18">
      <c r="E582" s="209"/>
      <c r="G582" s="209"/>
      <c r="I582" s="209"/>
      <c r="K582" s="209"/>
      <c r="N582" s="209"/>
      <c r="Q582" s="182"/>
      <c r="R582" s="183"/>
    </row>
    <row r="583" spans="5:18">
      <c r="E583" s="209"/>
      <c r="G583" s="209"/>
      <c r="I583" s="209"/>
      <c r="K583" s="209"/>
      <c r="N583" s="209"/>
      <c r="Q583" s="182"/>
      <c r="R583" s="183"/>
    </row>
    <row r="584" spans="5:18">
      <c r="E584" s="209"/>
      <c r="G584" s="209"/>
      <c r="I584" s="209"/>
      <c r="K584" s="209"/>
      <c r="N584" s="209"/>
      <c r="Q584" s="182"/>
      <c r="R584" s="183"/>
    </row>
    <row r="585" spans="5:18">
      <c r="E585" s="209"/>
      <c r="G585" s="209"/>
      <c r="I585" s="209"/>
      <c r="K585" s="209"/>
      <c r="N585" s="209"/>
      <c r="Q585" s="182"/>
      <c r="R585" s="183"/>
    </row>
    <row r="586" spans="5:18">
      <c r="E586" s="209"/>
      <c r="G586" s="209"/>
      <c r="I586" s="209"/>
      <c r="K586" s="209"/>
      <c r="N586" s="209"/>
      <c r="Q586" s="182"/>
      <c r="R586" s="183"/>
    </row>
    <row r="587" spans="5:18">
      <c r="E587" s="209"/>
      <c r="G587" s="209"/>
      <c r="I587" s="209"/>
      <c r="K587" s="209"/>
      <c r="N587" s="209"/>
      <c r="Q587" s="182"/>
      <c r="R587" s="183"/>
    </row>
    <row r="588" spans="5:18">
      <c r="E588" s="209"/>
      <c r="G588" s="209"/>
      <c r="I588" s="209"/>
      <c r="K588" s="209"/>
      <c r="N588" s="209"/>
      <c r="Q588" s="182"/>
      <c r="R588" s="183"/>
    </row>
    <row r="589" spans="5:18">
      <c r="E589" s="209"/>
      <c r="G589" s="209"/>
      <c r="I589" s="209"/>
      <c r="K589" s="209"/>
      <c r="N589" s="209"/>
      <c r="Q589" s="182"/>
      <c r="R589" s="183"/>
    </row>
    <row r="590" spans="5:18">
      <c r="E590" s="209"/>
      <c r="G590" s="209"/>
      <c r="I590" s="209"/>
      <c r="K590" s="209"/>
      <c r="N590" s="209"/>
      <c r="Q590" s="182"/>
      <c r="R590" s="183"/>
    </row>
    <row r="591" spans="5:18">
      <c r="E591" s="209"/>
      <c r="G591" s="209"/>
      <c r="I591" s="209"/>
      <c r="K591" s="209"/>
      <c r="N591" s="209"/>
      <c r="Q591" s="182"/>
      <c r="R591" s="183"/>
    </row>
    <row r="592" spans="5:18">
      <c r="E592" s="209"/>
      <c r="G592" s="209"/>
      <c r="I592" s="209"/>
      <c r="K592" s="209"/>
      <c r="N592" s="209"/>
      <c r="Q592" s="182"/>
      <c r="R592" s="183"/>
    </row>
    <row r="593" spans="5:18">
      <c r="E593" s="209"/>
      <c r="G593" s="209"/>
      <c r="I593" s="209"/>
      <c r="K593" s="209"/>
      <c r="N593" s="209"/>
      <c r="Q593" s="182"/>
      <c r="R593" s="183"/>
    </row>
    <row r="594" spans="5:18">
      <c r="E594" s="209"/>
      <c r="G594" s="209"/>
      <c r="I594" s="209"/>
      <c r="K594" s="209"/>
      <c r="N594" s="209"/>
      <c r="Q594" s="182"/>
      <c r="R594" s="183"/>
    </row>
    <row r="595" spans="5:18">
      <c r="E595" s="209"/>
      <c r="G595" s="209"/>
      <c r="I595" s="209"/>
      <c r="K595" s="209"/>
      <c r="N595" s="209"/>
      <c r="Q595" s="182"/>
      <c r="R595" s="183"/>
    </row>
    <row r="596" spans="5:18">
      <c r="E596" s="209"/>
      <c r="G596" s="209"/>
      <c r="I596" s="209"/>
      <c r="K596" s="209"/>
      <c r="N596" s="209"/>
      <c r="Q596" s="182"/>
      <c r="R596" s="183"/>
    </row>
    <row r="597" spans="5:18">
      <c r="E597" s="209"/>
      <c r="G597" s="209"/>
      <c r="I597" s="209"/>
      <c r="K597" s="209"/>
      <c r="N597" s="209"/>
      <c r="Q597" s="182"/>
      <c r="R597" s="183"/>
    </row>
    <row r="598" spans="5:18">
      <c r="E598" s="209"/>
      <c r="G598" s="209"/>
      <c r="I598" s="209"/>
      <c r="K598" s="209"/>
      <c r="N598" s="209"/>
      <c r="Q598" s="182"/>
      <c r="R598" s="183"/>
    </row>
    <row r="599" spans="5:18">
      <c r="E599" s="209"/>
      <c r="G599" s="209"/>
      <c r="I599" s="209"/>
      <c r="K599" s="209"/>
      <c r="N599" s="209"/>
      <c r="Q599" s="182"/>
      <c r="R599" s="183"/>
    </row>
    <row r="600" spans="5:18">
      <c r="E600" s="209"/>
      <c r="G600" s="209"/>
      <c r="I600" s="209"/>
      <c r="K600" s="209"/>
      <c r="N600" s="209"/>
      <c r="Q600" s="182"/>
      <c r="R600" s="183"/>
    </row>
    <row r="601" spans="5:18">
      <c r="E601" s="209"/>
      <c r="G601" s="209"/>
      <c r="I601" s="209"/>
      <c r="K601" s="209"/>
      <c r="N601" s="209"/>
      <c r="Q601" s="182"/>
      <c r="R601" s="183"/>
    </row>
    <row r="602" spans="5:18">
      <c r="E602" s="209"/>
      <c r="G602" s="209"/>
      <c r="I602" s="209"/>
      <c r="K602" s="209"/>
      <c r="N602" s="209"/>
      <c r="Q602" s="182"/>
      <c r="R602" s="183"/>
    </row>
    <row r="603" spans="5:18">
      <c r="E603" s="209"/>
      <c r="G603" s="209"/>
      <c r="I603" s="209"/>
      <c r="K603" s="209"/>
      <c r="N603" s="209"/>
      <c r="Q603" s="182"/>
      <c r="R603" s="183"/>
    </row>
    <row r="604" spans="5:18">
      <c r="E604" s="209"/>
      <c r="G604" s="209"/>
      <c r="I604" s="209"/>
      <c r="K604" s="209"/>
      <c r="N604" s="209"/>
      <c r="Q604" s="182"/>
      <c r="R604" s="183"/>
    </row>
    <row r="605" spans="5:18">
      <c r="E605" s="209"/>
      <c r="G605" s="209"/>
      <c r="I605" s="209"/>
      <c r="K605" s="209"/>
      <c r="N605" s="209"/>
      <c r="Q605" s="182"/>
      <c r="R605" s="183"/>
    </row>
    <row r="606" spans="5:18">
      <c r="E606" s="209"/>
      <c r="G606" s="209"/>
      <c r="I606" s="209"/>
      <c r="K606" s="209"/>
      <c r="N606" s="209"/>
      <c r="Q606" s="182"/>
      <c r="R606" s="183"/>
    </row>
    <row r="607" spans="5:18">
      <c r="E607" s="209"/>
      <c r="G607" s="209"/>
      <c r="I607" s="209"/>
      <c r="K607" s="209"/>
      <c r="N607" s="209"/>
      <c r="Q607" s="182"/>
      <c r="R607" s="183"/>
    </row>
    <row r="608" spans="5:18">
      <c r="E608" s="209"/>
      <c r="G608" s="209"/>
      <c r="I608" s="209"/>
      <c r="K608" s="209"/>
      <c r="N608" s="209"/>
      <c r="Q608" s="182"/>
      <c r="R608" s="183"/>
    </row>
    <row r="609" spans="5:18">
      <c r="E609" s="209"/>
      <c r="G609" s="209"/>
      <c r="I609" s="209"/>
      <c r="K609" s="209"/>
      <c r="N609" s="209"/>
      <c r="Q609" s="182"/>
      <c r="R609" s="183"/>
    </row>
    <row r="610" spans="5:18">
      <c r="E610" s="209"/>
      <c r="G610" s="209"/>
      <c r="I610" s="209"/>
      <c r="K610" s="209"/>
      <c r="N610" s="209"/>
      <c r="Q610" s="182"/>
      <c r="R610" s="183"/>
    </row>
    <row r="611" spans="5:18">
      <c r="E611" s="209"/>
      <c r="G611" s="209"/>
      <c r="I611" s="209"/>
      <c r="K611" s="209"/>
      <c r="N611" s="209"/>
      <c r="Q611" s="182"/>
      <c r="R611" s="183"/>
    </row>
    <row r="612" spans="5:18">
      <c r="E612" s="209"/>
      <c r="G612" s="209"/>
      <c r="I612" s="209"/>
      <c r="K612" s="209"/>
      <c r="N612" s="209"/>
      <c r="Q612" s="182"/>
      <c r="R612" s="183"/>
    </row>
    <row r="613" spans="5:18">
      <c r="E613" s="209"/>
      <c r="G613" s="209"/>
      <c r="I613" s="209"/>
      <c r="K613" s="209"/>
      <c r="N613" s="209"/>
      <c r="Q613" s="182"/>
      <c r="R613" s="183"/>
    </row>
    <row r="614" spans="5:18">
      <c r="E614" s="209"/>
      <c r="G614" s="209"/>
      <c r="I614" s="209"/>
      <c r="K614" s="209"/>
      <c r="N614" s="209"/>
      <c r="Q614" s="182"/>
      <c r="R614" s="183"/>
    </row>
    <row r="615" spans="5:18">
      <c r="E615" s="209"/>
      <c r="G615" s="209"/>
      <c r="I615" s="209"/>
      <c r="K615" s="209"/>
      <c r="N615" s="209"/>
      <c r="Q615" s="182"/>
      <c r="R615" s="183"/>
    </row>
    <row r="616" spans="5:18">
      <c r="E616" s="209"/>
      <c r="G616" s="209"/>
      <c r="I616" s="209"/>
      <c r="K616" s="209"/>
      <c r="N616" s="209"/>
      <c r="Q616" s="182"/>
      <c r="R616" s="183"/>
    </row>
    <row r="617" spans="5:18">
      <c r="E617" s="209"/>
      <c r="G617" s="209"/>
      <c r="I617" s="209"/>
      <c r="K617" s="209"/>
      <c r="N617" s="209"/>
      <c r="Q617" s="182"/>
      <c r="R617" s="183"/>
    </row>
    <row r="618" spans="5:18">
      <c r="E618" s="209"/>
      <c r="G618" s="209"/>
      <c r="I618" s="209"/>
      <c r="K618" s="209"/>
      <c r="N618" s="209"/>
      <c r="Q618" s="182"/>
      <c r="R618" s="183"/>
    </row>
    <row r="619" spans="5:18">
      <c r="E619" s="209"/>
      <c r="G619" s="209"/>
      <c r="I619" s="209"/>
      <c r="K619" s="209"/>
      <c r="N619" s="209"/>
      <c r="Q619" s="182"/>
      <c r="R619" s="183"/>
    </row>
    <row r="620" spans="5:18">
      <c r="E620" s="209"/>
      <c r="G620" s="209"/>
      <c r="I620" s="209"/>
      <c r="K620" s="209"/>
      <c r="N620" s="209"/>
      <c r="Q620" s="182"/>
      <c r="R620" s="183"/>
    </row>
    <row r="621" spans="5:18">
      <c r="E621" s="209"/>
      <c r="G621" s="209"/>
      <c r="I621" s="209"/>
      <c r="K621" s="209"/>
      <c r="N621" s="209"/>
      <c r="Q621" s="182"/>
      <c r="R621" s="183"/>
    </row>
    <row r="622" spans="5:18">
      <c r="E622" s="209"/>
      <c r="G622" s="209"/>
      <c r="I622" s="209"/>
      <c r="K622" s="209"/>
      <c r="N622" s="209"/>
      <c r="Q622" s="182"/>
      <c r="R622" s="183"/>
    </row>
    <row r="623" spans="5:18">
      <c r="E623" s="209"/>
      <c r="G623" s="209"/>
      <c r="I623" s="209"/>
      <c r="K623" s="209"/>
      <c r="N623" s="209"/>
      <c r="Q623" s="182"/>
      <c r="R623" s="183"/>
    </row>
    <row r="624" spans="5:18">
      <c r="E624" s="209"/>
      <c r="G624" s="209"/>
      <c r="I624" s="209"/>
      <c r="K624" s="209"/>
      <c r="N624" s="209"/>
      <c r="Q624" s="182"/>
      <c r="R624" s="183"/>
    </row>
    <row r="625" spans="5:18">
      <c r="E625" s="209"/>
      <c r="G625" s="209"/>
      <c r="I625" s="209"/>
      <c r="K625" s="209"/>
      <c r="N625" s="209"/>
      <c r="Q625" s="182"/>
      <c r="R625" s="183"/>
    </row>
    <row r="626" spans="5:18">
      <c r="E626" s="209"/>
      <c r="G626" s="209"/>
      <c r="I626" s="209"/>
      <c r="K626" s="209"/>
      <c r="N626" s="209"/>
      <c r="Q626" s="182"/>
      <c r="R626" s="183"/>
    </row>
    <row r="627" spans="5:18">
      <c r="E627" s="209"/>
      <c r="G627" s="209"/>
      <c r="I627" s="209"/>
      <c r="K627" s="209"/>
      <c r="N627" s="209"/>
      <c r="Q627" s="182"/>
      <c r="R627" s="183"/>
    </row>
    <row r="628" spans="5:18">
      <c r="E628" s="209"/>
      <c r="G628" s="209"/>
      <c r="I628" s="209"/>
      <c r="K628" s="209"/>
      <c r="N628" s="209"/>
      <c r="Q628" s="182"/>
      <c r="R628" s="183"/>
    </row>
    <row r="629" spans="5:18">
      <c r="E629" s="209"/>
      <c r="G629" s="209"/>
      <c r="I629" s="209"/>
      <c r="K629" s="209"/>
      <c r="N629" s="209"/>
      <c r="Q629" s="182"/>
      <c r="R629" s="183"/>
    </row>
    <row r="630" spans="5:18">
      <c r="E630" s="209"/>
      <c r="G630" s="209"/>
      <c r="I630" s="209"/>
      <c r="K630" s="209"/>
      <c r="N630" s="209"/>
      <c r="Q630" s="182"/>
      <c r="R630" s="183"/>
    </row>
    <row r="631" spans="5:18">
      <c r="E631" s="209"/>
      <c r="G631" s="209"/>
      <c r="I631" s="209"/>
      <c r="K631" s="209"/>
      <c r="N631" s="209"/>
      <c r="Q631" s="182"/>
      <c r="R631" s="183"/>
    </row>
    <row r="632" spans="5:18">
      <c r="E632" s="209"/>
      <c r="G632" s="209"/>
      <c r="I632" s="209"/>
      <c r="K632" s="209"/>
      <c r="N632" s="209"/>
      <c r="Q632" s="182"/>
      <c r="R632" s="183"/>
    </row>
    <row r="633" spans="5:18">
      <c r="E633" s="209"/>
      <c r="G633" s="209"/>
      <c r="I633" s="209"/>
      <c r="K633" s="209"/>
      <c r="N633" s="209"/>
      <c r="Q633" s="182"/>
      <c r="R633" s="183"/>
    </row>
    <row r="634" spans="5:18">
      <c r="E634" s="209"/>
      <c r="G634" s="209"/>
      <c r="I634" s="209"/>
      <c r="K634" s="209"/>
      <c r="N634" s="209"/>
      <c r="Q634" s="182"/>
      <c r="R634" s="183"/>
    </row>
    <row r="635" spans="5:18">
      <c r="E635" s="209"/>
      <c r="G635" s="209"/>
      <c r="I635" s="209"/>
      <c r="K635" s="209"/>
      <c r="N635" s="209"/>
      <c r="Q635" s="182"/>
      <c r="R635" s="183"/>
    </row>
    <row r="636" spans="5:18">
      <c r="E636" s="209"/>
      <c r="G636" s="209"/>
      <c r="I636" s="209"/>
      <c r="K636" s="209"/>
      <c r="N636" s="209"/>
      <c r="Q636" s="182"/>
      <c r="R636" s="183"/>
    </row>
    <row r="637" spans="5:18">
      <c r="E637" s="209"/>
      <c r="G637" s="209"/>
      <c r="I637" s="209"/>
      <c r="K637" s="209"/>
      <c r="N637" s="209"/>
      <c r="Q637" s="182"/>
      <c r="R637" s="183"/>
    </row>
    <row r="638" spans="5:18">
      <c r="E638" s="209"/>
      <c r="G638" s="209"/>
      <c r="I638" s="209"/>
      <c r="K638" s="209"/>
      <c r="N638" s="209"/>
      <c r="Q638" s="182"/>
      <c r="R638" s="183"/>
    </row>
    <row r="639" spans="5:18">
      <c r="E639" s="209"/>
      <c r="G639" s="209"/>
      <c r="I639" s="209"/>
      <c r="K639" s="209"/>
      <c r="N639" s="209"/>
      <c r="Q639" s="182"/>
      <c r="R639" s="183"/>
    </row>
    <row r="640" spans="5:18">
      <c r="E640" s="209"/>
      <c r="G640" s="209"/>
      <c r="I640" s="209"/>
      <c r="K640" s="209"/>
      <c r="N640" s="209"/>
      <c r="Q640" s="182"/>
      <c r="R640" s="183"/>
    </row>
    <row r="641" spans="5:18">
      <c r="E641" s="209"/>
      <c r="G641" s="209"/>
      <c r="I641" s="209"/>
      <c r="K641" s="209"/>
      <c r="N641" s="209"/>
      <c r="Q641" s="182"/>
      <c r="R641" s="183"/>
    </row>
    <row r="642" spans="5:18">
      <c r="E642" s="209"/>
      <c r="G642" s="209"/>
      <c r="I642" s="209"/>
      <c r="K642" s="209"/>
      <c r="N642" s="209"/>
      <c r="Q642" s="182"/>
      <c r="R642" s="183"/>
    </row>
    <row r="643" spans="5:18">
      <c r="E643" s="209"/>
      <c r="G643" s="209"/>
      <c r="I643" s="209"/>
      <c r="K643" s="209"/>
      <c r="N643" s="209"/>
      <c r="Q643" s="182"/>
      <c r="R643" s="183"/>
    </row>
    <row r="644" spans="5:18">
      <c r="E644" s="209"/>
      <c r="G644" s="209"/>
      <c r="I644" s="209"/>
      <c r="K644" s="209"/>
      <c r="N644" s="209"/>
      <c r="Q644" s="182"/>
      <c r="R644" s="183"/>
    </row>
    <row r="645" spans="5:18">
      <c r="E645" s="209"/>
      <c r="G645" s="209"/>
      <c r="I645" s="209"/>
      <c r="K645" s="209"/>
      <c r="N645" s="209"/>
      <c r="Q645" s="182"/>
      <c r="R645" s="183"/>
    </row>
    <row r="646" spans="5:18">
      <c r="E646" s="209"/>
      <c r="G646" s="209"/>
      <c r="I646" s="209"/>
      <c r="K646" s="209"/>
      <c r="N646" s="209"/>
      <c r="Q646" s="182"/>
      <c r="R646" s="183"/>
    </row>
    <row r="647" spans="5:18">
      <c r="E647" s="209"/>
      <c r="G647" s="209"/>
      <c r="I647" s="209"/>
      <c r="K647" s="209"/>
      <c r="N647" s="209"/>
      <c r="Q647" s="182"/>
      <c r="R647" s="183"/>
    </row>
    <row r="648" spans="5:18">
      <c r="E648" s="209"/>
      <c r="G648" s="209"/>
      <c r="I648" s="209"/>
      <c r="K648" s="209"/>
      <c r="N648" s="209"/>
      <c r="Q648" s="182"/>
      <c r="R648" s="183"/>
    </row>
    <row r="649" spans="5:18">
      <c r="E649" s="209"/>
      <c r="G649" s="209"/>
      <c r="I649" s="209"/>
      <c r="K649" s="209"/>
      <c r="N649" s="209"/>
      <c r="Q649" s="182"/>
      <c r="R649" s="183"/>
    </row>
    <row r="650" spans="5:18">
      <c r="E650" s="209"/>
      <c r="G650" s="209"/>
      <c r="I650" s="209"/>
      <c r="K650" s="209"/>
      <c r="N650" s="209"/>
      <c r="Q650" s="182"/>
      <c r="R650" s="183"/>
    </row>
    <row r="651" spans="5:18">
      <c r="E651" s="209"/>
      <c r="G651" s="209"/>
      <c r="I651" s="209"/>
      <c r="K651" s="209"/>
      <c r="N651" s="209"/>
      <c r="Q651" s="182"/>
      <c r="R651" s="183"/>
    </row>
    <row r="652" spans="5:18">
      <c r="E652" s="209"/>
      <c r="G652" s="209"/>
      <c r="I652" s="209"/>
      <c r="K652" s="209"/>
      <c r="N652" s="209"/>
      <c r="Q652" s="182"/>
      <c r="R652" s="183"/>
    </row>
    <row r="653" spans="5:18">
      <c r="E653" s="209"/>
      <c r="G653" s="209"/>
      <c r="I653" s="209"/>
      <c r="K653" s="209"/>
      <c r="N653" s="209"/>
      <c r="Q653" s="182"/>
      <c r="R653" s="183"/>
    </row>
    <row r="654" spans="5:18">
      <c r="E654" s="209"/>
      <c r="G654" s="209"/>
      <c r="I654" s="209"/>
      <c r="K654" s="209"/>
      <c r="N654" s="209"/>
      <c r="Q654" s="182"/>
      <c r="R654" s="183"/>
    </row>
    <row r="655" spans="5:18">
      <c r="E655" s="209"/>
      <c r="G655" s="209"/>
      <c r="I655" s="209"/>
      <c r="K655" s="209"/>
      <c r="N655" s="209"/>
      <c r="Q655" s="182"/>
      <c r="R655" s="183"/>
    </row>
    <row r="656" spans="5:18">
      <c r="E656" s="209"/>
      <c r="G656" s="209"/>
      <c r="I656" s="209"/>
      <c r="K656" s="209"/>
      <c r="N656" s="209"/>
      <c r="Q656" s="182"/>
      <c r="R656" s="183"/>
    </row>
    <row r="657" spans="5:18">
      <c r="E657" s="209"/>
      <c r="G657" s="209"/>
      <c r="I657" s="209"/>
      <c r="K657" s="209"/>
      <c r="N657" s="209"/>
      <c r="Q657" s="182"/>
      <c r="R657" s="183"/>
    </row>
    <row r="658" spans="5:18">
      <c r="E658" s="209"/>
      <c r="G658" s="209"/>
      <c r="I658" s="209"/>
      <c r="K658" s="209"/>
      <c r="N658" s="209"/>
      <c r="Q658" s="182"/>
      <c r="R658" s="183"/>
    </row>
    <row r="659" spans="5:18">
      <c r="E659" s="209"/>
      <c r="G659" s="209"/>
      <c r="I659" s="209"/>
      <c r="K659" s="209"/>
      <c r="N659" s="209"/>
      <c r="Q659" s="182"/>
      <c r="R659" s="183"/>
    </row>
    <row r="660" spans="5:18">
      <c r="E660" s="209"/>
      <c r="G660" s="209"/>
      <c r="I660" s="209"/>
      <c r="K660" s="209"/>
      <c r="N660" s="209"/>
      <c r="Q660" s="182"/>
      <c r="R660" s="183"/>
    </row>
    <row r="661" spans="5:18">
      <c r="E661" s="209"/>
      <c r="G661" s="209"/>
      <c r="I661" s="209"/>
      <c r="K661" s="209"/>
      <c r="N661" s="209"/>
      <c r="Q661" s="182"/>
      <c r="R661" s="183"/>
    </row>
    <row r="662" spans="5:18">
      <c r="E662" s="209"/>
      <c r="G662" s="209"/>
      <c r="I662" s="209"/>
      <c r="K662" s="209"/>
      <c r="N662" s="209"/>
      <c r="Q662" s="182"/>
      <c r="R662" s="183"/>
    </row>
    <row r="663" spans="5:18">
      <c r="E663" s="209"/>
      <c r="G663" s="209"/>
      <c r="I663" s="209"/>
      <c r="K663" s="209"/>
      <c r="N663" s="209"/>
      <c r="Q663" s="182"/>
      <c r="R663" s="183"/>
    </row>
    <row r="664" spans="5:18">
      <c r="E664" s="209"/>
      <c r="G664" s="209"/>
      <c r="I664" s="209"/>
      <c r="K664" s="209"/>
      <c r="N664" s="209"/>
      <c r="Q664" s="182"/>
      <c r="R664" s="183"/>
    </row>
    <row r="665" spans="5:18">
      <c r="E665" s="209"/>
      <c r="G665" s="209"/>
      <c r="I665" s="209"/>
      <c r="K665" s="209"/>
      <c r="N665" s="209"/>
      <c r="Q665" s="182"/>
      <c r="R665" s="183"/>
    </row>
    <row r="666" spans="5:18">
      <c r="E666" s="209"/>
      <c r="G666" s="209"/>
      <c r="I666" s="209"/>
      <c r="K666" s="209"/>
      <c r="N666" s="209"/>
      <c r="Q666" s="182"/>
      <c r="R666" s="183"/>
    </row>
    <row r="667" spans="5:18">
      <c r="E667" s="209"/>
      <c r="G667" s="209"/>
      <c r="I667" s="209"/>
      <c r="K667" s="209"/>
      <c r="N667" s="209"/>
      <c r="Q667" s="182"/>
      <c r="R667" s="183"/>
    </row>
    <row r="668" spans="5:18">
      <c r="E668" s="209"/>
      <c r="G668" s="209"/>
      <c r="I668" s="209"/>
      <c r="K668" s="209"/>
      <c r="N668" s="209"/>
      <c r="Q668" s="182"/>
      <c r="R668" s="183"/>
    </row>
    <row r="669" spans="5:18">
      <c r="E669" s="209"/>
      <c r="G669" s="209"/>
      <c r="I669" s="209"/>
      <c r="K669" s="209"/>
      <c r="N669" s="209"/>
      <c r="Q669" s="182"/>
      <c r="R669" s="183"/>
    </row>
    <row r="670" spans="5:18">
      <c r="E670" s="209"/>
      <c r="G670" s="209"/>
      <c r="I670" s="209"/>
      <c r="K670" s="209"/>
      <c r="N670" s="209"/>
      <c r="Q670" s="182"/>
      <c r="R670" s="183"/>
    </row>
    <row r="671" spans="5:18">
      <c r="E671" s="209"/>
      <c r="G671" s="209"/>
      <c r="I671" s="209"/>
      <c r="K671" s="209"/>
      <c r="N671" s="209"/>
      <c r="Q671" s="182"/>
      <c r="R671" s="183"/>
    </row>
    <row r="672" spans="5:18">
      <c r="E672" s="209"/>
      <c r="G672" s="209"/>
      <c r="I672" s="209"/>
      <c r="K672" s="209"/>
      <c r="N672" s="209"/>
      <c r="Q672" s="182"/>
      <c r="R672" s="183"/>
    </row>
    <row r="673" spans="5:18">
      <c r="E673" s="209"/>
      <c r="G673" s="209"/>
      <c r="I673" s="209"/>
      <c r="K673" s="209"/>
      <c r="N673" s="209"/>
      <c r="Q673" s="182"/>
      <c r="R673" s="183"/>
    </row>
    <row r="674" spans="5:18">
      <c r="E674" s="209"/>
      <c r="G674" s="209"/>
      <c r="I674" s="209"/>
      <c r="K674" s="209"/>
      <c r="N674" s="209"/>
      <c r="Q674" s="182"/>
      <c r="R674" s="183"/>
    </row>
    <row r="675" spans="5:18">
      <c r="E675" s="209"/>
      <c r="G675" s="209"/>
      <c r="I675" s="209"/>
      <c r="K675" s="209"/>
      <c r="N675" s="209"/>
      <c r="Q675" s="182"/>
      <c r="R675" s="183"/>
    </row>
    <row r="676" spans="5:18">
      <c r="E676" s="209"/>
      <c r="G676" s="209"/>
      <c r="I676" s="209"/>
      <c r="K676" s="209"/>
      <c r="N676" s="209"/>
      <c r="Q676" s="182"/>
      <c r="R676" s="183"/>
    </row>
    <row r="677" spans="5:18">
      <c r="E677" s="209"/>
      <c r="G677" s="209"/>
      <c r="I677" s="209"/>
      <c r="K677" s="209"/>
      <c r="N677" s="209"/>
      <c r="Q677" s="182"/>
      <c r="R677" s="183"/>
    </row>
    <row r="678" spans="5:18">
      <c r="E678" s="209"/>
      <c r="G678" s="209"/>
      <c r="I678" s="209"/>
      <c r="K678" s="209"/>
      <c r="N678" s="209"/>
      <c r="Q678" s="182"/>
      <c r="R678" s="183"/>
    </row>
    <row r="679" spans="5:18">
      <c r="E679" s="209"/>
      <c r="G679" s="209"/>
      <c r="I679" s="209"/>
      <c r="K679" s="209"/>
      <c r="N679" s="209"/>
      <c r="Q679" s="182"/>
      <c r="R679" s="183"/>
    </row>
    <row r="680" spans="5:18">
      <c r="E680" s="209"/>
      <c r="G680" s="209"/>
      <c r="I680" s="209"/>
      <c r="K680" s="209"/>
      <c r="N680" s="209"/>
      <c r="Q680" s="182"/>
      <c r="R680" s="183"/>
    </row>
    <row r="681" spans="5:18">
      <c r="E681" s="209"/>
      <c r="G681" s="209"/>
      <c r="I681" s="209"/>
      <c r="K681" s="209"/>
      <c r="N681" s="209"/>
      <c r="Q681" s="182"/>
      <c r="R681" s="183"/>
    </row>
    <row r="682" spans="5:18">
      <c r="E682" s="209"/>
      <c r="G682" s="209"/>
      <c r="I682" s="209"/>
      <c r="K682" s="209"/>
      <c r="N682" s="209"/>
      <c r="Q682" s="182"/>
      <c r="R682" s="183"/>
    </row>
    <row r="683" spans="5:18">
      <c r="E683" s="209"/>
      <c r="G683" s="209"/>
      <c r="I683" s="209"/>
      <c r="K683" s="209"/>
      <c r="N683" s="209"/>
      <c r="Q683" s="182"/>
      <c r="R683" s="183"/>
    </row>
    <row r="684" spans="5:18">
      <c r="E684" s="209"/>
      <c r="G684" s="209"/>
      <c r="I684" s="209"/>
      <c r="K684" s="209"/>
      <c r="N684" s="209"/>
      <c r="Q684" s="182"/>
      <c r="R684" s="183"/>
    </row>
    <row r="685" spans="5:18">
      <c r="E685" s="209"/>
      <c r="G685" s="209"/>
      <c r="I685" s="209"/>
      <c r="K685" s="209"/>
      <c r="N685" s="209"/>
      <c r="Q685" s="182"/>
      <c r="R685" s="183"/>
    </row>
    <row r="686" spans="5:18">
      <c r="E686" s="209"/>
      <c r="G686" s="209"/>
      <c r="I686" s="209"/>
      <c r="K686" s="209"/>
      <c r="N686" s="209"/>
      <c r="Q686" s="182"/>
      <c r="R686" s="183"/>
    </row>
    <row r="687" spans="5:18">
      <c r="E687" s="209"/>
      <c r="G687" s="209"/>
      <c r="I687" s="209"/>
      <c r="K687" s="209"/>
      <c r="N687" s="209"/>
      <c r="Q687" s="182"/>
      <c r="R687" s="183"/>
    </row>
    <row r="688" spans="5:18">
      <c r="E688" s="209"/>
      <c r="G688" s="209"/>
      <c r="I688" s="209"/>
      <c r="K688" s="209"/>
      <c r="N688" s="209"/>
      <c r="Q688" s="182"/>
      <c r="R688" s="183"/>
    </row>
    <row r="689" spans="5:18">
      <c r="E689" s="209"/>
      <c r="G689" s="209"/>
      <c r="I689" s="209"/>
      <c r="K689" s="209"/>
      <c r="N689" s="209"/>
      <c r="Q689" s="182"/>
      <c r="R689" s="183"/>
    </row>
    <row r="690" spans="5:18">
      <c r="E690" s="209"/>
      <c r="G690" s="209"/>
      <c r="I690" s="209"/>
      <c r="K690" s="209"/>
      <c r="N690" s="209"/>
      <c r="Q690" s="182"/>
      <c r="R690" s="183"/>
    </row>
    <row r="691" spans="5:18">
      <c r="E691" s="209"/>
      <c r="G691" s="209"/>
      <c r="I691" s="209"/>
      <c r="K691" s="209"/>
      <c r="N691" s="209"/>
      <c r="Q691" s="182"/>
      <c r="R691" s="183"/>
    </row>
    <row r="692" spans="5:18">
      <c r="E692" s="209"/>
      <c r="G692" s="209"/>
      <c r="I692" s="209"/>
      <c r="K692" s="209"/>
      <c r="N692" s="209"/>
      <c r="Q692" s="182"/>
      <c r="R692" s="183"/>
    </row>
    <row r="693" spans="5:18">
      <c r="E693" s="209"/>
      <c r="G693" s="209"/>
      <c r="I693" s="209"/>
      <c r="K693" s="209"/>
      <c r="N693" s="209"/>
      <c r="Q693" s="182"/>
      <c r="R693" s="183"/>
    </row>
    <row r="694" spans="5:18">
      <c r="E694" s="209"/>
      <c r="G694" s="209"/>
      <c r="I694" s="209"/>
      <c r="K694" s="209"/>
      <c r="N694" s="209"/>
      <c r="Q694" s="182"/>
      <c r="R694" s="183"/>
    </row>
    <row r="695" spans="5:18">
      <c r="E695" s="209"/>
      <c r="G695" s="209"/>
      <c r="I695" s="209"/>
      <c r="K695" s="209"/>
      <c r="N695" s="209"/>
      <c r="Q695" s="182"/>
      <c r="R695" s="183"/>
    </row>
    <row r="696" spans="5:18">
      <c r="E696" s="209"/>
      <c r="G696" s="209"/>
      <c r="I696" s="209"/>
      <c r="K696" s="209"/>
      <c r="N696" s="209"/>
      <c r="Q696" s="182"/>
      <c r="R696" s="183"/>
    </row>
    <row r="697" spans="5:18">
      <c r="E697" s="209"/>
      <c r="G697" s="209"/>
      <c r="I697" s="209"/>
      <c r="K697" s="209"/>
      <c r="N697" s="209"/>
      <c r="Q697" s="182"/>
      <c r="R697" s="183"/>
    </row>
    <row r="698" spans="5:18">
      <c r="E698" s="209"/>
      <c r="G698" s="209"/>
      <c r="I698" s="209"/>
      <c r="K698" s="209"/>
      <c r="N698" s="209"/>
      <c r="Q698" s="182"/>
      <c r="R698" s="183"/>
    </row>
    <row r="699" spans="5:18">
      <c r="E699" s="209"/>
      <c r="G699" s="209"/>
      <c r="I699" s="209"/>
      <c r="K699" s="209"/>
      <c r="N699" s="209"/>
      <c r="Q699" s="182"/>
      <c r="R699" s="183"/>
    </row>
    <row r="700" spans="5:18">
      <c r="E700" s="209"/>
      <c r="G700" s="209"/>
      <c r="I700" s="209"/>
      <c r="K700" s="209"/>
      <c r="N700" s="209"/>
      <c r="Q700" s="182"/>
      <c r="R700" s="183"/>
    </row>
    <row r="701" spans="5:18">
      <c r="E701" s="209"/>
      <c r="G701" s="209"/>
      <c r="I701" s="209"/>
      <c r="K701" s="209"/>
      <c r="N701" s="209"/>
      <c r="Q701" s="182"/>
      <c r="R701" s="183"/>
    </row>
    <row r="702" spans="5:18">
      <c r="E702" s="209"/>
      <c r="G702" s="209"/>
      <c r="I702" s="209"/>
      <c r="K702" s="209"/>
      <c r="N702" s="209"/>
      <c r="Q702" s="182"/>
      <c r="R702" s="183"/>
    </row>
    <row r="703" spans="5:18">
      <c r="E703" s="209"/>
      <c r="G703" s="209"/>
      <c r="I703" s="209"/>
      <c r="K703" s="209"/>
      <c r="N703" s="209"/>
      <c r="Q703" s="182"/>
      <c r="R703" s="183"/>
    </row>
    <row r="704" spans="5:18">
      <c r="E704" s="209"/>
      <c r="G704" s="209"/>
      <c r="I704" s="209"/>
      <c r="K704" s="209"/>
      <c r="N704" s="209"/>
      <c r="Q704" s="182"/>
      <c r="R704" s="183"/>
    </row>
    <row r="705" spans="5:18">
      <c r="E705" s="209"/>
      <c r="G705" s="209"/>
      <c r="I705" s="209"/>
      <c r="K705" s="209"/>
      <c r="N705" s="209"/>
      <c r="Q705" s="182"/>
      <c r="R705" s="183"/>
    </row>
    <row r="706" spans="5:18">
      <c r="E706" s="209"/>
      <c r="G706" s="209"/>
      <c r="I706" s="209"/>
      <c r="K706" s="209"/>
      <c r="N706" s="209"/>
      <c r="Q706" s="182"/>
      <c r="R706" s="183"/>
    </row>
    <row r="707" spans="5:18">
      <c r="E707" s="209"/>
      <c r="G707" s="209"/>
      <c r="I707" s="209"/>
      <c r="K707" s="209"/>
      <c r="N707" s="209"/>
      <c r="Q707" s="182"/>
      <c r="R707" s="183"/>
    </row>
    <row r="708" spans="5:18">
      <c r="E708" s="209"/>
      <c r="G708" s="209"/>
      <c r="I708" s="209"/>
      <c r="K708" s="209"/>
      <c r="N708" s="209"/>
      <c r="Q708" s="182"/>
      <c r="R708" s="183"/>
    </row>
    <row r="709" spans="5:18">
      <c r="E709" s="209"/>
      <c r="G709" s="209"/>
      <c r="I709" s="209"/>
      <c r="K709" s="209"/>
      <c r="N709" s="209"/>
      <c r="Q709" s="182"/>
      <c r="R709" s="183"/>
    </row>
    <row r="710" spans="5:18">
      <c r="E710" s="209"/>
      <c r="G710" s="209"/>
      <c r="I710" s="209"/>
      <c r="K710" s="209"/>
      <c r="N710" s="209"/>
      <c r="Q710" s="182"/>
      <c r="R710" s="183"/>
    </row>
    <row r="711" spans="5:18">
      <c r="E711" s="209"/>
      <c r="G711" s="209"/>
      <c r="I711" s="209"/>
      <c r="K711" s="209"/>
      <c r="N711" s="209"/>
      <c r="Q711" s="182"/>
      <c r="R711" s="183"/>
    </row>
    <row r="712" spans="5:18">
      <c r="E712" s="209"/>
      <c r="G712" s="209"/>
      <c r="I712" s="209"/>
      <c r="K712" s="209"/>
      <c r="N712" s="209"/>
      <c r="Q712" s="182"/>
      <c r="R712" s="183"/>
    </row>
    <row r="713" spans="5:18">
      <c r="E713" s="209"/>
      <c r="G713" s="209"/>
      <c r="I713" s="209"/>
      <c r="K713" s="209"/>
      <c r="N713" s="209"/>
      <c r="Q713" s="182"/>
      <c r="R713" s="183"/>
    </row>
    <row r="714" spans="5:18">
      <c r="E714" s="209"/>
      <c r="G714" s="209"/>
      <c r="I714" s="209"/>
      <c r="K714" s="209"/>
      <c r="N714" s="209"/>
      <c r="Q714" s="182"/>
      <c r="R714" s="183"/>
    </row>
    <row r="715" spans="5:18">
      <c r="E715" s="209"/>
      <c r="G715" s="209"/>
      <c r="I715" s="209"/>
      <c r="K715" s="209"/>
      <c r="N715" s="209"/>
      <c r="Q715" s="182"/>
      <c r="R715" s="183"/>
    </row>
    <row r="716" spans="5:18">
      <c r="E716" s="209"/>
      <c r="G716" s="209"/>
      <c r="I716" s="209"/>
      <c r="K716" s="209"/>
      <c r="N716" s="209"/>
      <c r="Q716" s="182"/>
      <c r="R716" s="183"/>
    </row>
    <row r="717" spans="5:18">
      <c r="E717" s="209"/>
      <c r="G717" s="209"/>
      <c r="I717" s="209"/>
      <c r="K717" s="209"/>
      <c r="N717" s="209"/>
      <c r="Q717" s="182"/>
      <c r="R717" s="183"/>
    </row>
    <row r="718" spans="5:18">
      <c r="E718" s="209"/>
      <c r="G718" s="209"/>
      <c r="I718" s="209"/>
      <c r="K718" s="209"/>
      <c r="N718" s="209"/>
      <c r="Q718" s="182"/>
      <c r="R718" s="183"/>
    </row>
    <row r="719" spans="5:18">
      <c r="E719" s="209"/>
      <c r="G719" s="209"/>
      <c r="I719" s="209"/>
      <c r="K719" s="209"/>
      <c r="N719" s="209"/>
      <c r="Q719" s="182"/>
      <c r="R719" s="183"/>
    </row>
    <row r="720" spans="5:18">
      <c r="E720" s="209"/>
      <c r="G720" s="209"/>
      <c r="I720" s="209"/>
      <c r="K720" s="209"/>
      <c r="N720" s="209"/>
      <c r="Q720" s="182"/>
      <c r="R720" s="183"/>
    </row>
    <row r="721" spans="5:18">
      <c r="E721" s="209"/>
      <c r="G721" s="209"/>
      <c r="I721" s="209"/>
      <c r="K721" s="209"/>
      <c r="N721" s="209"/>
      <c r="Q721" s="182"/>
      <c r="R721" s="183"/>
    </row>
    <row r="722" spans="5:18">
      <c r="E722" s="209"/>
      <c r="G722" s="209"/>
      <c r="I722" s="209"/>
      <c r="K722" s="209"/>
      <c r="N722" s="209"/>
      <c r="Q722" s="182"/>
      <c r="R722" s="183"/>
    </row>
    <row r="723" spans="5:18">
      <c r="E723" s="209"/>
      <c r="G723" s="209"/>
      <c r="I723" s="209"/>
      <c r="K723" s="209"/>
      <c r="N723" s="209"/>
      <c r="Q723" s="182"/>
      <c r="R723" s="183"/>
    </row>
    <row r="724" spans="5:18">
      <c r="E724" s="209"/>
      <c r="G724" s="209"/>
      <c r="I724" s="209"/>
      <c r="K724" s="209"/>
      <c r="N724" s="209"/>
      <c r="Q724" s="182"/>
      <c r="R724" s="183"/>
    </row>
    <row r="725" spans="5:18">
      <c r="E725" s="209"/>
      <c r="G725" s="209"/>
      <c r="I725" s="209"/>
      <c r="K725" s="209"/>
      <c r="N725" s="209"/>
      <c r="Q725" s="182"/>
      <c r="R725" s="183"/>
    </row>
    <row r="726" spans="5:18">
      <c r="E726" s="209"/>
      <c r="G726" s="209"/>
      <c r="I726" s="209"/>
      <c r="K726" s="209"/>
      <c r="N726" s="209"/>
      <c r="Q726" s="182"/>
      <c r="R726" s="183"/>
    </row>
    <row r="727" spans="5:18">
      <c r="E727" s="209"/>
      <c r="G727" s="209"/>
      <c r="I727" s="209"/>
      <c r="K727" s="209"/>
      <c r="N727" s="209"/>
      <c r="Q727" s="182"/>
      <c r="R727" s="183"/>
    </row>
    <row r="728" spans="5:18">
      <c r="E728" s="209"/>
      <c r="G728" s="209"/>
      <c r="I728" s="209"/>
      <c r="K728" s="209"/>
      <c r="N728" s="209"/>
      <c r="Q728" s="182"/>
      <c r="R728" s="183"/>
    </row>
    <row r="729" spans="5:18">
      <c r="E729" s="209"/>
      <c r="G729" s="209"/>
      <c r="I729" s="209"/>
      <c r="K729" s="209"/>
      <c r="N729" s="209"/>
      <c r="Q729" s="182"/>
      <c r="R729" s="183"/>
    </row>
    <row r="730" spans="5:18">
      <c r="E730" s="209"/>
      <c r="G730" s="209"/>
      <c r="I730" s="209"/>
      <c r="K730" s="209"/>
      <c r="N730" s="209"/>
      <c r="Q730" s="182"/>
      <c r="R730" s="183"/>
    </row>
    <row r="731" spans="5:18">
      <c r="E731" s="209"/>
      <c r="G731" s="209"/>
      <c r="I731" s="209"/>
      <c r="K731" s="209"/>
      <c r="N731" s="209"/>
      <c r="Q731" s="182"/>
      <c r="R731" s="183"/>
    </row>
    <row r="732" spans="5:18">
      <c r="E732" s="209"/>
      <c r="G732" s="209"/>
      <c r="I732" s="209"/>
      <c r="K732" s="209"/>
      <c r="N732" s="209"/>
      <c r="Q732" s="182"/>
      <c r="R732" s="183"/>
    </row>
    <row r="733" spans="5:18">
      <c r="E733" s="209"/>
      <c r="G733" s="209"/>
      <c r="I733" s="209"/>
      <c r="K733" s="209"/>
      <c r="N733" s="209"/>
      <c r="Q733" s="182"/>
      <c r="R733" s="183"/>
    </row>
    <row r="734" spans="5:18">
      <c r="E734" s="209"/>
      <c r="G734" s="209"/>
      <c r="I734" s="209"/>
      <c r="K734" s="209"/>
      <c r="N734" s="209"/>
      <c r="Q734" s="182"/>
      <c r="R734" s="183"/>
    </row>
    <row r="735" spans="5:18">
      <c r="E735" s="209"/>
      <c r="G735" s="209"/>
      <c r="I735" s="209"/>
      <c r="K735" s="209"/>
      <c r="N735" s="209"/>
      <c r="Q735" s="182"/>
      <c r="R735" s="183"/>
    </row>
    <row r="736" spans="5:18">
      <c r="E736" s="209"/>
      <c r="G736" s="209"/>
      <c r="I736" s="209"/>
      <c r="K736" s="209"/>
      <c r="N736" s="209"/>
      <c r="Q736" s="182"/>
      <c r="R736" s="183"/>
    </row>
    <row r="737" spans="5:18">
      <c r="E737" s="209"/>
      <c r="G737" s="209"/>
      <c r="I737" s="209"/>
      <c r="K737" s="209"/>
      <c r="N737" s="209"/>
      <c r="Q737" s="182"/>
      <c r="R737" s="183"/>
    </row>
    <row r="738" spans="5:18">
      <c r="E738" s="209"/>
      <c r="G738" s="209"/>
      <c r="I738" s="209"/>
      <c r="K738" s="209"/>
      <c r="N738" s="209"/>
      <c r="Q738" s="182"/>
      <c r="R738" s="183"/>
    </row>
    <row r="739" spans="5:18">
      <c r="E739" s="209"/>
      <c r="G739" s="209"/>
      <c r="I739" s="209"/>
      <c r="K739" s="209"/>
      <c r="N739" s="209"/>
      <c r="Q739" s="182"/>
      <c r="R739" s="183"/>
    </row>
    <row r="740" spans="5:18">
      <c r="E740" s="209"/>
      <c r="G740" s="209"/>
      <c r="I740" s="209"/>
      <c r="K740" s="209"/>
      <c r="N740" s="209"/>
      <c r="Q740" s="182"/>
      <c r="R740" s="183"/>
    </row>
    <row r="741" spans="5:18">
      <c r="E741" s="209"/>
      <c r="G741" s="209"/>
      <c r="I741" s="209"/>
      <c r="K741" s="209"/>
      <c r="N741" s="209"/>
      <c r="Q741" s="182"/>
      <c r="R741" s="183"/>
    </row>
    <row r="742" spans="5:18">
      <c r="E742" s="209"/>
      <c r="G742" s="209"/>
      <c r="I742" s="209"/>
      <c r="K742" s="209"/>
      <c r="N742" s="209"/>
      <c r="Q742" s="182"/>
      <c r="R742" s="183"/>
    </row>
    <row r="743" spans="5:18">
      <c r="E743" s="209"/>
      <c r="G743" s="209"/>
      <c r="I743" s="209"/>
      <c r="K743" s="209"/>
      <c r="N743" s="209"/>
      <c r="Q743" s="182"/>
      <c r="R743" s="183"/>
    </row>
    <row r="744" spans="5:18">
      <c r="E744" s="209"/>
      <c r="G744" s="209"/>
      <c r="I744" s="209"/>
      <c r="K744" s="209"/>
      <c r="N744" s="209"/>
      <c r="Q744" s="182"/>
      <c r="R744" s="183"/>
    </row>
    <row r="745" spans="5:18">
      <c r="E745" s="209"/>
      <c r="G745" s="209"/>
      <c r="I745" s="209"/>
      <c r="K745" s="209"/>
      <c r="N745" s="209"/>
      <c r="Q745" s="182"/>
      <c r="R745" s="183"/>
    </row>
    <row r="746" spans="5:18">
      <c r="E746" s="209"/>
      <c r="G746" s="209"/>
      <c r="I746" s="209"/>
      <c r="K746" s="209"/>
      <c r="N746" s="209"/>
      <c r="Q746" s="182"/>
      <c r="R746" s="183"/>
    </row>
    <row r="747" spans="5:18">
      <c r="E747" s="209"/>
      <c r="G747" s="209"/>
      <c r="I747" s="209"/>
      <c r="K747" s="209"/>
      <c r="N747" s="209"/>
      <c r="Q747" s="182"/>
      <c r="R747" s="183"/>
    </row>
    <row r="748" spans="5:18">
      <c r="E748" s="209"/>
      <c r="G748" s="209"/>
      <c r="I748" s="209"/>
      <c r="K748" s="209"/>
      <c r="N748" s="209"/>
      <c r="Q748" s="182"/>
      <c r="R748" s="183"/>
    </row>
    <row r="749" spans="5:18">
      <c r="E749" s="209"/>
      <c r="G749" s="209"/>
      <c r="I749" s="209"/>
      <c r="K749" s="209"/>
      <c r="N749" s="209"/>
      <c r="Q749" s="182"/>
      <c r="R749" s="183"/>
    </row>
    <row r="750" spans="5:18">
      <c r="E750" s="209"/>
      <c r="G750" s="209"/>
      <c r="I750" s="209"/>
      <c r="K750" s="209"/>
      <c r="N750" s="209"/>
      <c r="Q750" s="182"/>
      <c r="R750" s="183"/>
    </row>
    <row r="751" spans="5:18">
      <c r="E751" s="209"/>
      <c r="G751" s="209"/>
      <c r="I751" s="209"/>
      <c r="K751" s="209"/>
      <c r="N751" s="209"/>
      <c r="Q751" s="182"/>
      <c r="R751" s="183"/>
    </row>
    <row r="752" spans="5:18">
      <c r="E752" s="209"/>
      <c r="G752" s="209"/>
      <c r="I752" s="209"/>
      <c r="K752" s="209"/>
      <c r="N752" s="209"/>
      <c r="Q752" s="182"/>
      <c r="R752" s="183"/>
    </row>
    <row r="753" spans="5:18">
      <c r="E753" s="209"/>
      <c r="G753" s="209"/>
      <c r="I753" s="209"/>
      <c r="K753" s="209"/>
      <c r="N753" s="209"/>
      <c r="Q753" s="182"/>
      <c r="R753" s="183"/>
    </row>
    <row r="754" spans="5:18">
      <c r="E754" s="209"/>
      <c r="G754" s="209"/>
      <c r="I754" s="209"/>
      <c r="K754" s="209"/>
      <c r="N754" s="209"/>
      <c r="Q754" s="182"/>
      <c r="R754" s="183"/>
    </row>
    <row r="755" spans="5:18">
      <c r="E755" s="209"/>
      <c r="G755" s="209"/>
      <c r="I755" s="209"/>
      <c r="K755" s="209"/>
      <c r="N755" s="209"/>
      <c r="Q755" s="182"/>
      <c r="R755" s="183"/>
    </row>
    <row r="756" spans="5:18">
      <c r="E756" s="209"/>
      <c r="G756" s="209"/>
      <c r="I756" s="209"/>
      <c r="K756" s="209"/>
      <c r="N756" s="209"/>
      <c r="Q756" s="182"/>
      <c r="R756" s="183"/>
    </row>
    <row r="757" spans="5:18">
      <c r="E757" s="209"/>
      <c r="G757" s="209"/>
      <c r="I757" s="209"/>
      <c r="K757" s="209"/>
      <c r="N757" s="209"/>
      <c r="Q757" s="182"/>
      <c r="R757" s="183"/>
    </row>
    <row r="758" spans="5:18">
      <c r="E758" s="209"/>
      <c r="G758" s="209"/>
      <c r="I758" s="209"/>
      <c r="K758" s="209"/>
      <c r="N758" s="209"/>
      <c r="Q758" s="182"/>
      <c r="R758" s="183"/>
    </row>
    <row r="759" spans="5:18">
      <c r="E759" s="209"/>
      <c r="G759" s="209"/>
      <c r="I759" s="209"/>
      <c r="K759" s="209"/>
      <c r="N759" s="209"/>
      <c r="Q759" s="182"/>
      <c r="R759" s="183"/>
    </row>
    <row r="760" spans="5:18">
      <c r="E760" s="209"/>
      <c r="G760" s="209"/>
      <c r="I760" s="209"/>
      <c r="K760" s="209"/>
      <c r="N760" s="209"/>
      <c r="Q760" s="182"/>
      <c r="R760" s="183"/>
    </row>
    <row r="761" spans="5:18">
      <c r="E761" s="209"/>
      <c r="G761" s="209"/>
      <c r="I761" s="209"/>
      <c r="K761" s="209"/>
      <c r="N761" s="209"/>
      <c r="Q761" s="182"/>
      <c r="R761" s="183"/>
    </row>
    <row r="762" spans="5:18">
      <c r="E762" s="209"/>
      <c r="G762" s="209"/>
      <c r="I762" s="209"/>
      <c r="K762" s="209"/>
      <c r="N762" s="209"/>
      <c r="Q762" s="182"/>
      <c r="R762" s="183"/>
    </row>
    <row r="763" spans="5:18">
      <c r="E763" s="209"/>
      <c r="G763" s="209"/>
      <c r="I763" s="209"/>
      <c r="K763" s="209"/>
      <c r="N763" s="209"/>
      <c r="Q763" s="182"/>
      <c r="R763" s="183"/>
    </row>
    <row r="764" spans="5:18">
      <c r="E764" s="209"/>
      <c r="G764" s="209"/>
      <c r="I764" s="209"/>
      <c r="K764" s="209"/>
      <c r="N764" s="209"/>
      <c r="Q764" s="182"/>
      <c r="R764" s="183"/>
    </row>
    <row r="765" spans="5:18">
      <c r="E765" s="209"/>
      <c r="G765" s="209"/>
      <c r="I765" s="209"/>
      <c r="K765" s="209"/>
      <c r="N765" s="209"/>
      <c r="Q765" s="182"/>
      <c r="R765" s="183"/>
    </row>
    <row r="766" spans="5:18">
      <c r="E766" s="209"/>
      <c r="G766" s="209"/>
      <c r="I766" s="209"/>
      <c r="K766" s="209"/>
      <c r="N766" s="209"/>
      <c r="Q766" s="182"/>
      <c r="R766" s="183"/>
    </row>
    <row r="767" spans="5:18">
      <c r="E767" s="209"/>
      <c r="G767" s="209"/>
      <c r="I767" s="209"/>
      <c r="K767" s="209"/>
      <c r="N767" s="209"/>
      <c r="Q767" s="182"/>
      <c r="R767" s="183"/>
    </row>
    <row r="768" spans="5:18">
      <c r="E768" s="209"/>
      <c r="G768" s="209"/>
      <c r="I768" s="209"/>
      <c r="K768" s="209"/>
      <c r="N768" s="209"/>
      <c r="Q768" s="182"/>
      <c r="R768" s="183"/>
    </row>
    <row r="769" spans="5:18">
      <c r="E769" s="209"/>
      <c r="G769" s="209"/>
      <c r="I769" s="209"/>
      <c r="K769" s="209"/>
      <c r="N769" s="209"/>
      <c r="Q769" s="182"/>
      <c r="R769" s="183"/>
    </row>
    <row r="770" spans="5:18">
      <c r="E770" s="209"/>
      <c r="G770" s="209"/>
      <c r="I770" s="209"/>
      <c r="K770" s="209"/>
      <c r="N770" s="209"/>
      <c r="Q770" s="182"/>
      <c r="R770" s="183"/>
    </row>
    <row r="771" spans="5:18">
      <c r="E771" s="209"/>
      <c r="G771" s="209"/>
      <c r="I771" s="209"/>
      <c r="K771" s="209"/>
      <c r="N771" s="209"/>
      <c r="Q771" s="182"/>
      <c r="R771" s="183"/>
    </row>
    <row r="772" spans="5:18">
      <c r="E772" s="209"/>
      <c r="G772" s="209"/>
      <c r="I772" s="209"/>
      <c r="K772" s="209"/>
      <c r="N772" s="209"/>
      <c r="Q772" s="182"/>
      <c r="R772" s="183"/>
    </row>
    <row r="773" spans="5:18">
      <c r="E773" s="209"/>
      <c r="G773" s="209"/>
      <c r="I773" s="209"/>
      <c r="K773" s="209"/>
      <c r="N773" s="209"/>
      <c r="Q773" s="182"/>
      <c r="R773" s="183"/>
    </row>
    <row r="774" spans="5:18">
      <c r="E774" s="209"/>
      <c r="G774" s="209"/>
      <c r="I774" s="209"/>
      <c r="K774" s="209"/>
      <c r="N774" s="209"/>
      <c r="Q774" s="182"/>
      <c r="R774" s="183"/>
    </row>
    <row r="775" spans="5:18">
      <c r="E775" s="209"/>
      <c r="G775" s="209"/>
      <c r="I775" s="209"/>
      <c r="K775" s="209"/>
      <c r="N775" s="209"/>
      <c r="Q775" s="182"/>
      <c r="R775" s="183"/>
    </row>
    <row r="776" spans="5:18">
      <c r="E776" s="209"/>
      <c r="G776" s="209"/>
      <c r="I776" s="209"/>
      <c r="K776" s="209"/>
      <c r="N776" s="209"/>
      <c r="Q776" s="182"/>
      <c r="R776" s="183"/>
    </row>
    <row r="777" spans="5:18">
      <c r="E777" s="209"/>
      <c r="G777" s="209"/>
      <c r="I777" s="209"/>
      <c r="K777" s="209"/>
      <c r="N777" s="209"/>
      <c r="Q777" s="182"/>
      <c r="R777" s="183"/>
    </row>
    <row r="778" spans="5:18">
      <c r="E778" s="209"/>
      <c r="G778" s="209"/>
      <c r="I778" s="209"/>
      <c r="K778" s="209"/>
      <c r="N778" s="209"/>
      <c r="Q778" s="182"/>
      <c r="R778" s="183"/>
    </row>
    <row r="779" spans="5:18">
      <c r="E779" s="209"/>
      <c r="G779" s="209"/>
      <c r="I779" s="209"/>
      <c r="K779" s="209"/>
      <c r="N779" s="209"/>
      <c r="Q779" s="182"/>
      <c r="R779" s="183"/>
    </row>
    <row r="780" spans="5:18">
      <c r="E780" s="209"/>
      <c r="G780" s="209"/>
      <c r="I780" s="209"/>
      <c r="K780" s="209"/>
      <c r="N780" s="209"/>
      <c r="Q780" s="182"/>
      <c r="R780" s="183"/>
    </row>
    <row r="781" spans="5:18">
      <c r="E781" s="209"/>
      <c r="G781" s="209"/>
      <c r="I781" s="209"/>
      <c r="K781" s="209"/>
      <c r="N781" s="209"/>
      <c r="Q781" s="182"/>
      <c r="R781" s="183"/>
    </row>
    <row r="782" spans="5:18">
      <c r="E782" s="209"/>
      <c r="G782" s="209"/>
      <c r="I782" s="209"/>
      <c r="K782" s="209"/>
      <c r="N782" s="209"/>
      <c r="Q782" s="182"/>
      <c r="R782" s="183"/>
    </row>
    <row r="783" spans="5:18">
      <c r="E783" s="209"/>
      <c r="G783" s="209"/>
      <c r="I783" s="209"/>
      <c r="K783" s="209"/>
      <c r="N783" s="209"/>
      <c r="Q783" s="182"/>
      <c r="R783" s="183"/>
    </row>
    <row r="784" spans="5:18">
      <c r="E784" s="209"/>
      <c r="G784" s="209"/>
      <c r="I784" s="209"/>
      <c r="K784" s="209"/>
      <c r="N784" s="209"/>
      <c r="Q784" s="182"/>
      <c r="R784" s="183"/>
    </row>
    <row r="785" spans="5:18">
      <c r="E785" s="209"/>
      <c r="G785" s="209"/>
      <c r="I785" s="209"/>
      <c r="K785" s="209"/>
      <c r="N785" s="209"/>
      <c r="Q785" s="182"/>
      <c r="R785" s="183"/>
    </row>
    <row r="786" spans="5:18">
      <c r="E786" s="209"/>
      <c r="G786" s="209"/>
      <c r="I786" s="209"/>
      <c r="K786" s="209"/>
      <c r="N786" s="209"/>
      <c r="Q786" s="182"/>
      <c r="R786" s="183"/>
    </row>
    <row r="787" spans="5:18">
      <c r="E787" s="209"/>
      <c r="G787" s="209"/>
      <c r="I787" s="209"/>
      <c r="K787" s="209"/>
      <c r="N787" s="209"/>
      <c r="Q787" s="182"/>
      <c r="R787" s="183"/>
    </row>
    <row r="788" spans="5:18">
      <c r="E788" s="209"/>
      <c r="G788" s="209"/>
      <c r="I788" s="209"/>
      <c r="K788" s="209"/>
      <c r="N788" s="209"/>
      <c r="Q788" s="182"/>
      <c r="R788" s="183"/>
    </row>
    <row r="789" spans="5:18">
      <c r="E789" s="209"/>
      <c r="G789" s="209"/>
      <c r="I789" s="209"/>
      <c r="K789" s="209"/>
      <c r="N789" s="209"/>
      <c r="Q789" s="182"/>
      <c r="R789" s="183"/>
    </row>
    <row r="790" spans="5:18">
      <c r="E790" s="209"/>
      <c r="G790" s="209"/>
      <c r="I790" s="209"/>
      <c r="K790" s="209"/>
      <c r="N790" s="209"/>
      <c r="Q790" s="182"/>
      <c r="R790" s="183"/>
    </row>
    <row r="791" spans="5:18">
      <c r="E791" s="209"/>
      <c r="G791" s="209"/>
      <c r="I791" s="209"/>
      <c r="K791" s="209"/>
      <c r="N791" s="209"/>
      <c r="Q791" s="182"/>
      <c r="R791" s="183"/>
    </row>
    <row r="792" spans="5:18">
      <c r="E792" s="209"/>
      <c r="G792" s="209"/>
      <c r="I792" s="209"/>
      <c r="K792" s="209"/>
      <c r="N792" s="209"/>
      <c r="Q792" s="182"/>
      <c r="R792" s="183"/>
    </row>
    <row r="793" spans="5:18">
      <c r="E793" s="209"/>
      <c r="G793" s="209"/>
      <c r="I793" s="209"/>
      <c r="K793" s="209"/>
      <c r="N793" s="209"/>
      <c r="Q793" s="182"/>
      <c r="R793" s="183"/>
    </row>
    <row r="794" spans="5:18">
      <c r="E794" s="209"/>
      <c r="G794" s="209"/>
      <c r="I794" s="209"/>
      <c r="K794" s="209"/>
      <c r="N794" s="209"/>
      <c r="Q794" s="182"/>
      <c r="R794" s="183"/>
    </row>
    <row r="795" spans="5:18">
      <c r="E795" s="209"/>
      <c r="G795" s="209"/>
      <c r="I795" s="209"/>
      <c r="K795" s="209"/>
      <c r="N795" s="209"/>
      <c r="Q795" s="182"/>
      <c r="R795" s="183"/>
    </row>
    <row r="796" spans="5:18">
      <c r="E796" s="209"/>
      <c r="G796" s="209"/>
      <c r="I796" s="209"/>
      <c r="K796" s="209"/>
      <c r="N796" s="209"/>
      <c r="Q796" s="182"/>
      <c r="R796" s="183"/>
    </row>
    <row r="797" spans="5:18">
      <c r="E797" s="209"/>
      <c r="G797" s="209"/>
      <c r="I797" s="209"/>
      <c r="K797" s="209"/>
      <c r="N797" s="209"/>
      <c r="Q797" s="182"/>
      <c r="R797" s="183"/>
    </row>
    <row r="798" spans="5:18">
      <c r="E798" s="209"/>
      <c r="G798" s="209"/>
      <c r="I798" s="209"/>
      <c r="K798" s="209"/>
      <c r="N798" s="209"/>
      <c r="Q798" s="182"/>
      <c r="R798" s="183"/>
    </row>
    <row r="799" spans="5:18">
      <c r="E799" s="209"/>
      <c r="G799" s="209"/>
      <c r="I799" s="209"/>
      <c r="K799" s="209"/>
      <c r="N799" s="209"/>
      <c r="Q799" s="182"/>
      <c r="R799" s="183"/>
    </row>
    <row r="800" spans="5:18">
      <c r="E800" s="209"/>
      <c r="G800" s="209"/>
      <c r="I800" s="209"/>
      <c r="K800" s="209"/>
      <c r="N800" s="209"/>
      <c r="Q800" s="182"/>
      <c r="R800" s="183"/>
    </row>
    <row r="801" spans="5:18">
      <c r="E801" s="209"/>
      <c r="G801" s="209"/>
      <c r="I801" s="209"/>
      <c r="K801" s="209"/>
      <c r="N801" s="209"/>
      <c r="Q801" s="182"/>
      <c r="R801" s="183"/>
    </row>
    <row r="802" spans="5:18">
      <c r="E802" s="209"/>
      <c r="G802" s="209"/>
      <c r="I802" s="209"/>
      <c r="K802" s="209"/>
      <c r="N802" s="209"/>
      <c r="Q802" s="182"/>
      <c r="R802" s="183"/>
    </row>
    <row r="803" spans="5:18">
      <c r="E803" s="209"/>
      <c r="G803" s="209"/>
      <c r="I803" s="209"/>
      <c r="K803" s="209"/>
      <c r="N803" s="209"/>
      <c r="Q803" s="182"/>
      <c r="R803" s="183"/>
    </row>
    <row r="804" spans="5:18">
      <c r="E804" s="209"/>
      <c r="G804" s="209"/>
      <c r="I804" s="209"/>
      <c r="K804" s="209"/>
      <c r="N804" s="209"/>
      <c r="Q804" s="182"/>
      <c r="R804" s="183"/>
    </row>
    <row r="805" spans="5:18">
      <c r="E805" s="209"/>
      <c r="G805" s="209"/>
      <c r="I805" s="209"/>
      <c r="K805" s="209"/>
      <c r="N805" s="209"/>
      <c r="Q805" s="182"/>
      <c r="R805" s="183"/>
    </row>
    <row r="806" spans="5:18">
      <c r="E806" s="209"/>
      <c r="G806" s="209"/>
      <c r="I806" s="209"/>
      <c r="K806" s="209"/>
      <c r="N806" s="209"/>
      <c r="Q806" s="182"/>
      <c r="R806" s="183"/>
    </row>
    <row r="807" spans="5:18">
      <c r="E807" s="209"/>
      <c r="G807" s="209"/>
      <c r="I807" s="209"/>
      <c r="K807" s="209"/>
      <c r="N807" s="209"/>
      <c r="Q807" s="182"/>
      <c r="R807" s="183"/>
    </row>
    <row r="808" spans="5:18">
      <c r="E808" s="209"/>
      <c r="G808" s="209"/>
      <c r="I808" s="209"/>
      <c r="K808" s="209"/>
      <c r="N808" s="209"/>
      <c r="Q808" s="182"/>
      <c r="R808" s="183"/>
    </row>
    <row r="809" spans="5:18">
      <c r="E809" s="209"/>
      <c r="G809" s="209"/>
      <c r="I809" s="209"/>
      <c r="K809" s="209"/>
      <c r="N809" s="209"/>
      <c r="Q809" s="182"/>
      <c r="R809" s="183"/>
    </row>
    <row r="810" spans="5:18">
      <c r="E810" s="209"/>
      <c r="G810" s="209"/>
      <c r="I810" s="209"/>
      <c r="K810" s="209"/>
      <c r="N810" s="209"/>
      <c r="Q810" s="182"/>
      <c r="R810" s="183"/>
    </row>
    <row r="811" spans="5:18">
      <c r="E811" s="209"/>
      <c r="G811" s="209"/>
      <c r="I811" s="209"/>
      <c r="K811" s="209"/>
      <c r="N811" s="209"/>
      <c r="Q811" s="182"/>
      <c r="R811" s="183"/>
    </row>
    <row r="812" spans="5:18">
      <c r="E812" s="209"/>
      <c r="G812" s="209"/>
      <c r="I812" s="209"/>
      <c r="K812" s="209"/>
      <c r="N812" s="209"/>
      <c r="Q812" s="182"/>
      <c r="R812" s="183"/>
    </row>
    <row r="813" spans="5:18">
      <c r="E813" s="209"/>
      <c r="G813" s="209"/>
      <c r="I813" s="209"/>
      <c r="K813" s="209"/>
      <c r="N813" s="209"/>
      <c r="Q813" s="182"/>
      <c r="R813" s="183"/>
    </row>
    <row r="814" spans="5:18">
      <c r="E814" s="209"/>
      <c r="G814" s="209"/>
      <c r="I814" s="209"/>
      <c r="K814" s="209"/>
      <c r="N814" s="209"/>
      <c r="Q814" s="182"/>
      <c r="R814" s="183"/>
    </row>
    <row r="815" spans="5:18">
      <c r="E815" s="209"/>
      <c r="G815" s="209"/>
      <c r="I815" s="209"/>
      <c r="K815" s="209"/>
      <c r="N815" s="209"/>
      <c r="Q815" s="182"/>
      <c r="R815" s="183"/>
    </row>
    <row r="816" spans="5:18">
      <c r="E816" s="209"/>
      <c r="G816" s="209"/>
      <c r="I816" s="209"/>
      <c r="K816" s="209"/>
      <c r="N816" s="209"/>
      <c r="Q816" s="182"/>
      <c r="R816" s="183"/>
    </row>
    <row r="817" spans="5:18">
      <c r="E817" s="209"/>
      <c r="G817" s="209"/>
      <c r="I817" s="209"/>
      <c r="K817" s="209"/>
      <c r="N817" s="209"/>
      <c r="Q817" s="182"/>
      <c r="R817" s="183"/>
    </row>
    <row r="818" spans="5:18">
      <c r="E818" s="209"/>
      <c r="G818" s="209"/>
      <c r="I818" s="209"/>
      <c r="K818" s="209"/>
      <c r="N818" s="209"/>
      <c r="Q818" s="182"/>
      <c r="R818" s="183"/>
    </row>
    <row r="819" spans="5:18">
      <c r="E819" s="209"/>
      <c r="G819" s="209"/>
      <c r="I819" s="209"/>
      <c r="K819" s="209"/>
      <c r="N819" s="209"/>
      <c r="Q819" s="182"/>
      <c r="R819" s="183"/>
    </row>
    <row r="820" spans="5:18">
      <c r="E820" s="209"/>
      <c r="G820" s="209"/>
      <c r="I820" s="209"/>
      <c r="K820" s="209"/>
      <c r="N820" s="209"/>
      <c r="Q820" s="182"/>
      <c r="R820" s="183"/>
    </row>
    <row r="821" spans="5:18">
      <c r="E821" s="209"/>
      <c r="G821" s="209"/>
      <c r="I821" s="209"/>
      <c r="K821" s="209"/>
      <c r="N821" s="209"/>
      <c r="Q821" s="182"/>
      <c r="R821" s="183"/>
    </row>
    <row r="822" spans="5:18">
      <c r="E822" s="209"/>
      <c r="G822" s="209"/>
      <c r="I822" s="209"/>
      <c r="K822" s="209"/>
      <c r="N822" s="209"/>
      <c r="Q822" s="182"/>
      <c r="R822" s="183"/>
    </row>
    <row r="823" spans="5:18">
      <c r="E823" s="209"/>
      <c r="G823" s="209"/>
      <c r="I823" s="209"/>
      <c r="K823" s="209"/>
      <c r="N823" s="209"/>
      <c r="Q823" s="182"/>
      <c r="R823" s="183"/>
    </row>
    <row r="824" spans="5:18">
      <c r="E824" s="209"/>
      <c r="G824" s="209"/>
      <c r="I824" s="209"/>
      <c r="K824" s="209"/>
      <c r="N824" s="209"/>
      <c r="Q824" s="182"/>
      <c r="R824" s="183"/>
    </row>
    <row r="825" spans="5:18">
      <c r="E825" s="209"/>
      <c r="G825" s="209"/>
      <c r="I825" s="209"/>
      <c r="K825" s="209"/>
      <c r="N825" s="209"/>
      <c r="Q825" s="182"/>
      <c r="R825" s="183"/>
    </row>
    <row r="826" spans="5:18">
      <c r="E826" s="209"/>
      <c r="G826" s="209"/>
      <c r="I826" s="209"/>
      <c r="K826" s="209"/>
      <c r="N826" s="209"/>
      <c r="Q826" s="182"/>
      <c r="R826" s="183"/>
    </row>
    <row r="827" spans="5:18">
      <c r="E827" s="209"/>
      <c r="G827" s="209"/>
      <c r="I827" s="209"/>
      <c r="K827" s="209"/>
      <c r="N827" s="209"/>
      <c r="Q827" s="182"/>
      <c r="R827" s="183"/>
    </row>
    <row r="828" spans="5:18">
      <c r="E828" s="209"/>
      <c r="G828" s="209"/>
      <c r="I828" s="209"/>
      <c r="K828" s="209"/>
      <c r="N828" s="209"/>
      <c r="Q828" s="182"/>
      <c r="R828" s="183"/>
    </row>
    <row r="829" spans="5:18">
      <c r="E829" s="209"/>
      <c r="G829" s="209"/>
      <c r="I829" s="209"/>
      <c r="K829" s="209"/>
      <c r="N829" s="209"/>
      <c r="Q829" s="182"/>
      <c r="R829" s="183"/>
    </row>
    <row r="830" spans="5:18">
      <c r="E830" s="209"/>
      <c r="G830" s="209"/>
      <c r="I830" s="209"/>
      <c r="K830" s="209"/>
      <c r="N830" s="209"/>
      <c r="Q830" s="182"/>
      <c r="R830" s="183"/>
    </row>
    <row r="831" spans="5:18">
      <c r="E831" s="209"/>
      <c r="G831" s="209"/>
      <c r="I831" s="209"/>
      <c r="K831" s="209"/>
      <c r="N831" s="209"/>
      <c r="Q831" s="182"/>
      <c r="R831" s="183"/>
    </row>
    <row r="832" spans="5:18">
      <c r="E832" s="209"/>
      <c r="G832" s="209"/>
      <c r="I832" s="209"/>
      <c r="K832" s="209"/>
      <c r="N832" s="209"/>
      <c r="Q832" s="182"/>
      <c r="R832" s="183"/>
    </row>
    <row r="833" spans="5:18">
      <c r="E833" s="209"/>
      <c r="G833" s="209"/>
      <c r="I833" s="209"/>
      <c r="K833" s="209"/>
      <c r="N833" s="209"/>
      <c r="Q833" s="182"/>
      <c r="R833" s="183"/>
    </row>
    <row r="834" spans="5:18">
      <c r="E834" s="209"/>
      <c r="G834" s="209"/>
      <c r="I834" s="209"/>
      <c r="K834" s="209"/>
      <c r="N834" s="209"/>
      <c r="Q834" s="182"/>
      <c r="R834" s="183"/>
    </row>
    <row r="835" spans="5:18">
      <c r="E835" s="209"/>
      <c r="G835" s="209"/>
      <c r="I835" s="209"/>
      <c r="K835" s="209"/>
      <c r="N835" s="209"/>
      <c r="Q835" s="182"/>
      <c r="R835" s="183"/>
    </row>
    <row r="836" spans="5:18">
      <c r="E836" s="209"/>
      <c r="G836" s="209"/>
      <c r="I836" s="209"/>
      <c r="K836" s="209"/>
      <c r="N836" s="209"/>
      <c r="Q836" s="182"/>
      <c r="R836" s="183"/>
    </row>
    <row r="837" spans="5:18">
      <c r="E837" s="209"/>
      <c r="G837" s="209"/>
      <c r="I837" s="209"/>
      <c r="K837" s="209"/>
      <c r="N837" s="209"/>
      <c r="Q837" s="182"/>
      <c r="R837" s="183"/>
    </row>
    <row r="838" spans="5:18">
      <c r="E838" s="209"/>
      <c r="G838" s="209"/>
      <c r="I838" s="209"/>
      <c r="K838" s="209"/>
      <c r="N838" s="209"/>
      <c r="Q838" s="182"/>
      <c r="R838" s="183"/>
    </row>
    <row r="839" spans="5:18">
      <c r="E839" s="209"/>
      <c r="G839" s="209"/>
      <c r="I839" s="209"/>
      <c r="K839" s="209"/>
      <c r="N839" s="209"/>
      <c r="Q839" s="182"/>
      <c r="R839" s="183"/>
    </row>
    <row r="840" spans="5:18">
      <c r="E840" s="209"/>
      <c r="G840" s="209"/>
      <c r="I840" s="209"/>
      <c r="K840" s="209"/>
      <c r="N840" s="209"/>
      <c r="Q840" s="182"/>
      <c r="R840" s="183"/>
    </row>
    <row r="841" spans="5:18">
      <c r="E841" s="209"/>
      <c r="G841" s="209"/>
      <c r="I841" s="209"/>
      <c r="K841" s="209"/>
      <c r="N841" s="209"/>
      <c r="Q841" s="182"/>
      <c r="R841" s="183"/>
    </row>
    <row r="842" spans="5:18">
      <c r="E842" s="209"/>
      <c r="G842" s="209"/>
      <c r="I842" s="209"/>
      <c r="K842" s="209"/>
      <c r="N842" s="209"/>
      <c r="Q842" s="182"/>
      <c r="R842" s="183"/>
    </row>
    <row r="843" spans="5:18">
      <c r="E843" s="209"/>
      <c r="G843" s="209"/>
      <c r="I843" s="209"/>
      <c r="K843" s="209"/>
      <c r="N843" s="209"/>
      <c r="Q843" s="182"/>
      <c r="R843" s="183"/>
    </row>
    <row r="844" spans="5:18">
      <c r="E844" s="209"/>
      <c r="G844" s="209"/>
      <c r="I844" s="209"/>
      <c r="K844" s="209"/>
      <c r="N844" s="209"/>
      <c r="Q844" s="182"/>
      <c r="R844" s="183"/>
    </row>
    <row r="845" spans="5:18">
      <c r="E845" s="209"/>
      <c r="G845" s="209"/>
      <c r="I845" s="209"/>
      <c r="K845" s="209"/>
      <c r="N845" s="209"/>
      <c r="Q845" s="182"/>
      <c r="R845" s="183"/>
    </row>
    <row r="846" spans="5:18">
      <c r="E846" s="209"/>
      <c r="G846" s="209"/>
      <c r="I846" s="209"/>
      <c r="K846" s="209"/>
      <c r="N846" s="209"/>
      <c r="Q846" s="182"/>
      <c r="R846" s="183"/>
    </row>
    <row r="847" spans="5:18">
      <c r="E847" s="209"/>
      <c r="G847" s="209"/>
      <c r="I847" s="209"/>
      <c r="K847" s="209"/>
      <c r="N847" s="209"/>
      <c r="Q847" s="182"/>
      <c r="R847" s="183"/>
    </row>
    <row r="848" spans="5:18">
      <c r="E848" s="209"/>
      <c r="G848" s="209"/>
      <c r="I848" s="209"/>
      <c r="K848" s="209"/>
      <c r="N848" s="209"/>
      <c r="Q848" s="182"/>
      <c r="R848" s="183"/>
    </row>
    <row r="849" spans="5:18">
      <c r="E849" s="209"/>
      <c r="G849" s="209"/>
      <c r="I849" s="209"/>
      <c r="K849" s="209"/>
      <c r="N849" s="209"/>
      <c r="Q849" s="182"/>
      <c r="R849" s="183"/>
    </row>
    <row r="850" spans="5:18">
      <c r="E850" s="209"/>
      <c r="G850" s="209"/>
      <c r="I850" s="209"/>
      <c r="K850" s="209"/>
      <c r="N850" s="209"/>
      <c r="Q850" s="182"/>
      <c r="R850" s="183"/>
    </row>
    <row r="851" spans="5:18">
      <c r="E851" s="209"/>
      <c r="G851" s="209"/>
      <c r="I851" s="209"/>
      <c r="K851" s="209"/>
      <c r="N851" s="209"/>
      <c r="Q851" s="182"/>
      <c r="R851" s="183"/>
    </row>
    <row r="852" spans="5:18">
      <c r="E852" s="209"/>
      <c r="G852" s="209"/>
      <c r="I852" s="209"/>
      <c r="K852" s="209"/>
      <c r="N852" s="209"/>
      <c r="Q852" s="182"/>
      <c r="R852" s="183"/>
    </row>
    <row r="853" spans="5:18">
      <c r="E853" s="209"/>
      <c r="G853" s="209"/>
      <c r="I853" s="209"/>
      <c r="K853" s="209"/>
      <c r="N853" s="209"/>
      <c r="Q853" s="182"/>
      <c r="R853" s="183"/>
    </row>
    <row r="854" spans="5:18">
      <c r="E854" s="209"/>
      <c r="G854" s="209"/>
      <c r="I854" s="209"/>
      <c r="K854" s="209"/>
      <c r="N854" s="209"/>
      <c r="Q854" s="182"/>
      <c r="R854" s="183"/>
    </row>
    <row r="855" spans="5:18">
      <c r="E855" s="209"/>
      <c r="G855" s="209"/>
      <c r="I855" s="209"/>
      <c r="K855" s="209"/>
      <c r="N855" s="209"/>
      <c r="Q855" s="182"/>
      <c r="R855" s="183"/>
    </row>
    <row r="856" spans="5:18">
      <c r="E856" s="209"/>
      <c r="G856" s="209"/>
      <c r="I856" s="209"/>
      <c r="K856" s="209"/>
      <c r="N856" s="209"/>
      <c r="Q856" s="182"/>
      <c r="R856" s="183"/>
    </row>
    <row r="857" spans="5:18">
      <c r="E857" s="209"/>
      <c r="G857" s="209"/>
      <c r="I857" s="209"/>
      <c r="K857" s="209"/>
      <c r="N857" s="209"/>
      <c r="Q857" s="182"/>
      <c r="R857" s="183"/>
    </row>
    <row r="858" spans="5:18">
      <c r="E858" s="209"/>
      <c r="G858" s="209"/>
      <c r="I858" s="209"/>
      <c r="K858" s="209"/>
      <c r="N858" s="209"/>
      <c r="Q858" s="182"/>
      <c r="R858" s="183"/>
    </row>
    <row r="859" spans="5:18">
      <c r="E859" s="209"/>
      <c r="G859" s="209"/>
      <c r="I859" s="209"/>
      <c r="K859" s="209"/>
      <c r="N859" s="209"/>
      <c r="Q859" s="182"/>
      <c r="R859" s="183"/>
    </row>
    <row r="860" spans="5:18">
      <c r="E860" s="209"/>
      <c r="G860" s="209"/>
      <c r="I860" s="209"/>
      <c r="K860" s="209"/>
      <c r="N860" s="209"/>
      <c r="Q860" s="182"/>
      <c r="R860" s="183"/>
    </row>
    <row r="861" spans="5:18">
      <c r="E861" s="209"/>
      <c r="G861" s="209"/>
      <c r="I861" s="209"/>
      <c r="K861" s="209"/>
      <c r="N861" s="209"/>
      <c r="Q861" s="182"/>
      <c r="R861" s="183"/>
    </row>
    <row r="862" spans="5:18">
      <c r="E862" s="209"/>
      <c r="G862" s="209"/>
      <c r="I862" s="209"/>
      <c r="K862" s="209"/>
      <c r="N862" s="209"/>
      <c r="Q862" s="182"/>
      <c r="R862" s="183"/>
    </row>
    <row r="863" spans="5:18">
      <c r="E863" s="209"/>
      <c r="G863" s="209"/>
      <c r="I863" s="209"/>
      <c r="K863" s="209"/>
      <c r="N863" s="209"/>
      <c r="Q863" s="182"/>
      <c r="R863" s="183"/>
    </row>
    <row r="864" spans="5:18">
      <c r="E864" s="209"/>
      <c r="G864" s="209"/>
      <c r="I864" s="209"/>
      <c r="K864" s="209"/>
      <c r="N864" s="209"/>
      <c r="Q864" s="182"/>
      <c r="R864" s="183"/>
    </row>
    <row r="865" spans="5:18">
      <c r="E865" s="209"/>
      <c r="G865" s="209"/>
      <c r="I865" s="209"/>
      <c r="K865" s="209"/>
      <c r="N865" s="209"/>
      <c r="Q865" s="182"/>
      <c r="R865" s="183"/>
    </row>
    <row r="866" spans="5:18">
      <c r="E866" s="209"/>
      <c r="G866" s="209"/>
      <c r="I866" s="209"/>
      <c r="K866" s="209"/>
      <c r="N866" s="209"/>
      <c r="Q866" s="182"/>
      <c r="R866" s="183"/>
    </row>
    <row r="867" spans="5:18">
      <c r="E867" s="209"/>
      <c r="G867" s="209"/>
      <c r="I867" s="209"/>
      <c r="K867" s="209"/>
      <c r="N867" s="209"/>
      <c r="Q867" s="182"/>
      <c r="R867" s="183"/>
    </row>
    <row r="868" spans="5:18">
      <c r="E868" s="209"/>
      <c r="G868" s="209"/>
      <c r="I868" s="209"/>
      <c r="K868" s="209"/>
      <c r="N868" s="209"/>
      <c r="Q868" s="182"/>
      <c r="R868" s="183"/>
    </row>
    <row r="869" spans="5:18">
      <c r="E869" s="209"/>
      <c r="G869" s="209"/>
      <c r="I869" s="209"/>
      <c r="K869" s="209"/>
      <c r="N869" s="209"/>
      <c r="Q869" s="182"/>
      <c r="R869" s="183"/>
    </row>
    <row r="870" spans="5:18">
      <c r="E870" s="209"/>
      <c r="G870" s="209"/>
      <c r="I870" s="209"/>
      <c r="K870" s="209"/>
      <c r="N870" s="209"/>
      <c r="Q870" s="182"/>
      <c r="R870" s="183"/>
    </row>
    <row r="871" spans="5:18">
      <c r="E871" s="209"/>
      <c r="G871" s="209"/>
      <c r="I871" s="209"/>
      <c r="K871" s="209"/>
      <c r="N871" s="209"/>
      <c r="Q871" s="182"/>
      <c r="R871" s="183"/>
    </row>
    <row r="872" spans="5:18">
      <c r="E872" s="209"/>
      <c r="G872" s="209"/>
      <c r="I872" s="209"/>
      <c r="K872" s="209"/>
      <c r="N872" s="209"/>
      <c r="Q872" s="182"/>
      <c r="R872" s="183"/>
    </row>
    <row r="873" spans="5:18">
      <c r="E873" s="209"/>
      <c r="G873" s="209"/>
      <c r="I873" s="209"/>
      <c r="K873" s="209"/>
      <c r="N873" s="209"/>
      <c r="Q873" s="182"/>
      <c r="R873" s="183"/>
    </row>
    <row r="874" spans="5:18">
      <c r="E874" s="209"/>
      <c r="G874" s="209"/>
      <c r="I874" s="209"/>
      <c r="K874" s="209"/>
      <c r="N874" s="209"/>
      <c r="Q874" s="182"/>
      <c r="R874" s="183"/>
    </row>
    <row r="875" spans="5:18">
      <c r="E875" s="209"/>
      <c r="G875" s="209"/>
      <c r="I875" s="209"/>
      <c r="K875" s="209"/>
      <c r="N875" s="209"/>
      <c r="Q875" s="182"/>
      <c r="R875" s="183"/>
    </row>
    <row r="876" spans="5:18">
      <c r="E876" s="209"/>
      <c r="G876" s="209"/>
      <c r="I876" s="209"/>
      <c r="K876" s="209"/>
      <c r="N876" s="209"/>
      <c r="Q876" s="182"/>
      <c r="R876" s="183"/>
    </row>
    <row r="877" spans="5:18">
      <c r="E877" s="209"/>
      <c r="G877" s="209"/>
      <c r="I877" s="209"/>
      <c r="K877" s="209"/>
      <c r="N877" s="209"/>
      <c r="Q877" s="182"/>
      <c r="R877" s="183"/>
    </row>
    <row r="878" spans="5:18">
      <c r="E878" s="209"/>
      <c r="G878" s="209"/>
      <c r="I878" s="209"/>
      <c r="K878" s="209"/>
      <c r="N878" s="209"/>
      <c r="Q878" s="182"/>
      <c r="R878" s="183"/>
    </row>
    <row r="879" spans="5:18">
      <c r="E879" s="209"/>
      <c r="G879" s="209"/>
      <c r="I879" s="209"/>
      <c r="K879" s="209"/>
      <c r="N879" s="209"/>
      <c r="Q879" s="182"/>
      <c r="R879" s="183"/>
    </row>
    <row r="880" spans="5:18">
      <c r="E880" s="209"/>
      <c r="G880" s="209"/>
      <c r="I880" s="209"/>
      <c r="K880" s="209"/>
      <c r="N880" s="209"/>
      <c r="Q880" s="182"/>
      <c r="R880" s="183"/>
    </row>
    <row r="881" spans="5:18">
      <c r="E881" s="209"/>
      <c r="G881" s="209"/>
      <c r="I881" s="209"/>
      <c r="K881" s="209"/>
      <c r="N881" s="209"/>
      <c r="Q881" s="182"/>
      <c r="R881" s="183"/>
    </row>
    <row r="882" spans="5:18">
      <c r="E882" s="209"/>
      <c r="G882" s="209"/>
      <c r="I882" s="209"/>
      <c r="K882" s="209"/>
      <c r="N882" s="209"/>
      <c r="Q882" s="182"/>
      <c r="R882" s="183"/>
    </row>
    <row r="883" spans="5:18">
      <c r="E883" s="209"/>
      <c r="G883" s="209"/>
      <c r="I883" s="209"/>
      <c r="K883" s="209"/>
      <c r="N883" s="209"/>
      <c r="Q883" s="182"/>
      <c r="R883" s="183"/>
    </row>
    <row r="884" spans="5:18">
      <c r="E884" s="209"/>
      <c r="G884" s="209"/>
      <c r="I884" s="209"/>
      <c r="K884" s="209"/>
      <c r="N884" s="209"/>
      <c r="Q884" s="182"/>
      <c r="R884" s="183"/>
    </row>
    <row r="885" spans="5:18">
      <c r="E885" s="209"/>
      <c r="G885" s="209"/>
      <c r="I885" s="209"/>
      <c r="K885" s="209"/>
      <c r="N885" s="209"/>
      <c r="Q885" s="182"/>
      <c r="R885" s="183"/>
    </row>
    <row r="886" spans="5:18">
      <c r="E886" s="209"/>
      <c r="G886" s="209"/>
      <c r="I886" s="209"/>
      <c r="K886" s="209"/>
      <c r="N886" s="209"/>
      <c r="Q886" s="182"/>
      <c r="R886" s="183"/>
    </row>
    <row r="887" spans="5:18">
      <c r="E887" s="209"/>
      <c r="G887" s="209"/>
      <c r="I887" s="209"/>
      <c r="K887" s="209"/>
      <c r="N887" s="209"/>
      <c r="Q887" s="182"/>
      <c r="R887" s="183"/>
    </row>
    <row r="888" spans="5:18">
      <c r="E888" s="209"/>
      <c r="G888" s="209"/>
      <c r="I888" s="209"/>
      <c r="K888" s="209"/>
      <c r="N888" s="209"/>
      <c r="Q888" s="182"/>
      <c r="R888" s="183"/>
    </row>
    <row r="889" spans="5:18">
      <c r="E889" s="209"/>
      <c r="G889" s="209"/>
      <c r="I889" s="209"/>
      <c r="K889" s="209"/>
      <c r="N889" s="209"/>
      <c r="Q889" s="182"/>
      <c r="R889" s="183"/>
    </row>
    <row r="890" spans="5:18">
      <c r="E890" s="209"/>
      <c r="G890" s="209"/>
      <c r="I890" s="209"/>
      <c r="K890" s="209"/>
      <c r="N890" s="209"/>
      <c r="Q890" s="182"/>
      <c r="R890" s="183"/>
    </row>
    <row r="891" spans="5:18">
      <c r="E891" s="209"/>
      <c r="G891" s="209"/>
      <c r="I891" s="209"/>
      <c r="K891" s="209"/>
      <c r="N891" s="209"/>
      <c r="Q891" s="182"/>
      <c r="R891" s="183"/>
    </row>
    <row r="892" spans="5:18">
      <c r="E892" s="209"/>
      <c r="G892" s="209"/>
      <c r="I892" s="209"/>
      <c r="K892" s="209"/>
      <c r="N892" s="209"/>
      <c r="Q892" s="182"/>
      <c r="R892" s="183"/>
    </row>
    <row r="893" spans="5:18">
      <c r="E893" s="209"/>
      <c r="G893" s="209"/>
      <c r="I893" s="209"/>
      <c r="K893" s="209"/>
      <c r="N893" s="209"/>
      <c r="Q893" s="182"/>
      <c r="R893" s="183"/>
    </row>
    <row r="894" spans="5:18">
      <c r="E894" s="209"/>
      <c r="G894" s="209"/>
      <c r="I894" s="209"/>
      <c r="K894" s="209"/>
      <c r="N894" s="209"/>
      <c r="Q894" s="182"/>
      <c r="R894" s="183"/>
    </row>
    <row r="895" spans="5:18">
      <c r="E895" s="209"/>
      <c r="G895" s="209"/>
      <c r="I895" s="209"/>
      <c r="K895" s="209"/>
      <c r="N895" s="209"/>
      <c r="Q895" s="182"/>
      <c r="R895" s="183"/>
    </row>
    <row r="896" spans="5:18">
      <c r="E896" s="209"/>
      <c r="G896" s="209"/>
      <c r="I896" s="209"/>
      <c r="K896" s="209"/>
      <c r="N896" s="209"/>
      <c r="Q896" s="182"/>
      <c r="R896" s="183"/>
    </row>
    <row r="897" spans="5:18">
      <c r="E897" s="209"/>
      <c r="G897" s="209"/>
      <c r="I897" s="209"/>
      <c r="K897" s="209"/>
      <c r="N897" s="209"/>
      <c r="Q897" s="182"/>
      <c r="R897" s="183"/>
    </row>
    <row r="898" spans="5:18">
      <c r="E898" s="209"/>
      <c r="G898" s="209"/>
      <c r="I898" s="209"/>
      <c r="K898" s="209"/>
      <c r="N898" s="209"/>
      <c r="Q898" s="182"/>
      <c r="R898" s="183"/>
    </row>
    <row r="899" spans="5:18">
      <c r="E899" s="209"/>
      <c r="G899" s="209"/>
      <c r="I899" s="209"/>
      <c r="K899" s="209"/>
      <c r="N899" s="209"/>
      <c r="Q899" s="182"/>
      <c r="R899" s="183"/>
    </row>
    <row r="900" spans="5:18">
      <c r="E900" s="209"/>
      <c r="G900" s="209"/>
      <c r="I900" s="209"/>
      <c r="K900" s="209"/>
      <c r="N900" s="209"/>
      <c r="Q900" s="182"/>
      <c r="R900" s="183"/>
    </row>
    <row r="901" spans="5:18">
      <c r="E901" s="209"/>
      <c r="G901" s="209"/>
      <c r="I901" s="209"/>
      <c r="K901" s="209"/>
      <c r="N901" s="209"/>
      <c r="Q901" s="182"/>
      <c r="R901" s="183"/>
    </row>
    <row r="902" spans="5:18">
      <c r="E902" s="209"/>
      <c r="G902" s="209"/>
      <c r="I902" s="209"/>
      <c r="K902" s="209"/>
      <c r="N902" s="209"/>
      <c r="Q902" s="182"/>
      <c r="R902" s="183"/>
    </row>
    <row r="903" spans="5:18">
      <c r="E903" s="209"/>
      <c r="G903" s="209"/>
      <c r="I903" s="209"/>
      <c r="K903" s="209"/>
      <c r="N903" s="209"/>
      <c r="Q903" s="182"/>
      <c r="R903" s="183"/>
    </row>
    <row r="904" spans="5:18">
      <c r="E904" s="209"/>
      <c r="G904" s="209"/>
      <c r="I904" s="209"/>
      <c r="K904" s="209"/>
      <c r="N904" s="209"/>
      <c r="Q904" s="182"/>
      <c r="R904" s="183"/>
    </row>
    <row r="905" spans="5:18">
      <c r="E905" s="209"/>
      <c r="G905" s="209"/>
      <c r="I905" s="209"/>
      <c r="K905" s="209"/>
      <c r="N905" s="209"/>
      <c r="Q905" s="182"/>
      <c r="R905" s="183"/>
    </row>
    <row r="906" spans="5:18">
      <c r="E906" s="209"/>
      <c r="G906" s="209"/>
      <c r="I906" s="209"/>
      <c r="K906" s="209"/>
      <c r="N906" s="209"/>
      <c r="Q906" s="182"/>
      <c r="R906" s="183"/>
    </row>
    <row r="907" spans="5:18">
      <c r="E907" s="209"/>
      <c r="G907" s="209"/>
      <c r="I907" s="209"/>
      <c r="K907" s="209"/>
      <c r="N907" s="209"/>
      <c r="Q907" s="182"/>
      <c r="R907" s="183"/>
    </row>
    <row r="908" spans="5:18">
      <c r="E908" s="209"/>
      <c r="G908" s="209"/>
      <c r="I908" s="209"/>
      <c r="K908" s="209"/>
      <c r="N908" s="209"/>
      <c r="Q908" s="182"/>
      <c r="R908" s="183"/>
    </row>
    <row r="909" spans="5:18">
      <c r="E909" s="209"/>
      <c r="G909" s="209"/>
      <c r="I909" s="209"/>
      <c r="K909" s="209"/>
      <c r="N909" s="209"/>
      <c r="Q909" s="182"/>
      <c r="R909" s="183"/>
    </row>
    <row r="910" spans="5:18">
      <c r="E910" s="209"/>
      <c r="G910" s="209"/>
      <c r="I910" s="209"/>
      <c r="K910" s="209"/>
      <c r="N910" s="209"/>
      <c r="Q910" s="182"/>
      <c r="R910" s="183"/>
    </row>
    <row r="911" spans="5:18">
      <c r="E911" s="209"/>
      <c r="G911" s="209"/>
      <c r="I911" s="209"/>
      <c r="K911" s="209"/>
      <c r="N911" s="209"/>
      <c r="Q911" s="182"/>
      <c r="R911" s="183"/>
    </row>
    <row r="912" spans="5:18">
      <c r="E912" s="209"/>
      <c r="G912" s="209"/>
      <c r="I912" s="209"/>
      <c r="K912" s="209"/>
      <c r="N912" s="209"/>
      <c r="Q912" s="182"/>
      <c r="R912" s="183"/>
    </row>
    <row r="913" spans="5:18">
      <c r="E913" s="209"/>
      <c r="G913" s="209"/>
      <c r="I913" s="209"/>
      <c r="K913" s="209"/>
      <c r="N913" s="209"/>
      <c r="Q913" s="182"/>
      <c r="R913" s="183"/>
    </row>
    <row r="914" spans="5:18">
      <c r="E914" s="209"/>
      <c r="G914" s="209"/>
      <c r="I914" s="209"/>
      <c r="K914" s="209"/>
      <c r="N914" s="209"/>
      <c r="Q914" s="182"/>
      <c r="R914" s="183"/>
    </row>
    <row r="915" spans="5:18">
      <c r="E915" s="209"/>
      <c r="G915" s="209"/>
      <c r="I915" s="209"/>
      <c r="K915" s="209"/>
      <c r="N915" s="209"/>
      <c r="Q915" s="182"/>
      <c r="R915" s="183"/>
    </row>
    <row r="916" spans="5:18">
      <c r="E916" s="209"/>
      <c r="G916" s="209"/>
      <c r="I916" s="209"/>
      <c r="K916" s="209"/>
      <c r="N916" s="209"/>
      <c r="Q916" s="182"/>
      <c r="R916" s="183"/>
    </row>
    <row r="917" spans="5:18">
      <c r="E917" s="209"/>
      <c r="G917" s="209"/>
      <c r="I917" s="209"/>
      <c r="K917" s="209"/>
      <c r="N917" s="209"/>
      <c r="Q917" s="182"/>
      <c r="R917" s="183"/>
    </row>
    <row r="918" spans="5:18">
      <c r="E918" s="209"/>
      <c r="G918" s="209"/>
      <c r="I918" s="209"/>
      <c r="K918" s="209"/>
      <c r="N918" s="209"/>
      <c r="Q918" s="182"/>
      <c r="R918" s="183"/>
    </row>
    <row r="919" spans="5:18">
      <c r="E919" s="209"/>
      <c r="G919" s="209"/>
      <c r="I919" s="209"/>
      <c r="K919" s="209"/>
      <c r="N919" s="209"/>
      <c r="Q919" s="182"/>
      <c r="R919" s="183"/>
    </row>
    <row r="920" spans="5:18">
      <c r="E920" s="209"/>
      <c r="G920" s="209"/>
      <c r="I920" s="209"/>
      <c r="K920" s="209"/>
      <c r="N920" s="209"/>
      <c r="Q920" s="182"/>
      <c r="R920" s="183"/>
    </row>
    <row r="921" spans="5:18">
      <c r="E921" s="209"/>
      <c r="G921" s="209"/>
      <c r="I921" s="209"/>
      <c r="K921" s="209"/>
      <c r="N921" s="209"/>
      <c r="Q921" s="182"/>
      <c r="R921" s="183"/>
    </row>
    <row r="922" spans="5:18">
      <c r="E922" s="209"/>
      <c r="G922" s="209"/>
      <c r="I922" s="209"/>
      <c r="K922" s="209"/>
      <c r="N922" s="209"/>
      <c r="Q922" s="182"/>
      <c r="R922" s="183"/>
    </row>
    <row r="923" spans="5:18">
      <c r="E923" s="209"/>
      <c r="G923" s="209"/>
      <c r="I923" s="209"/>
      <c r="K923" s="209"/>
      <c r="N923" s="209"/>
      <c r="Q923" s="182"/>
      <c r="R923" s="183"/>
    </row>
    <row r="924" spans="5:18">
      <c r="E924" s="209"/>
      <c r="G924" s="209"/>
      <c r="I924" s="209"/>
      <c r="K924" s="209"/>
      <c r="N924" s="209"/>
      <c r="Q924" s="182"/>
      <c r="R924" s="183"/>
    </row>
    <row r="925" spans="5:18">
      <c r="E925" s="209"/>
      <c r="G925" s="209"/>
      <c r="I925" s="209"/>
      <c r="K925" s="209"/>
      <c r="N925" s="209"/>
      <c r="Q925" s="182"/>
      <c r="R925" s="183"/>
    </row>
    <row r="926" spans="5:18">
      <c r="E926" s="209"/>
      <c r="G926" s="209"/>
      <c r="I926" s="209"/>
      <c r="K926" s="209"/>
      <c r="N926" s="209"/>
      <c r="Q926" s="182"/>
      <c r="R926" s="183"/>
    </row>
    <row r="927" spans="5:18">
      <c r="E927" s="209"/>
      <c r="G927" s="209"/>
      <c r="I927" s="209"/>
      <c r="K927" s="209"/>
      <c r="N927" s="209"/>
      <c r="Q927" s="182"/>
      <c r="R927" s="183"/>
    </row>
    <row r="928" spans="5:18">
      <c r="E928" s="209"/>
      <c r="G928" s="209"/>
      <c r="I928" s="209"/>
      <c r="K928" s="209"/>
      <c r="N928" s="209"/>
      <c r="Q928" s="182"/>
      <c r="R928" s="183"/>
    </row>
    <row r="929" spans="5:18">
      <c r="E929" s="209"/>
      <c r="G929" s="209"/>
      <c r="I929" s="209"/>
      <c r="K929" s="209"/>
      <c r="N929" s="209"/>
      <c r="Q929" s="182"/>
      <c r="R929" s="183"/>
    </row>
    <row r="930" spans="5:18">
      <c r="E930" s="209"/>
      <c r="G930" s="209"/>
      <c r="I930" s="209"/>
      <c r="K930" s="209"/>
      <c r="N930" s="209"/>
      <c r="Q930" s="182"/>
      <c r="R930" s="183"/>
    </row>
    <row r="931" spans="5:18">
      <c r="E931" s="209"/>
      <c r="G931" s="209"/>
      <c r="I931" s="209"/>
      <c r="K931" s="209"/>
      <c r="N931" s="209"/>
      <c r="Q931" s="182"/>
      <c r="R931" s="183"/>
    </row>
    <row r="932" spans="5:18">
      <c r="E932" s="209"/>
      <c r="G932" s="209"/>
      <c r="I932" s="209"/>
      <c r="K932" s="209"/>
      <c r="N932" s="209"/>
      <c r="Q932" s="182"/>
      <c r="R932" s="183"/>
    </row>
    <row r="933" spans="5:18">
      <c r="E933" s="209"/>
      <c r="G933" s="209"/>
      <c r="I933" s="209"/>
      <c r="K933" s="209"/>
      <c r="N933" s="209"/>
      <c r="Q933" s="182"/>
      <c r="R933" s="183"/>
    </row>
    <row r="934" spans="5:18">
      <c r="E934" s="209"/>
      <c r="G934" s="209"/>
      <c r="I934" s="209"/>
      <c r="K934" s="209"/>
      <c r="N934" s="209"/>
      <c r="Q934" s="182"/>
      <c r="R934" s="183"/>
    </row>
    <row r="935" spans="5:18">
      <c r="E935" s="209"/>
      <c r="G935" s="209"/>
      <c r="I935" s="209"/>
      <c r="K935" s="209"/>
      <c r="N935" s="209"/>
      <c r="Q935" s="182"/>
      <c r="R935" s="183"/>
    </row>
    <row r="936" spans="5:18">
      <c r="E936" s="209"/>
      <c r="G936" s="209"/>
      <c r="I936" s="209"/>
      <c r="K936" s="209"/>
      <c r="N936" s="209"/>
      <c r="Q936" s="182"/>
      <c r="R936" s="183"/>
    </row>
    <row r="937" spans="5:18">
      <c r="E937" s="209"/>
      <c r="G937" s="209"/>
      <c r="I937" s="209"/>
      <c r="K937" s="209"/>
      <c r="N937" s="209"/>
      <c r="Q937" s="182"/>
      <c r="R937" s="183"/>
    </row>
    <row r="938" spans="5:18">
      <c r="E938" s="209"/>
      <c r="G938" s="209"/>
      <c r="I938" s="209"/>
      <c r="K938" s="209"/>
      <c r="N938" s="209"/>
      <c r="Q938" s="182"/>
      <c r="R938" s="183"/>
    </row>
    <row r="939" spans="5:18">
      <c r="E939" s="209"/>
      <c r="G939" s="209"/>
      <c r="I939" s="209"/>
      <c r="K939" s="209"/>
      <c r="N939" s="209"/>
      <c r="Q939" s="182"/>
      <c r="R939" s="183"/>
    </row>
    <row r="940" spans="5:18">
      <c r="E940" s="209"/>
      <c r="G940" s="209"/>
      <c r="I940" s="209"/>
      <c r="K940" s="209"/>
      <c r="N940" s="209"/>
      <c r="Q940" s="182"/>
      <c r="R940" s="183"/>
    </row>
    <row r="941" spans="5:18">
      <c r="E941" s="209"/>
      <c r="G941" s="209"/>
      <c r="I941" s="209"/>
      <c r="K941" s="209"/>
      <c r="N941" s="209"/>
      <c r="Q941" s="182"/>
      <c r="R941" s="183"/>
    </row>
    <row r="942" spans="5:18">
      <c r="E942" s="209"/>
      <c r="G942" s="209"/>
      <c r="I942" s="209"/>
      <c r="K942" s="209"/>
      <c r="N942" s="209"/>
      <c r="Q942" s="182"/>
      <c r="R942" s="183"/>
    </row>
    <row r="943" spans="5:18">
      <c r="E943" s="209"/>
      <c r="G943" s="209"/>
      <c r="I943" s="209"/>
      <c r="K943" s="209"/>
      <c r="N943" s="209"/>
      <c r="Q943" s="182"/>
      <c r="R943" s="183"/>
    </row>
    <row r="944" spans="5:18">
      <c r="E944" s="209"/>
      <c r="G944" s="209"/>
      <c r="I944" s="209"/>
      <c r="K944" s="209"/>
      <c r="N944" s="209"/>
      <c r="Q944" s="182"/>
      <c r="R944" s="183"/>
    </row>
    <row r="945" spans="5:18">
      <c r="E945" s="209"/>
      <c r="G945" s="209"/>
      <c r="I945" s="209"/>
      <c r="K945" s="209"/>
      <c r="N945" s="209"/>
      <c r="Q945" s="182"/>
      <c r="R945" s="183"/>
    </row>
    <row r="946" spans="5:18">
      <c r="E946" s="209"/>
      <c r="G946" s="209"/>
      <c r="I946" s="209"/>
      <c r="K946" s="209"/>
      <c r="N946" s="209"/>
      <c r="Q946" s="182"/>
      <c r="R946" s="183"/>
    </row>
    <row r="947" spans="5:18">
      <c r="E947" s="209"/>
      <c r="G947" s="209"/>
      <c r="I947" s="209"/>
      <c r="K947" s="209"/>
      <c r="N947" s="209"/>
      <c r="Q947" s="182"/>
      <c r="R947" s="183"/>
    </row>
    <row r="948" spans="5:18">
      <c r="E948" s="209"/>
      <c r="G948" s="209"/>
      <c r="I948" s="209"/>
      <c r="K948" s="209"/>
      <c r="N948" s="209"/>
      <c r="Q948" s="182"/>
      <c r="R948" s="183"/>
    </row>
    <row r="949" spans="5:18">
      <c r="E949" s="209"/>
      <c r="G949" s="209"/>
      <c r="I949" s="209"/>
      <c r="K949" s="209"/>
      <c r="N949" s="209"/>
      <c r="Q949" s="182"/>
      <c r="R949" s="183"/>
    </row>
    <row r="950" spans="5:18">
      <c r="E950" s="209"/>
      <c r="G950" s="209"/>
      <c r="I950" s="209"/>
      <c r="K950" s="209"/>
      <c r="N950" s="209"/>
      <c r="Q950" s="182"/>
      <c r="R950" s="183"/>
    </row>
    <row r="951" spans="5:18">
      <c r="E951" s="209"/>
      <c r="G951" s="209"/>
      <c r="I951" s="209"/>
      <c r="K951" s="209"/>
      <c r="N951" s="209"/>
      <c r="Q951" s="182"/>
      <c r="R951" s="183"/>
    </row>
    <row r="952" spans="5:18">
      <c r="E952" s="209"/>
      <c r="G952" s="209"/>
      <c r="I952" s="209"/>
      <c r="K952" s="209"/>
      <c r="N952" s="209"/>
      <c r="Q952" s="182"/>
      <c r="R952" s="183"/>
    </row>
    <row r="953" spans="5:18">
      <c r="E953" s="209"/>
      <c r="G953" s="209"/>
      <c r="I953" s="209"/>
      <c r="K953" s="209"/>
      <c r="N953" s="209"/>
      <c r="Q953" s="182"/>
      <c r="R953" s="183"/>
    </row>
    <row r="954" spans="5:18">
      <c r="E954" s="209"/>
      <c r="G954" s="209"/>
      <c r="I954" s="209"/>
      <c r="K954" s="209"/>
      <c r="N954" s="209"/>
      <c r="Q954" s="182"/>
      <c r="R954" s="183"/>
    </row>
    <row r="955" spans="5:18">
      <c r="E955" s="209"/>
      <c r="G955" s="209"/>
      <c r="I955" s="209"/>
      <c r="K955" s="209"/>
      <c r="N955" s="209"/>
      <c r="Q955" s="182"/>
      <c r="R955" s="183"/>
    </row>
    <row r="956" spans="5:18">
      <c r="E956" s="209"/>
      <c r="G956" s="209"/>
      <c r="I956" s="209"/>
      <c r="K956" s="209"/>
      <c r="N956" s="209"/>
      <c r="Q956" s="182"/>
      <c r="R956" s="183"/>
    </row>
    <row r="957" spans="5:18">
      <c r="E957" s="209"/>
      <c r="G957" s="209"/>
      <c r="I957" s="209"/>
      <c r="K957" s="209"/>
      <c r="N957" s="209"/>
      <c r="Q957" s="182"/>
      <c r="R957" s="183"/>
    </row>
    <row r="958" spans="5:18">
      <c r="E958" s="209"/>
      <c r="G958" s="209"/>
      <c r="I958" s="209"/>
      <c r="K958" s="209"/>
      <c r="N958" s="209"/>
      <c r="Q958" s="182"/>
      <c r="R958" s="183"/>
    </row>
    <row r="959" spans="5:18">
      <c r="E959" s="209"/>
      <c r="G959" s="209"/>
      <c r="I959" s="209"/>
      <c r="K959" s="209"/>
      <c r="N959" s="209"/>
      <c r="Q959" s="182"/>
      <c r="R959" s="183"/>
    </row>
    <row r="960" spans="5:18">
      <c r="E960" s="209"/>
      <c r="G960" s="209"/>
      <c r="I960" s="209"/>
      <c r="K960" s="209"/>
      <c r="N960" s="209"/>
      <c r="Q960" s="182"/>
      <c r="R960" s="183"/>
    </row>
    <row r="961" spans="5:18">
      <c r="E961" s="209"/>
      <c r="G961" s="209"/>
      <c r="I961" s="209"/>
      <c r="K961" s="209"/>
      <c r="N961" s="209"/>
      <c r="Q961" s="182"/>
      <c r="R961" s="183"/>
    </row>
    <row r="962" spans="5:18">
      <c r="E962" s="209"/>
      <c r="G962" s="209"/>
      <c r="I962" s="209"/>
      <c r="K962" s="209"/>
      <c r="N962" s="209"/>
      <c r="Q962" s="182"/>
      <c r="R962" s="183"/>
    </row>
    <row r="963" spans="5:18">
      <c r="E963" s="209"/>
      <c r="G963" s="209"/>
      <c r="I963" s="209"/>
      <c r="K963" s="209"/>
      <c r="N963" s="209"/>
      <c r="Q963" s="182"/>
      <c r="R963" s="183"/>
    </row>
    <row r="964" spans="5:18">
      <c r="E964" s="209"/>
      <c r="G964" s="209"/>
      <c r="I964" s="209"/>
      <c r="K964" s="209"/>
      <c r="N964" s="209"/>
      <c r="Q964" s="182"/>
      <c r="R964" s="183"/>
    </row>
    <row r="965" spans="5:18">
      <c r="E965" s="209"/>
      <c r="G965" s="209"/>
      <c r="I965" s="209"/>
      <c r="K965" s="209"/>
      <c r="N965" s="209"/>
      <c r="Q965" s="182"/>
      <c r="R965" s="183"/>
    </row>
    <row r="966" spans="5:18">
      <c r="E966" s="209"/>
      <c r="G966" s="209"/>
      <c r="I966" s="209"/>
      <c r="K966" s="209"/>
      <c r="N966" s="209"/>
      <c r="Q966" s="182"/>
      <c r="R966" s="183"/>
    </row>
    <row r="967" spans="5:18">
      <c r="E967" s="209"/>
      <c r="G967" s="209"/>
      <c r="I967" s="209"/>
      <c r="K967" s="209"/>
      <c r="N967" s="209"/>
      <c r="Q967" s="182"/>
      <c r="R967" s="183"/>
    </row>
    <row r="968" spans="5:18">
      <c r="E968" s="209"/>
      <c r="G968" s="209"/>
      <c r="I968" s="209"/>
      <c r="K968" s="209"/>
      <c r="N968" s="209"/>
      <c r="Q968" s="182"/>
      <c r="R968" s="183"/>
    </row>
    <row r="969" spans="5:18">
      <c r="E969" s="209"/>
      <c r="G969" s="209"/>
      <c r="I969" s="209"/>
      <c r="K969" s="209"/>
      <c r="N969" s="209"/>
      <c r="Q969" s="182"/>
      <c r="R969" s="183"/>
    </row>
    <row r="970" spans="5:18">
      <c r="E970" s="209"/>
      <c r="G970" s="209"/>
      <c r="I970" s="209"/>
      <c r="K970" s="209"/>
      <c r="N970" s="209"/>
      <c r="Q970" s="182"/>
      <c r="R970" s="183"/>
    </row>
    <row r="971" spans="5:18">
      <c r="E971" s="209"/>
      <c r="G971" s="209"/>
      <c r="I971" s="209"/>
      <c r="K971" s="209"/>
      <c r="N971" s="209"/>
      <c r="Q971" s="182"/>
      <c r="R971" s="183"/>
    </row>
    <row r="972" spans="5:18">
      <c r="E972" s="209"/>
      <c r="G972" s="209"/>
      <c r="I972" s="209"/>
      <c r="K972" s="209"/>
      <c r="N972" s="209"/>
      <c r="Q972" s="182"/>
      <c r="R972" s="183"/>
    </row>
    <row r="973" spans="5:18">
      <c r="E973" s="209"/>
      <c r="G973" s="209"/>
      <c r="I973" s="209"/>
      <c r="K973" s="209"/>
      <c r="N973" s="209"/>
      <c r="Q973" s="182"/>
      <c r="R973" s="183"/>
    </row>
    <row r="974" spans="5:18">
      <c r="E974" s="209"/>
      <c r="G974" s="209"/>
      <c r="I974" s="209"/>
      <c r="K974" s="209"/>
      <c r="N974" s="209"/>
      <c r="Q974" s="182"/>
      <c r="R974" s="183"/>
    </row>
    <row r="975" spans="5:18">
      <c r="E975" s="209"/>
      <c r="G975" s="209"/>
      <c r="I975" s="209"/>
      <c r="K975" s="209"/>
      <c r="N975" s="209"/>
      <c r="Q975" s="182"/>
      <c r="R975" s="183"/>
    </row>
    <row r="976" spans="5:18">
      <c r="E976" s="209"/>
      <c r="G976" s="209"/>
      <c r="I976" s="209"/>
      <c r="K976" s="209"/>
      <c r="N976" s="209"/>
      <c r="Q976" s="182"/>
      <c r="R976" s="183"/>
    </row>
    <row r="977" spans="5:18">
      <c r="E977" s="209"/>
      <c r="G977" s="209"/>
      <c r="I977" s="209"/>
      <c r="K977" s="209"/>
      <c r="N977" s="209"/>
      <c r="Q977" s="182"/>
      <c r="R977" s="183"/>
    </row>
    <row r="978" spans="5:18">
      <c r="E978" s="209"/>
      <c r="G978" s="209"/>
      <c r="I978" s="209"/>
      <c r="K978" s="209"/>
      <c r="N978" s="209"/>
      <c r="Q978" s="182"/>
      <c r="R978" s="183"/>
    </row>
    <row r="979" spans="5:18">
      <c r="E979" s="209"/>
      <c r="G979" s="209"/>
      <c r="I979" s="209"/>
      <c r="K979" s="209"/>
      <c r="N979" s="209"/>
      <c r="Q979" s="182"/>
      <c r="R979" s="183"/>
    </row>
    <row r="980" spans="5:18">
      <c r="E980" s="209"/>
      <c r="G980" s="209"/>
      <c r="I980" s="209"/>
      <c r="K980" s="209"/>
      <c r="N980" s="209"/>
      <c r="Q980" s="182"/>
      <c r="R980" s="183"/>
    </row>
    <row r="981" spans="5:18">
      <c r="E981" s="209"/>
      <c r="G981" s="209"/>
      <c r="I981" s="209"/>
      <c r="K981" s="209"/>
      <c r="N981" s="209"/>
      <c r="Q981" s="182"/>
      <c r="R981" s="183"/>
    </row>
    <row r="982" spans="5:18">
      <c r="E982" s="209"/>
      <c r="G982" s="209"/>
      <c r="I982" s="209"/>
      <c r="K982" s="209"/>
      <c r="N982" s="209"/>
      <c r="Q982" s="182"/>
      <c r="R982" s="183"/>
    </row>
    <row r="983" spans="5:18">
      <c r="E983" s="209"/>
      <c r="G983" s="209"/>
      <c r="I983" s="209"/>
      <c r="K983" s="209"/>
      <c r="N983" s="209"/>
      <c r="Q983" s="182"/>
      <c r="R983" s="183"/>
    </row>
    <row r="984" spans="5:18">
      <c r="E984" s="209"/>
      <c r="G984" s="209"/>
      <c r="I984" s="209"/>
      <c r="K984" s="209"/>
      <c r="N984" s="209"/>
      <c r="Q984" s="182"/>
      <c r="R984" s="183"/>
    </row>
    <row r="985" spans="5:18">
      <c r="E985" s="209"/>
      <c r="G985" s="209"/>
      <c r="I985" s="209"/>
      <c r="K985" s="209"/>
      <c r="N985" s="209"/>
      <c r="Q985" s="182"/>
      <c r="R985" s="183"/>
    </row>
    <row r="986" spans="5:18">
      <c r="E986" s="209"/>
      <c r="G986" s="209"/>
      <c r="I986" s="209"/>
      <c r="K986" s="209"/>
      <c r="N986" s="209"/>
      <c r="Q986" s="182"/>
      <c r="R986" s="183"/>
    </row>
    <row r="987" spans="5:18">
      <c r="E987" s="209"/>
      <c r="G987" s="209"/>
      <c r="I987" s="209"/>
      <c r="K987" s="209"/>
      <c r="N987" s="209"/>
      <c r="Q987" s="182"/>
      <c r="R987" s="183"/>
    </row>
    <row r="988" spans="5:18">
      <c r="E988" s="209"/>
      <c r="G988" s="209"/>
      <c r="I988" s="209"/>
      <c r="K988" s="209"/>
      <c r="N988" s="209"/>
      <c r="Q988" s="182"/>
      <c r="R988" s="183"/>
    </row>
    <row r="989" spans="5:18">
      <c r="E989" s="209"/>
      <c r="G989" s="209"/>
      <c r="I989" s="209"/>
      <c r="K989" s="209"/>
      <c r="N989" s="209"/>
      <c r="Q989" s="182"/>
      <c r="R989" s="183"/>
    </row>
    <row r="990" spans="5:18">
      <c r="E990" s="209"/>
      <c r="G990" s="209"/>
      <c r="I990" s="209"/>
      <c r="K990" s="209"/>
      <c r="N990" s="209"/>
      <c r="Q990" s="182"/>
      <c r="R990" s="183"/>
    </row>
    <row r="991" spans="5:18">
      <c r="E991" s="209"/>
      <c r="G991" s="209"/>
      <c r="I991" s="209"/>
      <c r="K991" s="209"/>
      <c r="N991" s="209"/>
      <c r="Q991" s="182"/>
      <c r="R991" s="183"/>
    </row>
    <row r="992" spans="5:18">
      <c r="E992" s="209"/>
      <c r="G992" s="209"/>
      <c r="I992" s="209"/>
      <c r="K992" s="209"/>
      <c r="N992" s="209"/>
      <c r="Q992" s="182"/>
      <c r="R992" s="183"/>
    </row>
    <row r="993" spans="5:18">
      <c r="E993" s="209"/>
      <c r="G993" s="209"/>
      <c r="I993" s="209"/>
      <c r="K993" s="209"/>
      <c r="N993" s="209"/>
      <c r="Q993" s="182"/>
      <c r="R993" s="183"/>
    </row>
    <row r="994" spans="5:18">
      <c r="E994" s="209"/>
      <c r="G994" s="209"/>
      <c r="I994" s="209"/>
      <c r="K994" s="209"/>
      <c r="N994" s="209"/>
      <c r="Q994" s="182"/>
      <c r="R994" s="183"/>
    </row>
    <row r="995" spans="5:18">
      <c r="E995" s="209"/>
      <c r="G995" s="209"/>
      <c r="I995" s="209"/>
      <c r="K995" s="209"/>
      <c r="N995" s="209"/>
      <c r="Q995" s="182"/>
      <c r="R995" s="183"/>
    </row>
    <row r="996" spans="5:18">
      <c r="E996" s="209"/>
      <c r="G996" s="209"/>
      <c r="I996" s="209"/>
      <c r="K996" s="209"/>
      <c r="N996" s="209"/>
      <c r="Q996" s="182"/>
      <c r="R996" s="183"/>
    </row>
    <row r="997" spans="5:18">
      <c r="E997" s="209"/>
      <c r="G997" s="209"/>
      <c r="I997" s="209"/>
      <c r="K997" s="209"/>
      <c r="N997" s="209"/>
      <c r="Q997" s="182"/>
      <c r="R997" s="183"/>
    </row>
    <row r="998" spans="5:18">
      <c r="E998" s="209"/>
      <c r="G998" s="209"/>
      <c r="I998" s="209"/>
      <c r="K998" s="209"/>
      <c r="N998" s="209"/>
      <c r="Q998" s="182"/>
      <c r="R998" s="183"/>
    </row>
    <row r="999" spans="5:18">
      <c r="E999" s="209"/>
      <c r="G999" s="209"/>
      <c r="I999" s="209"/>
      <c r="K999" s="209"/>
      <c r="N999" s="209"/>
      <c r="Q999" s="182"/>
      <c r="R999" s="183"/>
    </row>
    <row r="1000" spans="5:18">
      <c r="E1000" s="209"/>
      <c r="G1000" s="209"/>
      <c r="I1000" s="209"/>
      <c r="K1000" s="209"/>
      <c r="N1000" s="209"/>
      <c r="Q1000" s="182"/>
      <c r="R1000" s="183"/>
    </row>
    <row r="1001" spans="5:18">
      <c r="E1001" s="209"/>
      <c r="G1001" s="209"/>
      <c r="I1001" s="209"/>
      <c r="K1001" s="209"/>
      <c r="N1001" s="209"/>
      <c r="Q1001" s="182"/>
      <c r="R1001" s="183"/>
    </row>
    <row r="1002" spans="5:18">
      <c r="E1002" s="209"/>
      <c r="G1002" s="209"/>
      <c r="I1002" s="209"/>
      <c r="K1002" s="209"/>
      <c r="N1002" s="209"/>
      <c r="Q1002" s="182"/>
      <c r="R1002" s="183"/>
    </row>
    <row r="1003" spans="5:18">
      <c r="E1003" s="209"/>
      <c r="G1003" s="209"/>
      <c r="I1003" s="209"/>
      <c r="K1003" s="209"/>
      <c r="N1003" s="209"/>
      <c r="Q1003" s="182"/>
      <c r="R1003" s="183"/>
    </row>
    <row r="1004" spans="5:18">
      <c r="E1004" s="209"/>
      <c r="G1004" s="209"/>
      <c r="I1004" s="209"/>
      <c r="K1004" s="209"/>
      <c r="N1004" s="209"/>
      <c r="Q1004" s="182"/>
      <c r="R1004" s="183"/>
    </row>
    <row r="1005" spans="5:18">
      <c r="E1005" s="209"/>
      <c r="G1005" s="209"/>
      <c r="I1005" s="209"/>
      <c r="K1005" s="209"/>
      <c r="N1005" s="209"/>
      <c r="Q1005" s="182"/>
      <c r="R1005" s="183"/>
    </row>
    <row r="1006" spans="5:18">
      <c r="E1006" s="209"/>
      <c r="G1006" s="209"/>
      <c r="I1006" s="209"/>
      <c r="K1006" s="209"/>
      <c r="N1006" s="209"/>
      <c r="Q1006" s="182"/>
      <c r="R1006" s="183"/>
    </row>
    <row r="1007" spans="5:18">
      <c r="E1007" s="209"/>
      <c r="G1007" s="209"/>
      <c r="I1007" s="209"/>
      <c r="K1007" s="209"/>
      <c r="N1007" s="209"/>
      <c r="Q1007" s="182"/>
      <c r="R1007" s="183"/>
    </row>
    <row r="1008" spans="5:18">
      <c r="E1008" s="209"/>
      <c r="G1008" s="209"/>
      <c r="I1008" s="209"/>
      <c r="K1008" s="209"/>
      <c r="N1008" s="209"/>
      <c r="Q1008" s="182"/>
      <c r="R1008" s="183"/>
    </row>
    <row r="1009" spans="5:18">
      <c r="E1009" s="209"/>
      <c r="G1009" s="209"/>
      <c r="I1009" s="209"/>
      <c r="K1009" s="209"/>
      <c r="N1009" s="209"/>
      <c r="Q1009" s="182"/>
      <c r="R1009" s="183"/>
    </row>
    <row r="1010" spans="5:18">
      <c r="E1010" s="209"/>
      <c r="G1010" s="209"/>
      <c r="I1010" s="209"/>
      <c r="K1010" s="209"/>
      <c r="N1010" s="209"/>
      <c r="Q1010" s="182"/>
      <c r="R1010" s="183"/>
    </row>
    <row r="1011" spans="5:18">
      <c r="E1011" s="209"/>
      <c r="G1011" s="209"/>
      <c r="I1011" s="209"/>
      <c r="K1011" s="209"/>
      <c r="N1011" s="209"/>
      <c r="Q1011" s="182"/>
      <c r="R1011" s="183"/>
    </row>
    <row r="1012" spans="5:18">
      <c r="E1012" s="209"/>
      <c r="G1012" s="209"/>
      <c r="I1012" s="209"/>
      <c r="K1012" s="209"/>
      <c r="N1012" s="209"/>
      <c r="Q1012" s="182"/>
      <c r="R1012" s="183"/>
    </row>
    <row r="1013" spans="5:18">
      <c r="E1013" s="209"/>
      <c r="G1013" s="209"/>
      <c r="I1013" s="209"/>
      <c r="K1013" s="209"/>
      <c r="N1013" s="209"/>
      <c r="Q1013" s="182"/>
      <c r="R1013" s="183"/>
    </row>
    <row r="1014" spans="5:18">
      <c r="E1014" s="209"/>
      <c r="G1014" s="209"/>
      <c r="I1014" s="209"/>
      <c r="K1014" s="209"/>
      <c r="N1014" s="209"/>
      <c r="Q1014" s="182"/>
      <c r="R1014" s="183"/>
    </row>
    <row r="1015" spans="5:18">
      <c r="E1015" s="209"/>
      <c r="G1015" s="209"/>
      <c r="I1015" s="209"/>
      <c r="K1015" s="209"/>
      <c r="N1015" s="209"/>
      <c r="Q1015" s="182"/>
      <c r="R1015" s="183"/>
    </row>
    <row r="1016" spans="5:18">
      <c r="E1016" s="209"/>
      <c r="G1016" s="209"/>
      <c r="I1016" s="209"/>
      <c r="K1016" s="209"/>
      <c r="N1016" s="209"/>
      <c r="Q1016" s="182"/>
      <c r="R1016" s="183"/>
    </row>
    <row r="1017" spans="5:18">
      <c r="E1017" s="209"/>
      <c r="G1017" s="209"/>
      <c r="I1017" s="209"/>
      <c r="K1017" s="209"/>
      <c r="N1017" s="209"/>
      <c r="Q1017" s="182"/>
      <c r="R1017" s="183"/>
    </row>
    <row r="1018" spans="5:18">
      <c r="E1018" s="209"/>
      <c r="G1018" s="209"/>
      <c r="I1018" s="209"/>
      <c r="K1018" s="209"/>
      <c r="N1018" s="209"/>
      <c r="Q1018" s="182"/>
      <c r="R1018" s="183"/>
    </row>
    <row r="1019" spans="5:18">
      <c r="E1019" s="209"/>
      <c r="G1019" s="209"/>
      <c r="I1019" s="209"/>
      <c r="K1019" s="209"/>
      <c r="N1019" s="209"/>
      <c r="Q1019" s="182"/>
      <c r="R1019" s="183"/>
    </row>
    <row r="1020" spans="5:18">
      <c r="E1020" s="209"/>
      <c r="G1020" s="209"/>
      <c r="I1020" s="209"/>
      <c r="K1020" s="209"/>
      <c r="N1020" s="209"/>
      <c r="Q1020" s="182"/>
      <c r="R1020" s="183"/>
    </row>
    <row r="1021" spans="5:18">
      <c r="E1021" s="209"/>
      <c r="G1021" s="209"/>
      <c r="I1021" s="209"/>
      <c r="K1021" s="209"/>
      <c r="N1021" s="209"/>
      <c r="Q1021" s="182"/>
      <c r="R1021" s="183"/>
    </row>
    <row r="1022" spans="5:18">
      <c r="E1022" s="209"/>
      <c r="G1022" s="209"/>
      <c r="I1022" s="209"/>
      <c r="K1022" s="209"/>
      <c r="N1022" s="209"/>
      <c r="Q1022" s="182"/>
      <c r="R1022" s="183"/>
    </row>
    <row r="1023" spans="5:18">
      <c r="E1023" s="209"/>
      <c r="G1023" s="209"/>
      <c r="I1023" s="209"/>
      <c r="K1023" s="209"/>
      <c r="N1023" s="209"/>
      <c r="Q1023" s="182"/>
      <c r="R1023" s="183"/>
    </row>
    <row r="1024" spans="5:18">
      <c r="E1024" s="209"/>
      <c r="G1024" s="209"/>
      <c r="I1024" s="209"/>
      <c r="K1024" s="209"/>
      <c r="N1024" s="209"/>
      <c r="Q1024" s="182"/>
      <c r="R1024" s="183"/>
    </row>
    <row r="1025" spans="5:18">
      <c r="E1025" s="209"/>
      <c r="G1025" s="209"/>
      <c r="I1025" s="209"/>
      <c r="K1025" s="209"/>
      <c r="N1025" s="209"/>
      <c r="Q1025" s="182"/>
      <c r="R1025" s="183"/>
    </row>
    <row r="1026" spans="5:18">
      <c r="E1026" s="209"/>
      <c r="G1026" s="209"/>
      <c r="I1026" s="209"/>
      <c r="K1026" s="209"/>
      <c r="N1026" s="209"/>
      <c r="Q1026" s="182"/>
      <c r="R1026" s="183"/>
    </row>
    <row r="1027" spans="5:18">
      <c r="E1027" s="209"/>
      <c r="G1027" s="209"/>
      <c r="I1027" s="209"/>
      <c r="K1027" s="209"/>
      <c r="N1027" s="209"/>
      <c r="Q1027" s="182"/>
      <c r="R1027" s="183"/>
    </row>
    <row r="1028" spans="5:18">
      <c r="E1028" s="209"/>
      <c r="G1028" s="209"/>
      <c r="I1028" s="209"/>
      <c r="K1028" s="209"/>
      <c r="N1028" s="209"/>
      <c r="Q1028" s="182"/>
      <c r="R1028" s="183"/>
    </row>
    <row r="1029" spans="5:18">
      <c r="E1029" s="209"/>
      <c r="G1029" s="209"/>
      <c r="I1029" s="209"/>
      <c r="K1029" s="209"/>
      <c r="N1029" s="209"/>
      <c r="Q1029" s="182"/>
      <c r="R1029" s="183"/>
    </row>
    <row r="1030" spans="5:18">
      <c r="E1030" s="209"/>
      <c r="G1030" s="209"/>
      <c r="I1030" s="209"/>
      <c r="K1030" s="209"/>
      <c r="N1030" s="209"/>
      <c r="Q1030" s="182"/>
      <c r="R1030" s="183"/>
    </row>
    <row r="1031" spans="5:18">
      <c r="E1031" s="209"/>
      <c r="G1031" s="209"/>
      <c r="I1031" s="209"/>
      <c r="K1031" s="209"/>
      <c r="N1031" s="209"/>
      <c r="Q1031" s="182"/>
      <c r="R1031" s="183"/>
    </row>
    <row r="1032" spans="5:18">
      <c r="E1032" s="209"/>
      <c r="G1032" s="209"/>
      <c r="I1032" s="209"/>
      <c r="K1032" s="209"/>
      <c r="N1032" s="209"/>
      <c r="Q1032" s="182"/>
      <c r="R1032" s="183"/>
    </row>
    <row r="1033" spans="5:18">
      <c r="E1033" s="209"/>
      <c r="G1033" s="209"/>
      <c r="I1033" s="209"/>
      <c r="K1033" s="209"/>
      <c r="N1033" s="209"/>
      <c r="Q1033" s="182"/>
      <c r="R1033" s="183"/>
    </row>
    <row r="1034" spans="5:18">
      <c r="E1034" s="209"/>
      <c r="G1034" s="209"/>
      <c r="I1034" s="209"/>
      <c r="K1034" s="209"/>
      <c r="N1034" s="209"/>
      <c r="Q1034" s="182"/>
      <c r="R1034" s="183"/>
    </row>
    <row r="1035" spans="5:18">
      <c r="E1035" s="209"/>
      <c r="G1035" s="209"/>
      <c r="I1035" s="209"/>
      <c r="K1035" s="209"/>
      <c r="N1035" s="209"/>
      <c r="Q1035" s="182"/>
      <c r="R1035" s="183"/>
    </row>
    <row r="1036" spans="5:18">
      <c r="E1036" s="209"/>
      <c r="G1036" s="209"/>
      <c r="I1036" s="209"/>
      <c r="K1036" s="209"/>
      <c r="N1036" s="209"/>
      <c r="Q1036" s="182"/>
      <c r="R1036" s="183"/>
    </row>
    <row r="1037" spans="5:18">
      <c r="E1037" s="209"/>
      <c r="G1037" s="209"/>
      <c r="I1037" s="209"/>
      <c r="K1037" s="209"/>
      <c r="N1037" s="209"/>
      <c r="Q1037" s="182"/>
      <c r="R1037" s="183"/>
    </row>
    <row r="1038" spans="5:18">
      <c r="E1038" s="209"/>
      <c r="G1038" s="209"/>
      <c r="I1038" s="209"/>
      <c r="K1038" s="209"/>
      <c r="N1038" s="209"/>
      <c r="Q1038" s="182"/>
      <c r="R1038" s="183"/>
    </row>
    <row r="1039" spans="5:18">
      <c r="E1039" s="209"/>
      <c r="G1039" s="209"/>
      <c r="I1039" s="209"/>
      <c r="K1039" s="209"/>
      <c r="N1039" s="209"/>
      <c r="Q1039" s="182"/>
      <c r="R1039" s="183"/>
    </row>
    <row r="1040" spans="5:18">
      <c r="E1040" s="209"/>
      <c r="G1040" s="209"/>
      <c r="I1040" s="209"/>
      <c r="K1040" s="209"/>
      <c r="N1040" s="209"/>
      <c r="Q1040" s="182"/>
      <c r="R1040" s="183"/>
    </row>
    <row r="1041" spans="5:18">
      <c r="E1041" s="209"/>
      <c r="G1041" s="209"/>
      <c r="I1041" s="209"/>
      <c r="K1041" s="209"/>
      <c r="N1041" s="209"/>
      <c r="Q1041" s="182"/>
      <c r="R1041" s="183"/>
    </row>
    <row r="1042" spans="5:18">
      <c r="E1042" s="209"/>
      <c r="G1042" s="209"/>
      <c r="I1042" s="209"/>
      <c r="K1042" s="209"/>
      <c r="N1042" s="209"/>
      <c r="Q1042" s="182"/>
      <c r="R1042" s="183"/>
    </row>
    <row r="1043" spans="5:18">
      <c r="E1043" s="209"/>
      <c r="G1043" s="209"/>
      <c r="I1043" s="209"/>
      <c r="K1043" s="209"/>
      <c r="N1043" s="209"/>
      <c r="Q1043" s="182"/>
      <c r="R1043" s="183"/>
    </row>
    <row r="1044" spans="5:18">
      <c r="E1044" s="209"/>
      <c r="G1044" s="209"/>
      <c r="I1044" s="209"/>
      <c r="K1044" s="209"/>
      <c r="N1044" s="209"/>
      <c r="Q1044" s="182"/>
      <c r="R1044" s="183"/>
    </row>
    <row r="1045" spans="5:18">
      <c r="E1045" s="209"/>
      <c r="G1045" s="209"/>
      <c r="I1045" s="209"/>
      <c r="K1045" s="209"/>
      <c r="N1045" s="209"/>
      <c r="Q1045" s="182"/>
      <c r="R1045" s="183"/>
    </row>
    <row r="1046" spans="5:18">
      <c r="E1046" s="209"/>
      <c r="G1046" s="209"/>
      <c r="I1046" s="209"/>
      <c r="K1046" s="209"/>
      <c r="N1046" s="209"/>
      <c r="Q1046" s="182"/>
      <c r="R1046" s="183"/>
    </row>
    <row r="1047" spans="5:18">
      <c r="E1047" s="209"/>
      <c r="G1047" s="209"/>
      <c r="I1047" s="209"/>
      <c r="K1047" s="209"/>
      <c r="N1047" s="209"/>
      <c r="Q1047" s="182"/>
      <c r="R1047" s="183"/>
    </row>
    <row r="1048" spans="5:18">
      <c r="E1048" s="209"/>
      <c r="G1048" s="209"/>
      <c r="I1048" s="209"/>
      <c r="K1048" s="209"/>
      <c r="N1048" s="209"/>
      <c r="Q1048" s="182"/>
      <c r="R1048" s="183"/>
    </row>
    <row r="1049" spans="5:18">
      <c r="E1049" s="209"/>
      <c r="G1049" s="209"/>
      <c r="I1049" s="209"/>
      <c r="K1049" s="209"/>
      <c r="N1049" s="209"/>
      <c r="Q1049" s="182"/>
      <c r="R1049" s="183"/>
    </row>
    <row r="1050" spans="5:18">
      <c r="E1050" s="209"/>
      <c r="G1050" s="209"/>
      <c r="I1050" s="209"/>
      <c r="K1050" s="209"/>
      <c r="N1050" s="209"/>
      <c r="Q1050" s="182"/>
      <c r="R1050" s="183"/>
    </row>
    <row r="1051" spans="5:18">
      <c r="E1051" s="209"/>
      <c r="G1051" s="209"/>
      <c r="I1051" s="209"/>
      <c r="K1051" s="209"/>
      <c r="N1051" s="209"/>
      <c r="Q1051" s="182"/>
      <c r="R1051" s="183"/>
    </row>
    <row r="1052" spans="5:18">
      <c r="E1052" s="209"/>
      <c r="G1052" s="209"/>
      <c r="I1052" s="209"/>
      <c r="K1052" s="209"/>
      <c r="N1052" s="209"/>
      <c r="Q1052" s="182"/>
      <c r="R1052" s="183"/>
    </row>
    <row r="1053" spans="5:18">
      <c r="E1053" s="209"/>
      <c r="G1053" s="209"/>
      <c r="I1053" s="209"/>
      <c r="K1053" s="209"/>
      <c r="N1053" s="209"/>
      <c r="Q1053" s="182"/>
      <c r="R1053" s="183"/>
    </row>
    <row r="1054" spans="5:18">
      <c r="E1054" s="209"/>
      <c r="G1054" s="209"/>
      <c r="I1054" s="209"/>
      <c r="K1054" s="209"/>
      <c r="N1054" s="209"/>
      <c r="Q1054" s="182"/>
      <c r="R1054" s="183"/>
    </row>
    <row r="1055" spans="5:18">
      <c r="E1055" s="209"/>
      <c r="G1055" s="209"/>
      <c r="I1055" s="209"/>
      <c r="K1055" s="209"/>
      <c r="N1055" s="209"/>
      <c r="Q1055" s="182"/>
      <c r="R1055" s="183"/>
    </row>
    <row r="1056" spans="5:18">
      <c r="E1056" s="209"/>
      <c r="G1056" s="209"/>
      <c r="I1056" s="209"/>
      <c r="K1056" s="209"/>
      <c r="N1056" s="209"/>
      <c r="Q1056" s="182"/>
      <c r="R1056" s="183"/>
    </row>
    <row r="1057" spans="5:18">
      <c r="E1057" s="209"/>
      <c r="G1057" s="209"/>
      <c r="I1057" s="209"/>
      <c r="K1057" s="209"/>
      <c r="N1057" s="209"/>
      <c r="Q1057" s="182"/>
      <c r="R1057" s="183"/>
    </row>
    <row r="1058" spans="5:18">
      <c r="E1058" s="209"/>
      <c r="G1058" s="209"/>
      <c r="I1058" s="209"/>
      <c r="K1058" s="209"/>
      <c r="N1058" s="209"/>
      <c r="Q1058" s="182"/>
      <c r="R1058" s="183"/>
    </row>
    <row r="1059" spans="5:18">
      <c r="E1059" s="209"/>
      <c r="G1059" s="209"/>
      <c r="I1059" s="209"/>
      <c r="K1059" s="209"/>
      <c r="N1059" s="209"/>
      <c r="Q1059" s="182"/>
      <c r="R1059" s="183"/>
    </row>
    <row r="1060" spans="5:18">
      <c r="E1060" s="209"/>
      <c r="G1060" s="209"/>
      <c r="I1060" s="209"/>
      <c r="K1060" s="209"/>
      <c r="N1060" s="209"/>
      <c r="Q1060" s="182"/>
      <c r="R1060" s="183"/>
    </row>
    <row r="1061" spans="5:18">
      <c r="E1061" s="209"/>
      <c r="G1061" s="209"/>
      <c r="I1061" s="209"/>
      <c r="K1061" s="209"/>
      <c r="N1061" s="209"/>
      <c r="Q1061" s="182"/>
      <c r="R1061" s="183"/>
    </row>
    <row r="1062" spans="5:18">
      <c r="E1062" s="209"/>
      <c r="G1062" s="209"/>
      <c r="I1062" s="209"/>
      <c r="K1062" s="209"/>
      <c r="N1062" s="209"/>
      <c r="Q1062" s="182"/>
      <c r="R1062" s="183"/>
    </row>
    <row r="1063" spans="5:18">
      <c r="E1063" s="209"/>
      <c r="G1063" s="209"/>
      <c r="I1063" s="209"/>
      <c r="K1063" s="209"/>
      <c r="N1063" s="209"/>
      <c r="Q1063" s="182"/>
      <c r="R1063" s="183"/>
    </row>
    <row r="1064" spans="5:18">
      <c r="E1064" s="209"/>
      <c r="G1064" s="209"/>
      <c r="I1064" s="209"/>
      <c r="K1064" s="209"/>
      <c r="N1064" s="209"/>
      <c r="Q1064" s="182"/>
      <c r="R1064" s="183"/>
    </row>
    <row r="1065" spans="5:18">
      <c r="E1065" s="209"/>
      <c r="G1065" s="209"/>
      <c r="I1065" s="209"/>
      <c r="K1065" s="209"/>
      <c r="N1065" s="209"/>
      <c r="Q1065" s="182"/>
      <c r="R1065" s="183"/>
    </row>
    <row r="1066" spans="5:18">
      <c r="E1066" s="209"/>
      <c r="G1066" s="209"/>
      <c r="I1066" s="209"/>
      <c r="K1066" s="209"/>
      <c r="N1066" s="209"/>
      <c r="Q1066" s="182"/>
      <c r="R1066" s="183"/>
    </row>
    <row r="1067" spans="5:18">
      <c r="E1067" s="209"/>
      <c r="G1067" s="209"/>
      <c r="I1067" s="209"/>
      <c r="K1067" s="209"/>
      <c r="N1067" s="209"/>
      <c r="Q1067" s="182"/>
      <c r="R1067" s="183"/>
    </row>
    <row r="1068" spans="5:18">
      <c r="E1068" s="209"/>
      <c r="G1068" s="209"/>
      <c r="I1068" s="209"/>
      <c r="K1068" s="209"/>
      <c r="N1068" s="209"/>
      <c r="Q1068" s="182"/>
      <c r="R1068" s="183"/>
    </row>
    <row r="1069" spans="5:18">
      <c r="E1069" s="209"/>
      <c r="G1069" s="209"/>
      <c r="I1069" s="209"/>
      <c r="K1069" s="209"/>
      <c r="N1069" s="209"/>
      <c r="Q1069" s="182"/>
      <c r="R1069" s="183"/>
    </row>
    <row r="1070" spans="5:18">
      <c r="E1070" s="209"/>
      <c r="G1070" s="209"/>
      <c r="I1070" s="209"/>
      <c r="K1070" s="209"/>
      <c r="N1070" s="209"/>
      <c r="Q1070" s="182"/>
      <c r="R1070" s="183"/>
    </row>
    <row r="1071" spans="5:18">
      <c r="E1071" s="209"/>
      <c r="G1071" s="209"/>
      <c r="I1071" s="209"/>
      <c r="K1071" s="209"/>
      <c r="N1071" s="209"/>
      <c r="Q1071" s="182"/>
      <c r="R1071" s="183"/>
    </row>
    <row r="1072" spans="5:18">
      <c r="E1072" s="209"/>
      <c r="G1072" s="209"/>
      <c r="I1072" s="209"/>
      <c r="K1072" s="209"/>
      <c r="N1072" s="209"/>
      <c r="Q1072" s="182"/>
      <c r="R1072" s="183"/>
    </row>
    <row r="1073" spans="5:18">
      <c r="E1073" s="209"/>
      <c r="G1073" s="209"/>
      <c r="I1073" s="209"/>
      <c r="K1073" s="209"/>
      <c r="N1073" s="209"/>
      <c r="Q1073" s="182"/>
      <c r="R1073" s="183"/>
    </row>
    <row r="1074" spans="5:18">
      <c r="E1074" s="209"/>
      <c r="G1074" s="209"/>
      <c r="I1074" s="209"/>
      <c r="K1074" s="209"/>
      <c r="N1074" s="209"/>
      <c r="Q1074" s="182"/>
      <c r="R1074" s="183"/>
    </row>
    <row r="1075" spans="5:18">
      <c r="E1075" s="209"/>
      <c r="G1075" s="209"/>
      <c r="I1075" s="209"/>
      <c r="K1075" s="209"/>
      <c r="N1075" s="209"/>
      <c r="Q1075" s="182"/>
      <c r="R1075" s="183"/>
    </row>
    <row r="1076" spans="5:18">
      <c r="E1076" s="209"/>
      <c r="G1076" s="209"/>
      <c r="I1076" s="209"/>
      <c r="K1076" s="209"/>
      <c r="N1076" s="209"/>
      <c r="Q1076" s="182"/>
      <c r="R1076" s="183"/>
    </row>
    <row r="1077" spans="5:18">
      <c r="E1077" s="209"/>
      <c r="G1077" s="209"/>
      <c r="I1077" s="209"/>
      <c r="K1077" s="209"/>
      <c r="N1077" s="209"/>
      <c r="Q1077" s="182"/>
      <c r="R1077" s="183"/>
    </row>
    <row r="1078" spans="5:18">
      <c r="E1078" s="209"/>
      <c r="G1078" s="209"/>
      <c r="I1078" s="209"/>
      <c r="K1078" s="209"/>
      <c r="N1078" s="209"/>
      <c r="Q1078" s="182"/>
      <c r="R1078" s="183"/>
    </row>
    <row r="1079" spans="5:18">
      <c r="E1079" s="209"/>
      <c r="G1079" s="209"/>
      <c r="I1079" s="209"/>
      <c r="K1079" s="209"/>
      <c r="N1079" s="209"/>
      <c r="Q1079" s="182"/>
      <c r="R1079" s="183"/>
    </row>
    <row r="1080" spans="5:18">
      <c r="E1080" s="209"/>
      <c r="G1080" s="209"/>
      <c r="I1080" s="209"/>
      <c r="K1080" s="209"/>
      <c r="N1080" s="209"/>
      <c r="Q1080" s="182"/>
      <c r="R1080" s="183"/>
    </row>
    <row r="1081" spans="5:18">
      <c r="E1081" s="209"/>
      <c r="G1081" s="209"/>
      <c r="I1081" s="209"/>
      <c r="K1081" s="209"/>
      <c r="N1081" s="209"/>
      <c r="Q1081" s="182"/>
      <c r="R1081" s="183"/>
    </row>
    <row r="1082" spans="5:18">
      <c r="E1082" s="209"/>
      <c r="G1082" s="209"/>
      <c r="I1082" s="209"/>
      <c r="K1082" s="209"/>
      <c r="N1082" s="209"/>
      <c r="Q1082" s="182"/>
      <c r="R1082" s="183"/>
    </row>
    <row r="1083" spans="5:18">
      <c r="E1083" s="209"/>
      <c r="G1083" s="209"/>
      <c r="I1083" s="209"/>
      <c r="K1083" s="209"/>
      <c r="N1083" s="209"/>
      <c r="Q1083" s="182"/>
      <c r="R1083" s="183"/>
    </row>
    <row r="1084" spans="5:18">
      <c r="E1084" s="209"/>
      <c r="G1084" s="209"/>
      <c r="I1084" s="209"/>
      <c r="K1084" s="209"/>
      <c r="N1084" s="209"/>
      <c r="Q1084" s="182"/>
      <c r="R1084" s="183"/>
    </row>
    <row r="1085" spans="5:18">
      <c r="E1085" s="209"/>
      <c r="G1085" s="209"/>
      <c r="I1085" s="209"/>
      <c r="K1085" s="209"/>
      <c r="N1085" s="209"/>
      <c r="Q1085" s="182"/>
      <c r="R1085" s="183"/>
    </row>
    <row r="1086" spans="5:18">
      <c r="E1086" s="209"/>
      <c r="G1086" s="209"/>
      <c r="I1086" s="209"/>
      <c r="K1086" s="209"/>
      <c r="N1086" s="209"/>
      <c r="Q1086" s="182"/>
      <c r="R1086" s="183"/>
    </row>
    <row r="1087" spans="5:18">
      <c r="E1087" s="209"/>
      <c r="G1087" s="209"/>
      <c r="I1087" s="209"/>
      <c r="K1087" s="209"/>
      <c r="N1087" s="209"/>
      <c r="Q1087" s="182"/>
      <c r="R1087" s="183"/>
    </row>
    <row r="1088" spans="5:18">
      <c r="E1088" s="209"/>
      <c r="G1088" s="209"/>
      <c r="I1088" s="209"/>
      <c r="K1088" s="209"/>
      <c r="N1088" s="209"/>
      <c r="Q1088" s="182"/>
      <c r="R1088" s="183"/>
    </row>
    <row r="1089" spans="5:18">
      <c r="E1089" s="209"/>
      <c r="G1089" s="209"/>
      <c r="I1089" s="209"/>
      <c r="K1089" s="209"/>
      <c r="N1089" s="209"/>
      <c r="Q1089" s="182"/>
      <c r="R1089" s="183"/>
    </row>
    <row r="1090" spans="5:18">
      <c r="E1090" s="209"/>
      <c r="G1090" s="209"/>
      <c r="I1090" s="209"/>
      <c r="K1090" s="209"/>
      <c r="N1090" s="209"/>
      <c r="Q1090" s="182"/>
      <c r="R1090" s="183"/>
    </row>
    <row r="1091" spans="5:18">
      <c r="E1091" s="209"/>
      <c r="G1091" s="209"/>
      <c r="I1091" s="209"/>
      <c r="K1091" s="209"/>
      <c r="N1091" s="209"/>
      <c r="Q1091" s="182"/>
      <c r="R1091" s="183"/>
    </row>
    <row r="1092" spans="5:18">
      <c r="E1092" s="209"/>
      <c r="G1092" s="209"/>
      <c r="I1092" s="209"/>
      <c r="K1092" s="209"/>
      <c r="N1092" s="209"/>
      <c r="Q1092" s="182"/>
      <c r="R1092" s="183"/>
    </row>
    <row r="1093" spans="5:18">
      <c r="E1093" s="209"/>
      <c r="G1093" s="209"/>
      <c r="I1093" s="209"/>
      <c r="K1093" s="209"/>
      <c r="N1093" s="209"/>
      <c r="Q1093" s="182"/>
      <c r="R1093" s="183"/>
    </row>
    <row r="1094" spans="5:18">
      <c r="E1094" s="209"/>
      <c r="G1094" s="209"/>
      <c r="I1094" s="209"/>
      <c r="K1094" s="209"/>
      <c r="N1094" s="209"/>
      <c r="Q1094" s="182"/>
      <c r="R1094" s="183"/>
    </row>
    <row r="1095" spans="5:18">
      <c r="E1095" s="209"/>
      <c r="G1095" s="209"/>
      <c r="I1095" s="209"/>
      <c r="K1095" s="209"/>
      <c r="N1095" s="209"/>
      <c r="Q1095" s="182"/>
      <c r="R1095" s="183"/>
    </row>
    <row r="1096" spans="5:18">
      <c r="E1096" s="209"/>
      <c r="G1096" s="209"/>
      <c r="I1096" s="209"/>
      <c r="K1096" s="209"/>
      <c r="N1096" s="209"/>
      <c r="Q1096" s="182"/>
      <c r="R1096" s="183"/>
    </row>
    <row r="1097" spans="5:18">
      <c r="E1097" s="209"/>
      <c r="G1097" s="209"/>
      <c r="I1097" s="209"/>
      <c r="K1097" s="209"/>
      <c r="N1097" s="209"/>
      <c r="Q1097" s="182"/>
      <c r="R1097" s="183"/>
    </row>
    <row r="1098" spans="5:18">
      <c r="E1098" s="209"/>
      <c r="G1098" s="209"/>
      <c r="I1098" s="209"/>
      <c r="K1098" s="209"/>
      <c r="N1098" s="209"/>
      <c r="Q1098" s="182"/>
      <c r="R1098" s="183"/>
    </row>
    <row r="1099" spans="5:18">
      <c r="E1099" s="209"/>
      <c r="G1099" s="209"/>
      <c r="I1099" s="209"/>
      <c r="K1099" s="209"/>
      <c r="N1099" s="209"/>
      <c r="Q1099" s="182"/>
      <c r="R1099" s="183"/>
    </row>
    <row r="1100" spans="5:18">
      <c r="E1100" s="209"/>
      <c r="G1100" s="209"/>
      <c r="I1100" s="209"/>
      <c r="K1100" s="209"/>
      <c r="N1100" s="209"/>
      <c r="Q1100" s="182"/>
      <c r="R1100" s="183"/>
    </row>
    <row r="1101" spans="5:18">
      <c r="E1101" s="209"/>
      <c r="G1101" s="209"/>
      <c r="I1101" s="209"/>
      <c r="K1101" s="209"/>
      <c r="N1101" s="209"/>
      <c r="Q1101" s="182"/>
      <c r="R1101" s="183"/>
    </row>
    <row r="1102" spans="5:18">
      <c r="E1102" s="209"/>
      <c r="G1102" s="209"/>
      <c r="I1102" s="209"/>
      <c r="K1102" s="209"/>
      <c r="N1102" s="209"/>
      <c r="Q1102" s="182"/>
      <c r="R1102" s="183"/>
    </row>
    <row r="1103" spans="5:18">
      <c r="E1103" s="209"/>
      <c r="G1103" s="209"/>
      <c r="I1103" s="209"/>
      <c r="K1103" s="209"/>
      <c r="N1103" s="209"/>
      <c r="Q1103" s="182"/>
      <c r="R1103" s="183"/>
    </row>
    <row r="1104" spans="5:18">
      <c r="E1104" s="209"/>
      <c r="G1104" s="209"/>
      <c r="I1104" s="209"/>
      <c r="K1104" s="209"/>
      <c r="N1104" s="209"/>
      <c r="Q1104" s="182"/>
      <c r="R1104" s="183"/>
    </row>
    <row r="1105" spans="5:18">
      <c r="E1105" s="209"/>
      <c r="G1105" s="209"/>
      <c r="I1105" s="209"/>
      <c r="K1105" s="209"/>
      <c r="N1105" s="209"/>
      <c r="Q1105" s="182"/>
      <c r="R1105" s="183"/>
    </row>
    <row r="1106" spans="5:18">
      <c r="E1106" s="209"/>
      <c r="G1106" s="209"/>
      <c r="I1106" s="209"/>
      <c r="K1106" s="209"/>
      <c r="N1106" s="209"/>
      <c r="Q1106" s="182"/>
      <c r="R1106" s="183"/>
    </row>
    <row r="1107" spans="5:18">
      <c r="E1107" s="209"/>
      <c r="G1107" s="209"/>
      <c r="I1107" s="209"/>
      <c r="K1107" s="209"/>
      <c r="N1107" s="209"/>
      <c r="Q1107" s="182"/>
      <c r="R1107" s="183"/>
    </row>
    <row r="1108" spans="5:18">
      <c r="E1108" s="209"/>
      <c r="G1108" s="209"/>
      <c r="I1108" s="209"/>
      <c r="K1108" s="209"/>
      <c r="N1108" s="209"/>
      <c r="Q1108" s="182"/>
      <c r="R1108" s="183"/>
    </row>
    <row r="1109" spans="5:18">
      <c r="E1109" s="209"/>
      <c r="G1109" s="209"/>
      <c r="I1109" s="209"/>
      <c r="K1109" s="209"/>
      <c r="N1109" s="209"/>
      <c r="Q1109" s="182"/>
      <c r="R1109" s="183"/>
    </row>
    <row r="1110" spans="5:18">
      <c r="E1110" s="209"/>
      <c r="G1110" s="209"/>
      <c r="I1110" s="209"/>
      <c r="K1110" s="209"/>
      <c r="N1110" s="209"/>
      <c r="Q1110" s="182"/>
      <c r="R1110" s="183"/>
    </row>
    <row r="1111" spans="5:18">
      <c r="E1111" s="209"/>
      <c r="G1111" s="209"/>
      <c r="I1111" s="209"/>
      <c r="K1111" s="209"/>
      <c r="N1111" s="209"/>
      <c r="Q1111" s="182"/>
      <c r="R1111" s="183"/>
    </row>
    <row r="1112" spans="5:18">
      <c r="E1112" s="209"/>
      <c r="G1112" s="209"/>
      <c r="I1112" s="209"/>
      <c r="K1112" s="209"/>
      <c r="N1112" s="209"/>
      <c r="Q1112" s="182"/>
      <c r="R1112" s="183"/>
    </row>
    <row r="1113" spans="5:18">
      <c r="E1113" s="209"/>
      <c r="G1113" s="209"/>
      <c r="I1113" s="209"/>
      <c r="K1113" s="209"/>
      <c r="N1113" s="209"/>
      <c r="Q1113" s="182"/>
      <c r="R1113" s="183"/>
    </row>
    <row r="1114" spans="5:18">
      <c r="E1114" s="209"/>
      <c r="G1114" s="209"/>
      <c r="I1114" s="209"/>
      <c r="K1114" s="209"/>
      <c r="N1114" s="209"/>
      <c r="Q1114" s="182"/>
      <c r="R1114" s="183"/>
    </row>
    <row r="1115" spans="5:18">
      <c r="E1115" s="209"/>
      <c r="G1115" s="209"/>
      <c r="I1115" s="209"/>
      <c r="K1115" s="209"/>
      <c r="N1115" s="209"/>
      <c r="Q1115" s="182"/>
      <c r="R1115" s="183"/>
    </row>
    <row r="1116" spans="5:18">
      <c r="E1116" s="209"/>
      <c r="G1116" s="209"/>
      <c r="I1116" s="209"/>
      <c r="K1116" s="209"/>
      <c r="N1116" s="209"/>
      <c r="Q1116" s="182"/>
      <c r="R1116" s="183"/>
    </row>
    <row r="1117" spans="5:18">
      <c r="E1117" s="209"/>
      <c r="G1117" s="209"/>
      <c r="I1117" s="209"/>
      <c r="K1117" s="209"/>
      <c r="N1117" s="209"/>
      <c r="Q1117" s="182"/>
      <c r="R1117" s="183"/>
    </row>
    <row r="1118" spans="5:18">
      <c r="E1118" s="209"/>
      <c r="G1118" s="209"/>
      <c r="I1118" s="209"/>
      <c r="K1118" s="209"/>
      <c r="N1118" s="209"/>
      <c r="Q1118" s="182"/>
      <c r="R1118" s="183"/>
    </row>
    <row r="1119" spans="5:18">
      <c r="E1119" s="209"/>
      <c r="G1119" s="209"/>
      <c r="I1119" s="209"/>
      <c r="K1119" s="209"/>
      <c r="N1119" s="209"/>
      <c r="Q1119" s="182"/>
      <c r="R1119" s="183"/>
    </row>
    <row r="1120" spans="5:18">
      <c r="E1120" s="209"/>
      <c r="G1120" s="209"/>
      <c r="I1120" s="209"/>
      <c r="K1120" s="209"/>
      <c r="N1120" s="209"/>
      <c r="Q1120" s="182"/>
      <c r="R1120" s="183"/>
    </row>
    <row r="1121" spans="5:18">
      <c r="E1121" s="209"/>
      <c r="G1121" s="209"/>
      <c r="I1121" s="209"/>
      <c r="K1121" s="209"/>
      <c r="N1121" s="209"/>
      <c r="Q1121" s="182"/>
      <c r="R1121" s="183"/>
    </row>
    <row r="1122" spans="5:18">
      <c r="E1122" s="209"/>
      <c r="G1122" s="209"/>
      <c r="I1122" s="209"/>
      <c r="K1122" s="209"/>
      <c r="N1122" s="209"/>
      <c r="Q1122" s="182"/>
      <c r="R1122" s="183"/>
    </row>
    <row r="1123" spans="5:18">
      <c r="E1123" s="209"/>
      <c r="G1123" s="209"/>
      <c r="I1123" s="209"/>
      <c r="K1123" s="209"/>
      <c r="N1123" s="209"/>
      <c r="Q1123" s="182"/>
      <c r="R1123" s="183"/>
    </row>
    <row r="1124" spans="5:18">
      <c r="E1124" s="209"/>
      <c r="G1124" s="209"/>
      <c r="I1124" s="209"/>
      <c r="K1124" s="209"/>
      <c r="N1124" s="209"/>
      <c r="Q1124" s="182"/>
      <c r="R1124" s="183"/>
    </row>
    <row r="1125" spans="5:18">
      <c r="E1125" s="209"/>
      <c r="G1125" s="209"/>
      <c r="I1125" s="209"/>
      <c r="K1125" s="209"/>
      <c r="N1125" s="209"/>
      <c r="Q1125" s="182"/>
      <c r="R1125" s="183"/>
    </row>
    <row r="1126" spans="5:18">
      <c r="E1126" s="209"/>
      <c r="G1126" s="209"/>
      <c r="I1126" s="209"/>
      <c r="K1126" s="209"/>
      <c r="N1126" s="209"/>
      <c r="Q1126" s="182"/>
      <c r="R1126" s="183"/>
    </row>
    <row r="1127" spans="5:18">
      <c r="E1127" s="209"/>
      <c r="G1127" s="209"/>
      <c r="I1127" s="209"/>
      <c r="K1127" s="209"/>
      <c r="N1127" s="209"/>
      <c r="Q1127" s="182"/>
      <c r="R1127" s="183"/>
    </row>
    <row r="1128" spans="5:18">
      <c r="E1128" s="209"/>
      <c r="G1128" s="209"/>
      <c r="I1128" s="209"/>
      <c r="K1128" s="209"/>
      <c r="N1128" s="209"/>
      <c r="Q1128" s="182"/>
      <c r="R1128" s="183"/>
    </row>
    <row r="1129" spans="5:18">
      <c r="E1129" s="209"/>
      <c r="G1129" s="209"/>
      <c r="I1129" s="209"/>
      <c r="K1129" s="209"/>
      <c r="N1129" s="209"/>
      <c r="Q1129" s="182"/>
      <c r="R1129" s="183"/>
    </row>
    <row r="1130" spans="5:18">
      <c r="E1130" s="209"/>
      <c r="G1130" s="209"/>
      <c r="I1130" s="209"/>
      <c r="K1130" s="209"/>
      <c r="N1130" s="209"/>
      <c r="Q1130" s="182"/>
      <c r="R1130" s="183"/>
    </row>
    <row r="1131" spans="5:18">
      <c r="E1131" s="209"/>
      <c r="G1131" s="209"/>
      <c r="I1131" s="209"/>
      <c r="K1131" s="209"/>
      <c r="N1131" s="209"/>
      <c r="Q1131" s="182"/>
      <c r="R1131" s="183"/>
    </row>
    <row r="1132" spans="5:18">
      <c r="E1132" s="209"/>
      <c r="G1132" s="209"/>
      <c r="I1132" s="209"/>
      <c r="K1132" s="209"/>
      <c r="N1132" s="209"/>
      <c r="Q1132" s="182"/>
      <c r="R1132" s="183"/>
    </row>
    <row r="1133" spans="5:18">
      <c r="E1133" s="209"/>
      <c r="G1133" s="209"/>
      <c r="I1133" s="209"/>
      <c r="K1133" s="209"/>
      <c r="N1133" s="209"/>
      <c r="Q1133" s="182"/>
      <c r="R1133" s="183"/>
    </row>
    <row r="1134" spans="5:18">
      <c r="E1134" s="209"/>
      <c r="G1134" s="209"/>
      <c r="I1134" s="209"/>
      <c r="K1134" s="209"/>
      <c r="N1134" s="209"/>
      <c r="Q1134" s="182"/>
      <c r="R1134" s="183"/>
    </row>
    <row r="1135" spans="5:18">
      <c r="E1135" s="209"/>
      <c r="G1135" s="209"/>
      <c r="I1135" s="209"/>
      <c r="K1135" s="209"/>
      <c r="N1135" s="209"/>
      <c r="Q1135" s="182"/>
      <c r="R1135" s="183"/>
    </row>
    <row r="1136" spans="5:18">
      <c r="E1136" s="209"/>
      <c r="G1136" s="209"/>
      <c r="I1136" s="209"/>
      <c r="K1136" s="209"/>
      <c r="N1136" s="209"/>
      <c r="Q1136" s="182"/>
      <c r="R1136" s="183"/>
    </row>
    <row r="1137" spans="5:18">
      <c r="E1137" s="209"/>
      <c r="G1137" s="209"/>
      <c r="I1137" s="209"/>
      <c r="K1137" s="209"/>
      <c r="N1137" s="209"/>
      <c r="Q1137" s="182"/>
      <c r="R1137" s="183"/>
    </row>
    <row r="1138" spans="5:18">
      <c r="E1138" s="209"/>
      <c r="G1138" s="209"/>
      <c r="I1138" s="209"/>
      <c r="K1138" s="209"/>
      <c r="N1138" s="209"/>
      <c r="Q1138" s="182"/>
      <c r="R1138" s="183"/>
    </row>
    <row r="1139" spans="5:18">
      <c r="E1139" s="209"/>
      <c r="G1139" s="209"/>
      <c r="I1139" s="209"/>
      <c r="K1139" s="209"/>
      <c r="N1139" s="209"/>
      <c r="Q1139" s="182"/>
      <c r="R1139" s="183"/>
    </row>
    <row r="1140" spans="5:18">
      <c r="E1140" s="209"/>
      <c r="G1140" s="209"/>
      <c r="I1140" s="209"/>
      <c r="K1140" s="209"/>
      <c r="N1140" s="209"/>
      <c r="Q1140" s="182"/>
      <c r="R1140" s="183"/>
    </row>
    <row r="1141" spans="5:18">
      <c r="E1141" s="209"/>
      <c r="G1141" s="209"/>
      <c r="I1141" s="209"/>
      <c r="K1141" s="209"/>
      <c r="N1141" s="209"/>
      <c r="Q1141" s="182"/>
      <c r="R1141" s="183"/>
    </row>
    <row r="1142" spans="5:18">
      <c r="E1142" s="209"/>
      <c r="G1142" s="209"/>
      <c r="I1142" s="209"/>
      <c r="K1142" s="209"/>
      <c r="N1142" s="209"/>
      <c r="Q1142" s="182"/>
      <c r="R1142" s="183"/>
    </row>
    <row r="1143" spans="5:18">
      <c r="E1143" s="209"/>
      <c r="G1143" s="209"/>
      <c r="I1143" s="209"/>
      <c r="K1143" s="209"/>
      <c r="N1143" s="209"/>
      <c r="Q1143" s="182"/>
      <c r="R1143" s="183"/>
    </row>
    <row r="1144" spans="5:18">
      <c r="E1144" s="209"/>
      <c r="G1144" s="209"/>
      <c r="I1144" s="209"/>
      <c r="K1144" s="209"/>
      <c r="N1144" s="209"/>
      <c r="Q1144" s="182"/>
      <c r="R1144" s="183"/>
    </row>
    <row r="1145" spans="5:18">
      <c r="E1145" s="209"/>
      <c r="G1145" s="209"/>
      <c r="I1145" s="209"/>
      <c r="K1145" s="209"/>
      <c r="N1145" s="209"/>
      <c r="Q1145" s="182"/>
      <c r="R1145" s="183"/>
    </row>
    <row r="1146" spans="5:18">
      <c r="E1146" s="209"/>
      <c r="G1146" s="209"/>
      <c r="I1146" s="209"/>
      <c r="K1146" s="209"/>
      <c r="N1146" s="209"/>
      <c r="Q1146" s="182"/>
      <c r="R1146" s="183"/>
    </row>
    <row r="1147" spans="5:18">
      <c r="E1147" s="209"/>
      <c r="G1147" s="209"/>
      <c r="I1147" s="209"/>
      <c r="K1147" s="209"/>
      <c r="N1147" s="209"/>
      <c r="Q1147" s="182"/>
      <c r="R1147" s="183"/>
    </row>
    <row r="1148" spans="5:18">
      <c r="E1148" s="209"/>
      <c r="G1148" s="209"/>
      <c r="I1148" s="209"/>
      <c r="K1148" s="209"/>
      <c r="N1148" s="209"/>
      <c r="Q1148" s="182"/>
      <c r="R1148" s="183"/>
    </row>
    <row r="1149" spans="5:18">
      <c r="E1149" s="209"/>
      <c r="G1149" s="209"/>
      <c r="I1149" s="209"/>
      <c r="K1149" s="209"/>
      <c r="N1149" s="209"/>
      <c r="Q1149" s="182"/>
      <c r="R1149" s="183"/>
    </row>
    <row r="1150" spans="5:18">
      <c r="E1150" s="209"/>
      <c r="G1150" s="209"/>
      <c r="I1150" s="209"/>
      <c r="K1150" s="209"/>
      <c r="N1150" s="209"/>
      <c r="Q1150" s="182"/>
      <c r="R1150" s="183"/>
    </row>
    <row r="1151" spans="5:18">
      <c r="E1151" s="209"/>
      <c r="G1151" s="209"/>
      <c r="I1151" s="209"/>
      <c r="K1151" s="209"/>
      <c r="N1151" s="209"/>
      <c r="Q1151" s="182"/>
      <c r="R1151" s="183"/>
    </row>
    <row r="1152" spans="5:18">
      <c r="E1152" s="209"/>
      <c r="G1152" s="209"/>
      <c r="I1152" s="209"/>
      <c r="K1152" s="209"/>
      <c r="N1152" s="209"/>
      <c r="Q1152" s="182"/>
      <c r="R1152" s="183"/>
    </row>
    <row r="1153" spans="5:18">
      <c r="E1153" s="209"/>
      <c r="G1153" s="209"/>
      <c r="I1153" s="209"/>
      <c r="K1153" s="209"/>
      <c r="N1153" s="209"/>
      <c r="Q1153" s="182"/>
      <c r="R1153" s="183"/>
    </row>
    <row r="1154" spans="5:18">
      <c r="E1154" s="209"/>
      <c r="G1154" s="209"/>
      <c r="I1154" s="209"/>
      <c r="K1154" s="209"/>
      <c r="N1154" s="209"/>
      <c r="Q1154" s="182"/>
      <c r="R1154" s="183"/>
    </row>
    <row r="1155" spans="5:18">
      <c r="E1155" s="209"/>
      <c r="G1155" s="209"/>
      <c r="I1155" s="209"/>
      <c r="K1155" s="209"/>
      <c r="N1155" s="209"/>
      <c r="Q1155" s="182"/>
      <c r="R1155" s="183"/>
    </row>
    <row r="1156" spans="5:18">
      <c r="E1156" s="209"/>
      <c r="G1156" s="209"/>
      <c r="I1156" s="209"/>
      <c r="K1156" s="209"/>
      <c r="N1156" s="209"/>
      <c r="Q1156" s="182"/>
      <c r="R1156" s="183"/>
    </row>
    <row r="1157" spans="5:18">
      <c r="E1157" s="209"/>
      <c r="G1157" s="209"/>
      <c r="I1157" s="209"/>
      <c r="K1157" s="209"/>
      <c r="N1157" s="209"/>
      <c r="Q1157" s="182"/>
      <c r="R1157" s="183"/>
    </row>
    <row r="1158" spans="5:18">
      <c r="E1158" s="209"/>
      <c r="G1158" s="209"/>
      <c r="I1158" s="209"/>
      <c r="K1158" s="209"/>
      <c r="N1158" s="209"/>
      <c r="Q1158" s="182"/>
      <c r="R1158" s="183"/>
    </row>
    <row r="1159" spans="5:18">
      <c r="E1159" s="209"/>
      <c r="G1159" s="209"/>
      <c r="I1159" s="209"/>
      <c r="K1159" s="209"/>
      <c r="N1159" s="209"/>
      <c r="Q1159" s="182"/>
      <c r="R1159" s="183"/>
    </row>
    <row r="1160" spans="5:18">
      <c r="E1160" s="209"/>
      <c r="G1160" s="209"/>
      <c r="I1160" s="209"/>
      <c r="K1160" s="209"/>
      <c r="N1160" s="209"/>
      <c r="Q1160" s="182"/>
      <c r="R1160" s="183"/>
    </row>
    <row r="1161" spans="5:18">
      <c r="E1161" s="209"/>
      <c r="G1161" s="209"/>
      <c r="I1161" s="209"/>
      <c r="K1161" s="209"/>
      <c r="N1161" s="209"/>
      <c r="Q1161" s="182"/>
      <c r="R1161" s="183"/>
    </row>
    <row r="1162" spans="5:18">
      <c r="E1162" s="209"/>
      <c r="G1162" s="209"/>
      <c r="I1162" s="209"/>
      <c r="K1162" s="209"/>
      <c r="N1162" s="209"/>
      <c r="Q1162" s="182"/>
      <c r="R1162" s="183"/>
    </row>
    <row r="1163" spans="5:18">
      <c r="E1163" s="209"/>
      <c r="G1163" s="209"/>
      <c r="I1163" s="209"/>
      <c r="K1163" s="209"/>
      <c r="N1163" s="209"/>
      <c r="Q1163" s="182"/>
      <c r="R1163" s="183"/>
    </row>
    <row r="1164" spans="5:18">
      <c r="E1164" s="209"/>
      <c r="G1164" s="209"/>
      <c r="I1164" s="209"/>
      <c r="K1164" s="209"/>
      <c r="N1164" s="209"/>
      <c r="Q1164" s="182"/>
      <c r="R1164" s="183"/>
    </row>
    <row r="1165" spans="5:18">
      <c r="E1165" s="209"/>
      <c r="G1165" s="209"/>
      <c r="I1165" s="209"/>
      <c r="K1165" s="209"/>
      <c r="N1165" s="209"/>
      <c r="Q1165" s="182"/>
      <c r="R1165" s="183"/>
    </row>
    <row r="1166" spans="5:18">
      <c r="E1166" s="209"/>
      <c r="G1166" s="209"/>
      <c r="I1166" s="209"/>
      <c r="K1166" s="209"/>
      <c r="N1166" s="209"/>
      <c r="Q1166" s="182"/>
      <c r="R1166" s="183"/>
    </row>
    <row r="1167" spans="5:18">
      <c r="E1167" s="209"/>
      <c r="G1167" s="209"/>
      <c r="I1167" s="209"/>
      <c r="K1167" s="209"/>
      <c r="N1167" s="209"/>
      <c r="Q1167" s="182"/>
      <c r="R1167" s="183"/>
    </row>
    <row r="1168" spans="5:18">
      <c r="E1168" s="209"/>
      <c r="G1168" s="209"/>
      <c r="I1168" s="209"/>
      <c r="K1168" s="209"/>
      <c r="N1168" s="209"/>
      <c r="Q1168" s="182"/>
      <c r="R1168" s="183"/>
    </row>
    <row r="1169" spans="5:18">
      <c r="E1169" s="209"/>
      <c r="G1169" s="209"/>
      <c r="I1169" s="209"/>
      <c r="K1169" s="209"/>
      <c r="N1169" s="209"/>
      <c r="Q1169" s="182"/>
      <c r="R1169" s="183"/>
    </row>
    <row r="1170" spans="5:18">
      <c r="E1170" s="209"/>
      <c r="G1170" s="209"/>
      <c r="I1170" s="209"/>
      <c r="K1170" s="209"/>
      <c r="N1170" s="209"/>
      <c r="Q1170" s="182"/>
      <c r="R1170" s="183"/>
    </row>
    <row r="1171" spans="5:18">
      <c r="E1171" s="209"/>
      <c r="G1171" s="209"/>
      <c r="I1171" s="209"/>
      <c r="K1171" s="209"/>
      <c r="N1171" s="209"/>
      <c r="Q1171" s="182"/>
      <c r="R1171" s="183"/>
    </row>
    <row r="1172" spans="5:18">
      <c r="E1172" s="209"/>
      <c r="G1172" s="209"/>
      <c r="I1172" s="209"/>
      <c r="K1172" s="209"/>
      <c r="N1172" s="209"/>
      <c r="Q1172" s="182"/>
      <c r="R1172" s="183"/>
    </row>
    <row r="1173" spans="5:18">
      <c r="E1173" s="209"/>
      <c r="G1173" s="209"/>
      <c r="I1173" s="209"/>
      <c r="K1173" s="209"/>
      <c r="N1173" s="209"/>
      <c r="Q1173" s="182"/>
      <c r="R1173" s="183"/>
    </row>
    <row r="1174" spans="5:18">
      <c r="E1174" s="209"/>
      <c r="G1174" s="209"/>
      <c r="I1174" s="209"/>
      <c r="K1174" s="209"/>
      <c r="N1174" s="209"/>
      <c r="Q1174" s="182"/>
      <c r="R1174" s="183"/>
    </row>
    <row r="1175" spans="5:18">
      <c r="E1175" s="209"/>
      <c r="G1175" s="209"/>
      <c r="I1175" s="209"/>
      <c r="K1175" s="209"/>
      <c r="N1175" s="209"/>
      <c r="Q1175" s="182"/>
      <c r="R1175" s="183"/>
    </row>
    <row r="1176" spans="5:18">
      <c r="E1176" s="209"/>
      <c r="G1176" s="209"/>
      <c r="I1176" s="209"/>
      <c r="K1176" s="209"/>
      <c r="N1176" s="209"/>
      <c r="Q1176" s="182"/>
      <c r="R1176" s="183"/>
    </row>
    <row r="1177" spans="5:18">
      <c r="E1177" s="209"/>
      <c r="G1177" s="209"/>
      <c r="I1177" s="209"/>
      <c r="K1177" s="209"/>
      <c r="N1177" s="209"/>
      <c r="Q1177" s="182"/>
      <c r="R1177" s="183"/>
    </row>
    <row r="1178" spans="5:18">
      <c r="E1178" s="209"/>
      <c r="G1178" s="209"/>
      <c r="I1178" s="209"/>
      <c r="K1178" s="209"/>
      <c r="N1178" s="209"/>
      <c r="Q1178" s="182"/>
      <c r="R1178" s="183"/>
    </row>
    <row r="1179" spans="5:18">
      <c r="E1179" s="209"/>
      <c r="G1179" s="209"/>
      <c r="I1179" s="209"/>
      <c r="K1179" s="209"/>
      <c r="N1179" s="209"/>
      <c r="Q1179" s="182"/>
      <c r="R1179" s="183"/>
    </row>
    <row r="1180" spans="5:18">
      <c r="E1180" s="209"/>
      <c r="G1180" s="209"/>
      <c r="I1180" s="209"/>
      <c r="K1180" s="209"/>
      <c r="N1180" s="209"/>
      <c r="Q1180" s="182"/>
      <c r="R1180" s="183"/>
    </row>
    <row r="1181" spans="5:18">
      <c r="E1181" s="209"/>
      <c r="G1181" s="209"/>
      <c r="I1181" s="209"/>
      <c r="K1181" s="209"/>
      <c r="N1181" s="209"/>
      <c r="Q1181" s="182"/>
      <c r="R1181" s="183"/>
    </row>
    <row r="1182" spans="5:18">
      <c r="E1182" s="209"/>
      <c r="G1182" s="209"/>
      <c r="I1182" s="209"/>
      <c r="K1182" s="209"/>
      <c r="N1182" s="209"/>
      <c r="Q1182" s="182"/>
      <c r="R1182" s="183"/>
    </row>
    <row r="1183" spans="5:18">
      <c r="E1183" s="209"/>
      <c r="G1183" s="209"/>
      <c r="I1183" s="209"/>
      <c r="K1183" s="209"/>
      <c r="N1183" s="209"/>
      <c r="Q1183" s="182"/>
      <c r="R1183" s="183"/>
    </row>
    <row r="1184" spans="5:18">
      <c r="E1184" s="209"/>
      <c r="G1184" s="209"/>
      <c r="I1184" s="209"/>
      <c r="K1184" s="209"/>
      <c r="N1184" s="209"/>
      <c r="Q1184" s="182"/>
      <c r="R1184" s="183"/>
    </row>
    <row r="1185" spans="5:18">
      <c r="E1185" s="209"/>
      <c r="G1185" s="209"/>
      <c r="I1185" s="209"/>
      <c r="K1185" s="209"/>
      <c r="N1185" s="209"/>
      <c r="Q1185" s="182"/>
      <c r="R1185" s="183"/>
    </row>
    <row r="1186" spans="5:18">
      <c r="E1186" s="209"/>
      <c r="G1186" s="209"/>
      <c r="I1186" s="209"/>
      <c r="K1186" s="209"/>
      <c r="N1186" s="209"/>
      <c r="Q1186" s="182"/>
      <c r="R1186" s="183"/>
    </row>
    <row r="1187" spans="5:18">
      <c r="E1187" s="209"/>
      <c r="G1187" s="209"/>
      <c r="I1187" s="209"/>
      <c r="K1187" s="209"/>
      <c r="N1187" s="209"/>
      <c r="Q1187" s="182"/>
      <c r="R1187" s="183"/>
    </row>
    <row r="1188" spans="5:18">
      <c r="E1188" s="209"/>
      <c r="G1188" s="209"/>
      <c r="I1188" s="209"/>
      <c r="K1188" s="209"/>
      <c r="N1188" s="209"/>
      <c r="Q1188" s="182"/>
      <c r="R1188" s="183"/>
    </row>
    <row r="1189" spans="5:18">
      <c r="E1189" s="209"/>
      <c r="G1189" s="209"/>
      <c r="I1189" s="209"/>
      <c r="K1189" s="209"/>
      <c r="N1189" s="209"/>
      <c r="Q1189" s="182"/>
      <c r="R1189" s="183"/>
    </row>
    <row r="1190" spans="5:18">
      <c r="E1190" s="209"/>
      <c r="G1190" s="209"/>
      <c r="I1190" s="209"/>
      <c r="K1190" s="209"/>
      <c r="N1190" s="209"/>
      <c r="Q1190" s="182"/>
      <c r="R1190" s="183"/>
    </row>
    <row r="1191" spans="5:18">
      <c r="E1191" s="209"/>
      <c r="G1191" s="209"/>
      <c r="I1191" s="209"/>
      <c r="K1191" s="209"/>
      <c r="N1191" s="209"/>
      <c r="Q1191" s="182"/>
      <c r="R1191" s="183"/>
    </row>
    <row r="1192" spans="5:18">
      <c r="E1192" s="209"/>
      <c r="G1192" s="209"/>
      <c r="I1192" s="209"/>
      <c r="K1192" s="209"/>
      <c r="N1192" s="209"/>
      <c r="Q1192" s="182"/>
      <c r="R1192" s="183"/>
    </row>
    <row r="1193" spans="5:18">
      <c r="E1193" s="209"/>
      <c r="G1193" s="209"/>
      <c r="I1193" s="209"/>
      <c r="K1193" s="209"/>
      <c r="N1193" s="209"/>
      <c r="Q1193" s="182"/>
      <c r="R1193" s="183"/>
    </row>
    <row r="1194" spans="5:18">
      <c r="E1194" s="209"/>
      <c r="G1194" s="209"/>
      <c r="I1194" s="209"/>
      <c r="K1194" s="209"/>
      <c r="N1194" s="209"/>
      <c r="Q1194" s="182"/>
      <c r="R1194" s="183"/>
    </row>
    <row r="1195" spans="5:18">
      <c r="E1195" s="209"/>
      <c r="G1195" s="209"/>
      <c r="I1195" s="209"/>
      <c r="K1195" s="209"/>
      <c r="N1195" s="209"/>
      <c r="Q1195" s="182"/>
      <c r="R1195" s="183"/>
    </row>
    <row r="1196" spans="5:18">
      <c r="E1196" s="209"/>
      <c r="G1196" s="209"/>
      <c r="I1196" s="209"/>
      <c r="K1196" s="209"/>
      <c r="N1196" s="209"/>
      <c r="Q1196" s="182"/>
      <c r="R1196" s="183"/>
    </row>
    <row r="1197" spans="5:18">
      <c r="E1197" s="209"/>
      <c r="G1197" s="209"/>
      <c r="I1197" s="209"/>
      <c r="K1197" s="209"/>
      <c r="N1197" s="209"/>
      <c r="Q1197" s="182"/>
      <c r="R1197" s="183"/>
    </row>
    <row r="1198" spans="5:18">
      <c r="E1198" s="209"/>
      <c r="G1198" s="209"/>
      <c r="I1198" s="209"/>
      <c r="K1198" s="209"/>
      <c r="N1198" s="209"/>
      <c r="Q1198" s="182"/>
      <c r="R1198" s="183"/>
    </row>
    <row r="1199" spans="5:18">
      <c r="E1199" s="209"/>
      <c r="G1199" s="209"/>
      <c r="I1199" s="209"/>
      <c r="K1199" s="209"/>
      <c r="N1199" s="209"/>
      <c r="Q1199" s="182"/>
      <c r="R1199" s="183"/>
    </row>
    <row r="1200" spans="5:18">
      <c r="E1200" s="209"/>
      <c r="G1200" s="209"/>
      <c r="I1200" s="209"/>
      <c r="K1200" s="209"/>
      <c r="N1200" s="209"/>
      <c r="Q1200" s="182"/>
      <c r="R1200" s="183"/>
    </row>
    <row r="1201" spans="5:18">
      <c r="E1201" s="209"/>
      <c r="G1201" s="209"/>
      <c r="I1201" s="209"/>
      <c r="K1201" s="209"/>
      <c r="N1201" s="209"/>
      <c r="Q1201" s="182"/>
      <c r="R1201" s="183"/>
    </row>
    <row r="1202" spans="5:18">
      <c r="E1202" s="209"/>
      <c r="G1202" s="209"/>
      <c r="I1202" s="209"/>
      <c r="K1202" s="209"/>
      <c r="N1202" s="209"/>
      <c r="Q1202" s="182"/>
      <c r="R1202" s="183"/>
    </row>
    <row r="1203" spans="5:18">
      <c r="E1203" s="209"/>
      <c r="G1203" s="209"/>
      <c r="I1203" s="209"/>
      <c r="K1203" s="209"/>
      <c r="N1203" s="209"/>
      <c r="Q1203" s="182"/>
      <c r="R1203" s="183"/>
    </row>
    <row r="1204" spans="5:18">
      <c r="E1204" s="209"/>
      <c r="G1204" s="209"/>
      <c r="I1204" s="209"/>
      <c r="K1204" s="209"/>
      <c r="N1204" s="209"/>
      <c r="Q1204" s="182"/>
      <c r="R1204" s="183"/>
    </row>
    <row r="1205" spans="5:18">
      <c r="E1205" s="209"/>
      <c r="G1205" s="209"/>
      <c r="I1205" s="209"/>
      <c r="K1205" s="209"/>
      <c r="N1205" s="209"/>
      <c r="Q1205" s="182"/>
      <c r="R1205" s="183"/>
    </row>
    <row r="1206" spans="5:18">
      <c r="E1206" s="209"/>
      <c r="G1206" s="209"/>
      <c r="I1206" s="209"/>
      <c r="K1206" s="209"/>
      <c r="N1206" s="209"/>
      <c r="Q1206" s="182"/>
      <c r="R1206" s="183"/>
    </row>
    <row r="1207" spans="5:18">
      <c r="E1207" s="209"/>
      <c r="G1207" s="209"/>
      <c r="I1207" s="209"/>
      <c r="K1207" s="209"/>
      <c r="N1207" s="209"/>
      <c r="Q1207" s="182"/>
      <c r="R1207" s="183"/>
    </row>
    <row r="1208" spans="5:18">
      <c r="E1208" s="209"/>
      <c r="G1208" s="209"/>
      <c r="I1208" s="209"/>
      <c r="K1208" s="209"/>
      <c r="N1208" s="209"/>
      <c r="Q1208" s="182"/>
      <c r="R1208" s="183"/>
    </row>
    <row r="1209" spans="5:18">
      <c r="E1209" s="209"/>
      <c r="G1209" s="209"/>
      <c r="I1209" s="209"/>
      <c r="K1209" s="209"/>
      <c r="N1209" s="209"/>
      <c r="Q1209" s="182"/>
      <c r="R1209" s="183"/>
    </row>
    <row r="1210" spans="5:18">
      <c r="E1210" s="209"/>
      <c r="G1210" s="209"/>
      <c r="I1210" s="209"/>
      <c r="K1210" s="209"/>
      <c r="N1210" s="209"/>
      <c r="Q1210" s="182"/>
      <c r="R1210" s="183"/>
    </row>
    <row r="1211" spans="5:18">
      <c r="E1211" s="209"/>
      <c r="G1211" s="209"/>
      <c r="I1211" s="209"/>
      <c r="K1211" s="209"/>
      <c r="N1211" s="209"/>
      <c r="Q1211" s="182"/>
      <c r="R1211" s="183"/>
    </row>
    <row r="1212" spans="5:18">
      <c r="E1212" s="209"/>
      <c r="G1212" s="209"/>
      <c r="I1212" s="209"/>
      <c r="K1212" s="209"/>
      <c r="N1212" s="209"/>
      <c r="Q1212" s="182"/>
      <c r="R1212" s="183"/>
    </row>
    <row r="1213" spans="5:18">
      <c r="E1213" s="209"/>
      <c r="G1213" s="209"/>
      <c r="I1213" s="209"/>
      <c r="K1213" s="209"/>
      <c r="N1213" s="209"/>
      <c r="Q1213" s="182"/>
      <c r="R1213" s="183"/>
    </row>
    <row r="1214" spans="5:18">
      <c r="E1214" s="209"/>
      <c r="G1214" s="209"/>
      <c r="I1214" s="209"/>
      <c r="K1214" s="209"/>
      <c r="N1214" s="209"/>
      <c r="Q1214" s="182"/>
      <c r="R1214" s="183"/>
    </row>
    <row r="1215" spans="5:18">
      <c r="E1215" s="209"/>
      <c r="G1215" s="209"/>
      <c r="I1215" s="209"/>
      <c r="K1215" s="209"/>
      <c r="N1215" s="209"/>
      <c r="Q1215" s="182"/>
      <c r="R1215" s="183"/>
    </row>
    <row r="1216" spans="5:18">
      <c r="E1216" s="209"/>
      <c r="G1216" s="209"/>
      <c r="I1216" s="209"/>
      <c r="K1216" s="209"/>
      <c r="N1216" s="209"/>
      <c r="Q1216" s="182"/>
      <c r="R1216" s="183"/>
    </row>
    <row r="1217" spans="5:18">
      <c r="E1217" s="209"/>
      <c r="G1217" s="209"/>
      <c r="I1217" s="209"/>
      <c r="K1217" s="209"/>
      <c r="N1217" s="209"/>
      <c r="Q1217" s="182"/>
      <c r="R1217" s="183"/>
    </row>
    <row r="1218" spans="5:18">
      <c r="E1218" s="209"/>
      <c r="G1218" s="209"/>
      <c r="I1218" s="209"/>
      <c r="K1218" s="209"/>
      <c r="N1218" s="209"/>
      <c r="Q1218" s="182"/>
      <c r="R1218" s="183"/>
    </row>
    <row r="1219" spans="5:18">
      <c r="E1219" s="209"/>
      <c r="G1219" s="209"/>
      <c r="I1219" s="209"/>
      <c r="K1219" s="209"/>
      <c r="N1219" s="209"/>
      <c r="Q1219" s="182"/>
      <c r="R1219" s="183"/>
    </row>
    <row r="1220" spans="5:18">
      <c r="E1220" s="209"/>
      <c r="G1220" s="209"/>
      <c r="I1220" s="209"/>
      <c r="K1220" s="209"/>
      <c r="N1220" s="209"/>
      <c r="Q1220" s="182"/>
      <c r="R1220" s="183"/>
    </row>
    <row r="1221" spans="5:18">
      <c r="E1221" s="209"/>
      <c r="G1221" s="209"/>
      <c r="I1221" s="209"/>
      <c r="K1221" s="209"/>
      <c r="N1221" s="209"/>
      <c r="Q1221" s="182"/>
      <c r="R1221" s="183"/>
    </row>
    <row r="1222" spans="5:18">
      <c r="E1222" s="209"/>
      <c r="G1222" s="209"/>
      <c r="I1222" s="209"/>
      <c r="K1222" s="209"/>
      <c r="N1222" s="209"/>
      <c r="Q1222" s="182"/>
      <c r="R1222" s="183"/>
    </row>
    <row r="1223" spans="5:18">
      <c r="E1223" s="209"/>
      <c r="G1223" s="209"/>
      <c r="I1223" s="209"/>
      <c r="K1223" s="209"/>
      <c r="N1223" s="209"/>
      <c r="Q1223" s="182"/>
      <c r="R1223" s="183"/>
    </row>
    <row r="1224" spans="5:18">
      <c r="E1224" s="209"/>
      <c r="G1224" s="209"/>
      <c r="I1224" s="209"/>
      <c r="K1224" s="209"/>
      <c r="N1224" s="209"/>
      <c r="Q1224" s="182"/>
      <c r="R1224" s="183"/>
    </row>
    <row r="1225" spans="5:18">
      <c r="E1225" s="209"/>
      <c r="G1225" s="209"/>
      <c r="I1225" s="209"/>
      <c r="K1225" s="209"/>
      <c r="N1225" s="209"/>
      <c r="Q1225" s="182"/>
      <c r="R1225" s="183"/>
    </row>
    <row r="1226" spans="5:18">
      <c r="E1226" s="209"/>
      <c r="G1226" s="209"/>
      <c r="I1226" s="209"/>
      <c r="K1226" s="209"/>
      <c r="N1226" s="209"/>
      <c r="Q1226" s="182"/>
      <c r="R1226" s="183"/>
    </row>
    <row r="1227" spans="5:18">
      <c r="E1227" s="209"/>
      <c r="G1227" s="209"/>
      <c r="I1227" s="209"/>
      <c r="K1227" s="209"/>
      <c r="N1227" s="209"/>
      <c r="Q1227" s="182"/>
      <c r="R1227" s="183"/>
    </row>
    <row r="1228" spans="5:18">
      <c r="E1228" s="209"/>
      <c r="G1228" s="209"/>
      <c r="I1228" s="209"/>
      <c r="K1228" s="209"/>
      <c r="N1228" s="209"/>
      <c r="Q1228" s="182"/>
      <c r="R1228" s="183"/>
    </row>
    <row r="1229" spans="5:18">
      <c r="E1229" s="209"/>
      <c r="G1229" s="209"/>
      <c r="I1229" s="209"/>
      <c r="K1229" s="209"/>
      <c r="N1229" s="209"/>
      <c r="Q1229" s="182"/>
      <c r="R1229" s="183"/>
    </row>
    <row r="1230" spans="5:18">
      <c r="E1230" s="209"/>
      <c r="G1230" s="209"/>
      <c r="I1230" s="209"/>
      <c r="K1230" s="209"/>
      <c r="N1230" s="209"/>
      <c r="Q1230" s="182"/>
      <c r="R1230" s="183"/>
    </row>
    <row r="1231" spans="5:18">
      <c r="E1231" s="209"/>
      <c r="G1231" s="209"/>
      <c r="I1231" s="209"/>
      <c r="K1231" s="209"/>
      <c r="N1231" s="209"/>
      <c r="Q1231" s="182"/>
      <c r="R1231" s="183"/>
    </row>
    <row r="1232" spans="5:18">
      <c r="E1232" s="209"/>
      <c r="G1232" s="209"/>
      <c r="I1232" s="209"/>
      <c r="K1232" s="209"/>
      <c r="N1232" s="209"/>
      <c r="Q1232" s="182"/>
      <c r="R1232" s="183"/>
    </row>
    <row r="1233" spans="5:18">
      <c r="E1233" s="209"/>
      <c r="G1233" s="209"/>
      <c r="I1233" s="209"/>
      <c r="K1233" s="209"/>
      <c r="N1233" s="209"/>
      <c r="Q1233" s="182"/>
      <c r="R1233" s="183"/>
    </row>
    <row r="1234" spans="5:18">
      <c r="E1234" s="209"/>
      <c r="G1234" s="209"/>
      <c r="I1234" s="209"/>
      <c r="K1234" s="209"/>
      <c r="N1234" s="209"/>
      <c r="Q1234" s="182"/>
      <c r="R1234" s="183"/>
    </row>
    <row r="1235" spans="5:18">
      <c r="E1235" s="209"/>
      <c r="G1235" s="209"/>
      <c r="I1235" s="209"/>
      <c r="K1235" s="209"/>
      <c r="N1235" s="209"/>
      <c r="Q1235" s="182"/>
      <c r="R1235" s="183"/>
    </row>
    <row r="1236" spans="5:18">
      <c r="E1236" s="209"/>
      <c r="G1236" s="209"/>
      <c r="I1236" s="209"/>
      <c r="K1236" s="209"/>
      <c r="N1236" s="209"/>
      <c r="Q1236" s="182"/>
      <c r="R1236" s="183"/>
    </row>
    <row r="1237" spans="5:18">
      <c r="E1237" s="209"/>
      <c r="G1237" s="209"/>
      <c r="I1237" s="209"/>
      <c r="K1237" s="209"/>
      <c r="N1237" s="209"/>
      <c r="Q1237" s="182"/>
      <c r="R1237" s="183"/>
    </row>
    <row r="1238" spans="5:18">
      <c r="E1238" s="209"/>
      <c r="G1238" s="209"/>
      <c r="I1238" s="209"/>
      <c r="K1238" s="209"/>
      <c r="N1238" s="209"/>
      <c r="Q1238" s="182"/>
      <c r="R1238" s="183"/>
    </row>
    <row r="1239" spans="5:18">
      <c r="E1239" s="209"/>
      <c r="G1239" s="209"/>
      <c r="I1239" s="209"/>
      <c r="K1239" s="209"/>
      <c r="N1239" s="209"/>
      <c r="Q1239" s="182"/>
      <c r="R1239" s="183"/>
    </row>
    <row r="1240" spans="5:18">
      <c r="E1240" s="209"/>
      <c r="G1240" s="209"/>
      <c r="I1240" s="209"/>
      <c r="K1240" s="209"/>
      <c r="N1240" s="209"/>
      <c r="Q1240" s="182"/>
      <c r="R1240" s="183"/>
    </row>
    <row r="1241" spans="5:18">
      <c r="E1241" s="209"/>
      <c r="G1241" s="209"/>
      <c r="I1241" s="209"/>
      <c r="K1241" s="209"/>
      <c r="N1241" s="209"/>
      <c r="Q1241" s="182"/>
      <c r="R1241" s="183"/>
    </row>
    <row r="1242" spans="5:18">
      <c r="E1242" s="209"/>
      <c r="G1242" s="209"/>
      <c r="I1242" s="209"/>
      <c r="K1242" s="209"/>
      <c r="N1242" s="209"/>
      <c r="Q1242" s="182"/>
      <c r="R1242" s="183"/>
    </row>
    <row r="1243" spans="5:18">
      <c r="E1243" s="209"/>
      <c r="G1243" s="209"/>
      <c r="I1243" s="209"/>
      <c r="K1243" s="209"/>
      <c r="N1243" s="209"/>
      <c r="Q1243" s="182"/>
      <c r="R1243" s="183"/>
    </row>
    <row r="1244" spans="5:18">
      <c r="E1244" s="209"/>
      <c r="G1244" s="209"/>
      <c r="I1244" s="209"/>
      <c r="K1244" s="209"/>
      <c r="N1244" s="209"/>
      <c r="Q1244" s="182"/>
      <c r="R1244" s="183"/>
    </row>
    <row r="1245" spans="5:18">
      <c r="E1245" s="209"/>
      <c r="G1245" s="209"/>
      <c r="I1245" s="209"/>
      <c r="K1245" s="209"/>
      <c r="N1245" s="209"/>
      <c r="Q1245" s="182"/>
      <c r="R1245" s="183"/>
    </row>
    <row r="1246" spans="5:18">
      <c r="E1246" s="209"/>
      <c r="G1246" s="209"/>
      <c r="I1246" s="209"/>
      <c r="K1246" s="209"/>
      <c r="N1246" s="209"/>
      <c r="Q1246" s="182"/>
      <c r="R1246" s="183"/>
    </row>
    <row r="1247" spans="5:18">
      <c r="E1247" s="209"/>
      <c r="G1247" s="209"/>
      <c r="I1247" s="209"/>
      <c r="K1247" s="209"/>
      <c r="N1247" s="209"/>
      <c r="Q1247" s="182"/>
      <c r="R1247" s="183"/>
    </row>
    <row r="1248" spans="5:18">
      <c r="E1248" s="209"/>
      <c r="G1248" s="209"/>
      <c r="I1248" s="209"/>
      <c r="K1248" s="209"/>
      <c r="N1248" s="209"/>
      <c r="Q1248" s="182"/>
      <c r="R1248" s="183"/>
    </row>
    <row r="1249" spans="5:18">
      <c r="E1249" s="209"/>
      <c r="G1249" s="209"/>
      <c r="I1249" s="209"/>
      <c r="K1249" s="209"/>
      <c r="N1249" s="209"/>
      <c r="Q1249" s="182"/>
      <c r="R1249" s="183"/>
    </row>
    <row r="1250" spans="5:18">
      <c r="E1250" s="209"/>
      <c r="G1250" s="209"/>
      <c r="I1250" s="209"/>
      <c r="K1250" s="209"/>
      <c r="N1250" s="209"/>
      <c r="Q1250" s="182"/>
      <c r="R1250" s="183"/>
    </row>
    <row r="1251" spans="5:18">
      <c r="E1251" s="209"/>
      <c r="G1251" s="209"/>
      <c r="I1251" s="209"/>
      <c r="K1251" s="209"/>
      <c r="N1251" s="209"/>
      <c r="Q1251" s="182"/>
      <c r="R1251" s="183"/>
    </row>
    <row r="1252" spans="5:18">
      <c r="E1252" s="209"/>
      <c r="G1252" s="209"/>
      <c r="I1252" s="209"/>
      <c r="K1252" s="209"/>
      <c r="N1252" s="209"/>
      <c r="Q1252" s="182"/>
      <c r="R1252" s="183"/>
    </row>
    <row r="1253" spans="5:18">
      <c r="E1253" s="209"/>
      <c r="G1253" s="209"/>
      <c r="I1253" s="209"/>
      <c r="K1253" s="209"/>
      <c r="N1253" s="209"/>
      <c r="Q1253" s="182"/>
      <c r="R1253" s="183"/>
    </row>
    <row r="1254" spans="5:18">
      <c r="E1254" s="209"/>
      <c r="G1254" s="209"/>
      <c r="I1254" s="209"/>
      <c r="K1254" s="209"/>
      <c r="N1254" s="209"/>
      <c r="Q1254" s="182"/>
      <c r="R1254" s="183"/>
    </row>
    <row r="1255" spans="5:18">
      <c r="E1255" s="209"/>
      <c r="G1255" s="209"/>
      <c r="I1255" s="209"/>
      <c r="K1255" s="209"/>
      <c r="N1255" s="209"/>
      <c r="Q1255" s="182"/>
      <c r="R1255" s="183"/>
    </row>
    <row r="1256" spans="5:18">
      <c r="E1256" s="209"/>
      <c r="G1256" s="209"/>
      <c r="I1256" s="209"/>
      <c r="K1256" s="209"/>
      <c r="N1256" s="209"/>
      <c r="Q1256" s="182"/>
      <c r="R1256" s="183"/>
    </row>
    <row r="1257" spans="5:18">
      <c r="E1257" s="209"/>
      <c r="G1257" s="209"/>
      <c r="I1257" s="209"/>
      <c r="K1257" s="209"/>
      <c r="N1257" s="209"/>
      <c r="Q1257" s="182"/>
      <c r="R1257" s="183"/>
    </row>
    <row r="1258" spans="5:18">
      <c r="E1258" s="209"/>
      <c r="G1258" s="209"/>
      <c r="I1258" s="209"/>
      <c r="K1258" s="209"/>
      <c r="N1258" s="209"/>
      <c r="Q1258" s="182"/>
      <c r="R1258" s="183"/>
    </row>
    <row r="1259" spans="5:18">
      <c r="E1259" s="209"/>
      <c r="G1259" s="209"/>
      <c r="I1259" s="209"/>
      <c r="K1259" s="209"/>
      <c r="N1259" s="209"/>
      <c r="Q1259" s="182"/>
      <c r="R1259" s="183"/>
    </row>
    <row r="1260" spans="5:18">
      <c r="E1260" s="209"/>
      <c r="G1260" s="209"/>
      <c r="I1260" s="209"/>
      <c r="K1260" s="209"/>
      <c r="N1260" s="209"/>
      <c r="Q1260" s="182"/>
      <c r="R1260" s="183"/>
    </row>
    <row r="1261" spans="5:18">
      <c r="E1261" s="209"/>
      <c r="G1261" s="209"/>
      <c r="I1261" s="209"/>
      <c r="K1261" s="209"/>
      <c r="N1261" s="209"/>
      <c r="Q1261" s="182"/>
      <c r="R1261" s="183"/>
    </row>
    <row r="1262" spans="5:18">
      <c r="E1262" s="209"/>
      <c r="G1262" s="209"/>
      <c r="I1262" s="209"/>
      <c r="K1262" s="209"/>
      <c r="N1262" s="209"/>
      <c r="Q1262" s="182"/>
      <c r="R1262" s="183"/>
    </row>
    <row r="1263" spans="5:18">
      <c r="E1263" s="209"/>
      <c r="G1263" s="209"/>
      <c r="I1263" s="209"/>
      <c r="K1263" s="209"/>
      <c r="N1263" s="209"/>
      <c r="Q1263" s="182"/>
      <c r="R1263" s="183"/>
    </row>
    <row r="1264" spans="5:18">
      <c r="E1264" s="209"/>
      <c r="G1264" s="209"/>
      <c r="I1264" s="209"/>
      <c r="K1264" s="209"/>
      <c r="N1264" s="209"/>
      <c r="Q1264" s="182"/>
      <c r="R1264" s="183"/>
    </row>
    <row r="1265" spans="5:18">
      <c r="E1265" s="209"/>
      <c r="G1265" s="209"/>
      <c r="I1265" s="209"/>
      <c r="K1265" s="209"/>
      <c r="N1265" s="209"/>
      <c r="Q1265" s="182"/>
      <c r="R1265" s="183"/>
    </row>
    <row r="1266" spans="5:18">
      <c r="E1266" s="209"/>
      <c r="G1266" s="209"/>
      <c r="I1266" s="209"/>
      <c r="K1266" s="209"/>
      <c r="N1266" s="209"/>
      <c r="Q1266" s="182"/>
      <c r="R1266" s="183"/>
    </row>
    <row r="1267" spans="5:18">
      <c r="E1267" s="209"/>
      <c r="G1267" s="209"/>
      <c r="I1267" s="209"/>
      <c r="K1267" s="209"/>
      <c r="N1267" s="209"/>
      <c r="Q1267" s="182"/>
      <c r="R1267" s="183"/>
    </row>
    <row r="1268" spans="5:18">
      <c r="E1268" s="209"/>
      <c r="G1268" s="209"/>
      <c r="I1268" s="209"/>
      <c r="K1268" s="209"/>
      <c r="N1268" s="209"/>
      <c r="Q1268" s="182"/>
      <c r="R1268" s="183"/>
    </row>
    <row r="1269" spans="5:18">
      <c r="E1269" s="209"/>
      <c r="G1269" s="209"/>
      <c r="I1269" s="209"/>
      <c r="K1269" s="209"/>
      <c r="N1269" s="209"/>
      <c r="Q1269" s="182"/>
      <c r="R1269" s="183"/>
    </row>
    <row r="1270" spans="5:18">
      <c r="E1270" s="209"/>
      <c r="G1270" s="209"/>
      <c r="I1270" s="209"/>
      <c r="K1270" s="209"/>
      <c r="N1270" s="209"/>
      <c r="Q1270" s="182"/>
      <c r="R1270" s="183"/>
    </row>
    <row r="1271" spans="5:18">
      <c r="E1271" s="209"/>
      <c r="G1271" s="209"/>
      <c r="I1271" s="209"/>
      <c r="K1271" s="209"/>
      <c r="N1271" s="209"/>
      <c r="Q1271" s="182"/>
      <c r="R1271" s="183"/>
    </row>
    <row r="1272" spans="5:18">
      <c r="E1272" s="209"/>
      <c r="G1272" s="209"/>
      <c r="I1272" s="209"/>
      <c r="K1272" s="209"/>
      <c r="N1272" s="209"/>
      <c r="Q1272" s="182"/>
      <c r="R1272" s="183"/>
    </row>
    <row r="1273" spans="5:18">
      <c r="E1273" s="209"/>
      <c r="G1273" s="209"/>
      <c r="I1273" s="209"/>
      <c r="K1273" s="209"/>
      <c r="N1273" s="209"/>
      <c r="Q1273" s="182"/>
      <c r="R1273" s="183"/>
    </row>
    <row r="1274" spans="5:18">
      <c r="E1274" s="209"/>
      <c r="G1274" s="209"/>
      <c r="I1274" s="209"/>
      <c r="K1274" s="209"/>
      <c r="N1274" s="209"/>
      <c r="Q1274" s="182"/>
      <c r="R1274" s="183"/>
    </row>
    <row r="1275" spans="5:18">
      <c r="E1275" s="209"/>
      <c r="G1275" s="209"/>
      <c r="I1275" s="209"/>
      <c r="K1275" s="209"/>
      <c r="N1275" s="209"/>
      <c r="Q1275" s="182"/>
      <c r="R1275" s="183"/>
    </row>
    <row r="1276" spans="5:18">
      <c r="E1276" s="209"/>
      <c r="G1276" s="209"/>
      <c r="I1276" s="209"/>
      <c r="K1276" s="209"/>
      <c r="N1276" s="209"/>
      <c r="Q1276" s="182"/>
      <c r="R1276" s="183"/>
    </row>
    <row r="1277" spans="5:18">
      <c r="E1277" s="209"/>
      <c r="G1277" s="209"/>
      <c r="I1277" s="209"/>
      <c r="K1277" s="209"/>
      <c r="N1277" s="209"/>
      <c r="Q1277" s="182"/>
      <c r="R1277" s="183"/>
    </row>
    <row r="1278" spans="5:18">
      <c r="E1278" s="209"/>
      <c r="G1278" s="209"/>
      <c r="I1278" s="209"/>
      <c r="K1278" s="209"/>
      <c r="N1278" s="209"/>
      <c r="Q1278" s="182"/>
      <c r="R1278" s="183"/>
    </row>
    <row r="1279" spans="5:18">
      <c r="E1279" s="209"/>
      <c r="G1279" s="209"/>
      <c r="I1279" s="209"/>
      <c r="K1279" s="209"/>
      <c r="N1279" s="209"/>
      <c r="Q1279" s="182"/>
      <c r="R1279" s="183"/>
    </row>
    <row r="1280" spans="5:18">
      <c r="E1280" s="209"/>
      <c r="G1280" s="209"/>
      <c r="I1280" s="209"/>
      <c r="K1280" s="209"/>
      <c r="N1280" s="209"/>
      <c r="Q1280" s="182"/>
      <c r="R1280" s="183"/>
    </row>
    <row r="1281" spans="5:18">
      <c r="E1281" s="209"/>
      <c r="G1281" s="209"/>
      <c r="I1281" s="209"/>
      <c r="K1281" s="209"/>
      <c r="N1281" s="209"/>
      <c r="Q1281" s="182"/>
      <c r="R1281" s="183"/>
    </row>
    <row r="1282" spans="5:18">
      <c r="E1282" s="209"/>
      <c r="G1282" s="209"/>
      <c r="I1282" s="209"/>
      <c r="K1282" s="209"/>
      <c r="N1282" s="209"/>
      <c r="Q1282" s="182"/>
      <c r="R1282" s="183"/>
    </row>
    <row r="1283" spans="5:18">
      <c r="E1283" s="209"/>
      <c r="G1283" s="209"/>
      <c r="I1283" s="209"/>
      <c r="K1283" s="209"/>
      <c r="N1283" s="209"/>
      <c r="Q1283" s="182"/>
      <c r="R1283" s="183"/>
    </row>
    <row r="1284" spans="5:18">
      <c r="E1284" s="209"/>
      <c r="G1284" s="209"/>
      <c r="I1284" s="209"/>
      <c r="K1284" s="209"/>
      <c r="N1284" s="209"/>
      <c r="Q1284" s="182"/>
      <c r="R1284" s="183"/>
    </row>
    <row r="1285" spans="5:18">
      <c r="E1285" s="209"/>
      <c r="G1285" s="209"/>
      <c r="I1285" s="209"/>
      <c r="K1285" s="209"/>
      <c r="N1285" s="209"/>
      <c r="Q1285" s="182"/>
      <c r="R1285" s="183"/>
    </row>
    <row r="1286" spans="5:18">
      <c r="E1286" s="209"/>
      <c r="G1286" s="209"/>
      <c r="I1286" s="209"/>
      <c r="K1286" s="209"/>
      <c r="N1286" s="209"/>
      <c r="Q1286" s="182"/>
      <c r="R1286" s="183"/>
    </row>
    <row r="1287" spans="5:18">
      <c r="E1287" s="209"/>
      <c r="G1287" s="209"/>
      <c r="I1287" s="209"/>
      <c r="K1287" s="209"/>
      <c r="N1287" s="209"/>
      <c r="Q1287" s="182"/>
      <c r="R1287" s="183"/>
    </row>
    <row r="1288" spans="5:18">
      <c r="E1288" s="209"/>
      <c r="G1288" s="209"/>
      <c r="I1288" s="209"/>
      <c r="K1288" s="209"/>
      <c r="N1288" s="209"/>
      <c r="Q1288" s="182"/>
      <c r="R1288" s="183"/>
    </row>
    <row r="1289" spans="5:18">
      <c r="E1289" s="209"/>
      <c r="G1289" s="209"/>
      <c r="I1289" s="209"/>
      <c r="K1289" s="209"/>
      <c r="N1289" s="209"/>
      <c r="Q1289" s="182"/>
      <c r="R1289" s="183"/>
    </row>
    <row r="1290" spans="5:18">
      <c r="E1290" s="209"/>
      <c r="G1290" s="209"/>
      <c r="I1290" s="209"/>
      <c r="K1290" s="209"/>
      <c r="N1290" s="209"/>
      <c r="Q1290" s="182"/>
      <c r="R1290" s="183"/>
    </row>
    <row r="1291" spans="5:18">
      <c r="E1291" s="209"/>
      <c r="G1291" s="209"/>
      <c r="I1291" s="209"/>
      <c r="K1291" s="209"/>
      <c r="N1291" s="209"/>
      <c r="Q1291" s="182"/>
      <c r="R1291" s="183"/>
    </row>
    <row r="1292" spans="5:18">
      <c r="E1292" s="209"/>
      <c r="G1292" s="209"/>
      <c r="I1292" s="209"/>
      <c r="K1292" s="209"/>
      <c r="N1292" s="209"/>
      <c r="Q1292" s="182"/>
      <c r="R1292" s="183"/>
    </row>
    <row r="1293" spans="5:18">
      <c r="E1293" s="209"/>
      <c r="G1293" s="209"/>
      <c r="I1293" s="209"/>
      <c r="K1293" s="209"/>
      <c r="N1293" s="209"/>
      <c r="Q1293" s="182"/>
      <c r="R1293" s="183"/>
    </row>
    <row r="1294" spans="5:18">
      <c r="E1294" s="209"/>
      <c r="G1294" s="209"/>
      <c r="I1294" s="209"/>
      <c r="K1294" s="209"/>
      <c r="N1294" s="209"/>
      <c r="Q1294" s="182"/>
      <c r="R1294" s="183"/>
    </row>
    <row r="1295" spans="5:18">
      <c r="E1295" s="209"/>
      <c r="G1295" s="209"/>
      <c r="I1295" s="209"/>
      <c r="K1295" s="209"/>
      <c r="N1295" s="209"/>
      <c r="Q1295" s="182"/>
      <c r="R1295" s="183"/>
    </row>
    <row r="1296" spans="5:18">
      <c r="E1296" s="209"/>
      <c r="G1296" s="209"/>
      <c r="I1296" s="209"/>
      <c r="K1296" s="209"/>
      <c r="N1296" s="209"/>
      <c r="Q1296" s="182"/>
      <c r="R1296" s="183"/>
    </row>
    <row r="1297" spans="5:18">
      <c r="E1297" s="209"/>
      <c r="G1297" s="209"/>
      <c r="I1297" s="209"/>
      <c r="K1297" s="209"/>
      <c r="N1297" s="209"/>
      <c r="Q1297" s="182"/>
      <c r="R1297" s="183"/>
    </row>
    <row r="1298" spans="5:18">
      <c r="E1298" s="209"/>
      <c r="G1298" s="209"/>
      <c r="I1298" s="209"/>
      <c r="K1298" s="209"/>
      <c r="N1298" s="209"/>
      <c r="Q1298" s="182"/>
      <c r="R1298" s="183"/>
    </row>
    <row r="1299" spans="5:18">
      <c r="E1299" s="209"/>
      <c r="G1299" s="209"/>
      <c r="I1299" s="209"/>
      <c r="K1299" s="209"/>
      <c r="N1299" s="209"/>
      <c r="Q1299" s="182"/>
      <c r="R1299" s="183"/>
    </row>
    <row r="1300" spans="5:18">
      <c r="E1300" s="209"/>
      <c r="G1300" s="209"/>
      <c r="I1300" s="209"/>
      <c r="K1300" s="209"/>
      <c r="N1300" s="209"/>
      <c r="Q1300" s="182"/>
      <c r="R1300" s="183"/>
    </row>
    <row r="1301" spans="5:18">
      <c r="E1301" s="209"/>
      <c r="G1301" s="209"/>
      <c r="I1301" s="209"/>
      <c r="K1301" s="209"/>
      <c r="N1301" s="209"/>
      <c r="Q1301" s="182"/>
      <c r="R1301" s="183"/>
    </row>
    <row r="1302" spans="5:18">
      <c r="E1302" s="209"/>
      <c r="G1302" s="209"/>
      <c r="I1302" s="209"/>
      <c r="K1302" s="209"/>
      <c r="N1302" s="209"/>
      <c r="Q1302" s="182"/>
      <c r="R1302" s="183"/>
    </row>
    <row r="1303" spans="5:18">
      <c r="E1303" s="209"/>
      <c r="G1303" s="209"/>
      <c r="I1303" s="209"/>
      <c r="K1303" s="209"/>
      <c r="N1303" s="209"/>
      <c r="Q1303" s="182"/>
      <c r="R1303" s="183"/>
    </row>
    <row r="1304" spans="5:18">
      <c r="E1304" s="209"/>
      <c r="G1304" s="209"/>
      <c r="I1304" s="209"/>
      <c r="K1304" s="209"/>
      <c r="N1304" s="209"/>
      <c r="Q1304" s="182"/>
      <c r="R1304" s="183"/>
    </row>
    <row r="1305" spans="5:18">
      <c r="E1305" s="209"/>
      <c r="G1305" s="209"/>
      <c r="I1305" s="209"/>
      <c r="K1305" s="209"/>
      <c r="N1305" s="209"/>
      <c r="Q1305" s="182"/>
      <c r="R1305" s="183"/>
    </row>
    <row r="1306" spans="5:18">
      <c r="E1306" s="209"/>
      <c r="G1306" s="209"/>
      <c r="I1306" s="209"/>
      <c r="K1306" s="209"/>
      <c r="N1306" s="209"/>
      <c r="Q1306" s="182"/>
      <c r="R1306" s="183"/>
    </row>
    <row r="1307" spans="5:18">
      <c r="E1307" s="209"/>
      <c r="G1307" s="209"/>
      <c r="I1307" s="209"/>
      <c r="K1307" s="209"/>
      <c r="N1307" s="209"/>
      <c r="Q1307" s="182"/>
      <c r="R1307" s="183"/>
    </row>
    <row r="1308" spans="5:18">
      <c r="E1308" s="209"/>
      <c r="G1308" s="209"/>
      <c r="I1308" s="209"/>
      <c r="K1308" s="209"/>
      <c r="N1308" s="209"/>
      <c r="Q1308" s="182"/>
      <c r="R1308" s="183"/>
    </row>
    <row r="1309" spans="5:18">
      <c r="E1309" s="209"/>
      <c r="G1309" s="209"/>
      <c r="I1309" s="209"/>
      <c r="K1309" s="209"/>
      <c r="N1309" s="209"/>
      <c r="Q1309" s="182"/>
      <c r="R1309" s="183"/>
    </row>
    <row r="1310" spans="5:18">
      <c r="E1310" s="209"/>
      <c r="G1310" s="209"/>
      <c r="I1310" s="209"/>
      <c r="K1310" s="209"/>
      <c r="N1310" s="209"/>
      <c r="Q1310" s="182"/>
      <c r="R1310" s="183"/>
    </row>
    <row r="1311" spans="5:18">
      <c r="E1311" s="209"/>
      <c r="G1311" s="209"/>
      <c r="I1311" s="209"/>
      <c r="K1311" s="209"/>
      <c r="N1311" s="209"/>
      <c r="Q1311" s="182"/>
      <c r="R1311" s="183"/>
    </row>
    <row r="1312" spans="5:18">
      <c r="E1312" s="209"/>
      <c r="G1312" s="209"/>
      <c r="I1312" s="209"/>
      <c r="K1312" s="209"/>
      <c r="N1312" s="209"/>
      <c r="Q1312" s="182"/>
      <c r="R1312" s="183"/>
    </row>
    <row r="1313" spans="5:18">
      <c r="E1313" s="209"/>
      <c r="G1313" s="209"/>
      <c r="I1313" s="209"/>
      <c r="K1313" s="209"/>
      <c r="N1313" s="209"/>
      <c r="Q1313" s="182"/>
      <c r="R1313" s="183"/>
    </row>
    <row r="1314" spans="5:18">
      <c r="E1314" s="209"/>
      <c r="G1314" s="209"/>
      <c r="I1314" s="209"/>
      <c r="K1314" s="209"/>
      <c r="N1314" s="209"/>
      <c r="Q1314" s="182"/>
      <c r="R1314" s="183"/>
    </row>
    <row r="1315" spans="5:18">
      <c r="E1315" s="209"/>
      <c r="G1315" s="209"/>
      <c r="I1315" s="209"/>
      <c r="K1315" s="209"/>
      <c r="N1315" s="209"/>
      <c r="Q1315" s="182"/>
      <c r="R1315" s="183"/>
    </row>
    <row r="1316" spans="5:18">
      <c r="E1316" s="209"/>
      <c r="G1316" s="209"/>
      <c r="I1316" s="209"/>
      <c r="K1316" s="209"/>
      <c r="N1316" s="209"/>
      <c r="Q1316" s="182"/>
      <c r="R1316" s="183"/>
    </row>
    <row r="1317" spans="5:18">
      <c r="E1317" s="209"/>
      <c r="G1317" s="209"/>
      <c r="I1317" s="209"/>
      <c r="K1317" s="209"/>
      <c r="N1317" s="209"/>
      <c r="Q1317" s="182"/>
      <c r="R1317" s="183"/>
    </row>
    <row r="1318" spans="5:18">
      <c r="E1318" s="209"/>
      <c r="G1318" s="209"/>
      <c r="I1318" s="209"/>
      <c r="K1318" s="209"/>
      <c r="N1318" s="209"/>
      <c r="Q1318" s="182"/>
      <c r="R1318" s="183"/>
    </row>
    <row r="1319" spans="5:18">
      <c r="E1319" s="209"/>
      <c r="G1319" s="209"/>
      <c r="I1319" s="209"/>
      <c r="K1319" s="209"/>
      <c r="N1319" s="209"/>
      <c r="Q1319" s="182"/>
      <c r="R1319" s="183"/>
    </row>
    <row r="1320" spans="5:18">
      <c r="E1320" s="209"/>
      <c r="G1320" s="209"/>
      <c r="I1320" s="209"/>
      <c r="K1320" s="209"/>
      <c r="N1320" s="209"/>
      <c r="Q1320" s="182"/>
      <c r="R1320" s="183"/>
    </row>
    <row r="1321" spans="5:18">
      <c r="E1321" s="209"/>
      <c r="G1321" s="209"/>
      <c r="I1321" s="209"/>
      <c r="K1321" s="209"/>
      <c r="N1321" s="209"/>
      <c r="Q1321" s="182"/>
      <c r="R1321" s="183"/>
    </row>
    <row r="1322" spans="5:18">
      <c r="E1322" s="209"/>
      <c r="G1322" s="209"/>
      <c r="I1322" s="209"/>
      <c r="K1322" s="209"/>
      <c r="N1322" s="209"/>
      <c r="Q1322" s="182"/>
      <c r="R1322" s="183"/>
    </row>
    <row r="1323" spans="5:18">
      <c r="E1323" s="209"/>
      <c r="G1323" s="209"/>
      <c r="I1323" s="209"/>
      <c r="K1323" s="209"/>
      <c r="N1323" s="209"/>
      <c r="Q1323" s="182"/>
      <c r="R1323" s="183"/>
    </row>
    <row r="1324" spans="5:18">
      <c r="E1324" s="209"/>
      <c r="G1324" s="209"/>
      <c r="I1324" s="209"/>
      <c r="K1324" s="209"/>
      <c r="N1324" s="209"/>
      <c r="Q1324" s="182"/>
      <c r="R1324" s="183"/>
    </row>
    <row r="1325" spans="5:18">
      <c r="E1325" s="209"/>
      <c r="G1325" s="209"/>
      <c r="I1325" s="209"/>
      <c r="K1325" s="209"/>
      <c r="N1325" s="209"/>
      <c r="Q1325" s="182"/>
      <c r="R1325" s="183"/>
    </row>
    <row r="1326" spans="5:18">
      <c r="E1326" s="209"/>
      <c r="G1326" s="209"/>
      <c r="I1326" s="209"/>
      <c r="K1326" s="209"/>
      <c r="N1326" s="209"/>
      <c r="Q1326" s="182"/>
      <c r="R1326" s="183"/>
    </row>
    <row r="1327" spans="5:18">
      <c r="E1327" s="209"/>
      <c r="G1327" s="209"/>
      <c r="I1327" s="209"/>
      <c r="K1327" s="209"/>
      <c r="N1327" s="209"/>
      <c r="Q1327" s="182"/>
      <c r="R1327" s="183"/>
    </row>
    <row r="1328" spans="5:18">
      <c r="E1328" s="209"/>
      <c r="G1328" s="209"/>
      <c r="I1328" s="209"/>
      <c r="K1328" s="209"/>
      <c r="N1328" s="209"/>
      <c r="Q1328" s="182"/>
      <c r="R1328" s="183"/>
    </row>
    <row r="1329" spans="5:18">
      <c r="E1329" s="209"/>
      <c r="G1329" s="209"/>
      <c r="I1329" s="209"/>
      <c r="K1329" s="209"/>
      <c r="N1329" s="209"/>
      <c r="Q1329" s="182"/>
      <c r="R1329" s="183"/>
    </row>
    <row r="1330" spans="5:18">
      <c r="E1330" s="209"/>
      <c r="G1330" s="209"/>
      <c r="I1330" s="209"/>
      <c r="K1330" s="209"/>
      <c r="N1330" s="209"/>
      <c r="Q1330" s="182"/>
      <c r="R1330" s="183"/>
    </row>
    <row r="1331" spans="5:18">
      <c r="E1331" s="209"/>
      <c r="G1331" s="209"/>
      <c r="I1331" s="209"/>
      <c r="K1331" s="209"/>
      <c r="N1331" s="209"/>
      <c r="Q1331" s="182"/>
      <c r="R1331" s="183"/>
    </row>
    <row r="1332" spans="5:18">
      <c r="E1332" s="209"/>
      <c r="G1332" s="209"/>
      <c r="I1332" s="209"/>
      <c r="K1332" s="209"/>
      <c r="N1332" s="209"/>
      <c r="Q1332" s="182"/>
      <c r="R1332" s="183"/>
    </row>
    <row r="1333" spans="5:18">
      <c r="E1333" s="209"/>
      <c r="G1333" s="209"/>
      <c r="I1333" s="209"/>
      <c r="K1333" s="209"/>
      <c r="N1333" s="209"/>
      <c r="Q1333" s="182"/>
      <c r="R1333" s="183"/>
    </row>
    <row r="1334" spans="5:18">
      <c r="E1334" s="209"/>
      <c r="G1334" s="209"/>
      <c r="I1334" s="209"/>
      <c r="K1334" s="209"/>
      <c r="N1334" s="209"/>
      <c r="Q1334" s="182"/>
      <c r="R1334" s="183"/>
    </row>
    <row r="1335" spans="5:18">
      <c r="E1335" s="209"/>
      <c r="G1335" s="209"/>
      <c r="I1335" s="209"/>
      <c r="K1335" s="209"/>
      <c r="N1335" s="209"/>
      <c r="Q1335" s="182"/>
      <c r="R1335" s="183"/>
    </row>
    <row r="1336" spans="5:18">
      <c r="E1336" s="209"/>
      <c r="G1336" s="209"/>
      <c r="I1336" s="209"/>
      <c r="K1336" s="209"/>
      <c r="N1336" s="209"/>
      <c r="Q1336" s="182"/>
      <c r="R1336" s="183"/>
    </row>
    <row r="1337" spans="5:18">
      <c r="E1337" s="209"/>
      <c r="G1337" s="209"/>
      <c r="I1337" s="209"/>
      <c r="K1337" s="209"/>
      <c r="N1337" s="209"/>
      <c r="Q1337" s="182"/>
      <c r="R1337" s="183"/>
    </row>
    <row r="1338" spans="5:18">
      <c r="E1338" s="209"/>
      <c r="G1338" s="209"/>
      <c r="I1338" s="209"/>
      <c r="K1338" s="209"/>
      <c r="N1338" s="209"/>
      <c r="Q1338" s="182"/>
      <c r="R1338" s="183"/>
    </row>
    <row r="1339" spans="5:18">
      <c r="E1339" s="209"/>
      <c r="G1339" s="209"/>
      <c r="I1339" s="209"/>
      <c r="K1339" s="209"/>
      <c r="N1339" s="209"/>
      <c r="Q1339" s="182"/>
      <c r="R1339" s="183"/>
    </row>
    <row r="1340" spans="5:18">
      <c r="E1340" s="209"/>
      <c r="G1340" s="209"/>
      <c r="I1340" s="209"/>
      <c r="K1340" s="209"/>
      <c r="N1340" s="209"/>
      <c r="Q1340" s="182"/>
      <c r="R1340" s="183"/>
    </row>
    <row r="1341" spans="5:18">
      <c r="E1341" s="209"/>
      <c r="G1341" s="209"/>
      <c r="I1341" s="209"/>
      <c r="K1341" s="209"/>
      <c r="N1341" s="209"/>
      <c r="Q1341" s="182"/>
      <c r="R1341" s="183"/>
    </row>
    <row r="1342" spans="5:18">
      <c r="E1342" s="209"/>
      <c r="G1342" s="209"/>
      <c r="I1342" s="209"/>
      <c r="K1342" s="209"/>
      <c r="N1342" s="209"/>
      <c r="Q1342" s="182"/>
      <c r="R1342" s="183"/>
    </row>
    <row r="1343" spans="5:18">
      <c r="E1343" s="209"/>
      <c r="G1343" s="209"/>
      <c r="I1343" s="209"/>
      <c r="K1343" s="209"/>
      <c r="N1343" s="209"/>
      <c r="Q1343" s="182"/>
      <c r="R1343" s="183"/>
    </row>
    <row r="1344" spans="5:18">
      <c r="E1344" s="209"/>
      <c r="G1344" s="209"/>
      <c r="I1344" s="209"/>
      <c r="K1344" s="209"/>
      <c r="N1344" s="209"/>
      <c r="Q1344" s="182"/>
      <c r="R1344" s="183"/>
    </row>
    <row r="1345" spans="5:18">
      <c r="E1345" s="209"/>
      <c r="G1345" s="209"/>
      <c r="I1345" s="209"/>
      <c r="K1345" s="209"/>
      <c r="N1345" s="209"/>
      <c r="Q1345" s="182"/>
      <c r="R1345" s="183"/>
    </row>
    <row r="1346" spans="5:18">
      <c r="E1346" s="209"/>
      <c r="G1346" s="209"/>
      <c r="I1346" s="209"/>
      <c r="K1346" s="209"/>
      <c r="N1346" s="209"/>
      <c r="Q1346" s="182"/>
      <c r="R1346" s="183"/>
    </row>
    <row r="1347" spans="5:18">
      <c r="E1347" s="209"/>
      <c r="G1347" s="209"/>
      <c r="I1347" s="209"/>
      <c r="K1347" s="209"/>
      <c r="N1347" s="209"/>
      <c r="Q1347" s="182"/>
      <c r="R1347" s="183"/>
    </row>
    <row r="1348" spans="5:18">
      <c r="E1348" s="209"/>
      <c r="G1348" s="209"/>
      <c r="I1348" s="209"/>
      <c r="K1348" s="209"/>
      <c r="N1348" s="209"/>
      <c r="Q1348" s="182"/>
      <c r="R1348" s="183"/>
    </row>
    <row r="1349" spans="5:18">
      <c r="E1349" s="209"/>
      <c r="G1349" s="209"/>
      <c r="I1349" s="209"/>
      <c r="K1349" s="209"/>
      <c r="N1349" s="209"/>
      <c r="Q1349" s="182"/>
      <c r="R1349" s="183"/>
    </row>
    <row r="1350" spans="5:18">
      <c r="E1350" s="209"/>
      <c r="G1350" s="209"/>
      <c r="I1350" s="209"/>
      <c r="K1350" s="209"/>
      <c r="N1350" s="209"/>
      <c r="Q1350" s="182"/>
      <c r="R1350" s="183"/>
    </row>
    <row r="1351" spans="5:18">
      <c r="E1351" s="209"/>
      <c r="G1351" s="209"/>
      <c r="I1351" s="209"/>
      <c r="K1351" s="209"/>
      <c r="N1351" s="209"/>
      <c r="Q1351" s="182"/>
      <c r="R1351" s="183"/>
    </row>
    <row r="1352" spans="5:18">
      <c r="E1352" s="209"/>
      <c r="G1352" s="209"/>
      <c r="I1352" s="209"/>
      <c r="K1352" s="209"/>
      <c r="N1352" s="209"/>
      <c r="Q1352" s="182"/>
      <c r="R1352" s="183"/>
    </row>
    <row r="1353" spans="5:18">
      <c r="E1353" s="209"/>
      <c r="G1353" s="209"/>
      <c r="I1353" s="209"/>
      <c r="K1353" s="209"/>
      <c r="N1353" s="209"/>
      <c r="Q1353" s="182"/>
      <c r="R1353" s="183"/>
    </row>
    <row r="1354" spans="5:18">
      <c r="E1354" s="209"/>
      <c r="G1354" s="209"/>
      <c r="I1354" s="209"/>
      <c r="K1354" s="209"/>
      <c r="N1354" s="209"/>
      <c r="Q1354" s="182"/>
      <c r="R1354" s="183"/>
    </row>
    <row r="1355" spans="5:18">
      <c r="E1355" s="209"/>
      <c r="G1355" s="209"/>
      <c r="I1355" s="209"/>
      <c r="K1355" s="209"/>
      <c r="N1355" s="209"/>
      <c r="Q1355" s="182"/>
      <c r="R1355" s="183"/>
    </row>
    <row r="1356" spans="5:18">
      <c r="E1356" s="209"/>
      <c r="G1356" s="209"/>
      <c r="I1356" s="209"/>
      <c r="K1356" s="209"/>
      <c r="N1356" s="209"/>
      <c r="Q1356" s="182"/>
      <c r="R1356" s="183"/>
    </row>
    <row r="1357" spans="5:18">
      <c r="E1357" s="209"/>
      <c r="G1357" s="209"/>
      <c r="I1357" s="209"/>
      <c r="K1357" s="209"/>
      <c r="N1357" s="209"/>
      <c r="Q1357" s="182"/>
      <c r="R1357" s="183"/>
    </row>
    <row r="1358" spans="5:18">
      <c r="E1358" s="209"/>
      <c r="G1358" s="209"/>
      <c r="I1358" s="209"/>
      <c r="K1358" s="209"/>
      <c r="N1358" s="209"/>
      <c r="Q1358" s="182"/>
      <c r="R1358" s="183"/>
    </row>
    <row r="1359" spans="5:18">
      <c r="E1359" s="209"/>
      <c r="G1359" s="209"/>
      <c r="I1359" s="209"/>
      <c r="K1359" s="209"/>
      <c r="N1359" s="209"/>
      <c r="Q1359" s="182"/>
      <c r="R1359" s="183"/>
    </row>
    <row r="1360" spans="5:18">
      <c r="E1360" s="209"/>
      <c r="G1360" s="209"/>
      <c r="I1360" s="209"/>
      <c r="K1360" s="209"/>
      <c r="N1360" s="209"/>
      <c r="Q1360" s="182"/>
      <c r="R1360" s="183"/>
    </row>
    <row r="1361" spans="5:18">
      <c r="E1361" s="209"/>
      <c r="G1361" s="209"/>
      <c r="I1361" s="209"/>
      <c r="K1361" s="209"/>
      <c r="N1361" s="209"/>
      <c r="Q1361" s="182"/>
      <c r="R1361" s="183"/>
    </row>
    <row r="1362" spans="5:18">
      <c r="E1362" s="209"/>
      <c r="G1362" s="209"/>
      <c r="I1362" s="209"/>
      <c r="K1362" s="209"/>
      <c r="N1362" s="209"/>
      <c r="Q1362" s="182"/>
      <c r="R1362" s="183"/>
    </row>
    <row r="1363" spans="5:18">
      <c r="E1363" s="209"/>
      <c r="G1363" s="209"/>
      <c r="I1363" s="209"/>
      <c r="K1363" s="209"/>
      <c r="N1363" s="209"/>
      <c r="Q1363" s="182"/>
      <c r="R1363" s="183"/>
    </row>
    <row r="1364" spans="5:18">
      <c r="E1364" s="209"/>
      <c r="G1364" s="209"/>
      <c r="I1364" s="209"/>
      <c r="K1364" s="209"/>
      <c r="N1364" s="209"/>
      <c r="Q1364" s="182"/>
      <c r="R1364" s="183"/>
    </row>
    <row r="1365" spans="5:18">
      <c r="E1365" s="209"/>
      <c r="G1365" s="209"/>
      <c r="I1365" s="209"/>
      <c r="K1365" s="209"/>
      <c r="N1365" s="209"/>
      <c r="Q1365" s="182"/>
      <c r="R1365" s="183"/>
    </row>
    <row r="1366" spans="5:18">
      <c r="E1366" s="209"/>
      <c r="G1366" s="209"/>
      <c r="I1366" s="209"/>
      <c r="K1366" s="209"/>
      <c r="N1366" s="209"/>
      <c r="Q1366" s="182"/>
      <c r="R1366" s="183"/>
    </row>
    <row r="1367" spans="5:18">
      <c r="E1367" s="209"/>
      <c r="G1367" s="209"/>
      <c r="I1367" s="209"/>
      <c r="K1367" s="209"/>
      <c r="N1367" s="209"/>
      <c r="Q1367" s="182"/>
      <c r="R1367" s="183"/>
    </row>
    <row r="1368" spans="5:18">
      <c r="E1368" s="209"/>
      <c r="G1368" s="209"/>
      <c r="I1368" s="209"/>
      <c r="K1368" s="209"/>
      <c r="N1368" s="209"/>
      <c r="Q1368" s="182"/>
      <c r="R1368" s="183"/>
    </row>
    <row r="1369" spans="5:18">
      <c r="E1369" s="209"/>
      <c r="G1369" s="209"/>
      <c r="I1369" s="209"/>
      <c r="K1369" s="209"/>
      <c r="N1369" s="209"/>
      <c r="Q1369" s="182"/>
      <c r="R1369" s="183"/>
    </row>
    <row r="1370" spans="5:18">
      <c r="E1370" s="209"/>
      <c r="G1370" s="209"/>
      <c r="I1370" s="209"/>
      <c r="K1370" s="209"/>
      <c r="N1370" s="209"/>
      <c r="Q1370" s="182"/>
      <c r="R1370" s="183"/>
    </row>
    <row r="1371" spans="5:18">
      <c r="E1371" s="209"/>
      <c r="G1371" s="209"/>
      <c r="I1371" s="209"/>
      <c r="K1371" s="209"/>
      <c r="N1371" s="209"/>
      <c r="Q1371" s="182"/>
      <c r="R1371" s="183"/>
    </row>
    <row r="1372" spans="5:18">
      <c r="E1372" s="209"/>
      <c r="G1372" s="209"/>
      <c r="I1372" s="209"/>
      <c r="K1372" s="209"/>
      <c r="N1372" s="209"/>
      <c r="Q1372" s="182"/>
      <c r="R1372" s="183"/>
    </row>
    <row r="1373" spans="5:18">
      <c r="E1373" s="209"/>
      <c r="G1373" s="209"/>
      <c r="I1373" s="209"/>
      <c r="K1373" s="209"/>
      <c r="N1373" s="209"/>
      <c r="Q1373" s="182"/>
      <c r="R1373" s="183"/>
    </row>
    <row r="1374" spans="5:18">
      <c r="E1374" s="209"/>
      <c r="G1374" s="209"/>
      <c r="I1374" s="209"/>
      <c r="K1374" s="209"/>
      <c r="N1374" s="209"/>
      <c r="Q1374" s="182"/>
      <c r="R1374" s="183"/>
    </row>
    <row r="1375" spans="5:18">
      <c r="E1375" s="209"/>
      <c r="G1375" s="209"/>
      <c r="I1375" s="209"/>
      <c r="K1375" s="209"/>
      <c r="N1375" s="209"/>
      <c r="Q1375" s="182"/>
      <c r="R1375" s="183"/>
    </row>
    <row r="1376" spans="5:18">
      <c r="E1376" s="209"/>
      <c r="G1376" s="209"/>
      <c r="I1376" s="209"/>
      <c r="K1376" s="209"/>
      <c r="N1376" s="209"/>
      <c r="Q1376" s="182"/>
      <c r="R1376" s="183"/>
    </row>
    <row r="1377" spans="5:18">
      <c r="E1377" s="209"/>
      <c r="G1377" s="209"/>
      <c r="I1377" s="209"/>
      <c r="K1377" s="209"/>
      <c r="N1377" s="209"/>
      <c r="Q1377" s="182"/>
      <c r="R1377" s="183"/>
    </row>
    <row r="1378" spans="5:18">
      <c r="E1378" s="209"/>
      <c r="G1378" s="209"/>
      <c r="I1378" s="209"/>
      <c r="K1378" s="209"/>
      <c r="N1378" s="209"/>
      <c r="Q1378" s="182"/>
      <c r="R1378" s="183"/>
    </row>
    <row r="1379" spans="5:18">
      <c r="E1379" s="209"/>
      <c r="G1379" s="209"/>
      <c r="I1379" s="209"/>
      <c r="K1379" s="209"/>
      <c r="N1379" s="209"/>
      <c r="Q1379" s="182"/>
      <c r="R1379" s="183"/>
    </row>
    <row r="1380" spans="5:18">
      <c r="E1380" s="209"/>
      <c r="G1380" s="209"/>
      <c r="I1380" s="209"/>
      <c r="K1380" s="209"/>
      <c r="N1380" s="209"/>
      <c r="Q1380" s="182"/>
      <c r="R1380" s="183"/>
    </row>
    <row r="1381" spans="5:18">
      <c r="E1381" s="209"/>
      <c r="G1381" s="209"/>
      <c r="I1381" s="209"/>
      <c r="K1381" s="209"/>
      <c r="N1381" s="209"/>
      <c r="Q1381" s="182"/>
      <c r="R1381" s="183"/>
    </row>
    <row r="1382" spans="5:18">
      <c r="E1382" s="209"/>
      <c r="G1382" s="209"/>
      <c r="I1382" s="209"/>
      <c r="K1382" s="209"/>
      <c r="N1382" s="209"/>
      <c r="Q1382" s="182"/>
      <c r="R1382" s="183"/>
    </row>
    <row r="1383" spans="5:18">
      <c r="E1383" s="209"/>
      <c r="G1383" s="209"/>
      <c r="I1383" s="209"/>
      <c r="K1383" s="209"/>
      <c r="N1383" s="209"/>
      <c r="Q1383" s="182"/>
      <c r="R1383" s="183"/>
    </row>
    <row r="1384" spans="5:18">
      <c r="E1384" s="209"/>
      <c r="G1384" s="209"/>
      <c r="I1384" s="209"/>
      <c r="K1384" s="209"/>
      <c r="N1384" s="209"/>
      <c r="Q1384" s="182"/>
      <c r="R1384" s="183"/>
    </row>
    <row r="1385" spans="5:18">
      <c r="E1385" s="209"/>
      <c r="G1385" s="209"/>
      <c r="I1385" s="209"/>
      <c r="K1385" s="209"/>
      <c r="N1385" s="209"/>
      <c r="Q1385" s="182"/>
      <c r="R1385" s="183"/>
    </row>
    <row r="1386" spans="5:18">
      <c r="E1386" s="209"/>
      <c r="G1386" s="209"/>
      <c r="I1386" s="209"/>
      <c r="K1386" s="209"/>
      <c r="N1386" s="209"/>
      <c r="Q1386" s="182"/>
      <c r="R1386" s="183"/>
    </row>
    <row r="1387" spans="5:18">
      <c r="E1387" s="209"/>
      <c r="G1387" s="209"/>
      <c r="I1387" s="209"/>
      <c r="K1387" s="209"/>
      <c r="N1387" s="209"/>
      <c r="Q1387" s="182"/>
      <c r="R1387" s="183"/>
    </row>
    <row r="1388" spans="5:18">
      <c r="E1388" s="209"/>
      <c r="G1388" s="209"/>
      <c r="I1388" s="209"/>
      <c r="K1388" s="209"/>
      <c r="N1388" s="209"/>
      <c r="Q1388" s="182"/>
      <c r="R1388" s="183"/>
    </row>
    <row r="1389" spans="5:18">
      <c r="E1389" s="209"/>
      <c r="G1389" s="209"/>
      <c r="I1389" s="209"/>
      <c r="K1389" s="209"/>
      <c r="N1389" s="209"/>
      <c r="Q1389" s="182"/>
      <c r="R1389" s="183"/>
    </row>
    <row r="1390" spans="5:18">
      <c r="E1390" s="209"/>
      <c r="G1390" s="209"/>
      <c r="I1390" s="209"/>
      <c r="K1390" s="209"/>
      <c r="N1390" s="209"/>
      <c r="Q1390" s="182"/>
      <c r="R1390" s="183"/>
    </row>
    <row r="1391" spans="5:18">
      <c r="E1391" s="209"/>
      <c r="G1391" s="209"/>
      <c r="I1391" s="209"/>
      <c r="K1391" s="209"/>
      <c r="N1391" s="209"/>
      <c r="Q1391" s="182"/>
      <c r="R1391" s="183"/>
    </row>
    <row r="1392" spans="5:18">
      <c r="E1392" s="209"/>
      <c r="G1392" s="209"/>
      <c r="I1392" s="209"/>
      <c r="K1392" s="209"/>
      <c r="N1392" s="209"/>
      <c r="Q1392" s="182"/>
      <c r="R1392" s="183"/>
    </row>
    <row r="1393" spans="5:18">
      <c r="E1393" s="209"/>
      <c r="G1393" s="209"/>
      <c r="I1393" s="209"/>
      <c r="K1393" s="209"/>
      <c r="N1393" s="209"/>
      <c r="Q1393" s="182"/>
      <c r="R1393" s="183"/>
    </row>
    <row r="1394" spans="5:18">
      <c r="E1394" s="209"/>
      <c r="G1394" s="209"/>
      <c r="I1394" s="209"/>
      <c r="K1394" s="209"/>
      <c r="N1394" s="209"/>
      <c r="Q1394" s="182"/>
      <c r="R1394" s="183"/>
    </row>
    <row r="1395" spans="5:18">
      <c r="E1395" s="209"/>
      <c r="G1395" s="209"/>
      <c r="I1395" s="209"/>
      <c r="K1395" s="209"/>
      <c r="N1395" s="209"/>
      <c r="Q1395" s="182"/>
      <c r="R1395" s="183"/>
    </row>
    <row r="1396" spans="5:18">
      <c r="E1396" s="209"/>
      <c r="G1396" s="209"/>
      <c r="I1396" s="209"/>
      <c r="K1396" s="209"/>
      <c r="N1396" s="209"/>
      <c r="Q1396" s="182"/>
      <c r="R1396" s="183"/>
    </row>
    <row r="1397" spans="5:18">
      <c r="E1397" s="209"/>
      <c r="G1397" s="209"/>
      <c r="I1397" s="209"/>
      <c r="K1397" s="209"/>
      <c r="N1397" s="209"/>
      <c r="Q1397" s="182"/>
      <c r="R1397" s="183"/>
    </row>
    <row r="1398" spans="5:18">
      <c r="E1398" s="209"/>
      <c r="G1398" s="209"/>
      <c r="I1398" s="209"/>
      <c r="K1398" s="209"/>
      <c r="N1398" s="209"/>
      <c r="Q1398" s="182"/>
      <c r="R1398" s="183"/>
    </row>
    <row r="1399" spans="5:18">
      <c r="E1399" s="209"/>
      <c r="G1399" s="209"/>
      <c r="I1399" s="209"/>
      <c r="K1399" s="209"/>
      <c r="N1399" s="209"/>
      <c r="Q1399" s="182"/>
      <c r="R1399" s="183"/>
    </row>
    <row r="1400" spans="5:18">
      <c r="E1400" s="209"/>
      <c r="G1400" s="209"/>
      <c r="I1400" s="209"/>
      <c r="K1400" s="209"/>
      <c r="N1400" s="209"/>
      <c r="Q1400" s="182"/>
      <c r="R1400" s="183"/>
    </row>
    <row r="1401" spans="5:18">
      <c r="E1401" s="209"/>
      <c r="G1401" s="209"/>
      <c r="I1401" s="209"/>
      <c r="K1401" s="209"/>
      <c r="N1401" s="209"/>
      <c r="Q1401" s="182"/>
      <c r="R1401" s="183"/>
    </row>
    <row r="1402" spans="5:18">
      <c r="E1402" s="209"/>
      <c r="G1402" s="209"/>
      <c r="I1402" s="209"/>
      <c r="K1402" s="209"/>
      <c r="N1402" s="209"/>
      <c r="Q1402" s="182"/>
      <c r="R1402" s="183"/>
    </row>
    <row r="1403" spans="5:18">
      <c r="E1403" s="209"/>
      <c r="G1403" s="209"/>
      <c r="I1403" s="209"/>
      <c r="K1403" s="209"/>
      <c r="N1403" s="209"/>
      <c r="Q1403" s="182"/>
      <c r="R1403" s="183"/>
    </row>
    <row r="1404" spans="5:18">
      <c r="E1404" s="209"/>
      <c r="G1404" s="209"/>
      <c r="I1404" s="209"/>
      <c r="K1404" s="209"/>
      <c r="N1404" s="209"/>
      <c r="Q1404" s="182"/>
      <c r="R1404" s="183"/>
    </row>
    <row r="1405" spans="5:18">
      <c r="E1405" s="209"/>
      <c r="G1405" s="209"/>
      <c r="I1405" s="209"/>
      <c r="K1405" s="209"/>
      <c r="N1405" s="209"/>
      <c r="Q1405" s="182"/>
      <c r="R1405" s="183"/>
    </row>
    <row r="1406" spans="5:18">
      <c r="E1406" s="209"/>
      <c r="G1406" s="209"/>
      <c r="I1406" s="209"/>
      <c r="K1406" s="209"/>
      <c r="N1406" s="209"/>
      <c r="Q1406" s="182"/>
      <c r="R1406" s="183"/>
    </row>
    <row r="1407" spans="5:18">
      <c r="E1407" s="209"/>
      <c r="G1407" s="209"/>
      <c r="I1407" s="209"/>
      <c r="K1407" s="209"/>
      <c r="N1407" s="209"/>
      <c r="Q1407" s="182"/>
      <c r="R1407" s="183"/>
    </row>
    <row r="1408" spans="5:18">
      <c r="E1408" s="209"/>
      <c r="G1408" s="209"/>
      <c r="I1408" s="209"/>
      <c r="K1408" s="209"/>
      <c r="N1408" s="209"/>
      <c r="Q1408" s="182"/>
      <c r="R1408" s="183"/>
    </row>
    <row r="1409" spans="5:18">
      <c r="E1409" s="209"/>
      <c r="G1409" s="209"/>
      <c r="I1409" s="209"/>
      <c r="K1409" s="209"/>
      <c r="N1409" s="209"/>
      <c r="Q1409" s="182"/>
      <c r="R1409" s="183"/>
    </row>
    <row r="1410" spans="5:18">
      <c r="E1410" s="209"/>
      <c r="G1410" s="209"/>
      <c r="I1410" s="209"/>
      <c r="K1410" s="209"/>
      <c r="N1410" s="209"/>
      <c r="Q1410" s="182"/>
      <c r="R1410" s="183"/>
    </row>
    <row r="1411" spans="5:18">
      <c r="E1411" s="209"/>
      <c r="G1411" s="209"/>
      <c r="I1411" s="209"/>
      <c r="K1411" s="209"/>
      <c r="N1411" s="209"/>
      <c r="Q1411" s="182"/>
      <c r="R1411" s="183"/>
    </row>
    <row r="1412" spans="5:18">
      <c r="E1412" s="209"/>
      <c r="G1412" s="209"/>
      <c r="I1412" s="209"/>
      <c r="K1412" s="209"/>
      <c r="N1412" s="209"/>
      <c r="Q1412" s="182"/>
      <c r="R1412" s="183"/>
    </row>
    <row r="1413" spans="5:18">
      <c r="E1413" s="209"/>
      <c r="G1413" s="209"/>
      <c r="I1413" s="209"/>
      <c r="K1413" s="209"/>
      <c r="N1413" s="209"/>
      <c r="Q1413" s="182"/>
      <c r="R1413" s="183"/>
    </row>
    <row r="1414" spans="5:18">
      <c r="E1414" s="209"/>
      <c r="G1414" s="209"/>
      <c r="I1414" s="209"/>
      <c r="K1414" s="209"/>
      <c r="N1414" s="209"/>
      <c r="Q1414" s="182"/>
      <c r="R1414" s="183"/>
    </row>
    <row r="1415" spans="5:18">
      <c r="E1415" s="209"/>
      <c r="G1415" s="209"/>
      <c r="I1415" s="209"/>
      <c r="K1415" s="209"/>
      <c r="N1415" s="209"/>
      <c r="Q1415" s="182"/>
      <c r="R1415" s="183"/>
    </row>
    <row r="1416" spans="5:18">
      <c r="E1416" s="209"/>
      <c r="G1416" s="209"/>
      <c r="I1416" s="209"/>
      <c r="K1416" s="209"/>
      <c r="N1416" s="209"/>
      <c r="Q1416" s="182"/>
      <c r="R1416" s="183"/>
    </row>
    <row r="1417" spans="5:18">
      <c r="E1417" s="209"/>
      <c r="G1417" s="209"/>
      <c r="I1417" s="209"/>
      <c r="K1417" s="209"/>
      <c r="N1417" s="209"/>
      <c r="Q1417" s="182"/>
      <c r="R1417" s="183"/>
    </row>
    <row r="1418" spans="5:18">
      <c r="E1418" s="209"/>
      <c r="G1418" s="209"/>
      <c r="I1418" s="209"/>
      <c r="K1418" s="209"/>
      <c r="N1418" s="209"/>
      <c r="Q1418" s="182"/>
      <c r="R1418" s="183"/>
    </row>
    <row r="1419" spans="5:18">
      <c r="E1419" s="209"/>
      <c r="G1419" s="209"/>
      <c r="I1419" s="209"/>
      <c r="K1419" s="209"/>
      <c r="N1419" s="209"/>
      <c r="Q1419" s="182"/>
      <c r="R1419" s="183"/>
    </row>
    <row r="1420" spans="5:18">
      <c r="E1420" s="209"/>
      <c r="G1420" s="209"/>
      <c r="I1420" s="209"/>
      <c r="K1420" s="209"/>
      <c r="N1420" s="209"/>
      <c r="Q1420" s="182"/>
      <c r="R1420" s="183"/>
    </row>
    <row r="1421" spans="5:18">
      <c r="E1421" s="209"/>
      <c r="G1421" s="209"/>
      <c r="I1421" s="209"/>
      <c r="K1421" s="209"/>
      <c r="N1421" s="209"/>
      <c r="Q1421" s="182"/>
      <c r="R1421" s="183"/>
    </row>
    <row r="1422" spans="5:18">
      <c r="E1422" s="209"/>
      <c r="G1422" s="209"/>
      <c r="I1422" s="209"/>
      <c r="K1422" s="209"/>
      <c r="N1422" s="209"/>
      <c r="Q1422" s="182"/>
      <c r="R1422" s="183"/>
    </row>
    <row r="1423" spans="5:18">
      <c r="E1423" s="209"/>
      <c r="G1423" s="209"/>
      <c r="I1423" s="209"/>
      <c r="K1423" s="209"/>
      <c r="N1423" s="209"/>
      <c r="Q1423" s="182"/>
      <c r="R1423" s="183"/>
    </row>
    <row r="1424" spans="5:18">
      <c r="E1424" s="209"/>
      <c r="G1424" s="209"/>
      <c r="I1424" s="209"/>
      <c r="K1424" s="209"/>
      <c r="N1424" s="209"/>
      <c r="Q1424" s="182"/>
      <c r="R1424" s="183"/>
    </row>
    <row r="1425" spans="5:18">
      <c r="E1425" s="209"/>
      <c r="G1425" s="209"/>
      <c r="I1425" s="209"/>
      <c r="K1425" s="209"/>
      <c r="N1425" s="209"/>
      <c r="Q1425" s="182"/>
      <c r="R1425" s="183"/>
    </row>
    <row r="1426" spans="5:18">
      <c r="E1426" s="209"/>
      <c r="G1426" s="209"/>
      <c r="I1426" s="209"/>
      <c r="K1426" s="209"/>
      <c r="N1426" s="209"/>
      <c r="Q1426" s="182"/>
      <c r="R1426" s="183"/>
    </row>
    <row r="1427" spans="5:18">
      <c r="E1427" s="209"/>
      <c r="G1427" s="209"/>
      <c r="I1427" s="209"/>
      <c r="K1427" s="209"/>
      <c r="N1427" s="209"/>
      <c r="Q1427" s="182"/>
      <c r="R1427" s="183"/>
    </row>
    <row r="1428" spans="5:18">
      <c r="E1428" s="209"/>
      <c r="G1428" s="209"/>
      <c r="I1428" s="209"/>
      <c r="K1428" s="209"/>
      <c r="N1428" s="209"/>
      <c r="Q1428" s="182"/>
      <c r="R1428" s="183"/>
    </row>
    <row r="1429" spans="5:18">
      <c r="E1429" s="209"/>
      <c r="G1429" s="209"/>
      <c r="I1429" s="209"/>
      <c r="K1429" s="209"/>
      <c r="N1429" s="209"/>
      <c r="Q1429" s="182"/>
      <c r="R1429" s="183"/>
    </row>
    <row r="1430" spans="5:18">
      <c r="E1430" s="209"/>
      <c r="G1430" s="209"/>
      <c r="I1430" s="209"/>
      <c r="K1430" s="209"/>
      <c r="N1430" s="209"/>
      <c r="Q1430" s="182"/>
      <c r="R1430" s="183"/>
    </row>
    <row r="1431" spans="5:18">
      <c r="E1431" s="209"/>
      <c r="G1431" s="209"/>
      <c r="I1431" s="209"/>
      <c r="K1431" s="209"/>
      <c r="N1431" s="209"/>
      <c r="Q1431" s="182"/>
      <c r="R1431" s="183"/>
    </row>
    <row r="1432" spans="5:18">
      <c r="E1432" s="209"/>
      <c r="G1432" s="209"/>
      <c r="I1432" s="209"/>
      <c r="K1432" s="209"/>
      <c r="N1432" s="209"/>
      <c r="Q1432" s="182"/>
      <c r="R1432" s="183"/>
    </row>
    <row r="1433" spans="5:18">
      <c r="E1433" s="209"/>
      <c r="G1433" s="209"/>
      <c r="I1433" s="209"/>
      <c r="K1433" s="209"/>
      <c r="N1433" s="209"/>
      <c r="Q1433" s="182"/>
      <c r="R1433" s="183"/>
    </row>
    <row r="1434" spans="5:18">
      <c r="E1434" s="209"/>
      <c r="G1434" s="209"/>
      <c r="I1434" s="209"/>
      <c r="K1434" s="209"/>
      <c r="N1434" s="209"/>
      <c r="Q1434" s="182"/>
      <c r="R1434" s="183"/>
    </row>
    <row r="1435" spans="5:18">
      <c r="E1435" s="209"/>
      <c r="G1435" s="209"/>
      <c r="I1435" s="209"/>
      <c r="K1435" s="209"/>
      <c r="N1435" s="209"/>
      <c r="Q1435" s="182"/>
      <c r="R1435" s="183"/>
    </row>
    <row r="1436" spans="5:18">
      <c r="E1436" s="209"/>
      <c r="G1436" s="209"/>
      <c r="I1436" s="209"/>
      <c r="K1436" s="209"/>
      <c r="N1436" s="209"/>
      <c r="Q1436" s="182"/>
      <c r="R1436" s="183"/>
    </row>
    <row r="1437" spans="5:18">
      <c r="E1437" s="209"/>
      <c r="G1437" s="209"/>
      <c r="I1437" s="209"/>
      <c r="K1437" s="209"/>
      <c r="N1437" s="209"/>
      <c r="Q1437" s="182"/>
      <c r="R1437" s="183"/>
    </row>
    <row r="1438" spans="5:18">
      <c r="E1438" s="209"/>
      <c r="G1438" s="209"/>
      <c r="I1438" s="209"/>
      <c r="K1438" s="209"/>
      <c r="N1438" s="209"/>
      <c r="Q1438" s="182"/>
      <c r="R1438" s="183"/>
    </row>
    <row r="1439" spans="5:18">
      <c r="E1439" s="209"/>
      <c r="G1439" s="209"/>
      <c r="I1439" s="209"/>
      <c r="K1439" s="209"/>
      <c r="N1439" s="209"/>
      <c r="Q1439" s="182"/>
      <c r="R1439" s="183"/>
    </row>
    <row r="1440" spans="5:18">
      <c r="E1440" s="209"/>
      <c r="G1440" s="209"/>
      <c r="I1440" s="209"/>
      <c r="K1440" s="209"/>
      <c r="N1440" s="209"/>
      <c r="Q1440" s="182"/>
      <c r="R1440" s="183"/>
    </row>
    <row r="1441" spans="5:18">
      <c r="E1441" s="209"/>
      <c r="G1441" s="209"/>
      <c r="I1441" s="209"/>
      <c r="K1441" s="209"/>
      <c r="N1441" s="209"/>
      <c r="Q1441" s="182"/>
      <c r="R1441" s="183"/>
    </row>
    <row r="1442" spans="5:18">
      <c r="E1442" s="209"/>
      <c r="G1442" s="209"/>
      <c r="I1442" s="209"/>
      <c r="K1442" s="209"/>
      <c r="N1442" s="209"/>
      <c r="Q1442" s="182"/>
      <c r="R1442" s="183"/>
    </row>
    <row r="1443" spans="5:18">
      <c r="E1443" s="209"/>
      <c r="G1443" s="209"/>
      <c r="I1443" s="209"/>
      <c r="K1443" s="209"/>
      <c r="N1443" s="209"/>
      <c r="Q1443" s="182"/>
      <c r="R1443" s="183"/>
    </row>
    <row r="1444" spans="5:18">
      <c r="E1444" s="209"/>
      <c r="G1444" s="209"/>
      <c r="I1444" s="209"/>
      <c r="K1444" s="209"/>
      <c r="N1444" s="209"/>
      <c r="Q1444" s="182"/>
      <c r="R1444" s="183"/>
    </row>
    <row r="1445" spans="5:18">
      <c r="E1445" s="209"/>
      <c r="G1445" s="209"/>
      <c r="I1445" s="209"/>
      <c r="K1445" s="209"/>
      <c r="N1445" s="209"/>
      <c r="Q1445" s="182"/>
      <c r="R1445" s="183"/>
    </row>
    <row r="1446" spans="5:18">
      <c r="E1446" s="209"/>
      <c r="G1446" s="209"/>
      <c r="I1446" s="209"/>
      <c r="K1446" s="209"/>
      <c r="N1446" s="209"/>
      <c r="Q1446" s="182"/>
      <c r="R1446" s="183"/>
    </row>
    <row r="1447" spans="5:18">
      <c r="E1447" s="209"/>
      <c r="G1447" s="209"/>
      <c r="I1447" s="209"/>
      <c r="K1447" s="209"/>
      <c r="N1447" s="209"/>
      <c r="Q1447" s="182"/>
      <c r="R1447" s="183"/>
    </row>
    <row r="1448" spans="5:18">
      <c r="E1448" s="209"/>
      <c r="G1448" s="209"/>
      <c r="I1448" s="209"/>
      <c r="K1448" s="209"/>
      <c r="N1448" s="209"/>
      <c r="Q1448" s="182"/>
      <c r="R1448" s="183"/>
    </row>
    <row r="1449" spans="5:18">
      <c r="E1449" s="209"/>
      <c r="G1449" s="209"/>
      <c r="I1449" s="209"/>
      <c r="K1449" s="209"/>
      <c r="N1449" s="209"/>
      <c r="Q1449" s="182"/>
      <c r="R1449" s="183"/>
    </row>
    <row r="1450" spans="5:18">
      <c r="E1450" s="209"/>
      <c r="G1450" s="209"/>
      <c r="I1450" s="209"/>
      <c r="K1450" s="209"/>
      <c r="N1450" s="209"/>
      <c r="Q1450" s="182"/>
      <c r="R1450" s="183"/>
    </row>
    <row r="1451" spans="5:18">
      <c r="E1451" s="209"/>
      <c r="G1451" s="209"/>
      <c r="I1451" s="209"/>
      <c r="K1451" s="209"/>
      <c r="N1451" s="209"/>
      <c r="Q1451" s="182"/>
      <c r="R1451" s="183"/>
    </row>
    <row r="1452" spans="5:18">
      <c r="E1452" s="209"/>
      <c r="G1452" s="209"/>
      <c r="I1452" s="209"/>
      <c r="K1452" s="209"/>
      <c r="N1452" s="209"/>
      <c r="Q1452" s="182"/>
      <c r="R1452" s="183"/>
    </row>
    <row r="1453" spans="5:18">
      <c r="E1453" s="209"/>
      <c r="G1453" s="209"/>
      <c r="I1453" s="209"/>
      <c r="K1453" s="209"/>
      <c r="N1453" s="209"/>
      <c r="Q1453" s="182"/>
      <c r="R1453" s="183"/>
    </row>
    <row r="1454" spans="5:18">
      <c r="E1454" s="209"/>
      <c r="G1454" s="209"/>
      <c r="I1454" s="209"/>
      <c r="K1454" s="209"/>
      <c r="N1454" s="209"/>
      <c r="Q1454" s="182"/>
      <c r="R1454" s="183"/>
    </row>
    <row r="1455" spans="5:18">
      <c r="E1455" s="209"/>
      <c r="G1455" s="209"/>
      <c r="I1455" s="209"/>
      <c r="K1455" s="209"/>
      <c r="N1455" s="209"/>
      <c r="Q1455" s="182"/>
      <c r="R1455" s="183"/>
    </row>
    <row r="1456" spans="5:18">
      <c r="E1456" s="209"/>
      <c r="G1456" s="209"/>
      <c r="I1456" s="209"/>
      <c r="K1456" s="209"/>
      <c r="N1456" s="209"/>
      <c r="Q1456" s="182"/>
      <c r="R1456" s="183"/>
    </row>
    <row r="1457" spans="5:18">
      <c r="E1457" s="209"/>
      <c r="G1457" s="209"/>
      <c r="I1457" s="209"/>
      <c r="K1457" s="209"/>
      <c r="N1457" s="209"/>
      <c r="Q1457" s="182"/>
      <c r="R1457" s="183"/>
    </row>
    <row r="1458" spans="5:18">
      <c r="E1458" s="209"/>
      <c r="G1458" s="209"/>
      <c r="I1458" s="209"/>
      <c r="K1458" s="209"/>
      <c r="N1458" s="209"/>
      <c r="Q1458" s="182"/>
      <c r="R1458" s="183"/>
    </row>
    <row r="1459" spans="5:18">
      <c r="E1459" s="209"/>
      <c r="G1459" s="209"/>
      <c r="I1459" s="209"/>
      <c r="K1459" s="209"/>
      <c r="N1459" s="209"/>
      <c r="Q1459" s="182"/>
      <c r="R1459" s="183"/>
    </row>
    <row r="1460" spans="5:18">
      <c r="E1460" s="209"/>
      <c r="G1460" s="209"/>
      <c r="I1460" s="209"/>
      <c r="K1460" s="209"/>
      <c r="N1460" s="209"/>
      <c r="Q1460" s="182"/>
      <c r="R1460" s="183"/>
    </row>
    <row r="1461" spans="5:18">
      <c r="E1461" s="209"/>
      <c r="G1461" s="209"/>
      <c r="I1461" s="209"/>
      <c r="K1461" s="209"/>
      <c r="N1461" s="209"/>
      <c r="Q1461" s="182"/>
      <c r="R1461" s="183"/>
    </row>
    <row r="1462" spans="5:18">
      <c r="E1462" s="209"/>
      <c r="G1462" s="209"/>
      <c r="I1462" s="209"/>
      <c r="K1462" s="209"/>
      <c r="N1462" s="209"/>
      <c r="Q1462" s="182"/>
      <c r="R1462" s="183"/>
    </row>
    <row r="1463" spans="5:18">
      <c r="E1463" s="209"/>
      <c r="G1463" s="209"/>
      <c r="I1463" s="209"/>
      <c r="K1463" s="209"/>
      <c r="N1463" s="209"/>
      <c r="Q1463" s="182"/>
      <c r="R1463" s="183"/>
    </row>
    <row r="1464" spans="5:18">
      <c r="E1464" s="209"/>
      <c r="G1464" s="209"/>
      <c r="I1464" s="209"/>
      <c r="K1464" s="209"/>
      <c r="N1464" s="209"/>
      <c r="Q1464" s="182"/>
      <c r="R1464" s="183"/>
    </row>
    <row r="1465" spans="5:18">
      <c r="E1465" s="209"/>
      <c r="G1465" s="209"/>
      <c r="I1465" s="209"/>
      <c r="K1465" s="209"/>
      <c r="N1465" s="209"/>
      <c r="Q1465" s="182"/>
      <c r="R1465" s="183"/>
    </row>
    <row r="1466" spans="5:18">
      <c r="E1466" s="209"/>
      <c r="G1466" s="209"/>
      <c r="I1466" s="209"/>
      <c r="K1466" s="209"/>
      <c r="N1466" s="209"/>
      <c r="Q1466" s="182"/>
      <c r="R1466" s="183"/>
    </row>
    <row r="1467" spans="5:18">
      <c r="E1467" s="209"/>
      <c r="G1467" s="209"/>
      <c r="I1467" s="209"/>
      <c r="K1467" s="209"/>
      <c r="N1467" s="209"/>
      <c r="Q1467" s="182"/>
      <c r="R1467" s="183"/>
    </row>
    <row r="1468" spans="5:18">
      <c r="E1468" s="209"/>
      <c r="G1468" s="209"/>
      <c r="I1468" s="209"/>
      <c r="K1468" s="209"/>
      <c r="N1468" s="209"/>
      <c r="Q1468" s="182"/>
      <c r="R1468" s="183"/>
    </row>
    <row r="1469" spans="5:18">
      <c r="E1469" s="209"/>
      <c r="G1469" s="209"/>
      <c r="I1469" s="209"/>
      <c r="K1469" s="209"/>
      <c r="N1469" s="209"/>
      <c r="Q1469" s="182"/>
      <c r="R1469" s="183"/>
    </row>
    <row r="1470" spans="5:18">
      <c r="E1470" s="209"/>
      <c r="G1470" s="209"/>
      <c r="I1470" s="209"/>
      <c r="K1470" s="209"/>
      <c r="N1470" s="209"/>
      <c r="Q1470" s="182"/>
      <c r="R1470" s="183"/>
    </row>
    <row r="1471" spans="5:18">
      <c r="E1471" s="209"/>
      <c r="G1471" s="209"/>
      <c r="I1471" s="209"/>
      <c r="K1471" s="209"/>
      <c r="N1471" s="209"/>
      <c r="Q1471" s="182"/>
      <c r="R1471" s="183"/>
    </row>
    <row r="1472" spans="5:18">
      <c r="E1472" s="209"/>
      <c r="G1472" s="209"/>
      <c r="I1472" s="209"/>
      <c r="K1472" s="209"/>
      <c r="N1472" s="209"/>
      <c r="Q1472" s="182"/>
      <c r="R1472" s="183"/>
    </row>
    <row r="1473" spans="5:18">
      <c r="E1473" s="209"/>
      <c r="G1473" s="209"/>
      <c r="I1473" s="209"/>
      <c r="K1473" s="209"/>
      <c r="N1473" s="209"/>
      <c r="Q1473" s="182"/>
      <c r="R1473" s="183"/>
    </row>
    <row r="1474" spans="5:18">
      <c r="E1474" s="209"/>
      <c r="G1474" s="209"/>
      <c r="I1474" s="209"/>
      <c r="K1474" s="209"/>
      <c r="N1474" s="209"/>
      <c r="Q1474" s="182"/>
      <c r="R1474" s="183"/>
    </row>
    <row r="1475" spans="5:18">
      <c r="E1475" s="209"/>
      <c r="G1475" s="209"/>
      <c r="I1475" s="209"/>
      <c r="K1475" s="209"/>
      <c r="N1475" s="209"/>
      <c r="Q1475" s="182"/>
      <c r="R1475" s="183"/>
    </row>
    <row r="1476" spans="5:18">
      <c r="E1476" s="209"/>
      <c r="G1476" s="209"/>
      <c r="I1476" s="209"/>
      <c r="K1476" s="209"/>
      <c r="N1476" s="209"/>
      <c r="Q1476" s="182"/>
      <c r="R1476" s="183"/>
    </row>
    <row r="1477" spans="5:18">
      <c r="E1477" s="209"/>
      <c r="G1477" s="209"/>
      <c r="I1477" s="209"/>
      <c r="K1477" s="209"/>
      <c r="N1477" s="209"/>
      <c r="Q1477" s="182"/>
      <c r="R1477" s="183"/>
    </row>
    <row r="1478" spans="5:18">
      <c r="E1478" s="209"/>
      <c r="G1478" s="209"/>
      <c r="I1478" s="209"/>
      <c r="K1478" s="209"/>
      <c r="N1478" s="209"/>
      <c r="Q1478" s="182"/>
      <c r="R1478" s="183"/>
    </row>
    <row r="1479" spans="5:18">
      <c r="E1479" s="209"/>
      <c r="G1479" s="209"/>
      <c r="I1479" s="209"/>
      <c r="K1479" s="209"/>
      <c r="N1479" s="209"/>
      <c r="Q1479" s="182"/>
      <c r="R1479" s="183"/>
    </row>
    <row r="1480" spans="5:18">
      <c r="E1480" s="209"/>
      <c r="G1480" s="209"/>
      <c r="I1480" s="209"/>
      <c r="K1480" s="209"/>
      <c r="N1480" s="209"/>
      <c r="Q1480" s="182"/>
      <c r="R1480" s="183"/>
    </row>
    <row r="1481" spans="5:18">
      <c r="E1481" s="209"/>
      <c r="G1481" s="209"/>
      <c r="I1481" s="209"/>
      <c r="K1481" s="209"/>
      <c r="N1481" s="209"/>
      <c r="Q1481" s="182"/>
      <c r="R1481" s="183"/>
    </row>
    <row r="1482" spans="5:18">
      <c r="E1482" s="209"/>
      <c r="G1482" s="209"/>
      <c r="I1482" s="209"/>
      <c r="K1482" s="209"/>
      <c r="N1482" s="209"/>
      <c r="Q1482" s="182"/>
      <c r="R1482" s="183"/>
    </row>
    <row r="1483" spans="5:18">
      <c r="E1483" s="209"/>
      <c r="G1483" s="209"/>
      <c r="I1483" s="209"/>
      <c r="K1483" s="209"/>
      <c r="N1483" s="209"/>
      <c r="Q1483" s="182"/>
      <c r="R1483" s="183"/>
    </row>
    <row r="1484" spans="5:18">
      <c r="E1484" s="209"/>
      <c r="G1484" s="209"/>
      <c r="I1484" s="209"/>
      <c r="K1484" s="209"/>
      <c r="N1484" s="209"/>
      <c r="Q1484" s="182"/>
      <c r="R1484" s="183"/>
    </row>
    <row r="1485" spans="5:18">
      <c r="E1485" s="209"/>
      <c r="G1485" s="209"/>
      <c r="I1485" s="209"/>
      <c r="K1485" s="209"/>
      <c r="N1485" s="209"/>
      <c r="Q1485" s="182"/>
      <c r="R1485" s="183"/>
    </row>
    <row r="1486" spans="5:18">
      <c r="E1486" s="209"/>
      <c r="G1486" s="209"/>
      <c r="I1486" s="209"/>
      <c r="K1486" s="209"/>
      <c r="N1486" s="209"/>
      <c r="Q1486" s="182"/>
      <c r="R1486" s="183"/>
    </row>
    <row r="1487" spans="5:18">
      <c r="E1487" s="209"/>
      <c r="G1487" s="209"/>
      <c r="I1487" s="209"/>
      <c r="K1487" s="209"/>
      <c r="N1487" s="209"/>
      <c r="Q1487" s="182"/>
      <c r="R1487" s="183"/>
    </row>
    <row r="1488" spans="5:18">
      <c r="E1488" s="209"/>
      <c r="G1488" s="209"/>
      <c r="I1488" s="209"/>
      <c r="K1488" s="209"/>
      <c r="N1488" s="209"/>
      <c r="Q1488" s="182"/>
      <c r="R1488" s="183"/>
    </row>
    <row r="1489" spans="5:18">
      <c r="E1489" s="209"/>
      <c r="G1489" s="209"/>
      <c r="I1489" s="209"/>
      <c r="K1489" s="209"/>
      <c r="N1489" s="209"/>
      <c r="Q1489" s="182"/>
      <c r="R1489" s="183"/>
    </row>
    <row r="1490" spans="5:18">
      <c r="E1490" s="209"/>
      <c r="G1490" s="209"/>
      <c r="I1490" s="209"/>
      <c r="K1490" s="209"/>
      <c r="N1490" s="209"/>
      <c r="Q1490" s="182"/>
      <c r="R1490" s="183"/>
    </row>
    <row r="1491" spans="5:18">
      <c r="E1491" s="209"/>
      <c r="G1491" s="209"/>
      <c r="I1491" s="209"/>
      <c r="K1491" s="209"/>
      <c r="N1491" s="209"/>
      <c r="Q1491" s="182"/>
      <c r="R1491" s="183"/>
    </row>
    <row r="1492" spans="5:18">
      <c r="E1492" s="209"/>
      <c r="G1492" s="209"/>
      <c r="I1492" s="209"/>
      <c r="K1492" s="209"/>
      <c r="N1492" s="209"/>
      <c r="Q1492" s="182"/>
      <c r="R1492" s="183"/>
    </row>
    <row r="1493" spans="5:18">
      <c r="E1493" s="209"/>
      <c r="G1493" s="209"/>
      <c r="I1493" s="209"/>
      <c r="K1493" s="209"/>
      <c r="N1493" s="209"/>
      <c r="Q1493" s="182"/>
      <c r="R1493" s="183"/>
    </row>
    <row r="1494" spans="5:18">
      <c r="E1494" s="209"/>
      <c r="G1494" s="209"/>
      <c r="I1494" s="209"/>
      <c r="K1494" s="209"/>
      <c r="N1494" s="209"/>
      <c r="Q1494" s="182"/>
      <c r="R1494" s="183"/>
    </row>
    <row r="1495" spans="5:18">
      <c r="E1495" s="209"/>
      <c r="G1495" s="209"/>
      <c r="I1495" s="209"/>
      <c r="K1495" s="209"/>
      <c r="N1495" s="209"/>
      <c r="Q1495" s="182"/>
      <c r="R1495" s="183"/>
    </row>
    <row r="1496" spans="5:18">
      <c r="E1496" s="209"/>
      <c r="G1496" s="209"/>
      <c r="I1496" s="209"/>
      <c r="K1496" s="209"/>
      <c r="N1496" s="209"/>
      <c r="Q1496" s="182"/>
      <c r="R1496" s="183"/>
    </row>
    <row r="1497" spans="5:18">
      <c r="E1497" s="209"/>
      <c r="G1497" s="209"/>
      <c r="I1497" s="209"/>
      <c r="K1497" s="209"/>
      <c r="N1497" s="209"/>
      <c r="Q1497" s="182"/>
      <c r="R1497" s="183"/>
    </row>
    <row r="1498" spans="5:18">
      <c r="E1498" s="209"/>
      <c r="G1498" s="209"/>
      <c r="I1498" s="209"/>
      <c r="K1498" s="209"/>
      <c r="N1498" s="209"/>
      <c r="Q1498" s="182"/>
      <c r="R1498" s="183"/>
    </row>
    <row r="1499" spans="5:18">
      <c r="E1499" s="209"/>
      <c r="G1499" s="209"/>
      <c r="I1499" s="209"/>
      <c r="K1499" s="209"/>
      <c r="N1499" s="209"/>
      <c r="Q1499" s="182"/>
      <c r="R1499" s="183"/>
    </row>
    <row r="1500" spans="5:18">
      <c r="E1500" s="209"/>
      <c r="G1500" s="209"/>
      <c r="I1500" s="209"/>
      <c r="K1500" s="209"/>
      <c r="N1500" s="209"/>
      <c r="Q1500" s="182"/>
      <c r="R1500" s="183"/>
    </row>
    <row r="1501" spans="5:18">
      <c r="E1501" s="209"/>
      <c r="G1501" s="209"/>
      <c r="I1501" s="209"/>
      <c r="K1501" s="209"/>
      <c r="N1501" s="209"/>
      <c r="Q1501" s="182"/>
      <c r="R1501" s="183"/>
    </row>
    <row r="1502" spans="5:18">
      <c r="E1502" s="209"/>
      <c r="G1502" s="209"/>
      <c r="I1502" s="209"/>
      <c r="K1502" s="209"/>
      <c r="N1502" s="209"/>
      <c r="Q1502" s="182"/>
      <c r="R1502" s="183"/>
    </row>
    <row r="1503" spans="5:18">
      <c r="E1503" s="209"/>
      <c r="G1503" s="209"/>
      <c r="I1503" s="209"/>
      <c r="K1503" s="209"/>
      <c r="N1503" s="209"/>
      <c r="Q1503" s="182"/>
      <c r="R1503" s="183"/>
    </row>
    <row r="1504" spans="5:18">
      <c r="E1504" s="209"/>
      <c r="G1504" s="209"/>
      <c r="I1504" s="209"/>
      <c r="K1504" s="209"/>
      <c r="N1504" s="209"/>
      <c r="Q1504" s="182"/>
      <c r="R1504" s="183"/>
    </row>
    <row r="1505" spans="5:18">
      <c r="E1505" s="209"/>
      <c r="G1505" s="209"/>
      <c r="I1505" s="209"/>
      <c r="K1505" s="209"/>
      <c r="N1505" s="209"/>
      <c r="Q1505" s="182"/>
      <c r="R1505" s="183"/>
    </row>
    <row r="1506" spans="5:18">
      <c r="E1506" s="209"/>
      <c r="G1506" s="209"/>
      <c r="I1506" s="209"/>
      <c r="K1506" s="209"/>
      <c r="N1506" s="209"/>
      <c r="Q1506" s="182"/>
      <c r="R1506" s="183"/>
    </row>
    <row r="1507" spans="5:18">
      <c r="E1507" s="209"/>
      <c r="G1507" s="209"/>
      <c r="I1507" s="209"/>
      <c r="K1507" s="209"/>
      <c r="N1507" s="209"/>
      <c r="Q1507" s="182"/>
      <c r="R1507" s="183"/>
    </row>
    <row r="1508" spans="5:18">
      <c r="E1508" s="209"/>
      <c r="G1508" s="209"/>
      <c r="I1508" s="209"/>
      <c r="K1508" s="209"/>
      <c r="N1508" s="209"/>
      <c r="Q1508" s="182"/>
      <c r="R1508" s="183"/>
    </row>
    <row r="1509" spans="5:18">
      <c r="E1509" s="209"/>
      <c r="G1509" s="209"/>
      <c r="I1509" s="209"/>
      <c r="K1509" s="209"/>
      <c r="N1509" s="209"/>
      <c r="Q1509" s="182"/>
      <c r="R1509" s="183"/>
    </row>
    <row r="1510" spans="5:18">
      <c r="E1510" s="209"/>
      <c r="G1510" s="209"/>
      <c r="I1510" s="209"/>
      <c r="K1510" s="209"/>
      <c r="N1510" s="209"/>
      <c r="Q1510" s="182"/>
      <c r="R1510" s="183"/>
    </row>
    <row r="1511" spans="5:18">
      <c r="E1511" s="209"/>
      <c r="G1511" s="209"/>
      <c r="I1511" s="209"/>
      <c r="K1511" s="209"/>
      <c r="N1511" s="209"/>
      <c r="Q1511" s="182"/>
      <c r="R1511" s="183"/>
    </row>
    <row r="1512" spans="5:18">
      <c r="E1512" s="209"/>
      <c r="G1512" s="209"/>
      <c r="I1512" s="209"/>
      <c r="K1512" s="209"/>
      <c r="N1512" s="209"/>
      <c r="Q1512" s="182"/>
      <c r="R1512" s="183"/>
    </row>
    <row r="1513" spans="5:18">
      <c r="E1513" s="209"/>
      <c r="G1513" s="209"/>
      <c r="I1513" s="209"/>
      <c r="K1513" s="209"/>
      <c r="N1513" s="209"/>
      <c r="Q1513" s="182"/>
      <c r="R1513" s="183"/>
    </row>
    <row r="1514" spans="5:18">
      <c r="E1514" s="209"/>
      <c r="G1514" s="209"/>
      <c r="I1514" s="209"/>
      <c r="K1514" s="209"/>
      <c r="N1514" s="209"/>
      <c r="Q1514" s="182"/>
      <c r="R1514" s="183"/>
    </row>
    <row r="1515" spans="5:18">
      <c r="E1515" s="209"/>
      <c r="G1515" s="209"/>
      <c r="I1515" s="209"/>
      <c r="K1515" s="209"/>
      <c r="N1515" s="209"/>
      <c r="Q1515" s="182"/>
      <c r="R1515" s="183"/>
    </row>
    <row r="1516" spans="5:18">
      <c r="E1516" s="209"/>
      <c r="G1516" s="209"/>
      <c r="I1516" s="209"/>
      <c r="K1516" s="209"/>
      <c r="N1516" s="209"/>
      <c r="Q1516" s="182"/>
      <c r="R1516" s="183"/>
    </row>
    <row r="1517" spans="5:18">
      <c r="E1517" s="209"/>
      <c r="G1517" s="209"/>
      <c r="I1517" s="209"/>
      <c r="K1517" s="209"/>
      <c r="N1517" s="209"/>
      <c r="Q1517" s="182"/>
      <c r="R1517" s="183"/>
    </row>
    <row r="1518" spans="5:18">
      <c r="E1518" s="209"/>
      <c r="G1518" s="209"/>
      <c r="I1518" s="209"/>
      <c r="K1518" s="209"/>
      <c r="N1518" s="209"/>
      <c r="Q1518" s="182"/>
      <c r="R1518" s="183"/>
    </row>
    <row r="1519" spans="5:18">
      <c r="E1519" s="209"/>
      <c r="G1519" s="209"/>
      <c r="I1519" s="209"/>
      <c r="K1519" s="209"/>
      <c r="N1519" s="209"/>
      <c r="Q1519" s="182"/>
      <c r="R1519" s="183"/>
    </row>
    <row r="1520" spans="5:18">
      <c r="E1520" s="209"/>
      <c r="G1520" s="209"/>
      <c r="I1520" s="209"/>
      <c r="K1520" s="209"/>
      <c r="N1520" s="209"/>
      <c r="Q1520" s="182"/>
      <c r="R1520" s="183"/>
    </row>
    <row r="1521" spans="5:18">
      <c r="E1521" s="209"/>
      <c r="G1521" s="209"/>
      <c r="I1521" s="209"/>
      <c r="K1521" s="209"/>
      <c r="N1521" s="209"/>
      <c r="Q1521" s="182"/>
      <c r="R1521" s="183"/>
    </row>
    <row r="1522" spans="5:18">
      <c r="E1522" s="209"/>
      <c r="G1522" s="209"/>
      <c r="I1522" s="209"/>
      <c r="K1522" s="209"/>
      <c r="N1522" s="209"/>
      <c r="Q1522" s="182"/>
      <c r="R1522" s="183"/>
    </row>
    <row r="1523" spans="5:18">
      <c r="E1523" s="209"/>
      <c r="G1523" s="209"/>
      <c r="I1523" s="209"/>
      <c r="K1523" s="209"/>
      <c r="N1523" s="209"/>
      <c r="Q1523" s="182"/>
      <c r="R1523" s="183"/>
    </row>
    <row r="1524" spans="5:18">
      <c r="E1524" s="209"/>
      <c r="G1524" s="209"/>
      <c r="I1524" s="209"/>
      <c r="K1524" s="209"/>
      <c r="N1524" s="209"/>
      <c r="Q1524" s="182"/>
      <c r="R1524" s="183"/>
    </row>
    <row r="1525" spans="5:18">
      <c r="E1525" s="209"/>
      <c r="G1525" s="209"/>
      <c r="I1525" s="209"/>
      <c r="K1525" s="209"/>
      <c r="N1525" s="209"/>
      <c r="Q1525" s="182"/>
      <c r="R1525" s="183"/>
    </row>
    <row r="1526" spans="5:18">
      <c r="E1526" s="209"/>
      <c r="G1526" s="209"/>
      <c r="I1526" s="209"/>
      <c r="K1526" s="209"/>
      <c r="N1526" s="209"/>
      <c r="Q1526" s="182"/>
      <c r="R1526" s="183"/>
    </row>
    <row r="1527" spans="5:18">
      <c r="E1527" s="209"/>
      <c r="G1527" s="209"/>
      <c r="I1527" s="209"/>
      <c r="K1527" s="209"/>
      <c r="N1527" s="209"/>
      <c r="Q1527" s="182"/>
      <c r="R1527" s="183"/>
    </row>
    <row r="1528" spans="5:18">
      <c r="E1528" s="209"/>
      <c r="G1528" s="209"/>
      <c r="I1528" s="209"/>
      <c r="K1528" s="209"/>
      <c r="N1528" s="209"/>
      <c r="Q1528" s="182"/>
      <c r="R1528" s="183"/>
    </row>
    <row r="1529" spans="5:18">
      <c r="E1529" s="209"/>
      <c r="G1529" s="209"/>
      <c r="I1529" s="209"/>
      <c r="K1529" s="209"/>
      <c r="N1529" s="209"/>
      <c r="Q1529" s="182"/>
      <c r="R1529" s="183"/>
    </row>
    <row r="1530" spans="5:18">
      <c r="E1530" s="209"/>
      <c r="G1530" s="209"/>
      <c r="I1530" s="209"/>
      <c r="K1530" s="209"/>
      <c r="N1530" s="209"/>
      <c r="Q1530" s="182"/>
      <c r="R1530" s="183"/>
    </row>
    <row r="1531" spans="5:18">
      <c r="E1531" s="209"/>
      <c r="G1531" s="209"/>
      <c r="I1531" s="209"/>
      <c r="K1531" s="209"/>
      <c r="N1531" s="209"/>
      <c r="Q1531" s="182"/>
      <c r="R1531" s="183"/>
    </row>
    <row r="1532" spans="5:18">
      <c r="E1532" s="209"/>
      <c r="G1532" s="209"/>
      <c r="I1532" s="209"/>
      <c r="K1532" s="209"/>
      <c r="N1532" s="209"/>
      <c r="Q1532" s="182"/>
      <c r="R1532" s="183"/>
    </row>
    <row r="1533" spans="5:18">
      <c r="E1533" s="209"/>
      <c r="G1533" s="209"/>
      <c r="I1533" s="209"/>
      <c r="K1533" s="209"/>
      <c r="N1533" s="209"/>
      <c r="Q1533" s="182"/>
      <c r="R1533" s="183"/>
    </row>
    <row r="1534" spans="5:18">
      <c r="E1534" s="209"/>
      <c r="G1534" s="209"/>
      <c r="I1534" s="209"/>
      <c r="K1534" s="209"/>
      <c r="N1534" s="209"/>
      <c r="Q1534" s="182"/>
      <c r="R1534" s="183"/>
    </row>
    <row r="1535" spans="5:18">
      <c r="E1535" s="209"/>
      <c r="G1535" s="209"/>
      <c r="I1535" s="209"/>
      <c r="K1535" s="209"/>
      <c r="N1535" s="209"/>
      <c r="Q1535" s="182"/>
      <c r="R1535" s="183"/>
    </row>
    <row r="1536" spans="5:18">
      <c r="E1536" s="209"/>
      <c r="G1536" s="209"/>
      <c r="I1536" s="209"/>
      <c r="K1536" s="209"/>
      <c r="N1536" s="209"/>
      <c r="Q1536" s="182"/>
      <c r="R1536" s="183"/>
    </row>
    <row r="1537" spans="5:18">
      <c r="E1537" s="209"/>
      <c r="G1537" s="209"/>
      <c r="I1537" s="209"/>
      <c r="K1537" s="209"/>
      <c r="N1537" s="209"/>
      <c r="Q1537" s="182"/>
      <c r="R1537" s="183"/>
    </row>
    <row r="1538" spans="5:18">
      <c r="E1538" s="209"/>
      <c r="G1538" s="209"/>
      <c r="I1538" s="209"/>
      <c r="K1538" s="209"/>
      <c r="N1538" s="209"/>
      <c r="Q1538" s="182"/>
      <c r="R1538" s="183"/>
    </row>
    <row r="1539" spans="5:18">
      <c r="E1539" s="209"/>
      <c r="G1539" s="209"/>
      <c r="I1539" s="209"/>
      <c r="K1539" s="209"/>
      <c r="N1539" s="209"/>
      <c r="Q1539" s="182"/>
      <c r="R1539" s="183"/>
    </row>
    <row r="1540" spans="5:18">
      <c r="E1540" s="209"/>
      <c r="G1540" s="209"/>
      <c r="I1540" s="209"/>
      <c r="K1540" s="209"/>
      <c r="N1540" s="209"/>
      <c r="Q1540" s="182"/>
      <c r="R1540" s="183"/>
    </row>
    <row r="1541" spans="5:18">
      <c r="E1541" s="209"/>
      <c r="G1541" s="209"/>
      <c r="I1541" s="209"/>
      <c r="K1541" s="209"/>
      <c r="N1541" s="209"/>
      <c r="Q1541" s="182"/>
      <c r="R1541" s="183"/>
    </row>
    <row r="1542" spans="5:18">
      <c r="E1542" s="209"/>
      <c r="G1542" s="209"/>
      <c r="I1542" s="209"/>
      <c r="K1542" s="209"/>
      <c r="N1542" s="209"/>
      <c r="Q1542" s="182"/>
      <c r="R1542" s="183"/>
    </row>
    <row r="1543" spans="5:18">
      <c r="E1543" s="209"/>
      <c r="G1543" s="209"/>
      <c r="I1543" s="209"/>
      <c r="K1543" s="209"/>
      <c r="N1543" s="209"/>
      <c r="Q1543" s="182"/>
      <c r="R1543" s="183"/>
    </row>
    <row r="1544" spans="5:18">
      <c r="E1544" s="209"/>
      <c r="G1544" s="209"/>
      <c r="I1544" s="209"/>
      <c r="K1544" s="209"/>
      <c r="N1544" s="209"/>
      <c r="Q1544" s="182"/>
      <c r="R1544" s="183"/>
    </row>
    <row r="1545" spans="5:18">
      <c r="E1545" s="209"/>
      <c r="G1545" s="209"/>
      <c r="I1545" s="209"/>
      <c r="K1545" s="209"/>
      <c r="N1545" s="209"/>
      <c r="Q1545" s="182"/>
      <c r="R1545" s="183"/>
    </row>
    <row r="1546" spans="5:18">
      <c r="E1546" s="209"/>
      <c r="G1546" s="209"/>
      <c r="I1546" s="209"/>
      <c r="K1546" s="209"/>
      <c r="N1546" s="209"/>
      <c r="Q1546" s="182"/>
      <c r="R1546" s="183"/>
    </row>
    <row r="1547" spans="5:18">
      <c r="E1547" s="209"/>
      <c r="G1547" s="209"/>
      <c r="I1547" s="209"/>
      <c r="K1547" s="209"/>
      <c r="N1547" s="209"/>
      <c r="Q1547" s="182"/>
      <c r="R1547" s="183"/>
    </row>
    <row r="1548" spans="5:18">
      <c r="E1548" s="209"/>
      <c r="G1548" s="209"/>
      <c r="I1548" s="209"/>
      <c r="K1548" s="209"/>
      <c r="N1548" s="209"/>
      <c r="Q1548" s="182"/>
      <c r="R1548" s="183"/>
    </row>
    <row r="1549" spans="5:18">
      <c r="E1549" s="209"/>
      <c r="G1549" s="209"/>
      <c r="I1549" s="209"/>
      <c r="K1549" s="209"/>
      <c r="N1549" s="209"/>
      <c r="Q1549" s="182"/>
      <c r="R1549" s="183"/>
    </row>
    <row r="1550" spans="5:18">
      <c r="E1550" s="209"/>
      <c r="G1550" s="209"/>
      <c r="I1550" s="209"/>
      <c r="K1550" s="209"/>
      <c r="N1550" s="209"/>
      <c r="Q1550" s="182"/>
      <c r="R1550" s="183"/>
    </row>
    <row r="1551" spans="5:18">
      <c r="E1551" s="209"/>
      <c r="G1551" s="209"/>
      <c r="I1551" s="209"/>
      <c r="K1551" s="209"/>
      <c r="N1551" s="209"/>
      <c r="Q1551" s="182"/>
      <c r="R1551" s="183"/>
    </row>
    <row r="1552" spans="5:18">
      <c r="E1552" s="209"/>
      <c r="G1552" s="209"/>
      <c r="I1552" s="209"/>
      <c r="K1552" s="209"/>
      <c r="N1552" s="209"/>
      <c r="Q1552" s="182"/>
      <c r="R1552" s="183"/>
    </row>
    <row r="1553" spans="5:18">
      <c r="E1553" s="209"/>
      <c r="G1553" s="209"/>
      <c r="I1553" s="209"/>
      <c r="K1553" s="209"/>
      <c r="N1553" s="209"/>
      <c r="Q1553" s="182"/>
      <c r="R1553" s="183"/>
    </row>
    <row r="1554" spans="5:18">
      <c r="E1554" s="209"/>
      <c r="G1554" s="209"/>
      <c r="I1554" s="209"/>
      <c r="K1554" s="209"/>
      <c r="N1554" s="209"/>
      <c r="Q1554" s="182"/>
      <c r="R1554" s="183"/>
    </row>
    <row r="1555" spans="5:18">
      <c r="E1555" s="209"/>
      <c r="G1555" s="209"/>
      <c r="I1555" s="209"/>
      <c r="K1555" s="209"/>
      <c r="N1555" s="209"/>
      <c r="Q1555" s="182"/>
      <c r="R1555" s="183"/>
    </row>
    <row r="1556" spans="5:18">
      <c r="E1556" s="209"/>
      <c r="G1556" s="209"/>
      <c r="I1556" s="209"/>
      <c r="K1556" s="209"/>
      <c r="N1556" s="209"/>
      <c r="Q1556" s="182"/>
      <c r="R1556" s="183"/>
    </row>
    <row r="1557" spans="5:18">
      <c r="E1557" s="209"/>
      <c r="G1557" s="209"/>
      <c r="I1557" s="209"/>
      <c r="K1557" s="209"/>
      <c r="N1557" s="209"/>
      <c r="Q1557" s="182"/>
      <c r="R1557" s="183"/>
    </row>
    <row r="1558" spans="5:18">
      <c r="E1558" s="209"/>
      <c r="G1558" s="209"/>
      <c r="I1558" s="209"/>
      <c r="K1558" s="209"/>
      <c r="N1558" s="209"/>
      <c r="Q1558" s="182"/>
      <c r="R1558" s="183"/>
    </row>
    <row r="1559" spans="5:18">
      <c r="E1559" s="209"/>
      <c r="G1559" s="209"/>
      <c r="I1559" s="209"/>
      <c r="K1559" s="209"/>
      <c r="N1559" s="209"/>
      <c r="Q1559" s="182"/>
      <c r="R1559" s="183"/>
    </row>
    <row r="1560" spans="5:18">
      <c r="E1560" s="209"/>
      <c r="G1560" s="209"/>
      <c r="I1560" s="209"/>
      <c r="K1560" s="209"/>
      <c r="N1560" s="209"/>
      <c r="Q1560" s="182"/>
      <c r="R1560" s="183"/>
    </row>
    <row r="1561" spans="5:18">
      <c r="E1561" s="209"/>
      <c r="G1561" s="209"/>
      <c r="I1561" s="209"/>
      <c r="K1561" s="209"/>
      <c r="N1561" s="209"/>
      <c r="Q1561" s="182"/>
      <c r="R1561" s="183"/>
    </row>
    <row r="1562" spans="5:18">
      <c r="E1562" s="209"/>
      <c r="G1562" s="209"/>
      <c r="I1562" s="209"/>
      <c r="K1562" s="209"/>
      <c r="N1562" s="209"/>
      <c r="Q1562" s="182"/>
      <c r="R1562" s="183"/>
    </row>
    <row r="1563" spans="5:18">
      <c r="E1563" s="209"/>
      <c r="G1563" s="209"/>
      <c r="I1563" s="209"/>
      <c r="K1563" s="209"/>
      <c r="N1563" s="209"/>
      <c r="Q1563" s="182"/>
      <c r="R1563" s="183"/>
    </row>
    <row r="1564" spans="5:18">
      <c r="E1564" s="209"/>
      <c r="G1564" s="209"/>
      <c r="I1564" s="209"/>
      <c r="K1564" s="209"/>
      <c r="N1564" s="209"/>
      <c r="Q1564" s="182"/>
      <c r="R1564" s="183"/>
    </row>
    <row r="1565" spans="5:18">
      <c r="E1565" s="209"/>
      <c r="G1565" s="209"/>
      <c r="I1565" s="209"/>
      <c r="K1565" s="209"/>
      <c r="N1565" s="209"/>
      <c r="Q1565" s="182"/>
      <c r="R1565" s="183"/>
    </row>
    <row r="1566" spans="5:18">
      <c r="E1566" s="209"/>
      <c r="G1566" s="209"/>
      <c r="I1566" s="209"/>
      <c r="K1566" s="209"/>
      <c r="N1566" s="209"/>
      <c r="Q1566" s="182"/>
      <c r="R1566" s="183"/>
    </row>
    <row r="1567" spans="5:18">
      <c r="E1567" s="209"/>
      <c r="G1567" s="209"/>
      <c r="I1567" s="209"/>
      <c r="K1567" s="209"/>
      <c r="N1567" s="209"/>
      <c r="Q1567" s="182"/>
      <c r="R1567" s="183"/>
    </row>
    <row r="1568" spans="5:18">
      <c r="E1568" s="209"/>
      <c r="G1568" s="209"/>
      <c r="I1568" s="209"/>
      <c r="K1568" s="209"/>
      <c r="N1568" s="209"/>
      <c r="Q1568" s="182"/>
      <c r="R1568" s="183"/>
    </row>
    <row r="1569" spans="5:18">
      <c r="E1569" s="209"/>
      <c r="G1569" s="209"/>
      <c r="I1569" s="209"/>
      <c r="K1569" s="209"/>
      <c r="N1569" s="209"/>
      <c r="Q1569" s="182"/>
      <c r="R1569" s="183"/>
    </row>
    <row r="1570" spans="5:18">
      <c r="E1570" s="209"/>
      <c r="G1570" s="209"/>
      <c r="I1570" s="209"/>
      <c r="K1570" s="209"/>
      <c r="N1570" s="209"/>
      <c r="Q1570" s="182"/>
      <c r="R1570" s="183"/>
    </row>
    <row r="1571" spans="5:18">
      <c r="E1571" s="209"/>
      <c r="G1571" s="209"/>
      <c r="I1571" s="209"/>
      <c r="K1571" s="209"/>
      <c r="N1571" s="209"/>
      <c r="Q1571" s="182"/>
      <c r="R1571" s="183"/>
    </row>
    <row r="1572" spans="5:18">
      <c r="E1572" s="209"/>
      <c r="G1572" s="209"/>
      <c r="I1572" s="209"/>
      <c r="K1572" s="209"/>
      <c r="N1572" s="209"/>
      <c r="Q1572" s="182"/>
      <c r="R1572" s="183"/>
    </row>
    <row r="1573" spans="5:18">
      <c r="E1573" s="209"/>
      <c r="G1573" s="209"/>
      <c r="I1573" s="209"/>
      <c r="K1573" s="209"/>
      <c r="N1573" s="209"/>
      <c r="Q1573" s="182"/>
      <c r="R1573" s="183"/>
    </row>
    <row r="1574" spans="5:18">
      <c r="E1574" s="209"/>
      <c r="G1574" s="209"/>
      <c r="I1574" s="209"/>
      <c r="K1574" s="209"/>
      <c r="N1574" s="209"/>
      <c r="Q1574" s="182"/>
      <c r="R1574" s="183"/>
    </row>
    <row r="1575" spans="5:18">
      <c r="E1575" s="209"/>
      <c r="G1575" s="209"/>
      <c r="I1575" s="209"/>
      <c r="K1575" s="209"/>
      <c r="N1575" s="209"/>
      <c r="Q1575" s="182"/>
      <c r="R1575" s="183"/>
    </row>
    <row r="1576" spans="5:18">
      <c r="E1576" s="209"/>
      <c r="G1576" s="209"/>
      <c r="I1576" s="209"/>
      <c r="K1576" s="209"/>
      <c r="N1576" s="209"/>
      <c r="Q1576" s="182"/>
      <c r="R1576" s="183"/>
    </row>
    <row r="1577" spans="5:18">
      <c r="E1577" s="209"/>
      <c r="G1577" s="209"/>
      <c r="I1577" s="209"/>
      <c r="K1577" s="209"/>
      <c r="N1577" s="209"/>
      <c r="Q1577" s="182"/>
      <c r="R1577" s="183"/>
    </row>
    <row r="1578" spans="5:18">
      <c r="E1578" s="209"/>
      <c r="G1578" s="209"/>
      <c r="I1578" s="209"/>
      <c r="K1578" s="209"/>
      <c r="N1578" s="209"/>
      <c r="Q1578" s="182"/>
      <c r="R1578" s="183"/>
    </row>
    <row r="1579" spans="5:18">
      <c r="E1579" s="209"/>
      <c r="G1579" s="209"/>
      <c r="I1579" s="209"/>
      <c r="K1579" s="209"/>
      <c r="N1579" s="209"/>
      <c r="Q1579" s="182"/>
      <c r="R1579" s="183"/>
    </row>
    <row r="1580" spans="5:18">
      <c r="E1580" s="209"/>
      <c r="G1580" s="209"/>
      <c r="I1580" s="209"/>
      <c r="K1580" s="209"/>
      <c r="N1580" s="209"/>
      <c r="Q1580" s="182"/>
      <c r="R1580" s="183"/>
    </row>
    <row r="1581" spans="5:18">
      <c r="E1581" s="209"/>
      <c r="G1581" s="209"/>
      <c r="I1581" s="209"/>
      <c r="K1581" s="209"/>
      <c r="N1581" s="209"/>
      <c r="Q1581" s="182"/>
      <c r="R1581" s="183"/>
    </row>
    <row r="1582" spans="5:18">
      <c r="E1582" s="209"/>
      <c r="G1582" s="209"/>
      <c r="I1582" s="209"/>
      <c r="K1582" s="209"/>
      <c r="N1582" s="209"/>
      <c r="Q1582" s="182"/>
      <c r="R1582" s="183"/>
    </row>
    <row r="1583" spans="5:18">
      <c r="E1583" s="209"/>
      <c r="G1583" s="209"/>
      <c r="I1583" s="209"/>
      <c r="K1583" s="209"/>
      <c r="N1583" s="209"/>
      <c r="Q1583" s="182"/>
      <c r="R1583" s="183"/>
    </row>
    <row r="1584" spans="5:18">
      <c r="E1584" s="209"/>
      <c r="G1584" s="209"/>
      <c r="I1584" s="209"/>
      <c r="K1584" s="209"/>
      <c r="N1584" s="209"/>
      <c r="Q1584" s="182"/>
      <c r="R1584" s="183"/>
    </row>
    <row r="1585" spans="5:18">
      <c r="E1585" s="209"/>
      <c r="G1585" s="209"/>
      <c r="I1585" s="209"/>
      <c r="K1585" s="209"/>
      <c r="N1585" s="209"/>
      <c r="Q1585" s="182"/>
      <c r="R1585" s="183"/>
    </row>
    <row r="1586" spans="5:18">
      <c r="E1586" s="209"/>
      <c r="G1586" s="209"/>
      <c r="I1586" s="209"/>
      <c r="K1586" s="209"/>
      <c r="N1586" s="209"/>
      <c r="Q1586" s="182"/>
      <c r="R1586" s="183"/>
    </row>
    <row r="1587" spans="5:18">
      <c r="E1587" s="209"/>
      <c r="G1587" s="209"/>
      <c r="I1587" s="209"/>
      <c r="K1587" s="209"/>
      <c r="N1587" s="209"/>
      <c r="Q1587" s="182"/>
      <c r="R1587" s="183"/>
    </row>
    <row r="1588" spans="5:18">
      <c r="E1588" s="209"/>
      <c r="G1588" s="209"/>
      <c r="I1588" s="209"/>
      <c r="K1588" s="209"/>
      <c r="N1588" s="209"/>
      <c r="Q1588" s="182"/>
      <c r="R1588" s="183"/>
    </row>
    <row r="1589" spans="5:18">
      <c r="E1589" s="209"/>
      <c r="G1589" s="209"/>
      <c r="I1589" s="209"/>
      <c r="K1589" s="209"/>
      <c r="N1589" s="209"/>
      <c r="Q1589" s="182"/>
      <c r="R1589" s="183"/>
    </row>
    <row r="1590" spans="5:18">
      <c r="E1590" s="209"/>
      <c r="G1590" s="209"/>
      <c r="I1590" s="209"/>
      <c r="K1590" s="209"/>
      <c r="N1590" s="209"/>
      <c r="Q1590" s="182"/>
      <c r="R1590" s="183"/>
    </row>
    <row r="1591" spans="5:18">
      <c r="E1591" s="209"/>
      <c r="G1591" s="209"/>
      <c r="I1591" s="209"/>
      <c r="K1591" s="209"/>
      <c r="N1591" s="209"/>
      <c r="Q1591" s="182"/>
      <c r="R1591" s="183"/>
    </row>
    <row r="1592" spans="5:18">
      <c r="E1592" s="209"/>
      <c r="G1592" s="209"/>
      <c r="I1592" s="209"/>
      <c r="K1592" s="209"/>
      <c r="N1592" s="209"/>
      <c r="Q1592" s="182"/>
      <c r="R1592" s="183"/>
    </row>
    <row r="1593" spans="5:18">
      <c r="E1593" s="209"/>
      <c r="G1593" s="209"/>
      <c r="I1593" s="209"/>
      <c r="K1593" s="209"/>
      <c r="N1593" s="209"/>
      <c r="Q1593" s="182"/>
      <c r="R1593" s="183"/>
    </row>
    <row r="1594" spans="5:18">
      <c r="E1594" s="209"/>
      <c r="G1594" s="209"/>
      <c r="I1594" s="209"/>
      <c r="K1594" s="209"/>
      <c r="N1594" s="209"/>
      <c r="Q1594" s="182"/>
      <c r="R1594" s="183"/>
    </row>
    <row r="1595" spans="5:18">
      <c r="E1595" s="209"/>
      <c r="G1595" s="209"/>
      <c r="I1595" s="209"/>
      <c r="K1595" s="209"/>
      <c r="N1595" s="209"/>
      <c r="Q1595" s="182"/>
      <c r="R1595" s="183"/>
    </row>
    <row r="1596" spans="5:18">
      <c r="E1596" s="209"/>
      <c r="G1596" s="209"/>
      <c r="I1596" s="209"/>
      <c r="K1596" s="209"/>
      <c r="N1596" s="209"/>
      <c r="Q1596" s="182"/>
      <c r="R1596" s="183"/>
    </row>
    <row r="1597" spans="5:18">
      <c r="E1597" s="209"/>
      <c r="G1597" s="209"/>
      <c r="I1597" s="209"/>
      <c r="K1597" s="209"/>
      <c r="N1597" s="209"/>
      <c r="Q1597" s="182"/>
      <c r="R1597" s="183"/>
    </row>
    <row r="1598" spans="5:18">
      <c r="E1598" s="209"/>
      <c r="G1598" s="209"/>
      <c r="I1598" s="209"/>
      <c r="K1598" s="209"/>
      <c r="N1598" s="209"/>
      <c r="Q1598" s="182"/>
      <c r="R1598" s="183"/>
    </row>
    <row r="1599" spans="5:18">
      <c r="E1599" s="209"/>
      <c r="G1599" s="209"/>
      <c r="I1599" s="209"/>
      <c r="K1599" s="209"/>
      <c r="N1599" s="209"/>
      <c r="Q1599" s="182"/>
      <c r="R1599" s="183"/>
    </row>
    <row r="1600" spans="5:18">
      <c r="E1600" s="209"/>
      <c r="G1600" s="209"/>
      <c r="I1600" s="209"/>
      <c r="K1600" s="209"/>
      <c r="N1600" s="209"/>
      <c r="Q1600" s="182"/>
      <c r="R1600" s="183"/>
    </row>
    <row r="1601" spans="5:18">
      <c r="E1601" s="209"/>
      <c r="G1601" s="209"/>
      <c r="I1601" s="209"/>
      <c r="K1601" s="209"/>
      <c r="N1601" s="209"/>
      <c r="Q1601" s="182"/>
      <c r="R1601" s="183"/>
    </row>
    <row r="1602" spans="5:18">
      <c r="E1602" s="209"/>
      <c r="G1602" s="209"/>
      <c r="I1602" s="209"/>
      <c r="K1602" s="209"/>
      <c r="N1602" s="209"/>
      <c r="Q1602" s="182"/>
      <c r="R1602" s="183"/>
    </row>
    <row r="1603" spans="5:18">
      <c r="E1603" s="209"/>
      <c r="G1603" s="209"/>
      <c r="I1603" s="209"/>
      <c r="K1603" s="209"/>
      <c r="N1603" s="209"/>
      <c r="Q1603" s="182"/>
      <c r="R1603" s="183"/>
    </row>
    <row r="1604" spans="5:18">
      <c r="E1604" s="209"/>
      <c r="G1604" s="209"/>
      <c r="I1604" s="209"/>
      <c r="K1604" s="209"/>
      <c r="N1604" s="209"/>
      <c r="Q1604" s="182"/>
      <c r="R1604" s="183"/>
    </row>
    <row r="1605" spans="5:18">
      <c r="E1605" s="209"/>
      <c r="G1605" s="209"/>
      <c r="I1605" s="209"/>
      <c r="K1605" s="209"/>
      <c r="N1605" s="209"/>
      <c r="Q1605" s="182"/>
      <c r="R1605" s="183"/>
    </row>
    <row r="1606" spans="5:18">
      <c r="E1606" s="209"/>
      <c r="G1606" s="209"/>
      <c r="I1606" s="209"/>
      <c r="K1606" s="209"/>
      <c r="N1606" s="209"/>
      <c r="Q1606" s="182"/>
      <c r="R1606" s="183"/>
    </row>
    <row r="1607" spans="5:18">
      <c r="E1607" s="209"/>
      <c r="G1607" s="209"/>
      <c r="I1607" s="209"/>
      <c r="K1607" s="209"/>
      <c r="N1607" s="209"/>
      <c r="Q1607" s="182"/>
      <c r="R1607" s="183"/>
    </row>
    <row r="1608" spans="5:18">
      <c r="E1608" s="209"/>
      <c r="G1608" s="209"/>
      <c r="I1608" s="209"/>
      <c r="K1608" s="209"/>
      <c r="N1608" s="209"/>
      <c r="Q1608" s="182"/>
      <c r="R1608" s="183"/>
    </row>
    <row r="1609" spans="5:18">
      <c r="E1609" s="209"/>
      <c r="G1609" s="209"/>
      <c r="I1609" s="209"/>
      <c r="K1609" s="209"/>
      <c r="N1609" s="209"/>
      <c r="Q1609" s="182"/>
      <c r="R1609" s="183"/>
    </row>
    <row r="1610" spans="5:18">
      <c r="E1610" s="209"/>
      <c r="G1610" s="209"/>
      <c r="I1610" s="209"/>
      <c r="K1610" s="209"/>
      <c r="N1610" s="209"/>
      <c r="Q1610" s="182"/>
      <c r="R1610" s="183"/>
    </row>
    <row r="1611" spans="5:18">
      <c r="E1611" s="209"/>
      <c r="G1611" s="209"/>
      <c r="I1611" s="209"/>
      <c r="K1611" s="209"/>
      <c r="N1611" s="209"/>
      <c r="Q1611" s="182"/>
      <c r="R1611" s="183"/>
    </row>
    <row r="1612" spans="5:18">
      <c r="E1612" s="209"/>
      <c r="G1612" s="209"/>
      <c r="I1612" s="209"/>
      <c r="K1612" s="209"/>
      <c r="N1612" s="209"/>
      <c r="Q1612" s="182"/>
      <c r="R1612" s="183"/>
    </row>
    <row r="1613" spans="5:18">
      <c r="E1613" s="209"/>
      <c r="G1613" s="209"/>
      <c r="I1613" s="209"/>
      <c r="K1613" s="209"/>
      <c r="N1613" s="209"/>
      <c r="Q1613" s="182"/>
      <c r="R1613" s="183"/>
    </row>
    <row r="1614" spans="5:18">
      <c r="E1614" s="209"/>
      <c r="G1614" s="209"/>
      <c r="I1614" s="209"/>
      <c r="K1614" s="209"/>
      <c r="N1614" s="209"/>
      <c r="Q1614" s="182"/>
      <c r="R1614" s="183"/>
    </row>
    <row r="1615" spans="5:18">
      <c r="E1615" s="209"/>
      <c r="G1615" s="209"/>
      <c r="I1615" s="209"/>
      <c r="K1615" s="209"/>
      <c r="N1615" s="209"/>
      <c r="Q1615" s="182"/>
      <c r="R1615" s="183"/>
    </row>
    <row r="1616" spans="5:18">
      <c r="E1616" s="209"/>
      <c r="G1616" s="209"/>
      <c r="I1616" s="209"/>
      <c r="K1616" s="209"/>
      <c r="N1616" s="209"/>
      <c r="Q1616" s="182"/>
      <c r="R1616" s="183"/>
    </row>
    <row r="1617" spans="5:18">
      <c r="E1617" s="209"/>
      <c r="G1617" s="209"/>
      <c r="I1617" s="209"/>
      <c r="K1617" s="209"/>
      <c r="N1617" s="209"/>
      <c r="Q1617" s="182"/>
      <c r="R1617" s="183"/>
    </row>
    <row r="1618" spans="5:18">
      <c r="E1618" s="209"/>
      <c r="G1618" s="209"/>
      <c r="I1618" s="209"/>
      <c r="K1618" s="209"/>
      <c r="N1618" s="209"/>
      <c r="Q1618" s="182"/>
      <c r="R1618" s="183"/>
    </row>
    <row r="1619" spans="5:18">
      <c r="E1619" s="209"/>
      <c r="G1619" s="209"/>
      <c r="I1619" s="209"/>
      <c r="K1619" s="209"/>
      <c r="N1619" s="209"/>
      <c r="Q1619" s="182"/>
      <c r="R1619" s="183"/>
    </row>
    <row r="1620" spans="5:18">
      <c r="E1620" s="209"/>
      <c r="G1620" s="209"/>
      <c r="I1620" s="209"/>
      <c r="K1620" s="209"/>
      <c r="N1620" s="209"/>
      <c r="Q1620" s="182"/>
      <c r="R1620" s="183"/>
    </row>
    <row r="1621" spans="5:18">
      <c r="E1621" s="209"/>
      <c r="G1621" s="209"/>
      <c r="I1621" s="209"/>
      <c r="K1621" s="209"/>
      <c r="N1621" s="209"/>
      <c r="Q1621" s="182"/>
      <c r="R1621" s="183"/>
    </row>
    <row r="1622" spans="5:18">
      <c r="E1622" s="209"/>
      <c r="G1622" s="209"/>
      <c r="I1622" s="209"/>
      <c r="K1622" s="209"/>
      <c r="N1622" s="209"/>
      <c r="Q1622" s="182"/>
      <c r="R1622" s="183"/>
    </row>
    <row r="1623" spans="5:18">
      <c r="E1623" s="209"/>
      <c r="G1623" s="209"/>
      <c r="I1623" s="209"/>
      <c r="K1623" s="209"/>
      <c r="N1623" s="209"/>
      <c r="Q1623" s="182"/>
      <c r="R1623" s="183"/>
    </row>
    <row r="1624" spans="5:18">
      <c r="E1624" s="209"/>
      <c r="G1624" s="209"/>
      <c r="I1624" s="209"/>
      <c r="K1624" s="209"/>
      <c r="N1624" s="209"/>
      <c r="Q1624" s="182"/>
      <c r="R1624" s="183"/>
    </row>
    <row r="1625" spans="5:18">
      <c r="E1625" s="209"/>
      <c r="G1625" s="209"/>
      <c r="I1625" s="209"/>
      <c r="K1625" s="209"/>
      <c r="N1625" s="209"/>
      <c r="Q1625" s="182"/>
      <c r="R1625" s="183"/>
    </row>
    <row r="1626" spans="5:18">
      <c r="E1626" s="209"/>
      <c r="G1626" s="209"/>
      <c r="I1626" s="209"/>
      <c r="K1626" s="209"/>
      <c r="N1626" s="209"/>
      <c r="Q1626" s="182"/>
      <c r="R1626" s="183"/>
    </row>
    <row r="1627" spans="5:18">
      <c r="E1627" s="209"/>
      <c r="G1627" s="209"/>
      <c r="I1627" s="209"/>
      <c r="K1627" s="209"/>
      <c r="N1627" s="209"/>
      <c r="Q1627" s="182"/>
      <c r="R1627" s="183"/>
    </row>
    <row r="1628" spans="5:18">
      <c r="E1628" s="209"/>
      <c r="G1628" s="209"/>
      <c r="I1628" s="209"/>
      <c r="K1628" s="209"/>
      <c r="N1628" s="209"/>
      <c r="Q1628" s="182"/>
      <c r="R1628" s="183"/>
    </row>
    <row r="1629" spans="5:18">
      <c r="E1629" s="209"/>
      <c r="G1629" s="209"/>
      <c r="I1629" s="209"/>
      <c r="K1629" s="209"/>
      <c r="N1629" s="209"/>
      <c r="Q1629" s="182"/>
      <c r="R1629" s="183"/>
    </row>
    <row r="1630" spans="5:18">
      <c r="E1630" s="209"/>
      <c r="G1630" s="209"/>
      <c r="I1630" s="209"/>
      <c r="K1630" s="209"/>
      <c r="N1630" s="209"/>
      <c r="Q1630" s="182"/>
      <c r="R1630" s="183"/>
    </row>
    <row r="1631" spans="5:18">
      <c r="E1631" s="209"/>
      <c r="G1631" s="209"/>
      <c r="I1631" s="209"/>
      <c r="K1631" s="209"/>
      <c r="N1631" s="209"/>
      <c r="Q1631" s="182"/>
      <c r="R1631" s="183"/>
    </row>
    <row r="1632" spans="5:18">
      <c r="E1632" s="209"/>
      <c r="G1632" s="209"/>
      <c r="I1632" s="209"/>
      <c r="K1632" s="209"/>
      <c r="N1632" s="209"/>
      <c r="Q1632" s="182"/>
      <c r="R1632" s="183"/>
    </row>
    <row r="1633" spans="5:18">
      <c r="E1633" s="209"/>
      <c r="G1633" s="209"/>
      <c r="I1633" s="209"/>
      <c r="K1633" s="209"/>
      <c r="N1633" s="209"/>
      <c r="Q1633" s="182"/>
      <c r="R1633" s="183"/>
    </row>
    <row r="1634" spans="5:18">
      <c r="E1634" s="209"/>
      <c r="G1634" s="209"/>
      <c r="I1634" s="209"/>
      <c r="K1634" s="209"/>
      <c r="N1634" s="209"/>
      <c r="Q1634" s="182"/>
      <c r="R1634" s="183"/>
    </row>
    <row r="1635" spans="5:18">
      <c r="E1635" s="209"/>
      <c r="G1635" s="209"/>
      <c r="I1635" s="209"/>
      <c r="K1635" s="209"/>
      <c r="N1635" s="209"/>
      <c r="Q1635" s="182"/>
      <c r="R1635" s="183"/>
    </row>
    <row r="1636" spans="5:18">
      <c r="E1636" s="209"/>
      <c r="G1636" s="209"/>
      <c r="I1636" s="209"/>
      <c r="K1636" s="209"/>
      <c r="N1636" s="209"/>
      <c r="Q1636" s="182"/>
      <c r="R1636" s="183"/>
    </row>
    <row r="1637" spans="5:18">
      <c r="E1637" s="209"/>
      <c r="G1637" s="209"/>
      <c r="I1637" s="209"/>
      <c r="K1637" s="209"/>
      <c r="N1637" s="209"/>
      <c r="Q1637" s="182"/>
      <c r="R1637" s="183"/>
    </row>
    <row r="1638" spans="5:18">
      <c r="E1638" s="209"/>
      <c r="G1638" s="209"/>
      <c r="I1638" s="209"/>
      <c r="K1638" s="209"/>
      <c r="N1638" s="209"/>
      <c r="Q1638" s="182"/>
      <c r="R1638" s="183"/>
    </row>
    <row r="1639" spans="5:18">
      <c r="E1639" s="209"/>
      <c r="G1639" s="209"/>
      <c r="I1639" s="209"/>
      <c r="K1639" s="209"/>
      <c r="N1639" s="209"/>
      <c r="Q1639" s="182"/>
      <c r="R1639" s="183"/>
    </row>
    <row r="1640" spans="5:18">
      <c r="E1640" s="209"/>
      <c r="G1640" s="209"/>
      <c r="I1640" s="209"/>
      <c r="K1640" s="209"/>
      <c r="N1640" s="209"/>
      <c r="Q1640" s="182"/>
      <c r="R1640" s="183"/>
    </row>
    <row r="1641" spans="5:18">
      <c r="E1641" s="209"/>
      <c r="G1641" s="209"/>
      <c r="I1641" s="209"/>
      <c r="K1641" s="209"/>
      <c r="N1641" s="209"/>
      <c r="Q1641" s="182"/>
      <c r="R1641" s="183"/>
    </row>
    <row r="1642" spans="5:18">
      <c r="E1642" s="209"/>
      <c r="G1642" s="209"/>
      <c r="I1642" s="209"/>
      <c r="K1642" s="209"/>
      <c r="N1642" s="209"/>
      <c r="Q1642" s="182"/>
      <c r="R1642" s="183"/>
    </row>
    <row r="1643" spans="5:18">
      <c r="E1643" s="209"/>
      <c r="G1643" s="209"/>
      <c r="I1643" s="209"/>
      <c r="K1643" s="209"/>
      <c r="N1643" s="209"/>
      <c r="Q1643" s="182"/>
      <c r="R1643" s="183"/>
    </row>
    <row r="1644" spans="5:18">
      <c r="E1644" s="209"/>
      <c r="G1644" s="209"/>
      <c r="I1644" s="209"/>
      <c r="K1644" s="209"/>
      <c r="N1644" s="209"/>
      <c r="Q1644" s="182"/>
      <c r="R1644" s="183"/>
    </row>
    <row r="1645" spans="5:18">
      <c r="E1645" s="209"/>
      <c r="G1645" s="209"/>
      <c r="I1645" s="209"/>
      <c r="K1645" s="209"/>
      <c r="N1645" s="209"/>
      <c r="Q1645" s="182"/>
      <c r="R1645" s="183"/>
    </row>
    <row r="1646" spans="5:18">
      <c r="E1646" s="209"/>
      <c r="G1646" s="209"/>
      <c r="I1646" s="209"/>
      <c r="K1646" s="209"/>
      <c r="N1646" s="209"/>
      <c r="Q1646" s="182"/>
      <c r="R1646" s="183"/>
    </row>
    <row r="1647" spans="5:18">
      <c r="E1647" s="209"/>
      <c r="G1647" s="209"/>
      <c r="I1647" s="209"/>
      <c r="K1647" s="209"/>
      <c r="N1647" s="209"/>
      <c r="Q1647" s="182"/>
      <c r="R1647" s="183"/>
    </row>
    <row r="1648" spans="5:18">
      <c r="E1648" s="209"/>
      <c r="G1648" s="209"/>
      <c r="I1648" s="209"/>
      <c r="K1648" s="209"/>
      <c r="N1648" s="209"/>
      <c r="Q1648" s="182"/>
      <c r="R1648" s="183"/>
    </row>
    <row r="1649" spans="5:18">
      <c r="E1649" s="209"/>
      <c r="G1649" s="209"/>
      <c r="I1649" s="209"/>
      <c r="K1649" s="209"/>
      <c r="N1649" s="209"/>
      <c r="Q1649" s="182"/>
      <c r="R1649" s="183"/>
    </row>
    <row r="1650" spans="5:18">
      <c r="E1650" s="209"/>
      <c r="G1650" s="209"/>
      <c r="I1650" s="209"/>
      <c r="K1650" s="209"/>
      <c r="N1650" s="209"/>
      <c r="Q1650" s="182"/>
      <c r="R1650" s="183"/>
    </row>
    <row r="1651" spans="5:18">
      <c r="E1651" s="209"/>
      <c r="G1651" s="209"/>
      <c r="I1651" s="209"/>
      <c r="K1651" s="209"/>
      <c r="N1651" s="209"/>
      <c r="Q1651" s="182"/>
      <c r="R1651" s="183"/>
    </row>
    <row r="1652" spans="5:18">
      <c r="E1652" s="209"/>
      <c r="G1652" s="209"/>
      <c r="I1652" s="209"/>
      <c r="K1652" s="209"/>
      <c r="N1652" s="209"/>
      <c r="Q1652" s="182"/>
      <c r="R1652" s="183"/>
    </row>
    <row r="1653" spans="5:18">
      <c r="E1653" s="209"/>
      <c r="G1653" s="209"/>
      <c r="I1653" s="209"/>
      <c r="K1653" s="209"/>
      <c r="N1653" s="209"/>
      <c r="Q1653" s="182"/>
      <c r="R1653" s="183"/>
    </row>
    <row r="1654" spans="5:18">
      <c r="E1654" s="209"/>
      <c r="G1654" s="209"/>
      <c r="I1654" s="209"/>
      <c r="K1654" s="209"/>
      <c r="N1654" s="209"/>
      <c r="Q1654" s="182"/>
      <c r="R1654" s="183"/>
    </row>
    <row r="1655" spans="5:18">
      <c r="E1655" s="209"/>
      <c r="G1655" s="209"/>
      <c r="I1655" s="209"/>
      <c r="K1655" s="209"/>
      <c r="N1655" s="209"/>
      <c r="Q1655" s="182"/>
      <c r="R1655" s="183"/>
    </row>
    <row r="1656" spans="5:18">
      <c r="E1656" s="209"/>
      <c r="G1656" s="209"/>
      <c r="I1656" s="209"/>
      <c r="K1656" s="209"/>
      <c r="N1656" s="209"/>
      <c r="Q1656" s="182"/>
      <c r="R1656" s="183"/>
    </row>
    <row r="1657" spans="5:18">
      <c r="E1657" s="209"/>
      <c r="G1657" s="209"/>
      <c r="I1657" s="209"/>
      <c r="K1657" s="209"/>
      <c r="N1657" s="209"/>
      <c r="Q1657" s="182"/>
      <c r="R1657" s="183"/>
    </row>
    <row r="1658" spans="5:18">
      <c r="E1658" s="209"/>
      <c r="G1658" s="209"/>
      <c r="I1658" s="209"/>
      <c r="K1658" s="209"/>
      <c r="N1658" s="209"/>
      <c r="Q1658" s="182"/>
      <c r="R1658" s="183"/>
    </row>
    <row r="1659" spans="5:18">
      <c r="E1659" s="209"/>
      <c r="G1659" s="209"/>
      <c r="I1659" s="209"/>
      <c r="K1659" s="209"/>
      <c r="N1659" s="209"/>
      <c r="Q1659" s="182"/>
      <c r="R1659" s="183"/>
    </row>
    <row r="1660" spans="5:18">
      <c r="E1660" s="209"/>
      <c r="G1660" s="209"/>
      <c r="I1660" s="209"/>
      <c r="K1660" s="209"/>
      <c r="N1660" s="209"/>
      <c r="Q1660" s="182"/>
      <c r="R1660" s="183"/>
    </row>
    <row r="1661" spans="5:18">
      <c r="E1661" s="209"/>
      <c r="G1661" s="209"/>
      <c r="I1661" s="209"/>
      <c r="K1661" s="209"/>
      <c r="N1661" s="209"/>
      <c r="Q1661" s="182"/>
      <c r="R1661" s="183"/>
    </row>
    <row r="1662" spans="5:18">
      <c r="E1662" s="209"/>
      <c r="G1662" s="209"/>
      <c r="I1662" s="209"/>
      <c r="K1662" s="209"/>
      <c r="N1662" s="209"/>
      <c r="Q1662" s="182"/>
      <c r="R1662" s="183"/>
    </row>
    <row r="1663" spans="5:18">
      <c r="E1663" s="209"/>
      <c r="G1663" s="209"/>
      <c r="I1663" s="209"/>
      <c r="K1663" s="209"/>
      <c r="N1663" s="209"/>
      <c r="Q1663" s="182"/>
      <c r="R1663" s="183"/>
    </row>
    <row r="1664" spans="5:18">
      <c r="E1664" s="209"/>
      <c r="G1664" s="209"/>
      <c r="I1664" s="209"/>
      <c r="K1664" s="209"/>
      <c r="N1664" s="209"/>
      <c r="Q1664" s="182"/>
      <c r="R1664" s="183"/>
    </row>
    <row r="1665" spans="5:18">
      <c r="E1665" s="209"/>
      <c r="G1665" s="209"/>
      <c r="I1665" s="209"/>
      <c r="K1665" s="209"/>
      <c r="N1665" s="209"/>
      <c r="Q1665" s="182"/>
      <c r="R1665" s="183"/>
    </row>
    <row r="1666" spans="5:18">
      <c r="E1666" s="209"/>
      <c r="G1666" s="209"/>
      <c r="I1666" s="209"/>
      <c r="K1666" s="209"/>
      <c r="N1666" s="209"/>
      <c r="Q1666" s="182"/>
      <c r="R1666" s="183"/>
    </row>
    <row r="1667" spans="5:18">
      <c r="E1667" s="209"/>
      <c r="G1667" s="209"/>
      <c r="I1667" s="209"/>
      <c r="K1667" s="209"/>
      <c r="N1667" s="209"/>
      <c r="Q1667" s="182"/>
      <c r="R1667" s="183"/>
    </row>
    <row r="1668" spans="5:18">
      <c r="E1668" s="209"/>
      <c r="G1668" s="209"/>
      <c r="I1668" s="209"/>
      <c r="K1668" s="209"/>
      <c r="N1668" s="209"/>
      <c r="Q1668" s="182"/>
      <c r="R1668" s="183"/>
    </row>
    <row r="1669" spans="5:18">
      <c r="E1669" s="209"/>
      <c r="G1669" s="209"/>
      <c r="I1669" s="209"/>
      <c r="K1669" s="209"/>
      <c r="N1669" s="209"/>
      <c r="Q1669" s="182"/>
      <c r="R1669" s="183"/>
    </row>
    <row r="1670" spans="5:18">
      <c r="E1670" s="209"/>
      <c r="G1670" s="209"/>
      <c r="I1670" s="209"/>
      <c r="K1670" s="209"/>
      <c r="N1670" s="209"/>
      <c r="Q1670" s="182"/>
      <c r="R1670" s="183"/>
    </row>
    <row r="1671" spans="5:18">
      <c r="E1671" s="209"/>
      <c r="G1671" s="209"/>
      <c r="I1671" s="209"/>
      <c r="K1671" s="209"/>
      <c r="N1671" s="209"/>
      <c r="Q1671" s="182"/>
      <c r="R1671" s="183"/>
    </row>
    <row r="1672" spans="5:18">
      <c r="E1672" s="209"/>
      <c r="G1672" s="209"/>
      <c r="I1672" s="209"/>
      <c r="K1672" s="209"/>
      <c r="N1672" s="209"/>
      <c r="Q1672" s="182"/>
      <c r="R1672" s="183"/>
    </row>
    <row r="1673" spans="5:18">
      <c r="E1673" s="209"/>
      <c r="G1673" s="209"/>
      <c r="I1673" s="209"/>
      <c r="K1673" s="209"/>
      <c r="N1673" s="209"/>
      <c r="Q1673" s="182"/>
      <c r="R1673" s="183"/>
    </row>
    <row r="1674" spans="5:18">
      <c r="E1674" s="209"/>
      <c r="G1674" s="209"/>
      <c r="I1674" s="209"/>
      <c r="K1674" s="209"/>
      <c r="N1674" s="209"/>
      <c r="Q1674" s="182"/>
      <c r="R1674" s="183"/>
    </row>
    <row r="1675" spans="5:18">
      <c r="E1675" s="209"/>
      <c r="G1675" s="209"/>
      <c r="I1675" s="209"/>
      <c r="K1675" s="209"/>
      <c r="N1675" s="209"/>
      <c r="Q1675" s="182"/>
      <c r="R1675" s="183"/>
    </row>
    <row r="1676" spans="5:18">
      <c r="E1676" s="209"/>
      <c r="G1676" s="209"/>
      <c r="I1676" s="209"/>
      <c r="K1676" s="209"/>
      <c r="N1676" s="209"/>
      <c r="Q1676" s="182"/>
      <c r="R1676" s="183"/>
    </row>
    <row r="1677" spans="5:18">
      <c r="E1677" s="209"/>
      <c r="G1677" s="209"/>
      <c r="I1677" s="209"/>
      <c r="K1677" s="209"/>
      <c r="N1677" s="209"/>
      <c r="Q1677" s="182"/>
      <c r="R1677" s="183"/>
    </row>
    <row r="1678" spans="5:18">
      <c r="E1678" s="209"/>
      <c r="G1678" s="209"/>
      <c r="I1678" s="209"/>
      <c r="K1678" s="209"/>
      <c r="N1678" s="209"/>
      <c r="Q1678" s="182"/>
      <c r="R1678" s="183"/>
    </row>
    <row r="1679" spans="5:18">
      <c r="E1679" s="209"/>
      <c r="G1679" s="209"/>
      <c r="I1679" s="209"/>
      <c r="K1679" s="209"/>
      <c r="N1679" s="209"/>
      <c r="Q1679" s="182"/>
      <c r="R1679" s="183"/>
    </row>
    <row r="1680" spans="5:18">
      <c r="E1680" s="209"/>
      <c r="G1680" s="209"/>
      <c r="I1680" s="209"/>
      <c r="K1680" s="209"/>
      <c r="N1680" s="209"/>
      <c r="Q1680" s="182"/>
      <c r="R1680" s="183"/>
    </row>
    <row r="1681" spans="5:18">
      <c r="E1681" s="209"/>
      <c r="G1681" s="209"/>
      <c r="I1681" s="209"/>
      <c r="K1681" s="209"/>
      <c r="N1681" s="209"/>
      <c r="Q1681" s="182"/>
      <c r="R1681" s="183"/>
    </row>
    <row r="1682" spans="5:18">
      <c r="E1682" s="209"/>
      <c r="G1682" s="209"/>
      <c r="I1682" s="209"/>
      <c r="K1682" s="209"/>
      <c r="N1682" s="209"/>
      <c r="Q1682" s="182"/>
      <c r="R1682" s="183"/>
    </row>
    <row r="1683" spans="5:18">
      <c r="E1683" s="209"/>
      <c r="G1683" s="209"/>
      <c r="I1683" s="209"/>
      <c r="K1683" s="209"/>
      <c r="N1683" s="209"/>
      <c r="Q1683" s="182"/>
      <c r="R1683" s="183"/>
    </row>
    <row r="1684" spans="5:18">
      <c r="E1684" s="209"/>
      <c r="G1684" s="209"/>
      <c r="I1684" s="209"/>
      <c r="K1684" s="209"/>
      <c r="N1684" s="209"/>
      <c r="Q1684" s="182"/>
      <c r="R1684" s="183"/>
    </row>
    <row r="1685" spans="5:18">
      <c r="E1685" s="209"/>
      <c r="G1685" s="209"/>
      <c r="I1685" s="209"/>
      <c r="K1685" s="209"/>
      <c r="N1685" s="209"/>
      <c r="Q1685" s="182"/>
      <c r="R1685" s="183"/>
    </row>
    <row r="1686" spans="5:18">
      <c r="E1686" s="209"/>
      <c r="G1686" s="209"/>
      <c r="I1686" s="209"/>
      <c r="K1686" s="209"/>
      <c r="N1686" s="209"/>
      <c r="Q1686" s="182"/>
      <c r="R1686" s="183"/>
    </row>
    <row r="1687" spans="5:18">
      <c r="E1687" s="209"/>
      <c r="G1687" s="209"/>
      <c r="I1687" s="209"/>
      <c r="K1687" s="209"/>
      <c r="N1687" s="209"/>
      <c r="Q1687" s="182"/>
      <c r="R1687" s="183"/>
    </row>
    <row r="1688" spans="5:18">
      <c r="E1688" s="209"/>
      <c r="G1688" s="209"/>
      <c r="I1688" s="209"/>
      <c r="K1688" s="209"/>
      <c r="N1688" s="209"/>
      <c r="Q1688" s="182"/>
      <c r="R1688" s="183"/>
    </row>
    <row r="1689" spans="5:18">
      <c r="E1689" s="209"/>
      <c r="G1689" s="209"/>
      <c r="I1689" s="209"/>
      <c r="K1689" s="209"/>
      <c r="N1689" s="209"/>
      <c r="Q1689" s="182"/>
      <c r="R1689" s="183"/>
    </row>
    <row r="1690" spans="5:18">
      <c r="E1690" s="209"/>
      <c r="G1690" s="209"/>
      <c r="I1690" s="209"/>
      <c r="K1690" s="209"/>
      <c r="N1690" s="209"/>
      <c r="Q1690" s="182"/>
      <c r="R1690" s="183"/>
    </row>
    <row r="1691" spans="5:18">
      <c r="E1691" s="209"/>
      <c r="G1691" s="209"/>
      <c r="I1691" s="209"/>
      <c r="K1691" s="209"/>
      <c r="N1691" s="209"/>
      <c r="Q1691" s="182"/>
      <c r="R1691" s="183"/>
    </row>
    <row r="1692" spans="5:18">
      <c r="E1692" s="209"/>
      <c r="G1692" s="209"/>
      <c r="I1692" s="209"/>
      <c r="K1692" s="209"/>
      <c r="N1692" s="209"/>
      <c r="Q1692" s="182"/>
      <c r="R1692" s="183"/>
    </row>
    <row r="1693" spans="5:18">
      <c r="E1693" s="209"/>
      <c r="G1693" s="209"/>
      <c r="I1693" s="209"/>
      <c r="K1693" s="209"/>
      <c r="N1693" s="209"/>
      <c r="Q1693" s="182"/>
      <c r="R1693" s="183"/>
    </row>
    <row r="1694" spans="5:18">
      <c r="E1694" s="209"/>
      <c r="G1694" s="209"/>
      <c r="I1694" s="209"/>
      <c r="K1694" s="209"/>
      <c r="N1694" s="209"/>
      <c r="Q1694" s="182"/>
      <c r="R1694" s="183"/>
    </row>
    <row r="1695" spans="5:18">
      <c r="E1695" s="209"/>
      <c r="G1695" s="209"/>
      <c r="I1695" s="209"/>
      <c r="K1695" s="209"/>
      <c r="N1695" s="209"/>
      <c r="Q1695" s="182"/>
      <c r="R1695" s="183"/>
    </row>
    <row r="1696" spans="5:18">
      <c r="E1696" s="209"/>
      <c r="G1696" s="209"/>
      <c r="I1696" s="209"/>
      <c r="K1696" s="209"/>
      <c r="N1696" s="209"/>
      <c r="Q1696" s="182"/>
      <c r="R1696" s="183"/>
    </row>
    <row r="1697" spans="5:18">
      <c r="E1697" s="209"/>
      <c r="G1697" s="209"/>
      <c r="I1697" s="209"/>
      <c r="K1697" s="209"/>
      <c r="N1697" s="209"/>
      <c r="Q1697" s="182"/>
      <c r="R1697" s="183"/>
    </row>
    <row r="1698" spans="5:18">
      <c r="E1698" s="209"/>
      <c r="G1698" s="209"/>
      <c r="I1698" s="209"/>
      <c r="K1698" s="209"/>
      <c r="N1698" s="209"/>
      <c r="Q1698" s="182"/>
      <c r="R1698" s="183"/>
    </row>
    <row r="1699" spans="5:18">
      <c r="E1699" s="209"/>
      <c r="G1699" s="209"/>
      <c r="I1699" s="209"/>
      <c r="K1699" s="209"/>
      <c r="N1699" s="209"/>
      <c r="Q1699" s="182"/>
      <c r="R1699" s="183"/>
    </row>
    <row r="1700" spans="5:18">
      <c r="E1700" s="209"/>
      <c r="G1700" s="209"/>
      <c r="I1700" s="209"/>
      <c r="K1700" s="209"/>
      <c r="N1700" s="209"/>
      <c r="Q1700" s="182"/>
      <c r="R1700" s="183"/>
    </row>
    <row r="1701" spans="5:18">
      <c r="E1701" s="209"/>
      <c r="G1701" s="209"/>
      <c r="I1701" s="209"/>
      <c r="K1701" s="209"/>
      <c r="N1701" s="209"/>
      <c r="Q1701" s="182"/>
      <c r="R1701" s="183"/>
    </row>
    <row r="1702" spans="5:18">
      <c r="E1702" s="209"/>
      <c r="G1702" s="209"/>
      <c r="I1702" s="209"/>
      <c r="K1702" s="209"/>
      <c r="N1702" s="209"/>
      <c r="Q1702" s="182"/>
      <c r="R1702" s="183"/>
    </row>
    <row r="1703" spans="5:18">
      <c r="E1703" s="209"/>
      <c r="G1703" s="209"/>
      <c r="I1703" s="209"/>
      <c r="K1703" s="209"/>
      <c r="N1703" s="209"/>
      <c r="Q1703" s="182"/>
      <c r="R1703" s="183"/>
    </row>
    <row r="1704" spans="5:18">
      <c r="E1704" s="209"/>
      <c r="G1704" s="209"/>
      <c r="I1704" s="209"/>
      <c r="K1704" s="209"/>
      <c r="N1704" s="209"/>
      <c r="Q1704" s="182"/>
      <c r="R1704" s="183"/>
    </row>
    <row r="1705" spans="5:18">
      <c r="E1705" s="209"/>
      <c r="G1705" s="209"/>
      <c r="I1705" s="209"/>
      <c r="K1705" s="209"/>
      <c r="N1705" s="209"/>
      <c r="Q1705" s="182"/>
      <c r="R1705" s="183"/>
    </row>
    <row r="1706" spans="5:18">
      <c r="E1706" s="209"/>
      <c r="G1706" s="209"/>
      <c r="I1706" s="209"/>
      <c r="K1706" s="209"/>
      <c r="N1706" s="209"/>
      <c r="Q1706" s="182"/>
      <c r="R1706" s="183"/>
    </row>
    <row r="1707" spans="5:18">
      <c r="E1707" s="209"/>
      <c r="G1707" s="209"/>
      <c r="I1707" s="209"/>
      <c r="K1707" s="209"/>
      <c r="N1707" s="209"/>
      <c r="Q1707" s="182"/>
      <c r="R1707" s="183"/>
    </row>
    <row r="1708" spans="5:18">
      <c r="E1708" s="209"/>
      <c r="G1708" s="209"/>
      <c r="I1708" s="209"/>
      <c r="K1708" s="209"/>
      <c r="N1708" s="209"/>
      <c r="Q1708" s="182"/>
      <c r="R1708" s="183"/>
    </row>
    <row r="1709" spans="5:18">
      <c r="E1709" s="209"/>
      <c r="G1709" s="209"/>
      <c r="I1709" s="209"/>
      <c r="K1709" s="209"/>
      <c r="N1709" s="209"/>
      <c r="Q1709" s="182"/>
      <c r="R1709" s="183"/>
    </row>
    <row r="1710" spans="5:18">
      <c r="E1710" s="209"/>
      <c r="G1710" s="209"/>
      <c r="I1710" s="209"/>
      <c r="K1710" s="209"/>
      <c r="N1710" s="209"/>
      <c r="Q1710" s="182"/>
      <c r="R1710" s="183"/>
    </row>
    <row r="1711" spans="5:18">
      <c r="E1711" s="209"/>
      <c r="G1711" s="209"/>
      <c r="I1711" s="209"/>
      <c r="K1711" s="209"/>
      <c r="N1711" s="209"/>
      <c r="Q1711" s="182"/>
      <c r="R1711" s="183"/>
    </row>
    <row r="1712" spans="5:18">
      <c r="E1712" s="209"/>
      <c r="G1712" s="209"/>
      <c r="I1712" s="209"/>
      <c r="K1712" s="209"/>
      <c r="N1712" s="209"/>
      <c r="Q1712" s="182"/>
      <c r="R1712" s="183"/>
    </row>
    <row r="1713" spans="5:18">
      <c r="E1713" s="209"/>
      <c r="G1713" s="209"/>
      <c r="I1713" s="209"/>
      <c r="K1713" s="209"/>
      <c r="N1713" s="209"/>
      <c r="Q1713" s="182"/>
      <c r="R1713" s="183"/>
    </row>
    <row r="1714" spans="5:18">
      <c r="E1714" s="209"/>
      <c r="G1714" s="209"/>
      <c r="I1714" s="209"/>
      <c r="K1714" s="209"/>
      <c r="N1714" s="209"/>
      <c r="Q1714" s="182"/>
      <c r="R1714" s="183"/>
    </row>
    <row r="1715" spans="5:18">
      <c r="E1715" s="209"/>
      <c r="G1715" s="209"/>
      <c r="I1715" s="209"/>
      <c r="K1715" s="209"/>
      <c r="N1715" s="209"/>
      <c r="Q1715" s="182"/>
      <c r="R1715" s="183"/>
    </row>
    <row r="1716" spans="5:18">
      <c r="E1716" s="209"/>
      <c r="G1716" s="209"/>
      <c r="I1716" s="209"/>
      <c r="K1716" s="209"/>
      <c r="N1716" s="209"/>
      <c r="Q1716" s="182"/>
      <c r="R1716" s="183"/>
    </row>
    <row r="1717" spans="5:18">
      <c r="E1717" s="209"/>
      <c r="G1717" s="209"/>
      <c r="I1717" s="209"/>
      <c r="K1717" s="209"/>
      <c r="N1717" s="209"/>
      <c r="Q1717" s="182"/>
      <c r="R1717" s="183"/>
    </row>
    <row r="1718" spans="5:18">
      <c r="E1718" s="209"/>
      <c r="G1718" s="209"/>
      <c r="I1718" s="209"/>
      <c r="K1718" s="209"/>
      <c r="N1718" s="209"/>
      <c r="Q1718" s="182"/>
      <c r="R1718" s="183"/>
    </row>
    <row r="1719" spans="5:18">
      <c r="E1719" s="209"/>
      <c r="G1719" s="209"/>
      <c r="I1719" s="209"/>
      <c r="K1719" s="209"/>
      <c r="N1719" s="209"/>
      <c r="Q1719" s="182"/>
      <c r="R1719" s="183"/>
    </row>
    <row r="1720" spans="5:18">
      <c r="E1720" s="209"/>
      <c r="G1720" s="209"/>
      <c r="I1720" s="209"/>
      <c r="K1720" s="209"/>
      <c r="N1720" s="209"/>
      <c r="Q1720" s="182"/>
      <c r="R1720" s="183"/>
    </row>
    <row r="1721" spans="5:18">
      <c r="E1721" s="209"/>
      <c r="G1721" s="209"/>
      <c r="I1721" s="209"/>
      <c r="K1721" s="209"/>
      <c r="N1721" s="209"/>
      <c r="Q1721" s="182"/>
      <c r="R1721" s="183"/>
    </row>
    <row r="1722" spans="5:18">
      <c r="E1722" s="209"/>
      <c r="G1722" s="209"/>
      <c r="I1722" s="209"/>
      <c r="K1722" s="209"/>
      <c r="N1722" s="209"/>
      <c r="Q1722" s="182"/>
      <c r="R1722" s="183"/>
    </row>
    <row r="1723" spans="5:18">
      <c r="E1723" s="209"/>
      <c r="G1723" s="209"/>
      <c r="I1723" s="209"/>
      <c r="K1723" s="209"/>
      <c r="N1723" s="209"/>
      <c r="Q1723" s="182"/>
      <c r="R1723" s="183"/>
    </row>
    <row r="1724" spans="5:18">
      <c r="E1724" s="209"/>
      <c r="G1724" s="209"/>
      <c r="I1724" s="209"/>
      <c r="K1724" s="209"/>
      <c r="N1724" s="209"/>
      <c r="Q1724" s="182"/>
      <c r="R1724" s="183"/>
    </row>
    <row r="1725" spans="5:18">
      <c r="E1725" s="209"/>
      <c r="G1725" s="209"/>
      <c r="I1725" s="209"/>
      <c r="K1725" s="209"/>
      <c r="N1725" s="209"/>
      <c r="Q1725" s="182"/>
      <c r="R1725" s="183"/>
    </row>
    <row r="1726" spans="5:18">
      <c r="E1726" s="209"/>
      <c r="G1726" s="209"/>
      <c r="I1726" s="209"/>
      <c r="K1726" s="209"/>
      <c r="N1726" s="209"/>
      <c r="Q1726" s="182"/>
      <c r="R1726" s="183"/>
    </row>
    <row r="1727" spans="5:18">
      <c r="E1727" s="209"/>
      <c r="G1727" s="209"/>
      <c r="I1727" s="209"/>
      <c r="K1727" s="209"/>
      <c r="N1727" s="209"/>
      <c r="Q1727" s="182"/>
      <c r="R1727" s="183"/>
    </row>
    <row r="1728" spans="5:18">
      <c r="E1728" s="209"/>
      <c r="G1728" s="209"/>
      <c r="I1728" s="209"/>
      <c r="K1728" s="209"/>
      <c r="N1728" s="209"/>
      <c r="Q1728" s="182"/>
      <c r="R1728" s="183"/>
    </row>
    <row r="1729" spans="5:18">
      <c r="E1729" s="209"/>
      <c r="G1729" s="209"/>
      <c r="I1729" s="209"/>
      <c r="K1729" s="209"/>
      <c r="N1729" s="209"/>
      <c r="Q1729" s="182"/>
      <c r="R1729" s="183"/>
    </row>
    <row r="1730" spans="5:18">
      <c r="E1730" s="209"/>
      <c r="G1730" s="209"/>
      <c r="I1730" s="209"/>
      <c r="K1730" s="209"/>
      <c r="N1730" s="209"/>
      <c r="Q1730" s="182"/>
      <c r="R1730" s="183"/>
    </row>
    <row r="1731" spans="5:18">
      <c r="E1731" s="209"/>
      <c r="G1731" s="209"/>
      <c r="I1731" s="209"/>
      <c r="K1731" s="209"/>
      <c r="N1731" s="209"/>
      <c r="Q1731" s="182"/>
      <c r="R1731" s="183"/>
    </row>
    <row r="1732" spans="5:18">
      <c r="E1732" s="209"/>
      <c r="G1732" s="209"/>
      <c r="I1732" s="209"/>
      <c r="K1732" s="209"/>
      <c r="N1732" s="209"/>
      <c r="Q1732" s="182"/>
      <c r="R1732" s="183"/>
    </row>
    <row r="1733" spans="5:18">
      <c r="E1733" s="209"/>
      <c r="G1733" s="209"/>
      <c r="I1733" s="209"/>
      <c r="K1733" s="209"/>
      <c r="N1733" s="209"/>
      <c r="Q1733" s="182"/>
      <c r="R1733" s="183"/>
    </row>
    <row r="1734" spans="5:18">
      <c r="E1734" s="209"/>
      <c r="G1734" s="209"/>
      <c r="I1734" s="209"/>
      <c r="K1734" s="209"/>
      <c r="N1734" s="209"/>
      <c r="Q1734" s="182"/>
      <c r="R1734" s="183"/>
    </row>
    <row r="1735" spans="5:18">
      <c r="E1735" s="209"/>
      <c r="G1735" s="209"/>
      <c r="I1735" s="209"/>
      <c r="K1735" s="209"/>
      <c r="N1735" s="209"/>
      <c r="Q1735" s="182"/>
      <c r="R1735" s="183"/>
    </row>
    <row r="1736" spans="5:18">
      <c r="E1736" s="209"/>
      <c r="G1736" s="209"/>
      <c r="I1736" s="209"/>
      <c r="K1736" s="209"/>
      <c r="N1736" s="209"/>
      <c r="Q1736" s="182"/>
      <c r="R1736" s="183"/>
    </row>
    <row r="1737" spans="5:18">
      <c r="E1737" s="209"/>
      <c r="G1737" s="209"/>
      <c r="I1737" s="209"/>
      <c r="K1737" s="209"/>
      <c r="N1737" s="209"/>
      <c r="Q1737" s="182"/>
      <c r="R1737" s="183"/>
    </row>
    <row r="1738" spans="5:18">
      <c r="E1738" s="209"/>
      <c r="G1738" s="209"/>
      <c r="I1738" s="209"/>
      <c r="K1738" s="209"/>
      <c r="N1738" s="209"/>
      <c r="Q1738" s="182"/>
      <c r="R1738" s="183"/>
    </row>
    <row r="1739" spans="5:18">
      <c r="E1739" s="209"/>
      <c r="G1739" s="209"/>
      <c r="I1739" s="209"/>
      <c r="K1739" s="209"/>
      <c r="N1739" s="209"/>
      <c r="Q1739" s="182"/>
      <c r="R1739" s="183"/>
    </row>
    <row r="1740" spans="5:18">
      <c r="E1740" s="209"/>
      <c r="G1740" s="209"/>
      <c r="I1740" s="209"/>
      <c r="K1740" s="209"/>
      <c r="N1740" s="209"/>
      <c r="Q1740" s="182"/>
      <c r="R1740" s="183"/>
    </row>
    <row r="1741" spans="5:18">
      <c r="E1741" s="209"/>
      <c r="G1741" s="209"/>
      <c r="I1741" s="209"/>
      <c r="K1741" s="209"/>
      <c r="N1741" s="209"/>
      <c r="Q1741" s="182"/>
      <c r="R1741" s="183"/>
    </row>
    <row r="1742" spans="5:18">
      <c r="E1742" s="209"/>
      <c r="G1742" s="209"/>
      <c r="I1742" s="209"/>
      <c r="K1742" s="209"/>
      <c r="N1742" s="209"/>
      <c r="Q1742" s="182"/>
      <c r="R1742" s="183"/>
    </row>
    <row r="1743" spans="5:18">
      <c r="E1743" s="209"/>
      <c r="G1743" s="209"/>
      <c r="I1743" s="209"/>
      <c r="K1743" s="209"/>
      <c r="N1743" s="209"/>
      <c r="Q1743" s="182"/>
      <c r="R1743" s="183"/>
    </row>
    <row r="1744" spans="5:18">
      <c r="E1744" s="209"/>
      <c r="G1744" s="209"/>
      <c r="I1744" s="209"/>
      <c r="K1744" s="209"/>
      <c r="N1744" s="209"/>
      <c r="Q1744" s="182"/>
      <c r="R1744" s="183"/>
    </row>
    <row r="1745" spans="5:18">
      <c r="E1745" s="209"/>
      <c r="G1745" s="209"/>
      <c r="I1745" s="209"/>
      <c r="K1745" s="209"/>
      <c r="N1745" s="209"/>
      <c r="Q1745" s="182"/>
      <c r="R1745" s="183"/>
    </row>
    <row r="1746" spans="5:18">
      <c r="E1746" s="209"/>
      <c r="G1746" s="209"/>
      <c r="I1746" s="209"/>
      <c r="K1746" s="209"/>
      <c r="N1746" s="209"/>
      <c r="Q1746" s="182"/>
      <c r="R1746" s="183"/>
    </row>
    <row r="1747" spans="5:18">
      <c r="E1747" s="209"/>
      <c r="G1747" s="209"/>
      <c r="I1747" s="209"/>
      <c r="K1747" s="209"/>
      <c r="N1747" s="209"/>
      <c r="Q1747" s="182"/>
      <c r="R1747" s="183"/>
    </row>
    <row r="1748" spans="5:18">
      <c r="E1748" s="209"/>
      <c r="G1748" s="209"/>
      <c r="I1748" s="209"/>
      <c r="K1748" s="209"/>
      <c r="N1748" s="209"/>
      <c r="Q1748" s="182"/>
      <c r="R1748" s="183"/>
    </row>
    <row r="1749" spans="5:18">
      <c r="E1749" s="209"/>
      <c r="G1749" s="209"/>
      <c r="I1749" s="209"/>
      <c r="K1749" s="209"/>
      <c r="N1749" s="209"/>
      <c r="Q1749" s="182"/>
      <c r="R1749" s="183"/>
    </row>
    <row r="1750" spans="5:18">
      <c r="E1750" s="209"/>
      <c r="G1750" s="209"/>
      <c r="I1750" s="209"/>
      <c r="K1750" s="209"/>
      <c r="N1750" s="209"/>
      <c r="Q1750" s="182"/>
      <c r="R1750" s="183"/>
    </row>
    <row r="1751" spans="5:18">
      <c r="E1751" s="209"/>
      <c r="G1751" s="209"/>
      <c r="I1751" s="209"/>
      <c r="K1751" s="209"/>
      <c r="N1751" s="209"/>
      <c r="Q1751" s="182"/>
      <c r="R1751" s="183"/>
    </row>
    <row r="1752" spans="5:18">
      <c r="E1752" s="209"/>
      <c r="G1752" s="209"/>
      <c r="I1752" s="209"/>
      <c r="K1752" s="209"/>
      <c r="N1752" s="209"/>
      <c r="Q1752" s="182"/>
      <c r="R1752" s="183"/>
    </row>
    <row r="1753" spans="5:18">
      <c r="E1753" s="209"/>
      <c r="G1753" s="209"/>
      <c r="I1753" s="209"/>
      <c r="K1753" s="209"/>
      <c r="N1753" s="209"/>
      <c r="Q1753" s="182"/>
      <c r="R1753" s="183"/>
    </row>
    <row r="1754" spans="5:18">
      <c r="E1754" s="209"/>
      <c r="G1754" s="209"/>
      <c r="I1754" s="209"/>
      <c r="K1754" s="209"/>
      <c r="N1754" s="209"/>
      <c r="Q1754" s="182"/>
      <c r="R1754" s="183"/>
    </row>
    <row r="1755" spans="5:18">
      <c r="E1755" s="209"/>
      <c r="G1755" s="209"/>
      <c r="I1755" s="209"/>
      <c r="K1755" s="209"/>
      <c r="N1755" s="209"/>
      <c r="Q1755" s="182"/>
      <c r="R1755" s="183"/>
    </row>
    <row r="1756" spans="5:18">
      <c r="E1756" s="209"/>
      <c r="G1756" s="209"/>
      <c r="I1756" s="209"/>
      <c r="K1756" s="209"/>
      <c r="N1756" s="209"/>
      <c r="Q1756" s="182"/>
      <c r="R1756" s="183"/>
    </row>
    <row r="1757" spans="5:18">
      <c r="E1757" s="209"/>
      <c r="G1757" s="209"/>
      <c r="I1757" s="209"/>
      <c r="K1757" s="209"/>
      <c r="N1757" s="209"/>
      <c r="Q1757" s="182"/>
      <c r="R1757" s="183"/>
    </row>
    <row r="1758" spans="5:18">
      <c r="E1758" s="209"/>
      <c r="G1758" s="209"/>
      <c r="I1758" s="209"/>
      <c r="K1758" s="209"/>
      <c r="N1758" s="209"/>
      <c r="Q1758" s="182"/>
      <c r="R1758" s="183"/>
    </row>
    <row r="1759" spans="5:18">
      <c r="E1759" s="209"/>
      <c r="G1759" s="209"/>
      <c r="I1759" s="209"/>
      <c r="K1759" s="209"/>
      <c r="N1759" s="209"/>
      <c r="Q1759" s="182"/>
      <c r="R1759" s="183"/>
    </row>
    <row r="1760" spans="5:18">
      <c r="E1760" s="209"/>
      <c r="G1760" s="209"/>
      <c r="I1760" s="209"/>
      <c r="K1760" s="209"/>
      <c r="N1760" s="209"/>
      <c r="Q1760" s="182"/>
      <c r="R1760" s="183"/>
    </row>
    <row r="1761" spans="5:18">
      <c r="E1761" s="209"/>
      <c r="G1761" s="209"/>
      <c r="I1761" s="209"/>
      <c r="K1761" s="209"/>
      <c r="N1761" s="209"/>
      <c r="Q1761" s="182"/>
      <c r="R1761" s="183"/>
    </row>
    <row r="1762" spans="5:18">
      <c r="E1762" s="209"/>
      <c r="G1762" s="209"/>
      <c r="I1762" s="209"/>
      <c r="K1762" s="209"/>
      <c r="N1762" s="209"/>
      <c r="Q1762" s="182"/>
      <c r="R1762" s="183"/>
    </row>
    <row r="1763" spans="5:18">
      <c r="E1763" s="209"/>
      <c r="G1763" s="209"/>
      <c r="I1763" s="209"/>
      <c r="K1763" s="209"/>
      <c r="N1763" s="209"/>
      <c r="Q1763" s="182"/>
      <c r="R1763" s="183"/>
    </row>
    <row r="1764" spans="5:18">
      <c r="E1764" s="209"/>
      <c r="G1764" s="209"/>
      <c r="I1764" s="209"/>
      <c r="K1764" s="209"/>
      <c r="N1764" s="209"/>
      <c r="Q1764" s="182"/>
      <c r="R1764" s="183"/>
    </row>
    <row r="1765" spans="5:18">
      <c r="E1765" s="209"/>
      <c r="G1765" s="209"/>
      <c r="I1765" s="209"/>
      <c r="K1765" s="209"/>
      <c r="N1765" s="209"/>
      <c r="Q1765" s="182"/>
      <c r="R1765" s="183"/>
    </row>
    <row r="1766" spans="5:18">
      <c r="E1766" s="209"/>
      <c r="G1766" s="209"/>
      <c r="I1766" s="209"/>
      <c r="K1766" s="209"/>
      <c r="N1766" s="209"/>
      <c r="Q1766" s="182"/>
      <c r="R1766" s="183"/>
    </row>
    <row r="1767" spans="5:18">
      <c r="E1767" s="209"/>
      <c r="G1767" s="209"/>
      <c r="I1767" s="209"/>
      <c r="K1767" s="209"/>
      <c r="N1767" s="209"/>
      <c r="Q1767" s="182"/>
      <c r="R1767" s="183"/>
    </row>
    <row r="1768" spans="5:18">
      <c r="E1768" s="209"/>
      <c r="G1768" s="209"/>
      <c r="I1768" s="209"/>
      <c r="K1768" s="209"/>
      <c r="N1768" s="209"/>
      <c r="Q1768" s="182"/>
      <c r="R1768" s="183"/>
    </row>
    <row r="1769" spans="5:18">
      <c r="E1769" s="209"/>
      <c r="G1769" s="209"/>
      <c r="I1769" s="209"/>
      <c r="K1769" s="209"/>
      <c r="N1769" s="209"/>
      <c r="Q1769" s="182"/>
      <c r="R1769" s="183"/>
    </row>
    <row r="1770" spans="5:18">
      <c r="E1770" s="209"/>
      <c r="G1770" s="209"/>
      <c r="I1770" s="209"/>
      <c r="K1770" s="209"/>
      <c r="N1770" s="209"/>
      <c r="Q1770" s="182"/>
      <c r="R1770" s="183"/>
    </row>
    <row r="1771" spans="5:18">
      <c r="E1771" s="209"/>
      <c r="G1771" s="209"/>
      <c r="I1771" s="209"/>
      <c r="K1771" s="209"/>
      <c r="N1771" s="209"/>
      <c r="Q1771" s="182"/>
      <c r="R1771" s="183"/>
    </row>
    <row r="1772" spans="5:18">
      <c r="E1772" s="209"/>
      <c r="G1772" s="209"/>
      <c r="I1772" s="209"/>
      <c r="K1772" s="209"/>
      <c r="N1772" s="209"/>
      <c r="Q1772" s="182"/>
      <c r="R1772" s="183"/>
    </row>
    <row r="1773" spans="5:18">
      <c r="E1773" s="209"/>
      <c r="G1773" s="209"/>
      <c r="I1773" s="209"/>
      <c r="K1773" s="209"/>
      <c r="N1773" s="209"/>
      <c r="Q1773" s="182"/>
      <c r="R1773" s="183"/>
    </row>
    <row r="1774" spans="5:18">
      <c r="E1774" s="209"/>
      <c r="G1774" s="209"/>
      <c r="I1774" s="209"/>
      <c r="K1774" s="209"/>
      <c r="N1774" s="209"/>
      <c r="Q1774" s="182"/>
      <c r="R1774" s="183"/>
    </row>
    <row r="1775" spans="5:18">
      <c r="E1775" s="209"/>
      <c r="G1775" s="209"/>
      <c r="I1775" s="209"/>
      <c r="K1775" s="209"/>
      <c r="N1775" s="209"/>
      <c r="Q1775" s="182"/>
      <c r="R1775" s="183"/>
    </row>
    <row r="1776" spans="5:18">
      <c r="E1776" s="209"/>
      <c r="G1776" s="209"/>
      <c r="I1776" s="209"/>
      <c r="K1776" s="209"/>
      <c r="N1776" s="209"/>
      <c r="Q1776" s="182"/>
      <c r="R1776" s="183"/>
    </row>
    <row r="1777" spans="5:18">
      <c r="E1777" s="209"/>
      <c r="G1777" s="209"/>
      <c r="I1777" s="209"/>
      <c r="K1777" s="209"/>
      <c r="N1777" s="209"/>
      <c r="Q1777" s="182"/>
      <c r="R1777" s="183"/>
    </row>
    <row r="1778" spans="5:18">
      <c r="E1778" s="209"/>
      <c r="G1778" s="209"/>
      <c r="I1778" s="209"/>
      <c r="K1778" s="209"/>
      <c r="N1778" s="209"/>
      <c r="Q1778" s="182"/>
      <c r="R1778" s="183"/>
    </row>
    <row r="1779" spans="5:18">
      <c r="E1779" s="209"/>
      <c r="G1779" s="209"/>
      <c r="I1779" s="209"/>
      <c r="K1779" s="209"/>
      <c r="N1779" s="209"/>
      <c r="Q1779" s="182"/>
      <c r="R1779" s="183"/>
    </row>
    <row r="1780" spans="5:18">
      <c r="E1780" s="209"/>
      <c r="G1780" s="209"/>
      <c r="I1780" s="209"/>
      <c r="K1780" s="209"/>
      <c r="N1780" s="209"/>
      <c r="Q1780" s="182"/>
      <c r="R1780" s="183"/>
    </row>
    <row r="1781" spans="5:18">
      <c r="E1781" s="209"/>
      <c r="G1781" s="209"/>
      <c r="I1781" s="209"/>
      <c r="K1781" s="209"/>
      <c r="N1781" s="209"/>
      <c r="Q1781" s="182"/>
      <c r="R1781" s="183"/>
    </row>
    <row r="1782" spans="5:18">
      <c r="E1782" s="209"/>
      <c r="G1782" s="209"/>
      <c r="I1782" s="209"/>
      <c r="K1782" s="209"/>
      <c r="N1782" s="209"/>
      <c r="Q1782" s="182"/>
      <c r="R1782" s="183"/>
    </row>
    <row r="1783" spans="5:18">
      <c r="E1783" s="209"/>
      <c r="G1783" s="209"/>
      <c r="I1783" s="209"/>
      <c r="K1783" s="209"/>
      <c r="N1783" s="209"/>
      <c r="Q1783" s="182"/>
      <c r="R1783" s="183"/>
    </row>
    <row r="1784" spans="5:18">
      <c r="E1784" s="209"/>
      <c r="G1784" s="209"/>
      <c r="I1784" s="209"/>
      <c r="K1784" s="209"/>
      <c r="N1784" s="209"/>
      <c r="Q1784" s="182"/>
      <c r="R1784" s="183"/>
    </row>
    <row r="1785" spans="5:18">
      <c r="E1785" s="209"/>
      <c r="G1785" s="209"/>
      <c r="I1785" s="209"/>
      <c r="K1785" s="209"/>
      <c r="N1785" s="209"/>
      <c r="Q1785" s="182"/>
      <c r="R1785" s="183"/>
    </row>
    <row r="1786" spans="5:18">
      <c r="E1786" s="209"/>
      <c r="G1786" s="209"/>
      <c r="I1786" s="209"/>
      <c r="K1786" s="209"/>
      <c r="N1786" s="209"/>
      <c r="Q1786" s="182"/>
      <c r="R1786" s="183"/>
    </row>
    <row r="1787" spans="5:18">
      <c r="E1787" s="209"/>
      <c r="G1787" s="209"/>
      <c r="I1787" s="209"/>
      <c r="K1787" s="209"/>
      <c r="N1787" s="209"/>
      <c r="Q1787" s="182"/>
      <c r="R1787" s="183"/>
    </row>
    <row r="1788" spans="5:18">
      <c r="E1788" s="209"/>
      <c r="G1788" s="209"/>
      <c r="I1788" s="209"/>
      <c r="K1788" s="209"/>
      <c r="N1788" s="209"/>
      <c r="Q1788" s="182"/>
      <c r="R1788" s="183"/>
    </row>
    <row r="1789" spans="5:18">
      <c r="E1789" s="209"/>
      <c r="G1789" s="209"/>
      <c r="I1789" s="209"/>
      <c r="K1789" s="209"/>
      <c r="N1789" s="209"/>
      <c r="Q1789" s="182"/>
      <c r="R1789" s="183"/>
    </row>
    <row r="1790" spans="5:18">
      <c r="E1790" s="209"/>
      <c r="G1790" s="209"/>
      <c r="I1790" s="209"/>
      <c r="K1790" s="209"/>
      <c r="N1790" s="209"/>
      <c r="Q1790" s="182"/>
      <c r="R1790" s="183"/>
    </row>
    <row r="1791" spans="5:18">
      <c r="E1791" s="209"/>
      <c r="G1791" s="209"/>
      <c r="I1791" s="209"/>
      <c r="K1791" s="209"/>
      <c r="N1791" s="209"/>
      <c r="Q1791" s="182"/>
      <c r="R1791" s="183"/>
    </row>
    <row r="1792" spans="5:18">
      <c r="E1792" s="209"/>
      <c r="G1792" s="209"/>
      <c r="I1792" s="209"/>
      <c r="K1792" s="209"/>
      <c r="N1792" s="209"/>
      <c r="Q1792" s="182"/>
      <c r="R1792" s="183"/>
    </row>
    <row r="1793" spans="5:18">
      <c r="E1793" s="209"/>
      <c r="G1793" s="209"/>
      <c r="I1793" s="209"/>
      <c r="K1793" s="209"/>
      <c r="N1793" s="209"/>
      <c r="Q1793" s="182"/>
      <c r="R1793" s="183"/>
    </row>
    <row r="1794" spans="5:18">
      <c r="E1794" s="209"/>
      <c r="G1794" s="209"/>
      <c r="I1794" s="209"/>
      <c r="K1794" s="209"/>
      <c r="N1794" s="209"/>
      <c r="Q1794" s="182"/>
      <c r="R1794" s="183"/>
    </row>
    <row r="1795" spans="5:18">
      <c r="E1795" s="209"/>
      <c r="G1795" s="209"/>
      <c r="I1795" s="209"/>
      <c r="K1795" s="209"/>
      <c r="N1795" s="209"/>
      <c r="Q1795" s="182"/>
      <c r="R1795" s="183"/>
    </row>
    <row r="1796" spans="5:18">
      <c r="E1796" s="209"/>
      <c r="G1796" s="209"/>
      <c r="I1796" s="209"/>
      <c r="K1796" s="209"/>
      <c r="N1796" s="209"/>
      <c r="Q1796" s="182"/>
      <c r="R1796" s="183"/>
    </row>
    <row r="1797" spans="5:18">
      <c r="E1797" s="209"/>
      <c r="G1797" s="209"/>
      <c r="I1797" s="209"/>
      <c r="K1797" s="209"/>
      <c r="N1797" s="209"/>
      <c r="Q1797" s="182"/>
      <c r="R1797" s="183"/>
    </row>
    <row r="1798" spans="5:18">
      <c r="E1798" s="209"/>
      <c r="G1798" s="209"/>
      <c r="I1798" s="209"/>
      <c r="K1798" s="209"/>
      <c r="N1798" s="209"/>
      <c r="Q1798" s="182"/>
      <c r="R1798" s="183"/>
    </row>
    <row r="1799" spans="5:18">
      <c r="E1799" s="209"/>
      <c r="G1799" s="209"/>
      <c r="I1799" s="209"/>
      <c r="K1799" s="209"/>
      <c r="N1799" s="209"/>
      <c r="Q1799" s="182"/>
      <c r="R1799" s="183"/>
    </row>
    <row r="1800" spans="5:18">
      <c r="E1800" s="209"/>
      <c r="G1800" s="209"/>
      <c r="I1800" s="209"/>
      <c r="K1800" s="209"/>
      <c r="N1800" s="209"/>
      <c r="Q1800" s="182"/>
      <c r="R1800" s="183"/>
    </row>
    <row r="1801" spans="5:18">
      <c r="E1801" s="209"/>
      <c r="G1801" s="209"/>
      <c r="I1801" s="209"/>
      <c r="K1801" s="209"/>
      <c r="N1801" s="209"/>
      <c r="Q1801" s="182"/>
      <c r="R1801" s="183"/>
    </row>
    <row r="1802" spans="5:18">
      <c r="E1802" s="209"/>
      <c r="G1802" s="209"/>
      <c r="I1802" s="209"/>
      <c r="K1802" s="209"/>
      <c r="N1802" s="209"/>
      <c r="Q1802" s="182"/>
      <c r="R1802" s="183"/>
    </row>
    <row r="1803" spans="5:18">
      <c r="E1803" s="209"/>
      <c r="G1803" s="209"/>
      <c r="I1803" s="209"/>
      <c r="K1803" s="209"/>
      <c r="N1803" s="209"/>
      <c r="Q1803" s="182"/>
      <c r="R1803" s="183"/>
    </row>
    <row r="1804" spans="5:18">
      <c r="E1804" s="209"/>
      <c r="G1804" s="209"/>
      <c r="I1804" s="209"/>
      <c r="K1804" s="209"/>
      <c r="N1804" s="209"/>
      <c r="Q1804" s="182"/>
      <c r="R1804" s="183"/>
    </row>
    <row r="1805" spans="5:18">
      <c r="E1805" s="209"/>
      <c r="G1805" s="209"/>
      <c r="I1805" s="209"/>
      <c r="K1805" s="209"/>
      <c r="N1805" s="209"/>
      <c r="Q1805" s="182"/>
      <c r="R1805" s="183"/>
    </row>
    <row r="1806" spans="5:18">
      <c r="E1806" s="209"/>
      <c r="G1806" s="209"/>
      <c r="I1806" s="209"/>
      <c r="K1806" s="209"/>
      <c r="N1806" s="209"/>
      <c r="Q1806" s="182"/>
      <c r="R1806" s="183"/>
    </row>
    <row r="1807" spans="5:18">
      <c r="E1807" s="209"/>
      <c r="G1807" s="209"/>
      <c r="I1807" s="209"/>
      <c r="K1807" s="209"/>
      <c r="N1807" s="209"/>
      <c r="Q1807" s="182"/>
      <c r="R1807" s="183"/>
    </row>
    <row r="1808" spans="5:18">
      <c r="E1808" s="209"/>
      <c r="G1808" s="209"/>
      <c r="I1808" s="209"/>
      <c r="K1808" s="209"/>
      <c r="N1808" s="209"/>
      <c r="Q1808" s="182"/>
      <c r="R1808" s="183"/>
    </row>
    <row r="1809" spans="5:18">
      <c r="E1809" s="209"/>
      <c r="G1809" s="209"/>
      <c r="I1809" s="209"/>
      <c r="K1809" s="209"/>
      <c r="N1809" s="209"/>
      <c r="Q1809" s="182"/>
      <c r="R1809" s="183"/>
    </row>
    <row r="1810" spans="5:18">
      <c r="E1810" s="209"/>
      <c r="G1810" s="209"/>
      <c r="I1810" s="209"/>
      <c r="K1810" s="209"/>
      <c r="N1810" s="209"/>
      <c r="Q1810" s="182"/>
      <c r="R1810" s="183"/>
    </row>
    <row r="1811" spans="5:18">
      <c r="E1811" s="209"/>
      <c r="G1811" s="209"/>
      <c r="I1811" s="209"/>
      <c r="K1811" s="209"/>
      <c r="N1811" s="209"/>
      <c r="Q1811" s="182"/>
      <c r="R1811" s="183"/>
    </row>
    <row r="1812" spans="5:18">
      <c r="E1812" s="209"/>
      <c r="G1812" s="209"/>
      <c r="I1812" s="209"/>
      <c r="K1812" s="209"/>
      <c r="N1812" s="209"/>
      <c r="Q1812" s="182"/>
      <c r="R1812" s="183"/>
    </row>
    <row r="1813" spans="5:18">
      <c r="E1813" s="209"/>
      <c r="G1813" s="209"/>
      <c r="I1813" s="209"/>
      <c r="K1813" s="209"/>
      <c r="N1813" s="209"/>
      <c r="Q1813" s="182"/>
      <c r="R1813" s="183"/>
    </row>
    <row r="1814" spans="5:18">
      <c r="E1814" s="209"/>
      <c r="G1814" s="209"/>
      <c r="I1814" s="209"/>
      <c r="K1814" s="209"/>
      <c r="N1814" s="209"/>
      <c r="Q1814" s="182"/>
      <c r="R1814" s="183"/>
    </row>
    <row r="1815" spans="5:18">
      <c r="E1815" s="209"/>
      <c r="G1815" s="209"/>
      <c r="I1815" s="209"/>
      <c r="K1815" s="209"/>
      <c r="N1815" s="209"/>
      <c r="Q1815" s="182"/>
      <c r="R1815" s="183"/>
    </row>
    <row r="1816" spans="5:18">
      <c r="E1816" s="209"/>
      <c r="G1816" s="209"/>
      <c r="I1816" s="209"/>
      <c r="K1816" s="209"/>
      <c r="N1816" s="209"/>
      <c r="Q1816" s="182"/>
      <c r="R1816" s="183"/>
    </row>
    <row r="1817" spans="5:18">
      <c r="E1817" s="209"/>
      <c r="G1817" s="209"/>
      <c r="I1817" s="209"/>
      <c r="K1817" s="209"/>
      <c r="N1817" s="209"/>
      <c r="Q1817" s="182"/>
      <c r="R1817" s="183"/>
    </row>
    <row r="1818" spans="5:18">
      <c r="E1818" s="209"/>
      <c r="G1818" s="209"/>
      <c r="I1818" s="209"/>
      <c r="K1818" s="209"/>
      <c r="N1818" s="209"/>
      <c r="Q1818" s="182"/>
      <c r="R1818" s="183"/>
    </row>
    <row r="1819" spans="5:18">
      <c r="E1819" s="209"/>
      <c r="G1819" s="209"/>
      <c r="I1819" s="209"/>
      <c r="K1819" s="209"/>
      <c r="N1819" s="209"/>
      <c r="Q1819" s="182"/>
      <c r="R1819" s="183"/>
    </row>
    <row r="1820" spans="5:18">
      <c r="E1820" s="209"/>
      <c r="G1820" s="209"/>
      <c r="I1820" s="209"/>
      <c r="K1820" s="209"/>
      <c r="N1820" s="209"/>
      <c r="Q1820" s="182"/>
      <c r="R1820" s="183"/>
    </row>
    <row r="1821" spans="5:18">
      <c r="E1821" s="209"/>
      <c r="G1821" s="209"/>
      <c r="I1821" s="209"/>
      <c r="K1821" s="209"/>
      <c r="N1821" s="209"/>
      <c r="Q1821" s="182"/>
      <c r="R1821" s="183"/>
    </row>
    <row r="1822" spans="5:18">
      <c r="E1822" s="209"/>
      <c r="G1822" s="209"/>
      <c r="I1822" s="209"/>
      <c r="K1822" s="209"/>
      <c r="N1822" s="209"/>
      <c r="Q1822" s="182"/>
      <c r="R1822" s="183"/>
    </row>
    <row r="1823" spans="5:18">
      <c r="E1823" s="209"/>
      <c r="G1823" s="209"/>
      <c r="I1823" s="209"/>
      <c r="K1823" s="209"/>
      <c r="N1823" s="209"/>
      <c r="Q1823" s="182"/>
      <c r="R1823" s="183"/>
    </row>
    <row r="1824" spans="5:18">
      <c r="E1824" s="209"/>
      <c r="G1824" s="209"/>
      <c r="I1824" s="209"/>
      <c r="K1824" s="209"/>
      <c r="N1824" s="209"/>
      <c r="Q1824" s="182"/>
      <c r="R1824" s="183"/>
    </row>
    <row r="1825" spans="5:18">
      <c r="E1825" s="209"/>
      <c r="G1825" s="209"/>
      <c r="I1825" s="209"/>
      <c r="K1825" s="209"/>
      <c r="N1825" s="209"/>
      <c r="Q1825" s="182"/>
      <c r="R1825" s="183"/>
    </row>
    <row r="1826" spans="5:18">
      <c r="E1826" s="209"/>
      <c r="G1826" s="209"/>
      <c r="I1826" s="209"/>
      <c r="K1826" s="209"/>
      <c r="N1826" s="209"/>
      <c r="Q1826" s="182"/>
      <c r="R1826" s="183"/>
    </row>
    <row r="1827" spans="5:18">
      <c r="E1827" s="209"/>
      <c r="G1827" s="209"/>
      <c r="I1827" s="209"/>
      <c r="K1827" s="209"/>
      <c r="N1827" s="209"/>
      <c r="Q1827" s="182"/>
      <c r="R1827" s="183"/>
    </row>
    <row r="1828" spans="5:18">
      <c r="E1828" s="209"/>
      <c r="G1828" s="209"/>
      <c r="I1828" s="209"/>
      <c r="K1828" s="209"/>
      <c r="N1828" s="209"/>
      <c r="Q1828" s="182"/>
      <c r="R1828" s="183"/>
    </row>
    <row r="1829" spans="5:18">
      <c r="E1829" s="209"/>
      <c r="G1829" s="209"/>
      <c r="I1829" s="209"/>
      <c r="K1829" s="209"/>
      <c r="N1829" s="209"/>
      <c r="Q1829" s="182"/>
      <c r="R1829" s="183"/>
    </row>
    <row r="1830" spans="5:18">
      <c r="E1830" s="209"/>
      <c r="G1830" s="209"/>
      <c r="I1830" s="209"/>
      <c r="K1830" s="209"/>
      <c r="N1830" s="209"/>
      <c r="Q1830" s="182"/>
      <c r="R1830" s="183"/>
    </row>
    <row r="1831" spans="5:18">
      <c r="E1831" s="209"/>
      <c r="G1831" s="209"/>
      <c r="I1831" s="209"/>
      <c r="K1831" s="209"/>
      <c r="N1831" s="209"/>
      <c r="Q1831" s="182"/>
      <c r="R1831" s="183"/>
    </row>
    <row r="1832" spans="5:18">
      <c r="E1832" s="209"/>
      <c r="G1832" s="209"/>
      <c r="I1832" s="209"/>
      <c r="K1832" s="209"/>
      <c r="N1832" s="209"/>
      <c r="Q1832" s="182"/>
      <c r="R1832" s="183"/>
    </row>
    <row r="1833" spans="5:18">
      <c r="E1833" s="209"/>
      <c r="G1833" s="209"/>
      <c r="I1833" s="209"/>
      <c r="K1833" s="209"/>
      <c r="N1833" s="209"/>
      <c r="Q1833" s="182"/>
      <c r="R1833" s="183"/>
    </row>
    <row r="1834" spans="5:18">
      <c r="E1834" s="209"/>
      <c r="G1834" s="209"/>
      <c r="I1834" s="209"/>
      <c r="K1834" s="209"/>
      <c r="N1834" s="209"/>
      <c r="Q1834" s="182"/>
      <c r="R1834" s="183"/>
    </row>
    <row r="1835" spans="5:18">
      <c r="E1835" s="209"/>
      <c r="G1835" s="209"/>
      <c r="I1835" s="209"/>
      <c r="K1835" s="209"/>
      <c r="N1835" s="209"/>
      <c r="Q1835" s="182"/>
      <c r="R1835" s="183"/>
    </row>
    <row r="1836" spans="5:18">
      <c r="E1836" s="209"/>
      <c r="G1836" s="209"/>
      <c r="I1836" s="209"/>
      <c r="K1836" s="209"/>
      <c r="N1836" s="209"/>
      <c r="Q1836" s="182"/>
      <c r="R1836" s="183"/>
    </row>
    <row r="1837" spans="5:18">
      <c r="E1837" s="209"/>
      <c r="G1837" s="209"/>
      <c r="I1837" s="209"/>
      <c r="K1837" s="209"/>
      <c r="N1837" s="209"/>
      <c r="Q1837" s="182"/>
      <c r="R1837" s="183"/>
    </row>
    <row r="1838" spans="5:18">
      <c r="E1838" s="209"/>
      <c r="G1838" s="209"/>
      <c r="I1838" s="209"/>
      <c r="K1838" s="209"/>
      <c r="N1838" s="209"/>
      <c r="Q1838" s="182"/>
      <c r="R1838" s="183"/>
    </row>
    <row r="1839" spans="5:18">
      <c r="E1839" s="209"/>
      <c r="G1839" s="209"/>
      <c r="I1839" s="209"/>
      <c r="K1839" s="209"/>
      <c r="N1839" s="209"/>
      <c r="Q1839" s="182"/>
      <c r="R1839" s="183"/>
    </row>
    <row r="1840" spans="5:18">
      <c r="E1840" s="209"/>
      <c r="G1840" s="209"/>
      <c r="I1840" s="209"/>
      <c r="K1840" s="209"/>
      <c r="N1840" s="209"/>
      <c r="Q1840" s="182"/>
      <c r="R1840" s="183"/>
    </row>
    <row r="1841" spans="5:18">
      <c r="E1841" s="209"/>
      <c r="G1841" s="209"/>
      <c r="I1841" s="209"/>
      <c r="K1841" s="209"/>
      <c r="N1841" s="209"/>
      <c r="Q1841" s="182"/>
      <c r="R1841" s="183"/>
    </row>
    <row r="1842" spans="5:18">
      <c r="E1842" s="209"/>
      <c r="G1842" s="209"/>
      <c r="I1842" s="209"/>
      <c r="K1842" s="209"/>
      <c r="N1842" s="209"/>
      <c r="Q1842" s="182"/>
      <c r="R1842" s="183"/>
    </row>
    <row r="1843" spans="5:18">
      <c r="E1843" s="209"/>
      <c r="G1843" s="209"/>
      <c r="I1843" s="209"/>
      <c r="K1843" s="209"/>
      <c r="N1843" s="209"/>
      <c r="Q1843" s="182"/>
      <c r="R1843" s="183"/>
    </row>
    <row r="1844" spans="5:18">
      <c r="E1844" s="209"/>
      <c r="G1844" s="209"/>
      <c r="I1844" s="209"/>
      <c r="K1844" s="209"/>
      <c r="N1844" s="209"/>
      <c r="Q1844" s="182"/>
      <c r="R1844" s="183"/>
    </row>
    <row r="1845" spans="5:18">
      <c r="E1845" s="209"/>
      <c r="G1845" s="209"/>
      <c r="I1845" s="209"/>
      <c r="K1845" s="209"/>
      <c r="N1845" s="209"/>
      <c r="Q1845" s="182"/>
      <c r="R1845" s="183"/>
    </row>
    <row r="1846" spans="5:18">
      <c r="E1846" s="209"/>
      <c r="G1846" s="209"/>
      <c r="I1846" s="209"/>
      <c r="K1846" s="209"/>
      <c r="N1846" s="209"/>
      <c r="Q1846" s="182"/>
      <c r="R1846" s="183"/>
    </row>
    <row r="1847" spans="5:18">
      <c r="E1847" s="209"/>
      <c r="G1847" s="209"/>
      <c r="I1847" s="209"/>
      <c r="K1847" s="209"/>
      <c r="N1847" s="209"/>
      <c r="Q1847" s="182"/>
      <c r="R1847" s="183"/>
    </row>
    <row r="1848" spans="5:18">
      <c r="E1848" s="209"/>
      <c r="G1848" s="209"/>
      <c r="I1848" s="209"/>
      <c r="K1848" s="209"/>
      <c r="N1848" s="209"/>
      <c r="Q1848" s="182"/>
      <c r="R1848" s="183"/>
    </row>
    <row r="1849" spans="5:18">
      <c r="E1849" s="209"/>
      <c r="G1849" s="209"/>
      <c r="I1849" s="209"/>
      <c r="K1849" s="209"/>
      <c r="N1849" s="209"/>
      <c r="Q1849" s="182"/>
      <c r="R1849" s="183"/>
    </row>
    <row r="1850" spans="5:18">
      <c r="E1850" s="209"/>
      <c r="G1850" s="209"/>
      <c r="I1850" s="209"/>
      <c r="K1850" s="209"/>
      <c r="N1850" s="209"/>
      <c r="Q1850" s="182"/>
      <c r="R1850" s="183"/>
    </row>
    <row r="1851" spans="5:18">
      <c r="E1851" s="209"/>
      <c r="G1851" s="209"/>
      <c r="I1851" s="209"/>
      <c r="K1851" s="209"/>
      <c r="N1851" s="209"/>
      <c r="Q1851" s="182"/>
      <c r="R1851" s="183"/>
    </row>
    <row r="1852" spans="5:18">
      <c r="E1852" s="209"/>
      <c r="G1852" s="209"/>
      <c r="I1852" s="209"/>
      <c r="K1852" s="209"/>
      <c r="N1852" s="209"/>
      <c r="Q1852" s="182"/>
      <c r="R1852" s="183"/>
    </row>
    <row r="1853" spans="5:18">
      <c r="E1853" s="209"/>
      <c r="G1853" s="209"/>
      <c r="I1853" s="209"/>
      <c r="K1853" s="209"/>
      <c r="N1853" s="209"/>
      <c r="Q1853" s="182"/>
      <c r="R1853" s="183"/>
    </row>
    <row r="1854" spans="5:18">
      <c r="E1854" s="209"/>
      <c r="G1854" s="209"/>
      <c r="I1854" s="209"/>
      <c r="K1854" s="209"/>
      <c r="N1854" s="209"/>
      <c r="Q1854" s="182"/>
      <c r="R1854" s="183"/>
    </row>
    <row r="1855" spans="5:18">
      <c r="E1855" s="209"/>
      <c r="G1855" s="209"/>
      <c r="I1855" s="209"/>
      <c r="K1855" s="209"/>
      <c r="N1855" s="209"/>
      <c r="Q1855" s="182"/>
      <c r="R1855" s="183"/>
    </row>
    <row r="1856" spans="5:18">
      <c r="E1856" s="209"/>
      <c r="G1856" s="209"/>
      <c r="I1856" s="209"/>
      <c r="K1856" s="209"/>
      <c r="N1856" s="209"/>
      <c r="Q1856" s="182"/>
      <c r="R1856" s="183"/>
    </row>
    <row r="1857" spans="5:18">
      <c r="E1857" s="209"/>
      <c r="G1857" s="209"/>
      <c r="I1857" s="209"/>
      <c r="K1857" s="209"/>
      <c r="N1857" s="209"/>
      <c r="Q1857" s="182"/>
      <c r="R1857" s="183"/>
    </row>
    <row r="1858" spans="5:18">
      <c r="E1858" s="209"/>
      <c r="G1858" s="209"/>
      <c r="I1858" s="209"/>
      <c r="K1858" s="209"/>
      <c r="N1858" s="209"/>
      <c r="Q1858" s="182"/>
      <c r="R1858" s="183"/>
    </row>
    <row r="1859" spans="5:18">
      <c r="E1859" s="209"/>
      <c r="G1859" s="209"/>
      <c r="I1859" s="209"/>
      <c r="K1859" s="209"/>
      <c r="N1859" s="209"/>
      <c r="Q1859" s="182"/>
      <c r="R1859" s="183"/>
    </row>
    <row r="1860" spans="5:18">
      <c r="E1860" s="209"/>
      <c r="G1860" s="209"/>
      <c r="I1860" s="209"/>
      <c r="K1860" s="209"/>
      <c r="N1860" s="209"/>
      <c r="Q1860" s="182"/>
      <c r="R1860" s="183"/>
    </row>
    <row r="1861" spans="5:18">
      <c r="E1861" s="209"/>
      <c r="G1861" s="209"/>
      <c r="I1861" s="209"/>
      <c r="K1861" s="209"/>
      <c r="N1861" s="209"/>
      <c r="Q1861" s="182"/>
      <c r="R1861" s="183"/>
    </row>
    <row r="1862" spans="5:18">
      <c r="E1862" s="209"/>
      <c r="G1862" s="209"/>
      <c r="I1862" s="209"/>
      <c r="K1862" s="209"/>
      <c r="N1862" s="209"/>
      <c r="Q1862" s="182"/>
      <c r="R1862" s="183"/>
    </row>
    <row r="1863" spans="5:18">
      <c r="E1863" s="209"/>
      <c r="G1863" s="209"/>
      <c r="I1863" s="209"/>
      <c r="K1863" s="209"/>
      <c r="N1863" s="209"/>
      <c r="Q1863" s="182"/>
      <c r="R1863" s="183"/>
    </row>
    <row r="1864" spans="5:18">
      <c r="E1864" s="209"/>
      <c r="G1864" s="209"/>
      <c r="I1864" s="209"/>
      <c r="K1864" s="209"/>
      <c r="N1864" s="209"/>
      <c r="Q1864" s="182"/>
      <c r="R1864" s="183"/>
    </row>
    <row r="1865" spans="5:18">
      <c r="E1865" s="209"/>
      <c r="G1865" s="209"/>
      <c r="I1865" s="209"/>
      <c r="K1865" s="209"/>
      <c r="N1865" s="209"/>
      <c r="Q1865" s="182"/>
      <c r="R1865" s="183"/>
    </row>
    <row r="1866" spans="5:18">
      <c r="E1866" s="209"/>
      <c r="G1866" s="209"/>
      <c r="I1866" s="209"/>
      <c r="K1866" s="209"/>
      <c r="N1866" s="209"/>
      <c r="Q1866" s="182"/>
      <c r="R1866" s="183"/>
    </row>
    <row r="1867" spans="5:18">
      <c r="E1867" s="209"/>
      <c r="G1867" s="209"/>
      <c r="I1867" s="209"/>
      <c r="K1867" s="209"/>
      <c r="N1867" s="209"/>
      <c r="Q1867" s="182"/>
      <c r="R1867" s="183"/>
    </row>
    <row r="1868" spans="5:18">
      <c r="E1868" s="209"/>
      <c r="G1868" s="209"/>
      <c r="I1868" s="209"/>
      <c r="K1868" s="209"/>
      <c r="N1868" s="209"/>
      <c r="Q1868" s="182"/>
      <c r="R1868" s="183"/>
    </row>
    <row r="1869" spans="5:18">
      <c r="E1869" s="209"/>
      <c r="G1869" s="209"/>
      <c r="I1869" s="209"/>
      <c r="K1869" s="209"/>
      <c r="N1869" s="209"/>
      <c r="Q1869" s="182"/>
      <c r="R1869" s="183"/>
    </row>
    <row r="1870" spans="5:18">
      <c r="E1870" s="209"/>
      <c r="G1870" s="209"/>
      <c r="I1870" s="209"/>
      <c r="K1870" s="209"/>
      <c r="N1870" s="209"/>
      <c r="Q1870" s="182"/>
      <c r="R1870" s="183"/>
    </row>
    <row r="1871" spans="5:18">
      <c r="E1871" s="209"/>
      <c r="G1871" s="209"/>
      <c r="I1871" s="209"/>
      <c r="K1871" s="209"/>
      <c r="N1871" s="209"/>
      <c r="Q1871" s="182"/>
      <c r="R1871" s="183"/>
    </row>
    <row r="1872" spans="5:18">
      <c r="E1872" s="209"/>
      <c r="G1872" s="209"/>
      <c r="I1872" s="209"/>
      <c r="K1872" s="209"/>
      <c r="N1872" s="209"/>
      <c r="Q1872" s="182"/>
      <c r="R1872" s="183"/>
    </row>
    <row r="1873" spans="5:18">
      <c r="E1873" s="209"/>
      <c r="G1873" s="209"/>
      <c r="I1873" s="209"/>
      <c r="K1873" s="209"/>
      <c r="N1873" s="209"/>
      <c r="Q1873" s="182"/>
      <c r="R1873" s="183"/>
    </row>
    <row r="1874" spans="5:18">
      <c r="E1874" s="209"/>
      <c r="G1874" s="209"/>
      <c r="I1874" s="209"/>
      <c r="K1874" s="209"/>
      <c r="N1874" s="209"/>
      <c r="Q1874" s="182"/>
      <c r="R1874" s="183"/>
    </row>
    <row r="1875" spans="5:18">
      <c r="E1875" s="209"/>
      <c r="G1875" s="209"/>
      <c r="I1875" s="209"/>
      <c r="K1875" s="209"/>
      <c r="N1875" s="209"/>
      <c r="Q1875" s="182"/>
      <c r="R1875" s="183"/>
    </row>
    <row r="1876" spans="5:18">
      <c r="E1876" s="209"/>
      <c r="G1876" s="209"/>
      <c r="I1876" s="209"/>
      <c r="K1876" s="209"/>
      <c r="N1876" s="209"/>
      <c r="Q1876" s="182"/>
      <c r="R1876" s="183"/>
    </row>
    <row r="1877" spans="5:18">
      <c r="E1877" s="209"/>
      <c r="G1877" s="209"/>
      <c r="I1877" s="209"/>
      <c r="K1877" s="209"/>
      <c r="N1877" s="209"/>
      <c r="Q1877" s="182"/>
      <c r="R1877" s="183"/>
    </row>
    <row r="1878" spans="5:18">
      <c r="E1878" s="209"/>
      <c r="G1878" s="209"/>
      <c r="I1878" s="209"/>
      <c r="K1878" s="209"/>
      <c r="N1878" s="209"/>
      <c r="Q1878" s="182"/>
      <c r="R1878" s="183"/>
    </row>
    <row r="1879" spans="5:18">
      <c r="E1879" s="209"/>
      <c r="G1879" s="209"/>
      <c r="I1879" s="209"/>
      <c r="K1879" s="209"/>
      <c r="N1879" s="209"/>
      <c r="Q1879" s="182"/>
      <c r="R1879" s="183"/>
    </row>
    <row r="1880" spans="5:18">
      <c r="E1880" s="209"/>
      <c r="G1880" s="209"/>
      <c r="I1880" s="209"/>
      <c r="K1880" s="209"/>
      <c r="N1880" s="209"/>
      <c r="Q1880" s="182"/>
      <c r="R1880" s="183"/>
    </row>
    <row r="1881" spans="5:18">
      <c r="E1881" s="209"/>
      <c r="G1881" s="209"/>
      <c r="I1881" s="209"/>
      <c r="K1881" s="209"/>
      <c r="N1881" s="209"/>
      <c r="Q1881" s="182"/>
      <c r="R1881" s="183"/>
    </row>
    <row r="1882" spans="5:18">
      <c r="E1882" s="209"/>
      <c r="G1882" s="209"/>
      <c r="I1882" s="209"/>
      <c r="K1882" s="209"/>
      <c r="N1882" s="209"/>
      <c r="Q1882" s="182"/>
      <c r="R1882" s="183"/>
    </row>
    <row r="1883" spans="5:18">
      <c r="E1883" s="209"/>
      <c r="G1883" s="209"/>
      <c r="I1883" s="209"/>
      <c r="K1883" s="209"/>
      <c r="N1883" s="209"/>
      <c r="Q1883" s="182"/>
      <c r="R1883" s="183"/>
    </row>
    <row r="1884" spans="5:18">
      <c r="E1884" s="209"/>
      <c r="G1884" s="209"/>
      <c r="I1884" s="209"/>
      <c r="K1884" s="209"/>
      <c r="N1884" s="209"/>
      <c r="Q1884" s="182"/>
      <c r="R1884" s="183"/>
    </row>
    <row r="1885" spans="5:18">
      <c r="E1885" s="209"/>
      <c r="G1885" s="209"/>
      <c r="I1885" s="209"/>
      <c r="K1885" s="209"/>
      <c r="N1885" s="209"/>
      <c r="Q1885" s="182"/>
      <c r="R1885" s="183"/>
    </row>
    <row r="1886" spans="5:18">
      <c r="E1886" s="209"/>
      <c r="G1886" s="209"/>
      <c r="I1886" s="209"/>
      <c r="K1886" s="209"/>
      <c r="N1886" s="209"/>
      <c r="Q1886" s="182"/>
      <c r="R1886" s="183"/>
    </row>
    <row r="1887" spans="5:18">
      <c r="E1887" s="209"/>
      <c r="G1887" s="209"/>
      <c r="I1887" s="209"/>
      <c r="K1887" s="209"/>
      <c r="N1887" s="209"/>
      <c r="Q1887" s="182"/>
      <c r="R1887" s="183"/>
    </row>
    <row r="1888" spans="5:18">
      <c r="E1888" s="209"/>
      <c r="G1888" s="209"/>
      <c r="I1888" s="209"/>
      <c r="K1888" s="209"/>
      <c r="N1888" s="209"/>
      <c r="Q1888" s="182"/>
      <c r="R1888" s="183"/>
    </row>
    <row r="1889" spans="5:18">
      <c r="E1889" s="209"/>
      <c r="G1889" s="209"/>
      <c r="I1889" s="209"/>
      <c r="K1889" s="209"/>
      <c r="N1889" s="209"/>
      <c r="Q1889" s="182"/>
      <c r="R1889" s="183"/>
    </row>
    <row r="1890" spans="5:18">
      <c r="E1890" s="209"/>
      <c r="G1890" s="209"/>
      <c r="I1890" s="209"/>
      <c r="K1890" s="209"/>
      <c r="N1890" s="209"/>
      <c r="Q1890" s="182"/>
      <c r="R1890" s="183"/>
    </row>
    <row r="1891" spans="5:18">
      <c r="E1891" s="209"/>
      <c r="G1891" s="209"/>
      <c r="I1891" s="209"/>
      <c r="K1891" s="209"/>
      <c r="N1891" s="209"/>
      <c r="Q1891" s="182"/>
      <c r="R1891" s="183"/>
    </row>
    <row r="1892" spans="5:18">
      <c r="E1892" s="209"/>
      <c r="G1892" s="209"/>
      <c r="I1892" s="209"/>
      <c r="K1892" s="209"/>
      <c r="N1892" s="209"/>
      <c r="Q1892" s="182"/>
      <c r="R1892" s="183"/>
    </row>
    <row r="1893" spans="5:18">
      <c r="E1893" s="209"/>
      <c r="G1893" s="209"/>
      <c r="I1893" s="209"/>
      <c r="K1893" s="209"/>
      <c r="N1893" s="209"/>
      <c r="Q1893" s="182"/>
      <c r="R1893" s="183"/>
    </row>
    <row r="1894" spans="5:18">
      <c r="E1894" s="209"/>
      <c r="G1894" s="209"/>
      <c r="I1894" s="209"/>
      <c r="K1894" s="209"/>
      <c r="N1894" s="209"/>
      <c r="Q1894" s="182"/>
      <c r="R1894" s="183"/>
    </row>
    <row r="1895" spans="5:18">
      <c r="E1895" s="209"/>
      <c r="G1895" s="209"/>
      <c r="I1895" s="209"/>
      <c r="K1895" s="209"/>
      <c r="N1895" s="209"/>
      <c r="Q1895" s="182"/>
      <c r="R1895" s="183"/>
    </row>
    <row r="1896" spans="5:18">
      <c r="E1896" s="209"/>
      <c r="G1896" s="209"/>
      <c r="I1896" s="209"/>
      <c r="K1896" s="209"/>
      <c r="N1896" s="209"/>
      <c r="Q1896" s="182"/>
      <c r="R1896" s="183"/>
    </row>
    <row r="1897" spans="5:18">
      <c r="E1897" s="209"/>
      <c r="G1897" s="209"/>
      <c r="I1897" s="209"/>
      <c r="K1897" s="209"/>
      <c r="N1897" s="209"/>
      <c r="Q1897" s="182"/>
      <c r="R1897" s="183"/>
    </row>
    <row r="1898" spans="5:18">
      <c r="E1898" s="209"/>
      <c r="G1898" s="209"/>
      <c r="I1898" s="209"/>
      <c r="K1898" s="209"/>
      <c r="N1898" s="209"/>
      <c r="Q1898" s="182"/>
      <c r="R1898" s="183"/>
    </row>
    <row r="1899" spans="5:18">
      <c r="E1899" s="209"/>
      <c r="G1899" s="209"/>
      <c r="I1899" s="209"/>
      <c r="K1899" s="209"/>
      <c r="N1899" s="209"/>
      <c r="Q1899" s="182"/>
      <c r="R1899" s="183"/>
    </row>
    <row r="1900" spans="5:18">
      <c r="E1900" s="209"/>
      <c r="G1900" s="209"/>
      <c r="I1900" s="209"/>
      <c r="K1900" s="209"/>
      <c r="N1900" s="209"/>
      <c r="Q1900" s="182"/>
      <c r="R1900" s="183"/>
    </row>
    <row r="1901" spans="5:18">
      <c r="E1901" s="209"/>
      <c r="G1901" s="209"/>
      <c r="I1901" s="209"/>
      <c r="K1901" s="209"/>
      <c r="N1901" s="209"/>
      <c r="Q1901" s="182"/>
      <c r="R1901" s="183"/>
    </row>
    <row r="1902" spans="5:18">
      <c r="E1902" s="209"/>
      <c r="G1902" s="209"/>
      <c r="I1902" s="209"/>
      <c r="K1902" s="209"/>
      <c r="N1902" s="209"/>
      <c r="Q1902" s="182"/>
      <c r="R1902" s="183"/>
    </row>
    <row r="1903" spans="5:18">
      <c r="E1903" s="209"/>
      <c r="G1903" s="209"/>
      <c r="I1903" s="209"/>
      <c r="K1903" s="209"/>
      <c r="N1903" s="209"/>
      <c r="Q1903" s="182"/>
      <c r="R1903" s="183"/>
    </row>
    <row r="1904" spans="5:18">
      <c r="E1904" s="209"/>
      <c r="G1904" s="209"/>
      <c r="I1904" s="209"/>
      <c r="K1904" s="209"/>
      <c r="N1904" s="209"/>
      <c r="Q1904" s="182"/>
      <c r="R1904" s="183"/>
    </row>
    <row r="1905" spans="5:18">
      <c r="E1905" s="209"/>
      <c r="G1905" s="209"/>
      <c r="I1905" s="209"/>
      <c r="K1905" s="209"/>
      <c r="N1905" s="209"/>
      <c r="Q1905" s="182"/>
      <c r="R1905" s="183"/>
    </row>
    <row r="1906" spans="5:18">
      <c r="E1906" s="209"/>
      <c r="G1906" s="209"/>
      <c r="I1906" s="209"/>
      <c r="K1906" s="209"/>
      <c r="N1906" s="209"/>
      <c r="Q1906" s="182"/>
      <c r="R1906" s="183"/>
    </row>
    <row r="1907" spans="5:18">
      <c r="E1907" s="209"/>
      <c r="G1907" s="209"/>
      <c r="I1907" s="209"/>
      <c r="K1907" s="209"/>
      <c r="N1907" s="209"/>
      <c r="Q1907" s="182"/>
      <c r="R1907" s="183"/>
    </row>
    <row r="1908" spans="5:18">
      <c r="E1908" s="209"/>
      <c r="G1908" s="209"/>
      <c r="I1908" s="209"/>
      <c r="K1908" s="209"/>
      <c r="N1908" s="209"/>
      <c r="Q1908" s="182"/>
      <c r="R1908" s="183"/>
    </row>
    <row r="1909" spans="5:18">
      <c r="E1909" s="209"/>
      <c r="G1909" s="209"/>
      <c r="I1909" s="209"/>
      <c r="K1909" s="209"/>
      <c r="N1909" s="209"/>
      <c r="Q1909" s="182"/>
      <c r="R1909" s="183"/>
    </row>
    <row r="1910" spans="5:18">
      <c r="E1910" s="209"/>
      <c r="G1910" s="209"/>
      <c r="I1910" s="209"/>
      <c r="K1910" s="209"/>
      <c r="N1910" s="209"/>
      <c r="Q1910" s="182"/>
      <c r="R1910" s="183"/>
    </row>
    <row r="1911" spans="5:18">
      <c r="E1911" s="209"/>
      <c r="G1911" s="209"/>
      <c r="I1911" s="209"/>
      <c r="K1911" s="209"/>
      <c r="N1911" s="209"/>
      <c r="Q1911" s="182"/>
      <c r="R1911" s="183"/>
    </row>
    <row r="1912" spans="5:18">
      <c r="E1912" s="209"/>
      <c r="G1912" s="209"/>
      <c r="I1912" s="209"/>
      <c r="K1912" s="209"/>
      <c r="N1912" s="209"/>
      <c r="Q1912" s="182"/>
      <c r="R1912" s="183"/>
    </row>
    <row r="1913" spans="5:18">
      <c r="E1913" s="209"/>
      <c r="G1913" s="209"/>
      <c r="I1913" s="209"/>
      <c r="K1913" s="209"/>
      <c r="N1913" s="209"/>
      <c r="Q1913" s="182"/>
      <c r="R1913" s="183"/>
    </row>
    <row r="1914" spans="5:18">
      <c r="E1914" s="209"/>
      <c r="G1914" s="209"/>
      <c r="I1914" s="209"/>
      <c r="K1914" s="209"/>
      <c r="N1914" s="209"/>
      <c r="Q1914" s="182"/>
      <c r="R1914" s="183"/>
    </row>
    <row r="1915" spans="5:18">
      <c r="E1915" s="209"/>
      <c r="G1915" s="209"/>
      <c r="I1915" s="209"/>
      <c r="K1915" s="209"/>
      <c r="N1915" s="209"/>
      <c r="Q1915" s="182"/>
      <c r="R1915" s="183"/>
    </row>
    <row r="1916" spans="5:18">
      <c r="E1916" s="209"/>
      <c r="G1916" s="209"/>
      <c r="I1916" s="209"/>
      <c r="K1916" s="209"/>
      <c r="N1916" s="209"/>
      <c r="Q1916" s="182"/>
      <c r="R1916" s="183"/>
    </row>
    <row r="1917" spans="5:18">
      <c r="E1917" s="209"/>
      <c r="G1917" s="209"/>
      <c r="I1917" s="209"/>
      <c r="K1917" s="209"/>
      <c r="N1917" s="209"/>
      <c r="Q1917" s="182"/>
      <c r="R1917" s="183"/>
    </row>
    <row r="1918" spans="5:18">
      <c r="E1918" s="209"/>
      <c r="G1918" s="209"/>
      <c r="I1918" s="209"/>
      <c r="K1918" s="209"/>
      <c r="N1918" s="209"/>
      <c r="Q1918" s="182"/>
      <c r="R1918" s="183"/>
    </row>
    <row r="1919" spans="5:18">
      <c r="E1919" s="209"/>
      <c r="G1919" s="209"/>
      <c r="I1919" s="209"/>
      <c r="K1919" s="209"/>
      <c r="N1919" s="209"/>
      <c r="Q1919" s="182"/>
      <c r="R1919" s="183"/>
    </row>
    <row r="1920" spans="5:18">
      <c r="E1920" s="209"/>
      <c r="G1920" s="209"/>
      <c r="I1920" s="209"/>
      <c r="K1920" s="209"/>
      <c r="N1920" s="209"/>
      <c r="Q1920" s="182"/>
      <c r="R1920" s="183"/>
    </row>
    <row r="1921" spans="5:18">
      <c r="E1921" s="209"/>
      <c r="G1921" s="209"/>
      <c r="I1921" s="209"/>
      <c r="K1921" s="209"/>
      <c r="N1921" s="209"/>
      <c r="Q1921" s="182"/>
      <c r="R1921" s="183"/>
    </row>
    <row r="1922" spans="5:18">
      <c r="E1922" s="209"/>
      <c r="G1922" s="209"/>
      <c r="I1922" s="209"/>
      <c r="K1922" s="209"/>
      <c r="N1922" s="209"/>
      <c r="Q1922" s="182"/>
      <c r="R1922" s="183"/>
    </row>
    <row r="1923" spans="5:18">
      <c r="E1923" s="209"/>
      <c r="G1923" s="209"/>
      <c r="I1923" s="209"/>
      <c r="K1923" s="209"/>
      <c r="N1923" s="209"/>
      <c r="Q1923" s="182"/>
      <c r="R1923" s="183"/>
    </row>
    <row r="1924" spans="5:18">
      <c r="E1924" s="209"/>
      <c r="G1924" s="209"/>
      <c r="I1924" s="209"/>
      <c r="K1924" s="209"/>
      <c r="N1924" s="209"/>
      <c r="Q1924" s="182"/>
      <c r="R1924" s="183"/>
    </row>
    <row r="1925" spans="5:18">
      <c r="E1925" s="209"/>
      <c r="G1925" s="209"/>
      <c r="I1925" s="209"/>
      <c r="K1925" s="209"/>
      <c r="N1925" s="209"/>
      <c r="Q1925" s="182"/>
      <c r="R1925" s="183"/>
    </row>
    <row r="1926" spans="5:18">
      <c r="E1926" s="209"/>
      <c r="G1926" s="209"/>
      <c r="I1926" s="209"/>
      <c r="K1926" s="209"/>
      <c r="N1926" s="209"/>
      <c r="Q1926" s="182"/>
      <c r="R1926" s="183"/>
    </row>
    <row r="1927" spans="5:18">
      <c r="E1927" s="209"/>
      <c r="G1927" s="209"/>
      <c r="I1927" s="209"/>
      <c r="K1927" s="209"/>
      <c r="N1927" s="209"/>
      <c r="Q1927" s="182"/>
      <c r="R1927" s="183"/>
    </row>
    <row r="1928" spans="5:18">
      <c r="E1928" s="209"/>
      <c r="G1928" s="209"/>
      <c r="I1928" s="209"/>
      <c r="K1928" s="209"/>
      <c r="N1928" s="209"/>
      <c r="Q1928" s="182"/>
      <c r="R1928" s="183"/>
    </row>
    <row r="1929" spans="5:18">
      <c r="E1929" s="209"/>
      <c r="G1929" s="209"/>
      <c r="I1929" s="209"/>
      <c r="K1929" s="209"/>
      <c r="N1929" s="209"/>
      <c r="Q1929" s="182"/>
      <c r="R1929" s="183"/>
    </row>
    <row r="1930" spans="5:18">
      <c r="E1930" s="209"/>
      <c r="G1930" s="209"/>
      <c r="I1930" s="209"/>
      <c r="K1930" s="209"/>
      <c r="N1930" s="209"/>
      <c r="Q1930" s="182"/>
      <c r="R1930" s="183"/>
    </row>
    <row r="1931" spans="5:18">
      <c r="E1931" s="209"/>
      <c r="G1931" s="209"/>
      <c r="I1931" s="209"/>
      <c r="K1931" s="209"/>
      <c r="N1931" s="209"/>
      <c r="Q1931" s="182"/>
      <c r="R1931" s="183"/>
    </row>
    <row r="1932" spans="5:18">
      <c r="E1932" s="209"/>
      <c r="G1932" s="209"/>
      <c r="I1932" s="209"/>
      <c r="K1932" s="209"/>
      <c r="N1932" s="209"/>
      <c r="Q1932" s="182"/>
      <c r="R1932" s="183"/>
    </row>
    <row r="1933" spans="5:18">
      <c r="E1933" s="209"/>
      <c r="G1933" s="209"/>
      <c r="I1933" s="209"/>
      <c r="K1933" s="209"/>
      <c r="N1933" s="209"/>
      <c r="Q1933" s="182"/>
      <c r="R1933" s="183"/>
    </row>
    <row r="1934" spans="5:18">
      <c r="E1934" s="209"/>
      <c r="G1934" s="209"/>
      <c r="I1934" s="209"/>
      <c r="K1934" s="209"/>
      <c r="N1934" s="209"/>
      <c r="Q1934" s="182"/>
      <c r="R1934" s="183"/>
    </row>
    <row r="1935" spans="5:18">
      <c r="E1935" s="209"/>
      <c r="G1935" s="209"/>
      <c r="I1935" s="209"/>
      <c r="K1935" s="209"/>
      <c r="N1935" s="209"/>
      <c r="Q1935" s="182"/>
      <c r="R1935" s="183"/>
    </row>
    <row r="1936" spans="5:18">
      <c r="E1936" s="209"/>
      <c r="G1936" s="209"/>
      <c r="I1936" s="209"/>
      <c r="K1936" s="209"/>
      <c r="N1936" s="209"/>
      <c r="Q1936" s="182"/>
      <c r="R1936" s="183"/>
    </row>
    <row r="1937" spans="5:18">
      <c r="E1937" s="209"/>
      <c r="G1937" s="209"/>
      <c r="I1937" s="209"/>
      <c r="K1937" s="209"/>
      <c r="N1937" s="209"/>
      <c r="Q1937" s="182"/>
      <c r="R1937" s="183"/>
    </row>
    <row r="1938" spans="5:18">
      <c r="E1938" s="209"/>
      <c r="G1938" s="209"/>
      <c r="I1938" s="209"/>
      <c r="K1938" s="209"/>
      <c r="N1938" s="209"/>
      <c r="Q1938" s="182"/>
      <c r="R1938" s="183"/>
    </row>
    <row r="1939" spans="5:18">
      <c r="E1939" s="209"/>
      <c r="G1939" s="209"/>
      <c r="I1939" s="209"/>
      <c r="K1939" s="209"/>
      <c r="N1939" s="209"/>
      <c r="Q1939" s="182"/>
      <c r="R1939" s="183"/>
    </row>
    <row r="1940" spans="5:18">
      <c r="E1940" s="209"/>
      <c r="G1940" s="209"/>
      <c r="I1940" s="209"/>
      <c r="K1940" s="209"/>
      <c r="N1940" s="209"/>
      <c r="Q1940" s="182"/>
      <c r="R1940" s="183"/>
    </row>
    <row r="1941" spans="5:18">
      <c r="E1941" s="209"/>
      <c r="G1941" s="209"/>
      <c r="I1941" s="209"/>
      <c r="K1941" s="209"/>
      <c r="N1941" s="209"/>
      <c r="Q1941" s="182"/>
      <c r="R1941" s="183"/>
    </row>
    <row r="1942" spans="5:18">
      <c r="E1942" s="209"/>
      <c r="G1942" s="209"/>
      <c r="I1942" s="209"/>
      <c r="K1942" s="209"/>
      <c r="N1942" s="209"/>
      <c r="Q1942" s="182"/>
      <c r="R1942" s="183"/>
    </row>
    <row r="1943" spans="5:18">
      <c r="E1943" s="209"/>
      <c r="G1943" s="209"/>
      <c r="I1943" s="209"/>
      <c r="K1943" s="209"/>
      <c r="N1943" s="209"/>
      <c r="Q1943" s="182"/>
      <c r="R1943" s="183"/>
    </row>
    <row r="1944" spans="5:18">
      <c r="E1944" s="209"/>
      <c r="G1944" s="209"/>
      <c r="I1944" s="209"/>
      <c r="K1944" s="209"/>
      <c r="N1944" s="209"/>
      <c r="Q1944" s="182"/>
      <c r="R1944" s="183"/>
    </row>
    <row r="1945" spans="5:18">
      <c r="E1945" s="209"/>
      <c r="G1945" s="209"/>
      <c r="I1945" s="209"/>
      <c r="K1945" s="209"/>
      <c r="N1945" s="209"/>
      <c r="Q1945" s="182"/>
      <c r="R1945" s="183"/>
    </row>
    <row r="1946" spans="5:18">
      <c r="E1946" s="209"/>
      <c r="G1946" s="209"/>
      <c r="I1946" s="209"/>
      <c r="K1946" s="209"/>
      <c r="N1946" s="209"/>
      <c r="Q1946" s="182"/>
      <c r="R1946" s="183"/>
    </row>
    <row r="1947" spans="5:18">
      <c r="E1947" s="209"/>
      <c r="G1947" s="209"/>
      <c r="I1947" s="209"/>
      <c r="K1947" s="209"/>
      <c r="N1947" s="209"/>
      <c r="Q1947" s="182"/>
      <c r="R1947" s="183"/>
    </row>
    <row r="1948" spans="5:18">
      <c r="E1948" s="209"/>
      <c r="G1948" s="209"/>
      <c r="I1948" s="209"/>
      <c r="K1948" s="209"/>
      <c r="N1948" s="209"/>
      <c r="Q1948" s="182"/>
      <c r="R1948" s="183"/>
    </row>
    <row r="1949" spans="5:18">
      <c r="E1949" s="209"/>
      <c r="G1949" s="209"/>
      <c r="I1949" s="209"/>
      <c r="K1949" s="209"/>
      <c r="N1949" s="209"/>
      <c r="Q1949" s="182"/>
      <c r="R1949" s="183"/>
    </row>
    <row r="1950" spans="5:18">
      <c r="E1950" s="209"/>
      <c r="G1950" s="209"/>
      <c r="I1950" s="209"/>
      <c r="K1950" s="209"/>
      <c r="N1950" s="209"/>
      <c r="Q1950" s="182"/>
      <c r="R1950" s="183"/>
    </row>
    <row r="1951" spans="5:18">
      <c r="E1951" s="209"/>
      <c r="G1951" s="209"/>
      <c r="I1951" s="209"/>
      <c r="K1951" s="209"/>
      <c r="N1951" s="209"/>
      <c r="Q1951" s="182"/>
      <c r="R1951" s="183"/>
    </row>
    <row r="1952" spans="5:18">
      <c r="E1952" s="209"/>
      <c r="G1952" s="209"/>
      <c r="I1952" s="209"/>
      <c r="K1952" s="209"/>
      <c r="N1952" s="209"/>
      <c r="Q1952" s="182"/>
      <c r="R1952" s="183"/>
    </row>
    <row r="1953" spans="5:18">
      <c r="E1953" s="209"/>
      <c r="G1953" s="209"/>
      <c r="I1953" s="209"/>
      <c r="K1953" s="209"/>
      <c r="N1953" s="209"/>
      <c r="Q1953" s="182"/>
      <c r="R1953" s="183"/>
    </row>
    <row r="1954" spans="5:18">
      <c r="E1954" s="209"/>
      <c r="G1954" s="209"/>
      <c r="I1954" s="209"/>
      <c r="K1954" s="209"/>
      <c r="N1954" s="209"/>
      <c r="Q1954" s="182"/>
      <c r="R1954" s="183"/>
    </row>
    <row r="1955" spans="5:18">
      <c r="E1955" s="209"/>
      <c r="G1955" s="209"/>
      <c r="I1955" s="209"/>
      <c r="K1955" s="209"/>
      <c r="N1955" s="209"/>
      <c r="Q1955" s="182"/>
      <c r="R1955" s="183"/>
    </row>
    <row r="1956" spans="5:18">
      <c r="E1956" s="209"/>
      <c r="G1956" s="209"/>
      <c r="I1956" s="209"/>
      <c r="K1956" s="209"/>
      <c r="N1956" s="209"/>
      <c r="Q1956" s="182"/>
      <c r="R1956" s="183"/>
    </row>
    <row r="1957" spans="5:18">
      <c r="E1957" s="209"/>
      <c r="G1957" s="209"/>
      <c r="I1957" s="209"/>
      <c r="K1957" s="209"/>
      <c r="N1957" s="209"/>
      <c r="Q1957" s="182"/>
      <c r="R1957" s="183"/>
    </row>
    <row r="1958" spans="5:18">
      <c r="E1958" s="209"/>
      <c r="G1958" s="209"/>
      <c r="I1958" s="209"/>
      <c r="K1958" s="209"/>
      <c r="N1958" s="209"/>
      <c r="Q1958" s="182"/>
      <c r="R1958" s="183"/>
    </row>
    <row r="1959" spans="5:18">
      <c r="E1959" s="209"/>
      <c r="G1959" s="209"/>
      <c r="I1959" s="209"/>
      <c r="K1959" s="209"/>
      <c r="N1959" s="209"/>
      <c r="Q1959" s="182"/>
      <c r="R1959" s="183"/>
    </row>
    <row r="1960" spans="5:18">
      <c r="E1960" s="209"/>
      <c r="G1960" s="209"/>
      <c r="I1960" s="209"/>
      <c r="K1960" s="209"/>
      <c r="N1960" s="209"/>
      <c r="Q1960" s="182"/>
      <c r="R1960" s="183"/>
    </row>
    <row r="1961" spans="5:18">
      <c r="E1961" s="209"/>
      <c r="G1961" s="209"/>
      <c r="I1961" s="209"/>
      <c r="K1961" s="209"/>
      <c r="N1961" s="209"/>
      <c r="Q1961" s="182"/>
      <c r="R1961" s="183"/>
    </row>
    <row r="1962" spans="5:18">
      <c r="E1962" s="209"/>
      <c r="G1962" s="209"/>
      <c r="I1962" s="209"/>
      <c r="K1962" s="209"/>
      <c r="N1962" s="209"/>
      <c r="Q1962" s="182"/>
      <c r="R1962" s="183"/>
    </row>
    <row r="1963" spans="5:18">
      <c r="E1963" s="209"/>
      <c r="G1963" s="209"/>
      <c r="I1963" s="209"/>
      <c r="K1963" s="209"/>
      <c r="N1963" s="209"/>
      <c r="Q1963" s="182"/>
      <c r="R1963" s="183"/>
    </row>
    <row r="1964" spans="5:18">
      <c r="E1964" s="209"/>
      <c r="G1964" s="209"/>
      <c r="I1964" s="209"/>
      <c r="K1964" s="209"/>
      <c r="N1964" s="209"/>
      <c r="Q1964" s="182"/>
      <c r="R1964" s="183"/>
    </row>
    <row r="1965" spans="5:18">
      <c r="E1965" s="209"/>
      <c r="G1965" s="209"/>
      <c r="I1965" s="209"/>
      <c r="K1965" s="209"/>
      <c r="N1965" s="209"/>
      <c r="Q1965" s="182"/>
      <c r="R1965" s="183"/>
    </row>
    <row r="1966" spans="5:18">
      <c r="E1966" s="209"/>
      <c r="G1966" s="209"/>
      <c r="I1966" s="209"/>
      <c r="K1966" s="209"/>
      <c r="N1966" s="209"/>
      <c r="Q1966" s="182"/>
      <c r="R1966" s="183"/>
    </row>
    <row r="1967" spans="5:18">
      <c r="E1967" s="209"/>
      <c r="G1967" s="209"/>
      <c r="I1967" s="209"/>
      <c r="K1967" s="209"/>
      <c r="N1967" s="209"/>
      <c r="Q1967" s="182"/>
      <c r="R1967" s="183"/>
    </row>
    <row r="1968" spans="5:18">
      <c r="E1968" s="209"/>
      <c r="G1968" s="209"/>
      <c r="I1968" s="209"/>
      <c r="K1968" s="209"/>
      <c r="N1968" s="209"/>
      <c r="Q1968" s="182"/>
      <c r="R1968" s="183"/>
    </row>
    <row r="1969" spans="5:18">
      <c r="E1969" s="209"/>
      <c r="G1969" s="209"/>
      <c r="I1969" s="209"/>
      <c r="K1969" s="209"/>
      <c r="N1969" s="209"/>
      <c r="Q1969" s="182"/>
      <c r="R1969" s="183"/>
    </row>
    <row r="1970" spans="5:18">
      <c r="E1970" s="209"/>
      <c r="G1970" s="209"/>
      <c r="I1970" s="209"/>
      <c r="K1970" s="209"/>
      <c r="N1970" s="209"/>
      <c r="Q1970" s="182"/>
      <c r="R1970" s="183"/>
    </row>
    <row r="1971" spans="5:18">
      <c r="E1971" s="209"/>
      <c r="G1971" s="209"/>
      <c r="I1971" s="209"/>
      <c r="K1971" s="209"/>
      <c r="N1971" s="209"/>
      <c r="Q1971" s="182"/>
      <c r="R1971" s="183"/>
    </row>
    <row r="1972" spans="5:18">
      <c r="E1972" s="209"/>
      <c r="G1972" s="209"/>
      <c r="I1972" s="209"/>
      <c r="K1972" s="209"/>
      <c r="N1972" s="209"/>
      <c r="Q1972" s="182"/>
      <c r="R1972" s="183"/>
    </row>
    <row r="1973" spans="5:18">
      <c r="E1973" s="209"/>
      <c r="G1973" s="209"/>
      <c r="I1973" s="209"/>
      <c r="K1973" s="209"/>
      <c r="N1973" s="209"/>
      <c r="Q1973" s="182"/>
      <c r="R1973" s="183"/>
    </row>
    <row r="1974" spans="5:18">
      <c r="E1974" s="209"/>
      <c r="G1974" s="209"/>
      <c r="I1974" s="209"/>
      <c r="K1974" s="209"/>
      <c r="N1974" s="209"/>
      <c r="Q1974" s="182"/>
      <c r="R1974" s="183"/>
    </row>
    <row r="1975" spans="5:18">
      <c r="E1975" s="209"/>
      <c r="G1975" s="209"/>
      <c r="I1975" s="209"/>
      <c r="K1975" s="209"/>
      <c r="N1975" s="209"/>
      <c r="Q1975" s="182"/>
      <c r="R1975" s="183"/>
    </row>
    <row r="1976" spans="5:18">
      <c r="E1976" s="209"/>
      <c r="G1976" s="209"/>
      <c r="I1976" s="209"/>
      <c r="K1976" s="209"/>
      <c r="N1976" s="209"/>
      <c r="Q1976" s="182"/>
      <c r="R1976" s="183"/>
    </row>
    <row r="1977" spans="5:18">
      <c r="E1977" s="209"/>
      <c r="G1977" s="209"/>
      <c r="I1977" s="209"/>
      <c r="K1977" s="209"/>
      <c r="N1977" s="209"/>
      <c r="Q1977" s="182"/>
      <c r="R1977" s="183"/>
    </row>
    <row r="1978" spans="5:18">
      <c r="E1978" s="209"/>
      <c r="G1978" s="209"/>
      <c r="I1978" s="209"/>
      <c r="K1978" s="209"/>
      <c r="N1978" s="209"/>
      <c r="Q1978" s="182"/>
      <c r="R1978" s="183"/>
    </row>
    <row r="1979" spans="5:18">
      <c r="E1979" s="209"/>
      <c r="G1979" s="209"/>
      <c r="I1979" s="209"/>
      <c r="K1979" s="209"/>
      <c r="N1979" s="209"/>
      <c r="Q1979" s="182"/>
      <c r="R1979" s="183"/>
    </row>
    <row r="1980" spans="5:18">
      <c r="E1980" s="209"/>
      <c r="G1980" s="209"/>
      <c r="I1980" s="209"/>
      <c r="K1980" s="209"/>
      <c r="N1980" s="209"/>
      <c r="Q1980" s="182"/>
      <c r="R1980" s="183"/>
    </row>
    <row r="1981" spans="5:18">
      <c r="E1981" s="209"/>
      <c r="G1981" s="209"/>
      <c r="I1981" s="209"/>
      <c r="K1981" s="209"/>
      <c r="N1981" s="209"/>
      <c r="Q1981" s="182"/>
      <c r="R1981" s="183"/>
    </row>
    <row r="1982" spans="5:18">
      <c r="E1982" s="209"/>
      <c r="G1982" s="209"/>
      <c r="I1982" s="209"/>
      <c r="K1982" s="209"/>
      <c r="N1982" s="209"/>
      <c r="Q1982" s="182"/>
      <c r="R1982" s="183"/>
    </row>
    <row r="1983" spans="5:18">
      <c r="E1983" s="209"/>
      <c r="G1983" s="209"/>
      <c r="I1983" s="209"/>
      <c r="K1983" s="209"/>
      <c r="N1983" s="209"/>
      <c r="Q1983" s="182"/>
      <c r="R1983" s="183"/>
    </row>
    <row r="1984" spans="5:18">
      <c r="E1984" s="209"/>
      <c r="G1984" s="209"/>
      <c r="I1984" s="209"/>
      <c r="K1984" s="209"/>
      <c r="N1984" s="209"/>
      <c r="Q1984" s="182"/>
      <c r="R1984" s="183"/>
    </row>
    <row r="1985" spans="5:18">
      <c r="E1985" s="209"/>
      <c r="G1985" s="209"/>
      <c r="I1985" s="209"/>
      <c r="K1985" s="209"/>
      <c r="N1985" s="209"/>
      <c r="Q1985" s="182"/>
      <c r="R1985" s="183"/>
    </row>
    <row r="1986" spans="5:18">
      <c r="E1986" s="209"/>
      <c r="G1986" s="209"/>
      <c r="I1986" s="209"/>
      <c r="K1986" s="209"/>
      <c r="N1986" s="209"/>
      <c r="Q1986" s="182"/>
      <c r="R1986" s="183"/>
    </row>
    <row r="1987" spans="5:18">
      <c r="E1987" s="209"/>
      <c r="G1987" s="209"/>
      <c r="I1987" s="209"/>
      <c r="K1987" s="209"/>
      <c r="N1987" s="209"/>
      <c r="Q1987" s="182"/>
      <c r="R1987" s="183"/>
    </row>
    <row r="1988" spans="5:18">
      <c r="E1988" s="209"/>
      <c r="G1988" s="209"/>
      <c r="I1988" s="209"/>
      <c r="K1988" s="209"/>
      <c r="N1988" s="209"/>
      <c r="Q1988" s="182"/>
      <c r="R1988" s="183"/>
    </row>
    <row r="1989" spans="5:18">
      <c r="E1989" s="209"/>
      <c r="G1989" s="209"/>
      <c r="I1989" s="209"/>
      <c r="K1989" s="209"/>
      <c r="N1989" s="209"/>
      <c r="Q1989" s="182"/>
      <c r="R1989" s="183"/>
    </row>
    <row r="1990" spans="5:18">
      <c r="E1990" s="209"/>
      <c r="G1990" s="209"/>
      <c r="I1990" s="209"/>
      <c r="K1990" s="209"/>
      <c r="N1990" s="209"/>
      <c r="Q1990" s="182"/>
      <c r="R1990" s="183"/>
    </row>
    <row r="1991" spans="5:18">
      <c r="E1991" s="209"/>
      <c r="G1991" s="209"/>
      <c r="I1991" s="209"/>
      <c r="K1991" s="209"/>
      <c r="N1991" s="209"/>
      <c r="Q1991" s="182"/>
      <c r="R1991" s="183"/>
    </row>
    <row r="1992" spans="5:18">
      <c r="E1992" s="209"/>
      <c r="G1992" s="209"/>
      <c r="I1992" s="209"/>
      <c r="K1992" s="209"/>
      <c r="N1992" s="209"/>
      <c r="Q1992" s="182"/>
      <c r="R1992" s="183"/>
    </row>
    <row r="1993" spans="5:18">
      <c r="E1993" s="209"/>
      <c r="G1993" s="209"/>
      <c r="I1993" s="209"/>
      <c r="K1993" s="209"/>
      <c r="N1993" s="209"/>
      <c r="Q1993" s="182"/>
      <c r="R1993" s="183"/>
    </row>
    <row r="1994" spans="5:18">
      <c r="E1994" s="209"/>
      <c r="G1994" s="209"/>
      <c r="I1994" s="209"/>
      <c r="K1994" s="209"/>
      <c r="N1994" s="209"/>
      <c r="Q1994" s="182"/>
      <c r="R1994" s="183"/>
    </row>
    <row r="1995" spans="5:18">
      <c r="E1995" s="209"/>
      <c r="G1995" s="209"/>
      <c r="I1995" s="209"/>
      <c r="K1995" s="209"/>
      <c r="N1995" s="209"/>
      <c r="Q1995" s="182"/>
      <c r="R1995" s="183"/>
    </row>
    <row r="1996" spans="5:18">
      <c r="E1996" s="209"/>
      <c r="G1996" s="209"/>
      <c r="I1996" s="209"/>
      <c r="K1996" s="209"/>
      <c r="N1996" s="209"/>
      <c r="Q1996" s="182"/>
      <c r="R1996" s="183"/>
    </row>
    <row r="1997" spans="5:18">
      <c r="E1997" s="209"/>
      <c r="G1997" s="209"/>
      <c r="I1997" s="209"/>
      <c r="K1997" s="209"/>
      <c r="N1997" s="209"/>
      <c r="Q1997" s="182"/>
      <c r="R1997" s="183"/>
    </row>
    <row r="1998" spans="5:18">
      <c r="E1998" s="209"/>
      <c r="G1998" s="209"/>
      <c r="I1998" s="209"/>
      <c r="K1998" s="209"/>
      <c r="N1998" s="209"/>
      <c r="Q1998" s="182"/>
      <c r="R1998" s="183"/>
    </row>
    <row r="1999" spans="5:18">
      <c r="E1999" s="209"/>
      <c r="G1999" s="209"/>
      <c r="I1999" s="209"/>
      <c r="K1999" s="209"/>
      <c r="N1999" s="209"/>
      <c r="Q1999" s="182"/>
      <c r="R1999" s="183"/>
    </row>
    <row r="2000" spans="5:18">
      <c r="E2000" s="209"/>
      <c r="G2000" s="209"/>
      <c r="I2000" s="209"/>
      <c r="K2000" s="209"/>
      <c r="N2000" s="209"/>
      <c r="Q2000" s="182"/>
      <c r="R2000" s="183"/>
    </row>
    <row r="2001" spans="5:18">
      <c r="E2001" s="209"/>
      <c r="G2001" s="209"/>
      <c r="I2001" s="209"/>
      <c r="K2001" s="209"/>
      <c r="N2001" s="209"/>
      <c r="Q2001" s="182"/>
      <c r="R2001" s="183"/>
    </row>
    <row r="2002" spans="5:18">
      <c r="E2002" s="209"/>
      <c r="G2002" s="209"/>
      <c r="I2002" s="209"/>
      <c r="K2002" s="209"/>
      <c r="N2002" s="209"/>
      <c r="Q2002" s="182"/>
      <c r="R2002" s="183"/>
    </row>
    <row r="2003" spans="5:18">
      <c r="E2003" s="209"/>
      <c r="G2003" s="209"/>
      <c r="I2003" s="209"/>
      <c r="K2003" s="209"/>
      <c r="N2003" s="209"/>
      <c r="Q2003" s="182"/>
      <c r="R2003" s="183"/>
    </row>
    <row r="2004" spans="5:18">
      <c r="E2004" s="209"/>
      <c r="G2004" s="209"/>
      <c r="I2004" s="209"/>
      <c r="K2004" s="209"/>
      <c r="N2004" s="209"/>
      <c r="Q2004" s="182"/>
      <c r="R2004" s="183"/>
    </row>
    <row r="2005" spans="5:18">
      <c r="E2005" s="209"/>
      <c r="G2005" s="209"/>
      <c r="I2005" s="209"/>
      <c r="K2005" s="209"/>
      <c r="N2005" s="209"/>
      <c r="Q2005" s="182"/>
      <c r="R2005" s="183"/>
    </row>
    <row r="2006" spans="5:18">
      <c r="E2006" s="209"/>
      <c r="G2006" s="209"/>
      <c r="I2006" s="209"/>
      <c r="K2006" s="209"/>
      <c r="N2006" s="209"/>
      <c r="Q2006" s="182"/>
      <c r="R2006" s="183"/>
    </row>
    <row r="2007" spans="5:18">
      <c r="E2007" s="209"/>
      <c r="G2007" s="209"/>
      <c r="I2007" s="209"/>
      <c r="K2007" s="209"/>
      <c r="N2007" s="209"/>
      <c r="Q2007" s="182"/>
      <c r="R2007" s="183"/>
    </row>
    <row r="2008" spans="5:18">
      <c r="E2008" s="209"/>
      <c r="G2008" s="209"/>
      <c r="I2008" s="209"/>
      <c r="K2008" s="209"/>
      <c r="N2008" s="209"/>
      <c r="Q2008" s="182"/>
      <c r="R2008" s="183"/>
    </row>
    <row r="2009" spans="5:18">
      <c r="E2009" s="209"/>
      <c r="G2009" s="209"/>
      <c r="I2009" s="209"/>
      <c r="K2009" s="209"/>
      <c r="N2009" s="209"/>
      <c r="Q2009" s="182"/>
      <c r="R2009" s="183"/>
    </row>
    <row r="2010" spans="5:18">
      <c r="E2010" s="209"/>
      <c r="G2010" s="209"/>
      <c r="I2010" s="209"/>
      <c r="K2010" s="209"/>
      <c r="N2010" s="209"/>
      <c r="Q2010" s="182"/>
      <c r="R2010" s="183"/>
    </row>
    <row r="2011" spans="5:18">
      <c r="E2011" s="209"/>
      <c r="G2011" s="209"/>
      <c r="I2011" s="209"/>
      <c r="K2011" s="209"/>
      <c r="N2011" s="209"/>
      <c r="Q2011" s="182"/>
      <c r="R2011" s="183"/>
    </row>
    <row r="2012" spans="5:18">
      <c r="E2012" s="209"/>
      <c r="G2012" s="209"/>
      <c r="I2012" s="209"/>
      <c r="K2012" s="209"/>
      <c r="N2012" s="209"/>
      <c r="Q2012" s="182"/>
      <c r="R2012" s="183"/>
    </row>
    <row r="2013" spans="5:18">
      <c r="E2013" s="209"/>
      <c r="G2013" s="209"/>
      <c r="I2013" s="209"/>
      <c r="K2013" s="209"/>
      <c r="N2013" s="209"/>
      <c r="Q2013" s="182"/>
      <c r="R2013" s="183"/>
    </row>
    <row r="2014" spans="5:18">
      <c r="E2014" s="209"/>
      <c r="G2014" s="209"/>
      <c r="I2014" s="209"/>
      <c r="K2014" s="209"/>
      <c r="N2014" s="209"/>
      <c r="Q2014" s="182"/>
      <c r="R2014" s="183"/>
    </row>
    <row r="2015" spans="5:18">
      <c r="E2015" s="209"/>
      <c r="G2015" s="209"/>
      <c r="I2015" s="209"/>
      <c r="K2015" s="209"/>
      <c r="N2015" s="209"/>
      <c r="Q2015" s="182"/>
      <c r="R2015" s="183"/>
    </row>
    <row r="2016" spans="5:18">
      <c r="E2016" s="209"/>
      <c r="G2016" s="209"/>
      <c r="I2016" s="209"/>
      <c r="K2016" s="209"/>
      <c r="N2016" s="209"/>
      <c r="Q2016" s="182"/>
      <c r="R2016" s="183"/>
    </row>
    <row r="2017" spans="5:18">
      <c r="E2017" s="209"/>
      <c r="G2017" s="209"/>
      <c r="I2017" s="209"/>
      <c r="K2017" s="209"/>
      <c r="N2017" s="209"/>
      <c r="Q2017" s="182"/>
      <c r="R2017" s="183"/>
    </row>
    <row r="2018" spans="5:18">
      <c r="E2018" s="209"/>
      <c r="G2018" s="209"/>
      <c r="I2018" s="209"/>
      <c r="K2018" s="209"/>
      <c r="N2018" s="209"/>
      <c r="Q2018" s="182"/>
      <c r="R2018" s="183"/>
    </row>
    <row r="2019" spans="5:18">
      <c r="E2019" s="209"/>
      <c r="G2019" s="209"/>
      <c r="I2019" s="209"/>
      <c r="K2019" s="209"/>
      <c r="N2019" s="209"/>
      <c r="Q2019" s="182"/>
      <c r="R2019" s="183"/>
    </row>
    <row r="2020" spans="5:18">
      <c r="E2020" s="209"/>
      <c r="G2020" s="209"/>
      <c r="I2020" s="209"/>
      <c r="K2020" s="209"/>
      <c r="N2020" s="209"/>
      <c r="Q2020" s="182"/>
      <c r="R2020" s="183"/>
    </row>
    <row r="2021" spans="5:18">
      <c r="E2021" s="209"/>
      <c r="G2021" s="209"/>
      <c r="I2021" s="209"/>
      <c r="K2021" s="209"/>
      <c r="N2021" s="209"/>
      <c r="Q2021" s="182"/>
      <c r="R2021" s="183"/>
    </row>
    <row r="2022" spans="5:18">
      <c r="E2022" s="209"/>
      <c r="G2022" s="209"/>
      <c r="I2022" s="209"/>
      <c r="K2022" s="209"/>
      <c r="N2022" s="209"/>
      <c r="Q2022" s="182"/>
      <c r="R2022" s="183"/>
    </row>
    <row r="2023" spans="5:18">
      <c r="E2023" s="209"/>
      <c r="G2023" s="209"/>
      <c r="I2023" s="209"/>
      <c r="K2023" s="209"/>
      <c r="N2023" s="209"/>
      <c r="Q2023" s="182"/>
      <c r="R2023" s="183"/>
    </row>
    <row r="2024" spans="5:18">
      <c r="E2024" s="209"/>
      <c r="G2024" s="209"/>
      <c r="I2024" s="209"/>
      <c r="K2024" s="209"/>
      <c r="N2024" s="209"/>
      <c r="Q2024" s="182"/>
      <c r="R2024" s="183"/>
    </row>
    <row r="2025" spans="5:18">
      <c r="E2025" s="209"/>
      <c r="G2025" s="209"/>
      <c r="I2025" s="209"/>
      <c r="K2025" s="209"/>
      <c r="N2025" s="209"/>
      <c r="Q2025" s="182"/>
      <c r="R2025" s="183"/>
    </row>
    <row r="2026" spans="5:18">
      <c r="E2026" s="209"/>
      <c r="G2026" s="209"/>
      <c r="I2026" s="209"/>
      <c r="K2026" s="209"/>
      <c r="N2026" s="209"/>
      <c r="Q2026" s="182"/>
      <c r="R2026" s="183"/>
    </row>
    <row r="2027" spans="5:18">
      <c r="E2027" s="209"/>
      <c r="G2027" s="209"/>
      <c r="I2027" s="209"/>
      <c r="K2027" s="209"/>
      <c r="N2027" s="209"/>
      <c r="Q2027" s="182"/>
      <c r="R2027" s="183"/>
    </row>
    <row r="2028" spans="5:18">
      <c r="E2028" s="209"/>
      <c r="G2028" s="209"/>
      <c r="I2028" s="209"/>
      <c r="K2028" s="209"/>
      <c r="N2028" s="209"/>
      <c r="Q2028" s="182"/>
      <c r="R2028" s="183"/>
    </row>
    <row r="2029" spans="5:18">
      <c r="E2029" s="209"/>
      <c r="G2029" s="209"/>
      <c r="I2029" s="209"/>
      <c r="K2029" s="209"/>
      <c r="N2029" s="209"/>
      <c r="Q2029" s="182"/>
      <c r="R2029" s="183"/>
    </row>
    <row r="2030" spans="5:18">
      <c r="E2030" s="209"/>
      <c r="G2030" s="209"/>
      <c r="I2030" s="209"/>
      <c r="K2030" s="209"/>
      <c r="N2030" s="209"/>
      <c r="Q2030" s="182"/>
      <c r="R2030" s="183"/>
    </row>
    <row r="2031" spans="5:18">
      <c r="E2031" s="209"/>
      <c r="G2031" s="209"/>
      <c r="I2031" s="209"/>
      <c r="K2031" s="209"/>
      <c r="N2031" s="209"/>
      <c r="Q2031" s="182"/>
      <c r="R2031" s="183"/>
    </row>
    <row r="2032" spans="5:18">
      <c r="E2032" s="209"/>
      <c r="G2032" s="209"/>
      <c r="I2032" s="209"/>
      <c r="K2032" s="209"/>
      <c r="N2032" s="209"/>
      <c r="Q2032" s="182"/>
      <c r="R2032" s="183"/>
    </row>
    <row r="2033" spans="5:18">
      <c r="E2033" s="209"/>
      <c r="G2033" s="209"/>
      <c r="I2033" s="209"/>
      <c r="K2033" s="209"/>
      <c r="N2033" s="209"/>
      <c r="Q2033" s="182"/>
      <c r="R2033" s="183"/>
    </row>
    <row r="2034" spans="5:18">
      <c r="E2034" s="209"/>
      <c r="G2034" s="209"/>
      <c r="I2034" s="209"/>
      <c r="K2034" s="209"/>
      <c r="N2034" s="209"/>
      <c r="Q2034" s="182"/>
      <c r="R2034" s="183"/>
    </row>
    <row r="2035" spans="5:18">
      <c r="E2035" s="209"/>
      <c r="G2035" s="209"/>
      <c r="I2035" s="209"/>
      <c r="K2035" s="209"/>
      <c r="N2035" s="209"/>
      <c r="Q2035" s="182"/>
      <c r="R2035" s="183"/>
    </row>
    <row r="2036" spans="5:18">
      <c r="E2036" s="209"/>
      <c r="G2036" s="209"/>
      <c r="I2036" s="209"/>
      <c r="K2036" s="209"/>
      <c r="N2036" s="209"/>
      <c r="Q2036" s="182"/>
      <c r="R2036" s="183"/>
    </row>
    <row r="2037" spans="5:18">
      <c r="E2037" s="209"/>
      <c r="G2037" s="209"/>
      <c r="I2037" s="209"/>
      <c r="K2037" s="209"/>
      <c r="N2037" s="209"/>
      <c r="Q2037" s="182"/>
      <c r="R2037" s="183"/>
    </row>
    <row r="2038" spans="5:18">
      <c r="E2038" s="209"/>
      <c r="G2038" s="209"/>
      <c r="I2038" s="209"/>
      <c r="K2038" s="209"/>
      <c r="N2038" s="209"/>
      <c r="Q2038" s="182"/>
      <c r="R2038" s="183"/>
    </row>
    <row r="2039" spans="5:18">
      <c r="E2039" s="209"/>
      <c r="G2039" s="209"/>
      <c r="I2039" s="209"/>
      <c r="K2039" s="209"/>
      <c r="N2039" s="209"/>
      <c r="Q2039" s="182"/>
      <c r="R2039" s="183"/>
    </row>
    <row r="2040" spans="5:18">
      <c r="E2040" s="209"/>
      <c r="G2040" s="209"/>
      <c r="I2040" s="209"/>
      <c r="K2040" s="209"/>
      <c r="N2040" s="209"/>
      <c r="Q2040" s="182"/>
      <c r="R2040" s="183"/>
    </row>
    <row r="2041" spans="5:18">
      <c r="E2041" s="209"/>
      <c r="G2041" s="209"/>
      <c r="I2041" s="209"/>
      <c r="K2041" s="209"/>
      <c r="N2041" s="209"/>
      <c r="Q2041" s="182"/>
      <c r="R2041" s="183"/>
    </row>
    <row r="2042" spans="5:18">
      <c r="E2042" s="209"/>
      <c r="G2042" s="209"/>
      <c r="I2042" s="209"/>
      <c r="K2042" s="209"/>
      <c r="N2042" s="209"/>
      <c r="Q2042" s="182"/>
      <c r="R2042" s="183"/>
    </row>
    <row r="2043" spans="5:18">
      <c r="E2043" s="209"/>
      <c r="G2043" s="209"/>
      <c r="I2043" s="209"/>
      <c r="K2043" s="209"/>
      <c r="N2043" s="209"/>
      <c r="Q2043" s="182"/>
      <c r="R2043" s="183"/>
    </row>
    <row r="2044" spans="5:18">
      <c r="E2044" s="209"/>
      <c r="G2044" s="209"/>
      <c r="I2044" s="209"/>
      <c r="K2044" s="209"/>
      <c r="N2044" s="209"/>
      <c r="Q2044" s="182"/>
      <c r="R2044" s="183"/>
    </row>
    <row r="2045" spans="5:18">
      <c r="E2045" s="209"/>
      <c r="G2045" s="209"/>
      <c r="I2045" s="209"/>
      <c r="K2045" s="209"/>
      <c r="N2045" s="209"/>
      <c r="Q2045" s="182"/>
      <c r="R2045" s="183"/>
    </row>
    <row r="2046" spans="5:18">
      <c r="E2046" s="209"/>
      <c r="G2046" s="209"/>
      <c r="I2046" s="209"/>
      <c r="K2046" s="209"/>
      <c r="N2046" s="209"/>
      <c r="Q2046" s="182"/>
      <c r="R2046" s="183"/>
    </row>
    <row r="2047" spans="5:18">
      <c r="E2047" s="209"/>
      <c r="G2047" s="209"/>
      <c r="I2047" s="209"/>
      <c r="K2047" s="209"/>
      <c r="N2047" s="209"/>
      <c r="Q2047" s="182"/>
      <c r="R2047" s="183"/>
    </row>
    <row r="2048" spans="5:18">
      <c r="E2048" s="209"/>
      <c r="G2048" s="209"/>
      <c r="I2048" s="209"/>
      <c r="K2048" s="209"/>
      <c r="N2048" s="209"/>
      <c r="Q2048" s="182"/>
      <c r="R2048" s="183"/>
    </row>
    <row r="2049" spans="5:18">
      <c r="E2049" s="209"/>
      <c r="G2049" s="209"/>
      <c r="I2049" s="209"/>
      <c r="K2049" s="209"/>
      <c r="N2049" s="209"/>
      <c r="Q2049" s="182"/>
      <c r="R2049" s="183"/>
    </row>
    <row r="2050" spans="5:18">
      <c r="E2050" s="209"/>
      <c r="G2050" s="209"/>
      <c r="I2050" s="209"/>
      <c r="K2050" s="209"/>
      <c r="N2050" s="209"/>
      <c r="Q2050" s="182"/>
      <c r="R2050" s="183"/>
    </row>
    <row r="2051" spans="5:18">
      <c r="E2051" s="209"/>
      <c r="G2051" s="209"/>
      <c r="I2051" s="209"/>
      <c r="K2051" s="209"/>
      <c r="N2051" s="209"/>
      <c r="Q2051" s="182"/>
      <c r="R2051" s="183"/>
    </row>
    <row r="2052" spans="5:18">
      <c r="E2052" s="209"/>
      <c r="G2052" s="209"/>
      <c r="I2052" s="209"/>
      <c r="K2052" s="209"/>
      <c r="N2052" s="209"/>
      <c r="Q2052" s="182"/>
      <c r="R2052" s="183"/>
    </row>
    <row r="2053" spans="5:18">
      <c r="E2053" s="209"/>
      <c r="G2053" s="209"/>
      <c r="I2053" s="209"/>
      <c r="K2053" s="209"/>
      <c r="N2053" s="209"/>
      <c r="Q2053" s="182"/>
      <c r="R2053" s="183"/>
    </row>
    <row r="2054" spans="5:18">
      <c r="E2054" s="209"/>
      <c r="G2054" s="209"/>
      <c r="I2054" s="209"/>
      <c r="K2054" s="209"/>
      <c r="N2054" s="209"/>
      <c r="Q2054" s="182"/>
      <c r="R2054" s="183"/>
    </row>
    <row r="2055" spans="5:18">
      <c r="E2055" s="209"/>
      <c r="G2055" s="209"/>
      <c r="I2055" s="209"/>
      <c r="K2055" s="209"/>
      <c r="N2055" s="209"/>
      <c r="Q2055" s="182"/>
      <c r="R2055" s="183"/>
    </row>
    <row r="2056" spans="5:18">
      <c r="E2056" s="209"/>
      <c r="G2056" s="209"/>
      <c r="I2056" s="209"/>
      <c r="K2056" s="209"/>
      <c r="N2056" s="209"/>
      <c r="Q2056" s="182"/>
      <c r="R2056" s="183"/>
    </row>
    <row r="2057" spans="5:18">
      <c r="E2057" s="209"/>
      <c r="G2057" s="209"/>
      <c r="I2057" s="209"/>
      <c r="K2057" s="209"/>
      <c r="N2057" s="209"/>
      <c r="Q2057" s="182"/>
      <c r="R2057" s="183"/>
    </row>
    <row r="2058" spans="5:18">
      <c r="E2058" s="209"/>
      <c r="G2058" s="209"/>
      <c r="I2058" s="209"/>
      <c r="K2058" s="209"/>
      <c r="N2058" s="209"/>
      <c r="Q2058" s="182"/>
      <c r="R2058" s="183"/>
    </row>
    <row r="2059" spans="5:18">
      <c r="E2059" s="209"/>
      <c r="G2059" s="209"/>
      <c r="I2059" s="209"/>
      <c r="K2059" s="209"/>
      <c r="N2059" s="209"/>
      <c r="Q2059" s="182"/>
      <c r="R2059" s="183"/>
    </row>
    <row r="2060" spans="5:18">
      <c r="E2060" s="209"/>
      <c r="G2060" s="209"/>
      <c r="I2060" s="209"/>
      <c r="K2060" s="209"/>
      <c r="N2060" s="209"/>
      <c r="Q2060" s="182"/>
      <c r="R2060" s="183"/>
    </row>
    <row r="2061" spans="5:18">
      <c r="E2061" s="209"/>
      <c r="G2061" s="209"/>
      <c r="I2061" s="209"/>
      <c r="K2061" s="209"/>
      <c r="N2061" s="209"/>
      <c r="Q2061" s="182"/>
      <c r="R2061" s="183"/>
    </row>
    <row r="2062" spans="5:18">
      <c r="E2062" s="209"/>
      <c r="G2062" s="209"/>
      <c r="I2062" s="209"/>
      <c r="K2062" s="209"/>
      <c r="N2062" s="209"/>
      <c r="Q2062" s="182"/>
      <c r="R2062" s="183"/>
    </row>
    <row r="2063" spans="5:18">
      <c r="E2063" s="209"/>
      <c r="G2063" s="209"/>
      <c r="I2063" s="209"/>
      <c r="K2063" s="209"/>
      <c r="N2063" s="209"/>
      <c r="Q2063" s="182"/>
      <c r="R2063" s="183"/>
    </row>
    <row r="2064" spans="5:18">
      <c r="E2064" s="209"/>
      <c r="G2064" s="209"/>
      <c r="I2064" s="209"/>
      <c r="K2064" s="209"/>
      <c r="N2064" s="209"/>
      <c r="Q2064" s="182"/>
      <c r="R2064" s="183"/>
    </row>
    <row r="2065" spans="5:18">
      <c r="E2065" s="209"/>
      <c r="G2065" s="209"/>
      <c r="I2065" s="209"/>
      <c r="K2065" s="209"/>
      <c r="N2065" s="209"/>
      <c r="Q2065" s="182"/>
      <c r="R2065" s="183"/>
    </row>
    <row r="2066" spans="5:18">
      <c r="E2066" s="209"/>
      <c r="G2066" s="209"/>
      <c r="I2066" s="209"/>
      <c r="K2066" s="209"/>
      <c r="N2066" s="209"/>
      <c r="Q2066" s="182"/>
      <c r="R2066" s="183"/>
    </row>
    <row r="2067" spans="5:18">
      <c r="E2067" s="209"/>
      <c r="G2067" s="209"/>
      <c r="I2067" s="209"/>
      <c r="K2067" s="209"/>
      <c r="N2067" s="209"/>
      <c r="Q2067" s="182"/>
      <c r="R2067" s="183"/>
    </row>
    <row r="2068" spans="5:18">
      <c r="E2068" s="209"/>
      <c r="G2068" s="209"/>
      <c r="I2068" s="209"/>
      <c r="K2068" s="209"/>
      <c r="N2068" s="209"/>
      <c r="Q2068" s="182"/>
      <c r="R2068" s="183"/>
    </row>
    <row r="2069" spans="5:18">
      <c r="E2069" s="209"/>
      <c r="G2069" s="209"/>
      <c r="I2069" s="209"/>
      <c r="K2069" s="209"/>
      <c r="N2069" s="209"/>
      <c r="Q2069" s="182"/>
      <c r="R2069" s="183"/>
    </row>
    <row r="2070" spans="5:18">
      <c r="E2070" s="209"/>
      <c r="G2070" s="209"/>
      <c r="I2070" s="209"/>
      <c r="K2070" s="209"/>
      <c r="N2070" s="209"/>
      <c r="Q2070" s="182"/>
      <c r="R2070" s="183"/>
    </row>
    <row r="2071" spans="5:18">
      <c r="E2071" s="209"/>
      <c r="G2071" s="209"/>
      <c r="I2071" s="209"/>
      <c r="K2071" s="209"/>
      <c r="N2071" s="209"/>
      <c r="Q2071" s="182"/>
      <c r="R2071" s="183"/>
    </row>
    <row r="2072" spans="5:18">
      <c r="E2072" s="209"/>
      <c r="G2072" s="209"/>
      <c r="I2072" s="209"/>
      <c r="K2072" s="209"/>
      <c r="N2072" s="209"/>
      <c r="Q2072" s="182"/>
      <c r="R2072" s="183"/>
    </row>
    <row r="2073" spans="5:18">
      <c r="E2073" s="209"/>
      <c r="G2073" s="209"/>
      <c r="I2073" s="209"/>
      <c r="K2073" s="209"/>
      <c r="N2073" s="209"/>
      <c r="Q2073" s="182"/>
      <c r="R2073" s="183"/>
    </row>
    <row r="2074" spans="5:18">
      <c r="E2074" s="209"/>
      <c r="G2074" s="209"/>
      <c r="I2074" s="209"/>
      <c r="K2074" s="209"/>
      <c r="N2074" s="209"/>
      <c r="Q2074" s="182"/>
      <c r="R2074" s="183"/>
    </row>
    <row r="2075" spans="5:18">
      <c r="E2075" s="209"/>
      <c r="G2075" s="209"/>
      <c r="I2075" s="209"/>
      <c r="K2075" s="209"/>
      <c r="N2075" s="209"/>
      <c r="Q2075" s="182"/>
      <c r="R2075" s="183"/>
    </row>
    <row r="2076" spans="5:18">
      <c r="E2076" s="209"/>
      <c r="G2076" s="209"/>
      <c r="I2076" s="209"/>
      <c r="K2076" s="209"/>
      <c r="N2076" s="209"/>
      <c r="Q2076" s="182"/>
      <c r="R2076" s="183"/>
    </row>
    <row r="2077" spans="5:18">
      <c r="E2077" s="209"/>
      <c r="G2077" s="209"/>
      <c r="I2077" s="209"/>
      <c r="K2077" s="209"/>
      <c r="N2077" s="209"/>
      <c r="Q2077" s="182"/>
      <c r="R2077" s="183"/>
    </row>
    <row r="2078" spans="5:18">
      <c r="E2078" s="209"/>
      <c r="G2078" s="209"/>
      <c r="I2078" s="209"/>
      <c r="K2078" s="209"/>
      <c r="N2078" s="209"/>
      <c r="Q2078" s="182"/>
      <c r="R2078" s="183"/>
    </row>
    <row r="2079" spans="5:18">
      <c r="E2079" s="209"/>
      <c r="G2079" s="209"/>
      <c r="I2079" s="209"/>
      <c r="K2079" s="209"/>
      <c r="N2079" s="209"/>
      <c r="Q2079" s="182"/>
      <c r="R2079" s="183"/>
    </row>
    <row r="2080" spans="5:18">
      <c r="E2080" s="209"/>
      <c r="G2080" s="209"/>
      <c r="I2080" s="209"/>
      <c r="K2080" s="209"/>
      <c r="N2080" s="209"/>
      <c r="Q2080" s="182"/>
      <c r="R2080" s="183"/>
    </row>
    <row r="2081" spans="5:18">
      <c r="E2081" s="209"/>
      <c r="G2081" s="209"/>
      <c r="I2081" s="209"/>
      <c r="K2081" s="209"/>
      <c r="N2081" s="209"/>
      <c r="Q2081" s="182"/>
      <c r="R2081" s="183"/>
    </row>
    <row r="2082" spans="5:18">
      <c r="E2082" s="209"/>
      <c r="G2082" s="209"/>
      <c r="I2082" s="209"/>
      <c r="K2082" s="209"/>
      <c r="N2082" s="209"/>
      <c r="Q2082" s="182"/>
      <c r="R2082" s="183"/>
    </row>
    <row r="2083" spans="5:18">
      <c r="E2083" s="209"/>
      <c r="G2083" s="209"/>
      <c r="I2083" s="209"/>
      <c r="K2083" s="209"/>
      <c r="N2083" s="209"/>
      <c r="Q2083" s="182"/>
      <c r="R2083" s="183"/>
    </row>
    <row r="2084" spans="5:18">
      <c r="E2084" s="209"/>
      <c r="G2084" s="209"/>
      <c r="I2084" s="209"/>
      <c r="K2084" s="209"/>
      <c r="N2084" s="209"/>
      <c r="Q2084" s="182"/>
      <c r="R2084" s="183"/>
    </row>
    <row r="2085" spans="5:18">
      <c r="E2085" s="209"/>
      <c r="G2085" s="209"/>
      <c r="I2085" s="209"/>
      <c r="K2085" s="209"/>
      <c r="N2085" s="209"/>
      <c r="Q2085" s="182"/>
      <c r="R2085" s="183"/>
    </row>
    <row r="2086" spans="5:18">
      <c r="E2086" s="209"/>
      <c r="G2086" s="209"/>
      <c r="I2086" s="209"/>
      <c r="K2086" s="209"/>
      <c r="N2086" s="209"/>
      <c r="Q2086" s="182"/>
      <c r="R2086" s="183"/>
    </row>
    <row r="2087" spans="5:18">
      <c r="E2087" s="209"/>
      <c r="G2087" s="209"/>
      <c r="I2087" s="209"/>
      <c r="K2087" s="209"/>
      <c r="N2087" s="209"/>
      <c r="Q2087" s="182"/>
      <c r="R2087" s="183"/>
    </row>
    <row r="2088" spans="5:18">
      <c r="E2088" s="209"/>
      <c r="G2088" s="209"/>
      <c r="I2088" s="209"/>
      <c r="K2088" s="209"/>
      <c r="N2088" s="209"/>
      <c r="Q2088" s="182"/>
      <c r="R2088" s="183"/>
    </row>
    <row r="2089" spans="5:18">
      <c r="E2089" s="209"/>
      <c r="G2089" s="209"/>
      <c r="I2089" s="209"/>
      <c r="K2089" s="209"/>
      <c r="N2089" s="209"/>
      <c r="Q2089" s="182"/>
      <c r="R2089" s="183"/>
    </row>
    <row r="2090" spans="5:18">
      <c r="E2090" s="209"/>
      <c r="G2090" s="209"/>
      <c r="I2090" s="209"/>
      <c r="K2090" s="209"/>
      <c r="N2090" s="209"/>
      <c r="Q2090" s="182"/>
      <c r="R2090" s="183"/>
    </row>
    <row r="2091" spans="5:18">
      <c r="E2091" s="209"/>
      <c r="G2091" s="209"/>
      <c r="I2091" s="209"/>
      <c r="K2091" s="209"/>
      <c r="N2091" s="209"/>
      <c r="Q2091" s="182"/>
      <c r="R2091" s="183"/>
    </row>
    <row r="2092" spans="5:18">
      <c r="E2092" s="209"/>
      <c r="G2092" s="209"/>
      <c r="I2092" s="209"/>
      <c r="K2092" s="209"/>
      <c r="N2092" s="209"/>
      <c r="Q2092" s="182"/>
      <c r="R2092" s="183"/>
    </row>
    <row r="2093" spans="5:18">
      <c r="E2093" s="209"/>
      <c r="G2093" s="209"/>
      <c r="I2093" s="209"/>
      <c r="K2093" s="209"/>
      <c r="N2093" s="209"/>
      <c r="Q2093" s="182"/>
      <c r="R2093" s="183"/>
    </row>
    <row r="2094" spans="5:18">
      <c r="E2094" s="209"/>
      <c r="G2094" s="209"/>
      <c r="I2094" s="209"/>
      <c r="K2094" s="209"/>
      <c r="N2094" s="209"/>
      <c r="Q2094" s="182"/>
      <c r="R2094" s="183"/>
    </row>
    <row r="2095" spans="5:18">
      <c r="E2095" s="209"/>
      <c r="G2095" s="209"/>
      <c r="I2095" s="209"/>
      <c r="K2095" s="209"/>
      <c r="N2095" s="209"/>
      <c r="Q2095" s="182"/>
      <c r="R2095" s="183"/>
    </row>
    <row r="2096" spans="5:18">
      <c r="E2096" s="209"/>
      <c r="G2096" s="209"/>
      <c r="I2096" s="209"/>
      <c r="K2096" s="209"/>
      <c r="N2096" s="209"/>
      <c r="Q2096" s="182"/>
      <c r="R2096" s="183"/>
    </row>
    <row r="2097" spans="5:18">
      <c r="E2097" s="209"/>
      <c r="G2097" s="209"/>
      <c r="I2097" s="209"/>
      <c r="K2097" s="209"/>
      <c r="N2097" s="209"/>
      <c r="Q2097" s="182"/>
      <c r="R2097" s="183"/>
    </row>
    <row r="2098" spans="5:18">
      <c r="E2098" s="209"/>
      <c r="G2098" s="209"/>
      <c r="I2098" s="209"/>
      <c r="K2098" s="209"/>
      <c r="N2098" s="209"/>
      <c r="Q2098" s="182"/>
      <c r="R2098" s="183"/>
    </row>
    <row r="2099" spans="5:18">
      <c r="E2099" s="209"/>
      <c r="G2099" s="209"/>
      <c r="I2099" s="209"/>
      <c r="K2099" s="209"/>
      <c r="N2099" s="209"/>
      <c r="Q2099" s="182"/>
      <c r="R2099" s="183"/>
    </row>
    <row r="2100" spans="5:18">
      <c r="E2100" s="209"/>
      <c r="G2100" s="209"/>
      <c r="I2100" s="209"/>
      <c r="K2100" s="209"/>
      <c r="N2100" s="209"/>
      <c r="Q2100" s="182"/>
      <c r="R2100" s="183"/>
    </row>
    <row r="2101" spans="5:18">
      <c r="E2101" s="209"/>
      <c r="G2101" s="209"/>
      <c r="I2101" s="209"/>
      <c r="K2101" s="209"/>
      <c r="N2101" s="209"/>
      <c r="Q2101" s="182"/>
      <c r="R2101" s="183"/>
    </row>
    <row r="2102" spans="5:18">
      <c r="E2102" s="209"/>
      <c r="G2102" s="209"/>
      <c r="I2102" s="209"/>
      <c r="K2102" s="209"/>
      <c r="N2102" s="209"/>
      <c r="Q2102" s="182"/>
      <c r="R2102" s="183"/>
    </row>
    <row r="2103" spans="5:18">
      <c r="E2103" s="209"/>
      <c r="G2103" s="209"/>
      <c r="I2103" s="209"/>
      <c r="K2103" s="209"/>
      <c r="N2103" s="209"/>
      <c r="Q2103" s="182"/>
      <c r="R2103" s="183"/>
    </row>
    <row r="2104" spans="5:18">
      <c r="E2104" s="209"/>
      <c r="G2104" s="209"/>
      <c r="I2104" s="209"/>
      <c r="K2104" s="209"/>
      <c r="N2104" s="209"/>
      <c r="Q2104" s="182"/>
      <c r="R2104" s="183"/>
    </row>
    <row r="2105" spans="5:18">
      <c r="E2105" s="209"/>
      <c r="G2105" s="209"/>
      <c r="I2105" s="209"/>
      <c r="K2105" s="209"/>
      <c r="N2105" s="209"/>
      <c r="Q2105" s="182"/>
      <c r="R2105" s="183"/>
    </row>
    <row r="2106" spans="5:18">
      <c r="E2106" s="209"/>
      <c r="G2106" s="209"/>
      <c r="I2106" s="209"/>
      <c r="K2106" s="209"/>
      <c r="N2106" s="209"/>
      <c r="Q2106" s="182"/>
      <c r="R2106" s="183"/>
    </row>
    <row r="2107" spans="5:18">
      <c r="E2107" s="209"/>
      <c r="G2107" s="209"/>
      <c r="I2107" s="209"/>
      <c r="K2107" s="209"/>
      <c r="N2107" s="209"/>
      <c r="Q2107" s="182"/>
      <c r="R2107" s="183"/>
    </row>
    <row r="2108" spans="5:18">
      <c r="E2108" s="209"/>
      <c r="G2108" s="209"/>
      <c r="I2108" s="209"/>
      <c r="K2108" s="209"/>
      <c r="N2108" s="209"/>
      <c r="Q2108" s="182"/>
      <c r="R2108" s="183"/>
    </row>
    <row r="2109" spans="5:18">
      <c r="E2109" s="209"/>
      <c r="G2109" s="209"/>
      <c r="I2109" s="209"/>
      <c r="K2109" s="209"/>
      <c r="N2109" s="209"/>
      <c r="Q2109" s="182"/>
      <c r="R2109" s="183"/>
    </row>
    <row r="2110" spans="5:18">
      <c r="E2110" s="209"/>
      <c r="G2110" s="209"/>
      <c r="I2110" s="209"/>
      <c r="K2110" s="209"/>
      <c r="N2110" s="209"/>
      <c r="Q2110" s="182"/>
      <c r="R2110" s="183"/>
    </row>
    <row r="2111" spans="5:18">
      <c r="E2111" s="209"/>
      <c r="G2111" s="209"/>
      <c r="I2111" s="209"/>
      <c r="K2111" s="209"/>
      <c r="N2111" s="209"/>
      <c r="Q2111" s="182"/>
      <c r="R2111" s="183"/>
    </row>
    <row r="2112" spans="5:18">
      <c r="E2112" s="209"/>
      <c r="G2112" s="209"/>
      <c r="I2112" s="209"/>
      <c r="K2112" s="209"/>
      <c r="N2112" s="209"/>
      <c r="Q2112" s="182"/>
      <c r="R2112" s="183"/>
    </row>
    <row r="2113" spans="5:18">
      <c r="E2113" s="209"/>
      <c r="G2113" s="209"/>
      <c r="I2113" s="209"/>
      <c r="K2113" s="209"/>
      <c r="N2113" s="209"/>
      <c r="Q2113" s="182"/>
      <c r="R2113" s="183"/>
    </row>
    <row r="2114" spans="5:18">
      <c r="E2114" s="209"/>
      <c r="G2114" s="209"/>
      <c r="I2114" s="209"/>
      <c r="K2114" s="209"/>
      <c r="N2114" s="209"/>
      <c r="Q2114" s="182"/>
      <c r="R2114" s="183"/>
    </row>
    <row r="2115" spans="5:18">
      <c r="E2115" s="209"/>
      <c r="G2115" s="209"/>
      <c r="I2115" s="209"/>
      <c r="K2115" s="209"/>
      <c r="N2115" s="209"/>
      <c r="Q2115" s="182"/>
      <c r="R2115" s="183"/>
    </row>
    <row r="2116" spans="5:18">
      <c r="E2116" s="209"/>
      <c r="G2116" s="209"/>
      <c r="I2116" s="209"/>
      <c r="K2116" s="209"/>
      <c r="N2116" s="209"/>
      <c r="Q2116" s="182"/>
      <c r="R2116" s="183"/>
    </row>
    <row r="2117" spans="5:18">
      <c r="E2117" s="209"/>
      <c r="G2117" s="209"/>
      <c r="I2117" s="209"/>
      <c r="K2117" s="209"/>
      <c r="N2117" s="209"/>
      <c r="Q2117" s="182"/>
      <c r="R2117" s="183"/>
    </row>
    <row r="2118" spans="5:18">
      <c r="E2118" s="209"/>
      <c r="G2118" s="209"/>
      <c r="I2118" s="209"/>
      <c r="K2118" s="209"/>
      <c r="N2118" s="209"/>
      <c r="Q2118" s="182"/>
      <c r="R2118" s="183"/>
    </row>
    <row r="2119" spans="5:18">
      <c r="E2119" s="209"/>
      <c r="G2119" s="209"/>
      <c r="I2119" s="209"/>
      <c r="K2119" s="209"/>
      <c r="N2119" s="209"/>
      <c r="Q2119" s="182"/>
      <c r="R2119" s="183"/>
    </row>
    <row r="2120" spans="5:18">
      <c r="E2120" s="209"/>
      <c r="G2120" s="209"/>
      <c r="I2120" s="209"/>
      <c r="K2120" s="209"/>
      <c r="N2120" s="209"/>
      <c r="Q2120" s="182"/>
      <c r="R2120" s="183"/>
    </row>
    <row r="2121" spans="5:18">
      <c r="E2121" s="209"/>
      <c r="G2121" s="209"/>
      <c r="I2121" s="209"/>
      <c r="K2121" s="209"/>
      <c r="N2121" s="209"/>
      <c r="Q2121" s="182"/>
      <c r="R2121" s="183"/>
    </row>
    <row r="2122" spans="5:18">
      <c r="E2122" s="209"/>
      <c r="G2122" s="209"/>
      <c r="I2122" s="209"/>
      <c r="K2122" s="209"/>
      <c r="N2122" s="209"/>
      <c r="Q2122" s="182"/>
      <c r="R2122" s="183"/>
    </row>
    <row r="2123" spans="5:18">
      <c r="E2123" s="209"/>
      <c r="G2123" s="209"/>
      <c r="I2123" s="209"/>
      <c r="K2123" s="209"/>
      <c r="N2123" s="209"/>
      <c r="Q2123" s="182"/>
      <c r="R2123" s="183"/>
    </row>
    <row r="2124" spans="5:18">
      <c r="E2124" s="209"/>
      <c r="G2124" s="209"/>
      <c r="I2124" s="209"/>
      <c r="K2124" s="209"/>
      <c r="N2124" s="209"/>
      <c r="Q2124" s="182"/>
      <c r="R2124" s="183"/>
    </row>
    <row r="2125" spans="5:18">
      <c r="E2125" s="209"/>
      <c r="G2125" s="209"/>
      <c r="I2125" s="209"/>
      <c r="K2125" s="209"/>
      <c r="N2125" s="209"/>
      <c r="Q2125" s="182"/>
      <c r="R2125" s="183"/>
    </row>
    <row r="2126" spans="5:18">
      <c r="E2126" s="209"/>
      <c r="G2126" s="209"/>
      <c r="I2126" s="209"/>
      <c r="K2126" s="209"/>
      <c r="N2126" s="209"/>
      <c r="Q2126" s="182"/>
      <c r="R2126" s="183"/>
    </row>
    <row r="2127" spans="5:18">
      <c r="E2127" s="209"/>
      <c r="G2127" s="209"/>
      <c r="I2127" s="209"/>
      <c r="K2127" s="209"/>
      <c r="N2127" s="209"/>
      <c r="Q2127" s="182"/>
      <c r="R2127" s="183"/>
    </row>
    <row r="2128" spans="5:18">
      <c r="E2128" s="209"/>
      <c r="G2128" s="209"/>
      <c r="I2128" s="209"/>
      <c r="K2128" s="209"/>
      <c r="N2128" s="209"/>
      <c r="Q2128" s="182"/>
      <c r="R2128" s="183"/>
    </row>
    <row r="2129" spans="5:18">
      <c r="E2129" s="209"/>
      <c r="G2129" s="209"/>
      <c r="I2129" s="209"/>
      <c r="K2129" s="209"/>
      <c r="N2129" s="209"/>
      <c r="Q2129" s="182"/>
      <c r="R2129" s="183"/>
    </row>
    <row r="2130" spans="5:18">
      <c r="E2130" s="209"/>
      <c r="G2130" s="209"/>
      <c r="I2130" s="209"/>
      <c r="K2130" s="209"/>
      <c r="N2130" s="209"/>
      <c r="Q2130" s="182"/>
      <c r="R2130" s="183"/>
    </row>
    <row r="2131" spans="5:18">
      <c r="E2131" s="209"/>
      <c r="G2131" s="209"/>
      <c r="I2131" s="209"/>
      <c r="K2131" s="209"/>
      <c r="N2131" s="209"/>
      <c r="Q2131" s="182"/>
      <c r="R2131" s="183"/>
    </row>
    <row r="2132" spans="5:18">
      <c r="E2132" s="209"/>
      <c r="G2132" s="209"/>
      <c r="I2132" s="209"/>
      <c r="K2132" s="209"/>
      <c r="N2132" s="209"/>
      <c r="Q2132" s="182"/>
      <c r="R2132" s="183"/>
    </row>
    <row r="2133" spans="5:18">
      <c r="E2133" s="209"/>
      <c r="G2133" s="209"/>
      <c r="I2133" s="209"/>
      <c r="K2133" s="209"/>
      <c r="N2133" s="209"/>
      <c r="Q2133" s="182"/>
      <c r="R2133" s="183"/>
    </row>
    <row r="2134" spans="5:18">
      <c r="E2134" s="209"/>
      <c r="G2134" s="209"/>
      <c r="I2134" s="209"/>
      <c r="K2134" s="209"/>
      <c r="N2134" s="209"/>
      <c r="Q2134" s="182"/>
      <c r="R2134" s="183"/>
    </row>
    <row r="2135" spans="5:18">
      <c r="E2135" s="209"/>
      <c r="G2135" s="209"/>
      <c r="I2135" s="209"/>
      <c r="K2135" s="209"/>
      <c r="N2135" s="209"/>
      <c r="Q2135" s="182"/>
      <c r="R2135" s="183"/>
    </row>
    <row r="2136" spans="5:18">
      <c r="E2136" s="209"/>
      <c r="G2136" s="209"/>
      <c r="I2136" s="209"/>
      <c r="K2136" s="209"/>
      <c r="N2136" s="209"/>
      <c r="Q2136" s="182"/>
      <c r="R2136" s="183"/>
    </row>
    <row r="2137" spans="5:18">
      <c r="E2137" s="209"/>
      <c r="G2137" s="209"/>
      <c r="I2137" s="209"/>
      <c r="K2137" s="209"/>
      <c r="N2137" s="209"/>
      <c r="Q2137" s="182"/>
      <c r="R2137" s="183"/>
    </row>
    <row r="2138" spans="5:18">
      <c r="E2138" s="209"/>
      <c r="G2138" s="209"/>
      <c r="I2138" s="209"/>
      <c r="K2138" s="209"/>
      <c r="N2138" s="209"/>
      <c r="Q2138" s="182"/>
      <c r="R2138" s="183"/>
    </row>
    <row r="2139" spans="5:18">
      <c r="E2139" s="209"/>
      <c r="G2139" s="209"/>
      <c r="I2139" s="209"/>
      <c r="K2139" s="209"/>
      <c r="N2139" s="209"/>
      <c r="Q2139" s="182"/>
      <c r="R2139" s="183"/>
    </row>
    <row r="2140" spans="5:18">
      <c r="E2140" s="209"/>
      <c r="G2140" s="209"/>
      <c r="I2140" s="209"/>
      <c r="K2140" s="209"/>
      <c r="N2140" s="209"/>
      <c r="Q2140" s="182"/>
      <c r="R2140" s="183"/>
    </row>
    <row r="2141" spans="5:18">
      <c r="E2141" s="209"/>
      <c r="G2141" s="209"/>
      <c r="I2141" s="209"/>
      <c r="K2141" s="209"/>
      <c r="N2141" s="209"/>
      <c r="Q2141" s="182"/>
      <c r="R2141" s="183"/>
    </row>
    <row r="2142" spans="5:18">
      <c r="E2142" s="209"/>
      <c r="G2142" s="209"/>
      <c r="I2142" s="209"/>
      <c r="K2142" s="209"/>
      <c r="N2142" s="209"/>
      <c r="Q2142" s="182"/>
      <c r="R2142" s="183"/>
    </row>
    <row r="2143" spans="5:18">
      <c r="E2143" s="209"/>
      <c r="G2143" s="209"/>
      <c r="I2143" s="209"/>
      <c r="K2143" s="209"/>
      <c r="N2143" s="209"/>
      <c r="Q2143" s="182"/>
      <c r="R2143" s="183"/>
    </row>
    <row r="2144" spans="5:18">
      <c r="E2144" s="209"/>
      <c r="G2144" s="209"/>
      <c r="I2144" s="209"/>
      <c r="K2144" s="209"/>
      <c r="N2144" s="209"/>
      <c r="Q2144" s="182"/>
      <c r="R2144" s="183"/>
    </row>
    <row r="2145" spans="5:18">
      <c r="E2145" s="209"/>
      <c r="G2145" s="209"/>
      <c r="I2145" s="209"/>
      <c r="K2145" s="209"/>
      <c r="N2145" s="209"/>
      <c r="Q2145" s="182"/>
      <c r="R2145" s="183"/>
    </row>
    <row r="2146" spans="5:18">
      <c r="E2146" s="209"/>
      <c r="G2146" s="209"/>
      <c r="I2146" s="209"/>
      <c r="K2146" s="209"/>
      <c r="N2146" s="209"/>
      <c r="Q2146" s="182"/>
      <c r="R2146" s="183"/>
    </row>
    <row r="2147" spans="5:18">
      <c r="E2147" s="209"/>
      <c r="G2147" s="209"/>
      <c r="I2147" s="209"/>
      <c r="K2147" s="209"/>
      <c r="N2147" s="209"/>
      <c r="Q2147" s="182"/>
      <c r="R2147" s="183"/>
    </row>
    <row r="2148" spans="5:18">
      <c r="E2148" s="209"/>
      <c r="G2148" s="209"/>
      <c r="I2148" s="209"/>
      <c r="K2148" s="209"/>
      <c r="N2148" s="209"/>
      <c r="Q2148" s="182"/>
      <c r="R2148" s="183"/>
    </row>
    <row r="2149" spans="5:18">
      <c r="E2149" s="209"/>
      <c r="G2149" s="209"/>
      <c r="I2149" s="209"/>
      <c r="K2149" s="209"/>
      <c r="N2149" s="209"/>
      <c r="Q2149" s="182"/>
      <c r="R2149" s="183"/>
    </row>
    <row r="2150" spans="5:18">
      <c r="E2150" s="209"/>
      <c r="G2150" s="209"/>
      <c r="I2150" s="209"/>
      <c r="K2150" s="209"/>
      <c r="N2150" s="209"/>
      <c r="Q2150" s="182"/>
      <c r="R2150" s="183"/>
    </row>
    <row r="2151" spans="5:18">
      <c r="E2151" s="209"/>
      <c r="G2151" s="209"/>
      <c r="I2151" s="209"/>
      <c r="K2151" s="209"/>
      <c r="N2151" s="209"/>
      <c r="Q2151" s="182"/>
      <c r="R2151" s="183"/>
    </row>
    <row r="2152" spans="5:18">
      <c r="E2152" s="209"/>
      <c r="G2152" s="209"/>
      <c r="I2152" s="209"/>
      <c r="K2152" s="209"/>
      <c r="N2152" s="209"/>
      <c r="Q2152" s="182"/>
      <c r="R2152" s="183"/>
    </row>
    <row r="2153" spans="5:18">
      <c r="E2153" s="209"/>
      <c r="G2153" s="209"/>
      <c r="I2153" s="209"/>
      <c r="K2153" s="209"/>
      <c r="N2153" s="209"/>
      <c r="Q2153" s="182"/>
      <c r="R2153" s="183"/>
    </row>
    <row r="2154" spans="5:18">
      <c r="E2154" s="209"/>
      <c r="G2154" s="209"/>
      <c r="I2154" s="209"/>
      <c r="K2154" s="209"/>
      <c r="N2154" s="209"/>
      <c r="Q2154" s="182"/>
      <c r="R2154" s="183"/>
    </row>
    <row r="2155" spans="5:18">
      <c r="E2155" s="209"/>
      <c r="G2155" s="209"/>
      <c r="I2155" s="209"/>
      <c r="K2155" s="209"/>
      <c r="N2155" s="209"/>
      <c r="Q2155" s="182"/>
      <c r="R2155" s="183"/>
    </row>
    <row r="2156" spans="5:18">
      <c r="E2156" s="209"/>
      <c r="G2156" s="209"/>
      <c r="I2156" s="209"/>
      <c r="K2156" s="209"/>
      <c r="N2156" s="209"/>
      <c r="Q2156" s="182"/>
      <c r="R2156" s="183"/>
    </row>
    <row r="2157" spans="5:18">
      <c r="E2157" s="209"/>
      <c r="G2157" s="209"/>
      <c r="I2157" s="209"/>
      <c r="K2157" s="209"/>
      <c r="N2157" s="209"/>
      <c r="Q2157" s="182"/>
      <c r="R2157" s="183"/>
    </row>
    <row r="2158" spans="5:18">
      <c r="E2158" s="209"/>
      <c r="G2158" s="209"/>
      <c r="I2158" s="209"/>
      <c r="K2158" s="209"/>
      <c r="N2158" s="209"/>
      <c r="Q2158" s="182"/>
      <c r="R2158" s="183"/>
    </row>
    <row r="2159" spans="5:18">
      <c r="E2159" s="209"/>
      <c r="G2159" s="209"/>
      <c r="I2159" s="209"/>
      <c r="K2159" s="209"/>
      <c r="N2159" s="209"/>
      <c r="Q2159" s="182"/>
      <c r="R2159" s="183"/>
    </row>
    <row r="2160" spans="5:18">
      <c r="E2160" s="209"/>
      <c r="G2160" s="209"/>
      <c r="I2160" s="209"/>
      <c r="K2160" s="209"/>
      <c r="N2160" s="209"/>
      <c r="Q2160" s="182"/>
      <c r="R2160" s="183"/>
    </row>
    <row r="2161" spans="5:18">
      <c r="E2161" s="209"/>
      <c r="G2161" s="209"/>
      <c r="I2161" s="209"/>
      <c r="K2161" s="209"/>
      <c r="N2161" s="209"/>
      <c r="Q2161" s="182"/>
      <c r="R2161" s="183"/>
    </row>
    <row r="2162" spans="5:18">
      <c r="E2162" s="209"/>
      <c r="G2162" s="209"/>
      <c r="I2162" s="209"/>
      <c r="K2162" s="209"/>
      <c r="N2162" s="209"/>
      <c r="Q2162" s="182"/>
      <c r="R2162" s="183"/>
    </row>
    <row r="2163" spans="5:18">
      <c r="E2163" s="209"/>
      <c r="G2163" s="209"/>
      <c r="I2163" s="209"/>
      <c r="K2163" s="209"/>
      <c r="N2163" s="209"/>
      <c r="Q2163" s="182"/>
      <c r="R2163" s="183"/>
    </row>
    <row r="2164" spans="5:18">
      <c r="E2164" s="209"/>
      <c r="G2164" s="209"/>
      <c r="I2164" s="209"/>
      <c r="K2164" s="209"/>
      <c r="N2164" s="209"/>
      <c r="Q2164" s="182"/>
      <c r="R2164" s="183"/>
    </row>
    <row r="2165" spans="5:18">
      <c r="E2165" s="209"/>
      <c r="G2165" s="209"/>
      <c r="I2165" s="209"/>
      <c r="K2165" s="209"/>
      <c r="N2165" s="209"/>
      <c r="Q2165" s="182"/>
      <c r="R2165" s="183"/>
    </row>
    <row r="2166" spans="5:18">
      <c r="E2166" s="209"/>
      <c r="G2166" s="209"/>
      <c r="I2166" s="209"/>
      <c r="K2166" s="209"/>
      <c r="N2166" s="209"/>
      <c r="Q2166" s="182"/>
      <c r="R2166" s="183"/>
    </row>
    <row r="2167" spans="5:18">
      <c r="E2167" s="209"/>
      <c r="G2167" s="209"/>
      <c r="I2167" s="209"/>
      <c r="K2167" s="209"/>
      <c r="N2167" s="209"/>
      <c r="Q2167" s="182"/>
      <c r="R2167" s="183"/>
    </row>
    <row r="2168" spans="5:18">
      <c r="E2168" s="209"/>
      <c r="G2168" s="209"/>
      <c r="I2168" s="209"/>
      <c r="K2168" s="209"/>
      <c r="N2168" s="209"/>
      <c r="Q2168" s="182"/>
      <c r="R2168" s="183"/>
    </row>
    <row r="2169" spans="5:18">
      <c r="E2169" s="209"/>
      <c r="G2169" s="209"/>
      <c r="I2169" s="209"/>
      <c r="K2169" s="209"/>
      <c r="N2169" s="209"/>
      <c r="Q2169" s="182"/>
      <c r="R2169" s="183"/>
    </row>
    <row r="2170" spans="5:18">
      <c r="E2170" s="209"/>
      <c r="G2170" s="209"/>
      <c r="I2170" s="209"/>
      <c r="K2170" s="209"/>
      <c r="N2170" s="209"/>
      <c r="Q2170" s="182"/>
      <c r="R2170" s="183"/>
    </row>
    <row r="2171" spans="5:18">
      <c r="E2171" s="209"/>
      <c r="G2171" s="209"/>
      <c r="I2171" s="209"/>
      <c r="K2171" s="209"/>
      <c r="N2171" s="209"/>
      <c r="Q2171" s="182"/>
      <c r="R2171" s="183"/>
    </row>
    <row r="2172" spans="5:18">
      <c r="E2172" s="209"/>
      <c r="G2172" s="209"/>
      <c r="I2172" s="209"/>
      <c r="K2172" s="209"/>
      <c r="N2172" s="209"/>
      <c r="Q2172" s="182"/>
      <c r="R2172" s="183"/>
    </row>
    <row r="2173" spans="5:18">
      <c r="E2173" s="209"/>
      <c r="G2173" s="209"/>
      <c r="I2173" s="209"/>
      <c r="K2173" s="209"/>
      <c r="N2173" s="209"/>
      <c r="Q2173" s="182"/>
      <c r="R2173" s="183"/>
    </row>
    <row r="2174" spans="5:18">
      <c r="E2174" s="209"/>
      <c r="G2174" s="209"/>
      <c r="I2174" s="209"/>
      <c r="K2174" s="209"/>
      <c r="N2174" s="209"/>
      <c r="Q2174" s="182"/>
      <c r="R2174" s="183"/>
    </row>
    <row r="2175" spans="5:18">
      <c r="E2175" s="209"/>
      <c r="G2175" s="209"/>
      <c r="I2175" s="209"/>
      <c r="K2175" s="209"/>
      <c r="N2175" s="209"/>
      <c r="Q2175" s="182"/>
      <c r="R2175" s="183"/>
    </row>
    <row r="2176" spans="5:18">
      <c r="E2176" s="209"/>
      <c r="G2176" s="209"/>
      <c r="I2176" s="209"/>
      <c r="K2176" s="209"/>
      <c r="N2176" s="209"/>
      <c r="Q2176" s="182"/>
      <c r="R2176" s="183"/>
    </row>
    <row r="2177" spans="5:18">
      <c r="E2177" s="209"/>
      <c r="G2177" s="209"/>
      <c r="I2177" s="209"/>
      <c r="K2177" s="209"/>
      <c r="N2177" s="209"/>
      <c r="Q2177" s="182"/>
      <c r="R2177" s="183"/>
    </row>
    <row r="2178" spans="5:18">
      <c r="E2178" s="209"/>
      <c r="G2178" s="209"/>
      <c r="I2178" s="209"/>
      <c r="K2178" s="209"/>
      <c r="N2178" s="209"/>
      <c r="Q2178" s="182"/>
      <c r="R2178" s="183"/>
    </row>
    <row r="2179" spans="5:18">
      <c r="E2179" s="209"/>
      <c r="G2179" s="209"/>
      <c r="I2179" s="209"/>
      <c r="K2179" s="209"/>
      <c r="N2179" s="209"/>
      <c r="Q2179" s="182"/>
      <c r="R2179" s="183"/>
    </row>
    <row r="2180" spans="5:18">
      <c r="E2180" s="209"/>
      <c r="G2180" s="209"/>
      <c r="I2180" s="209"/>
      <c r="K2180" s="209"/>
      <c r="N2180" s="209"/>
      <c r="Q2180" s="182"/>
      <c r="R2180" s="183"/>
    </row>
    <row r="2181" spans="5:18">
      <c r="E2181" s="209"/>
      <c r="G2181" s="209"/>
      <c r="I2181" s="209"/>
      <c r="K2181" s="209"/>
      <c r="N2181" s="209"/>
      <c r="Q2181" s="182"/>
      <c r="R2181" s="183"/>
    </row>
    <row r="2182" spans="5:18">
      <c r="E2182" s="209"/>
      <c r="G2182" s="209"/>
      <c r="I2182" s="209"/>
      <c r="K2182" s="209"/>
      <c r="N2182" s="209"/>
      <c r="Q2182" s="182"/>
      <c r="R2182" s="183"/>
    </row>
    <row r="2183" spans="5:18">
      <c r="E2183" s="209"/>
      <c r="G2183" s="209"/>
      <c r="I2183" s="209"/>
      <c r="K2183" s="209"/>
      <c r="N2183" s="209"/>
      <c r="Q2183" s="182"/>
      <c r="R2183" s="183"/>
    </row>
    <row r="2184" spans="5:18">
      <c r="E2184" s="209"/>
      <c r="G2184" s="209"/>
      <c r="I2184" s="209"/>
      <c r="K2184" s="209"/>
      <c r="N2184" s="209"/>
      <c r="Q2184" s="182"/>
      <c r="R2184" s="183"/>
    </row>
    <row r="2185" spans="5:18">
      <c r="E2185" s="209"/>
      <c r="G2185" s="209"/>
      <c r="I2185" s="209"/>
      <c r="K2185" s="209"/>
      <c r="N2185" s="209"/>
      <c r="Q2185" s="182"/>
      <c r="R2185" s="183"/>
    </row>
    <row r="2186" spans="5:18">
      <c r="E2186" s="209"/>
      <c r="G2186" s="209"/>
      <c r="I2186" s="209"/>
      <c r="K2186" s="209"/>
      <c r="N2186" s="209"/>
      <c r="Q2186" s="182"/>
      <c r="R2186" s="183"/>
    </row>
    <row r="2187" spans="5:18">
      <c r="E2187" s="209"/>
      <c r="G2187" s="209"/>
      <c r="I2187" s="209"/>
      <c r="K2187" s="209"/>
      <c r="N2187" s="209"/>
      <c r="Q2187" s="182"/>
      <c r="R2187" s="183"/>
    </row>
    <row r="2188" spans="5:18">
      <c r="E2188" s="209"/>
      <c r="G2188" s="209"/>
      <c r="I2188" s="209"/>
      <c r="K2188" s="209"/>
      <c r="N2188" s="209"/>
      <c r="Q2188" s="182"/>
      <c r="R2188" s="183"/>
    </row>
    <row r="2189" spans="5:18">
      <c r="E2189" s="209"/>
      <c r="G2189" s="209"/>
      <c r="I2189" s="209"/>
      <c r="K2189" s="209"/>
      <c r="N2189" s="209"/>
      <c r="Q2189" s="182"/>
      <c r="R2189" s="183"/>
    </row>
    <row r="2190" spans="5:18">
      <c r="E2190" s="209"/>
      <c r="G2190" s="209"/>
      <c r="I2190" s="209"/>
      <c r="K2190" s="209"/>
      <c r="N2190" s="209"/>
      <c r="Q2190" s="182"/>
      <c r="R2190" s="183"/>
    </row>
    <row r="2191" spans="5:18">
      <c r="E2191" s="209"/>
      <c r="G2191" s="209"/>
      <c r="I2191" s="209"/>
      <c r="K2191" s="209"/>
      <c r="N2191" s="209"/>
      <c r="Q2191" s="182"/>
      <c r="R2191" s="183"/>
    </row>
    <row r="2192" spans="5:18">
      <c r="E2192" s="209"/>
      <c r="G2192" s="209"/>
      <c r="I2192" s="209"/>
      <c r="K2192" s="209"/>
      <c r="N2192" s="209"/>
      <c r="Q2192" s="182"/>
      <c r="R2192" s="183"/>
    </row>
    <row r="2193" spans="5:18">
      <c r="E2193" s="209"/>
      <c r="G2193" s="209"/>
      <c r="I2193" s="209"/>
      <c r="K2193" s="209"/>
      <c r="N2193" s="209"/>
      <c r="Q2193" s="182"/>
      <c r="R2193" s="183"/>
    </row>
    <row r="2194" spans="5:18">
      <c r="E2194" s="209"/>
      <c r="G2194" s="209"/>
      <c r="I2194" s="209"/>
      <c r="K2194" s="209"/>
      <c r="N2194" s="209"/>
      <c r="Q2194" s="182"/>
      <c r="R2194" s="183"/>
    </row>
    <row r="2195" spans="5:18">
      <c r="E2195" s="209"/>
      <c r="G2195" s="209"/>
      <c r="I2195" s="209"/>
      <c r="K2195" s="209"/>
      <c r="N2195" s="209"/>
      <c r="Q2195" s="182"/>
      <c r="R2195" s="183"/>
    </row>
    <row r="2196" spans="5:18">
      <c r="E2196" s="209"/>
      <c r="G2196" s="209"/>
      <c r="I2196" s="209"/>
      <c r="K2196" s="209"/>
      <c r="N2196" s="209"/>
      <c r="Q2196" s="182"/>
      <c r="R2196" s="183"/>
    </row>
    <row r="2197" spans="5:18">
      <c r="E2197" s="209"/>
      <c r="G2197" s="209"/>
      <c r="I2197" s="209"/>
      <c r="K2197" s="209"/>
      <c r="N2197" s="209"/>
      <c r="Q2197" s="182"/>
      <c r="R2197" s="183"/>
    </row>
    <row r="2198" spans="5:18">
      <c r="E2198" s="209"/>
      <c r="G2198" s="209"/>
      <c r="I2198" s="209"/>
      <c r="K2198" s="209"/>
      <c r="N2198" s="209"/>
      <c r="Q2198" s="182"/>
      <c r="R2198" s="183"/>
    </row>
    <row r="2199" spans="5:18">
      <c r="E2199" s="209"/>
      <c r="G2199" s="209"/>
      <c r="I2199" s="209"/>
      <c r="K2199" s="209"/>
      <c r="N2199" s="209"/>
      <c r="Q2199" s="182"/>
      <c r="R2199" s="183"/>
    </row>
    <row r="2200" spans="5:18">
      <c r="E2200" s="209"/>
      <c r="G2200" s="209"/>
      <c r="I2200" s="209"/>
      <c r="K2200" s="209"/>
      <c r="N2200" s="209"/>
      <c r="Q2200" s="182"/>
      <c r="R2200" s="183"/>
    </row>
    <row r="2201" spans="5:18">
      <c r="E2201" s="209"/>
      <c r="G2201" s="209"/>
      <c r="I2201" s="209"/>
      <c r="K2201" s="209"/>
      <c r="N2201" s="209"/>
      <c r="Q2201" s="182"/>
      <c r="R2201" s="183"/>
    </row>
    <row r="2202" spans="5:18">
      <c r="E2202" s="209"/>
      <c r="G2202" s="209"/>
      <c r="I2202" s="209"/>
      <c r="K2202" s="209"/>
      <c r="N2202" s="209"/>
      <c r="Q2202" s="182"/>
      <c r="R2202" s="183"/>
    </row>
    <row r="2203" spans="5:18">
      <c r="E2203" s="209"/>
      <c r="G2203" s="209"/>
      <c r="I2203" s="209"/>
      <c r="K2203" s="209"/>
      <c r="N2203" s="209"/>
      <c r="Q2203" s="182"/>
      <c r="R2203" s="183"/>
    </row>
    <row r="2204" spans="5:18">
      <c r="E2204" s="209"/>
      <c r="G2204" s="209"/>
      <c r="I2204" s="209"/>
      <c r="K2204" s="209"/>
      <c r="N2204" s="209"/>
      <c r="Q2204" s="182"/>
      <c r="R2204" s="183"/>
    </row>
    <row r="2205" spans="5:18">
      <c r="E2205" s="209"/>
      <c r="G2205" s="209"/>
      <c r="I2205" s="209"/>
      <c r="K2205" s="209"/>
      <c r="N2205" s="209"/>
      <c r="Q2205" s="182"/>
      <c r="R2205" s="183"/>
    </row>
    <row r="2206" spans="5:18">
      <c r="E2206" s="209"/>
      <c r="G2206" s="209"/>
      <c r="I2206" s="209"/>
      <c r="K2206" s="209"/>
      <c r="N2206" s="209"/>
      <c r="Q2206" s="182"/>
      <c r="R2206" s="183"/>
    </row>
    <row r="2207" spans="5:18">
      <c r="E2207" s="209"/>
      <c r="G2207" s="209"/>
      <c r="I2207" s="209"/>
      <c r="K2207" s="209"/>
      <c r="N2207" s="209"/>
      <c r="Q2207" s="182"/>
      <c r="R2207" s="183"/>
    </row>
    <row r="2208" spans="5:18">
      <c r="E2208" s="209"/>
      <c r="G2208" s="209"/>
      <c r="I2208" s="209"/>
      <c r="K2208" s="209"/>
      <c r="N2208" s="209"/>
      <c r="Q2208" s="182"/>
      <c r="R2208" s="183"/>
    </row>
    <row r="2209" spans="5:18">
      <c r="E2209" s="209"/>
      <c r="G2209" s="209"/>
      <c r="I2209" s="209"/>
      <c r="K2209" s="209"/>
      <c r="N2209" s="209"/>
      <c r="Q2209" s="182"/>
      <c r="R2209" s="183"/>
    </row>
    <row r="2210" spans="5:18">
      <c r="E2210" s="209"/>
      <c r="G2210" s="209"/>
      <c r="I2210" s="209"/>
      <c r="K2210" s="209"/>
      <c r="N2210" s="209"/>
      <c r="Q2210" s="182"/>
      <c r="R2210" s="183"/>
    </row>
    <row r="2211" spans="5:18">
      <c r="E2211" s="209"/>
      <c r="G2211" s="209"/>
      <c r="I2211" s="209"/>
      <c r="K2211" s="209"/>
      <c r="N2211" s="209"/>
      <c r="Q2211" s="182"/>
      <c r="R2211" s="183"/>
    </row>
    <row r="2212" spans="5:18">
      <c r="E2212" s="209"/>
      <c r="G2212" s="209"/>
      <c r="I2212" s="209"/>
      <c r="K2212" s="209"/>
      <c r="N2212" s="209"/>
      <c r="Q2212" s="182"/>
      <c r="R2212" s="183"/>
    </row>
    <row r="2213" spans="5:18">
      <c r="E2213" s="209"/>
      <c r="G2213" s="209"/>
      <c r="I2213" s="209"/>
      <c r="K2213" s="209"/>
      <c r="N2213" s="209"/>
      <c r="Q2213" s="182"/>
      <c r="R2213" s="183"/>
    </row>
    <row r="2214" spans="5:18">
      <c r="E2214" s="209"/>
      <c r="G2214" s="209"/>
      <c r="I2214" s="209"/>
      <c r="K2214" s="209"/>
      <c r="N2214" s="209"/>
      <c r="Q2214" s="182"/>
      <c r="R2214" s="183"/>
    </row>
    <row r="2215" spans="5:18">
      <c r="E2215" s="209"/>
      <c r="G2215" s="209"/>
      <c r="I2215" s="209"/>
      <c r="K2215" s="209"/>
      <c r="N2215" s="209"/>
      <c r="Q2215" s="182"/>
      <c r="R2215" s="183"/>
    </row>
    <row r="2216" spans="5:18">
      <c r="E2216" s="209"/>
      <c r="G2216" s="209"/>
      <c r="I2216" s="209"/>
      <c r="K2216" s="209"/>
      <c r="N2216" s="209"/>
      <c r="Q2216" s="182"/>
      <c r="R2216" s="183"/>
    </row>
    <row r="2217" spans="5:18">
      <c r="E2217" s="209"/>
      <c r="G2217" s="209"/>
      <c r="I2217" s="209"/>
      <c r="K2217" s="209"/>
      <c r="N2217" s="209"/>
      <c r="Q2217" s="182"/>
      <c r="R2217" s="183"/>
    </row>
    <row r="2218" spans="5:18">
      <c r="E2218" s="209"/>
      <c r="G2218" s="209"/>
      <c r="I2218" s="209"/>
      <c r="K2218" s="209"/>
      <c r="N2218" s="209"/>
      <c r="Q2218" s="182"/>
      <c r="R2218" s="183"/>
    </row>
    <row r="2219" spans="5:18">
      <c r="E2219" s="209"/>
      <c r="G2219" s="209"/>
      <c r="I2219" s="209"/>
      <c r="K2219" s="209"/>
      <c r="N2219" s="209"/>
      <c r="Q2219" s="182"/>
      <c r="R2219" s="183"/>
    </row>
    <row r="2220" spans="5:18">
      <c r="E2220" s="209"/>
      <c r="G2220" s="209"/>
      <c r="I2220" s="209"/>
      <c r="K2220" s="209"/>
      <c r="N2220" s="209"/>
      <c r="Q2220" s="182"/>
      <c r="R2220" s="183"/>
    </row>
    <row r="2221" spans="5:18">
      <c r="E2221" s="209"/>
      <c r="G2221" s="209"/>
      <c r="I2221" s="209"/>
      <c r="K2221" s="209"/>
      <c r="N2221" s="209"/>
      <c r="Q2221" s="182"/>
      <c r="R2221" s="183"/>
    </row>
    <row r="2222" spans="5:18">
      <c r="E2222" s="209"/>
      <c r="G2222" s="209"/>
      <c r="I2222" s="209"/>
      <c r="K2222" s="209"/>
      <c r="N2222" s="209"/>
      <c r="Q2222" s="182"/>
      <c r="R2222" s="183"/>
    </row>
    <row r="2223" spans="5:18">
      <c r="E2223" s="209"/>
      <c r="G2223" s="209"/>
      <c r="I2223" s="209"/>
      <c r="K2223" s="209"/>
      <c r="N2223" s="209"/>
      <c r="Q2223" s="182"/>
      <c r="R2223" s="183"/>
    </row>
    <row r="2224" spans="5:18">
      <c r="E2224" s="209"/>
      <c r="G2224" s="209"/>
      <c r="I2224" s="209"/>
      <c r="K2224" s="209"/>
      <c r="N2224" s="209"/>
      <c r="Q2224" s="182"/>
      <c r="R2224" s="183"/>
    </row>
    <row r="2225" spans="5:18">
      <c r="E2225" s="209"/>
      <c r="G2225" s="209"/>
      <c r="I2225" s="209"/>
      <c r="K2225" s="209"/>
      <c r="N2225" s="209"/>
      <c r="Q2225" s="182"/>
      <c r="R2225" s="183"/>
    </row>
    <row r="2226" spans="5:18">
      <c r="E2226" s="209"/>
      <c r="G2226" s="209"/>
      <c r="I2226" s="209"/>
      <c r="K2226" s="209"/>
      <c r="N2226" s="209"/>
      <c r="Q2226" s="182"/>
      <c r="R2226" s="183"/>
    </row>
    <row r="2227" spans="5:18">
      <c r="E2227" s="209"/>
      <c r="G2227" s="209"/>
      <c r="I2227" s="209"/>
      <c r="K2227" s="209"/>
      <c r="N2227" s="209"/>
      <c r="Q2227" s="182"/>
      <c r="R2227" s="183"/>
    </row>
    <row r="2228" spans="5:18">
      <c r="E2228" s="209"/>
      <c r="G2228" s="209"/>
      <c r="I2228" s="209"/>
      <c r="K2228" s="209"/>
      <c r="N2228" s="209"/>
      <c r="Q2228" s="182"/>
      <c r="R2228" s="183"/>
    </row>
    <row r="2229" spans="5:18">
      <c r="E2229" s="209"/>
      <c r="G2229" s="209"/>
      <c r="I2229" s="209"/>
      <c r="K2229" s="209"/>
      <c r="N2229" s="209"/>
      <c r="Q2229" s="182"/>
      <c r="R2229" s="183"/>
    </row>
    <row r="2230" spans="5:18">
      <c r="E2230" s="209"/>
      <c r="G2230" s="209"/>
      <c r="I2230" s="209"/>
      <c r="K2230" s="209"/>
      <c r="N2230" s="209"/>
      <c r="Q2230" s="182"/>
      <c r="R2230" s="183"/>
    </row>
    <row r="2231" spans="5:18">
      <c r="E2231" s="209"/>
      <c r="G2231" s="209"/>
      <c r="I2231" s="209"/>
      <c r="K2231" s="209"/>
      <c r="N2231" s="209"/>
      <c r="Q2231" s="182"/>
      <c r="R2231" s="183"/>
    </row>
    <row r="2232" spans="5:18">
      <c r="E2232" s="209"/>
      <c r="G2232" s="209"/>
      <c r="I2232" s="209"/>
      <c r="K2232" s="209"/>
      <c r="N2232" s="209"/>
      <c r="Q2232" s="182"/>
      <c r="R2232" s="183"/>
    </row>
    <row r="2233" spans="5:18">
      <c r="E2233" s="209"/>
      <c r="G2233" s="209"/>
      <c r="I2233" s="209"/>
      <c r="K2233" s="209"/>
      <c r="N2233" s="209"/>
      <c r="Q2233" s="182"/>
      <c r="R2233" s="183"/>
    </row>
    <row r="2234" spans="5:18">
      <c r="E2234" s="209"/>
      <c r="G2234" s="209"/>
      <c r="I2234" s="209"/>
      <c r="K2234" s="209"/>
      <c r="N2234" s="209"/>
      <c r="Q2234" s="182"/>
      <c r="R2234" s="183"/>
    </row>
    <row r="2235" spans="5:18">
      <c r="E2235" s="209"/>
      <c r="G2235" s="209"/>
      <c r="I2235" s="209"/>
      <c r="K2235" s="209"/>
      <c r="N2235" s="209"/>
      <c r="Q2235" s="182"/>
      <c r="R2235" s="183"/>
    </row>
    <row r="2236" spans="5:18">
      <c r="E2236" s="209"/>
      <c r="G2236" s="209"/>
      <c r="I2236" s="209"/>
      <c r="K2236" s="209"/>
      <c r="N2236" s="209"/>
      <c r="Q2236" s="182"/>
      <c r="R2236" s="183"/>
    </row>
    <row r="2237" spans="5:18">
      <c r="E2237" s="209"/>
      <c r="G2237" s="209"/>
      <c r="I2237" s="209"/>
      <c r="K2237" s="209"/>
      <c r="N2237" s="209"/>
      <c r="Q2237" s="182"/>
      <c r="R2237" s="183"/>
    </row>
    <row r="2238" spans="5:18">
      <c r="E2238" s="209"/>
      <c r="G2238" s="209"/>
      <c r="I2238" s="209"/>
      <c r="K2238" s="209"/>
      <c r="N2238" s="209"/>
      <c r="Q2238" s="182"/>
      <c r="R2238" s="183"/>
    </row>
    <row r="2239" spans="5:18">
      <c r="E2239" s="209"/>
      <c r="G2239" s="209"/>
      <c r="I2239" s="209"/>
      <c r="K2239" s="209"/>
      <c r="N2239" s="209"/>
      <c r="Q2239" s="182"/>
      <c r="R2239" s="183"/>
    </row>
    <row r="2240" spans="5:18">
      <c r="E2240" s="209"/>
      <c r="G2240" s="209"/>
      <c r="I2240" s="209"/>
      <c r="K2240" s="209"/>
      <c r="N2240" s="209"/>
      <c r="Q2240" s="182"/>
      <c r="R2240" s="183"/>
    </row>
    <row r="2241" spans="5:18">
      <c r="E2241" s="209"/>
      <c r="G2241" s="209"/>
      <c r="I2241" s="209"/>
      <c r="K2241" s="209"/>
      <c r="N2241" s="209"/>
      <c r="Q2241" s="182"/>
      <c r="R2241" s="183"/>
    </row>
    <row r="2242" spans="5:18">
      <c r="E2242" s="209"/>
      <c r="G2242" s="209"/>
      <c r="I2242" s="209"/>
      <c r="K2242" s="209"/>
      <c r="N2242" s="209"/>
      <c r="Q2242" s="182"/>
      <c r="R2242" s="183"/>
    </row>
    <row r="2243" spans="5:18">
      <c r="E2243" s="209"/>
      <c r="G2243" s="209"/>
      <c r="I2243" s="209"/>
      <c r="K2243" s="209"/>
      <c r="N2243" s="209"/>
      <c r="Q2243" s="182"/>
      <c r="R2243" s="183"/>
    </row>
    <row r="2244" spans="5:18">
      <c r="E2244" s="209"/>
      <c r="G2244" s="209"/>
      <c r="I2244" s="209"/>
      <c r="K2244" s="209"/>
      <c r="N2244" s="209"/>
      <c r="Q2244" s="182"/>
      <c r="R2244" s="183"/>
    </row>
    <row r="2245" spans="5:18">
      <c r="E2245" s="209"/>
      <c r="G2245" s="209"/>
      <c r="I2245" s="209"/>
      <c r="K2245" s="209"/>
      <c r="N2245" s="209"/>
      <c r="Q2245" s="182"/>
      <c r="R2245" s="183"/>
    </row>
    <row r="2246" spans="5:18">
      <c r="E2246" s="209"/>
      <c r="G2246" s="209"/>
      <c r="I2246" s="209"/>
      <c r="K2246" s="209"/>
      <c r="N2246" s="209"/>
      <c r="Q2246" s="182"/>
      <c r="R2246" s="183"/>
    </row>
    <row r="2247" spans="5:18">
      <c r="E2247" s="209"/>
      <c r="G2247" s="209"/>
      <c r="I2247" s="209"/>
      <c r="K2247" s="209"/>
      <c r="N2247" s="209"/>
      <c r="Q2247" s="182"/>
      <c r="R2247" s="183"/>
    </row>
    <row r="2248" spans="5:18">
      <c r="E2248" s="209"/>
      <c r="G2248" s="209"/>
      <c r="I2248" s="209"/>
      <c r="K2248" s="209"/>
      <c r="N2248" s="209"/>
      <c r="Q2248" s="182"/>
      <c r="R2248" s="183"/>
    </row>
    <row r="2249" spans="5:18">
      <c r="E2249" s="209"/>
      <c r="G2249" s="209"/>
      <c r="I2249" s="209"/>
      <c r="K2249" s="209"/>
      <c r="N2249" s="209"/>
      <c r="Q2249" s="182"/>
      <c r="R2249" s="183"/>
    </row>
    <row r="2250" spans="5:18">
      <c r="E2250" s="209"/>
      <c r="G2250" s="209"/>
      <c r="I2250" s="209"/>
      <c r="K2250" s="209"/>
      <c r="N2250" s="209"/>
      <c r="Q2250" s="182"/>
      <c r="R2250" s="183"/>
    </row>
    <row r="2251" spans="5:18">
      <c r="E2251" s="209"/>
      <c r="G2251" s="209"/>
      <c r="I2251" s="209"/>
      <c r="K2251" s="209"/>
      <c r="N2251" s="209"/>
      <c r="Q2251" s="182"/>
      <c r="R2251" s="183"/>
    </row>
    <row r="2252" spans="5:18">
      <c r="E2252" s="209"/>
      <c r="G2252" s="209"/>
      <c r="I2252" s="209"/>
      <c r="K2252" s="209"/>
      <c r="N2252" s="209"/>
      <c r="Q2252" s="182"/>
      <c r="R2252" s="183"/>
    </row>
    <row r="2253" spans="5:18">
      <c r="E2253" s="209"/>
      <c r="G2253" s="209"/>
      <c r="I2253" s="209"/>
      <c r="K2253" s="209"/>
      <c r="N2253" s="209"/>
      <c r="Q2253" s="182"/>
      <c r="R2253" s="183"/>
    </row>
    <row r="2254" spans="5:18">
      <c r="E2254" s="209"/>
      <c r="G2254" s="209"/>
      <c r="I2254" s="209"/>
      <c r="K2254" s="209"/>
      <c r="N2254" s="209"/>
      <c r="Q2254" s="182"/>
      <c r="R2254" s="183"/>
    </row>
    <row r="2255" spans="5:18">
      <c r="E2255" s="209"/>
      <c r="G2255" s="209"/>
      <c r="I2255" s="209"/>
      <c r="K2255" s="209"/>
      <c r="N2255" s="209"/>
      <c r="Q2255" s="182"/>
      <c r="R2255" s="183"/>
    </row>
    <row r="2256" spans="5:18">
      <c r="E2256" s="209"/>
      <c r="G2256" s="209"/>
      <c r="I2256" s="209"/>
      <c r="K2256" s="209"/>
      <c r="N2256" s="209"/>
      <c r="Q2256" s="182"/>
      <c r="R2256" s="183"/>
    </row>
    <row r="2257" spans="5:18">
      <c r="E2257" s="209"/>
      <c r="G2257" s="209"/>
      <c r="I2257" s="209"/>
      <c r="K2257" s="209"/>
      <c r="N2257" s="209"/>
      <c r="Q2257" s="182"/>
      <c r="R2257" s="183"/>
    </row>
    <row r="2258" spans="5:18">
      <c r="E2258" s="209"/>
      <c r="G2258" s="209"/>
      <c r="I2258" s="209"/>
      <c r="K2258" s="209"/>
      <c r="N2258" s="209"/>
      <c r="Q2258" s="182"/>
      <c r="R2258" s="183"/>
    </row>
    <row r="2259" spans="5:18">
      <c r="E2259" s="209"/>
      <c r="G2259" s="209"/>
      <c r="I2259" s="209"/>
      <c r="K2259" s="209"/>
      <c r="N2259" s="209"/>
      <c r="Q2259" s="182"/>
      <c r="R2259" s="183"/>
    </row>
    <row r="2260" spans="5:18">
      <c r="E2260" s="209"/>
      <c r="G2260" s="209"/>
      <c r="I2260" s="209"/>
      <c r="K2260" s="209"/>
      <c r="N2260" s="209"/>
      <c r="Q2260" s="182"/>
      <c r="R2260" s="183"/>
    </row>
    <row r="2261" spans="5:18">
      <c r="E2261" s="209"/>
      <c r="G2261" s="209"/>
      <c r="I2261" s="209"/>
      <c r="K2261" s="209"/>
      <c r="N2261" s="209"/>
      <c r="Q2261" s="182"/>
      <c r="R2261" s="183"/>
    </row>
    <row r="2262" spans="5:18">
      <c r="E2262" s="209"/>
      <c r="G2262" s="209"/>
      <c r="I2262" s="209"/>
      <c r="K2262" s="209"/>
      <c r="N2262" s="209"/>
      <c r="Q2262" s="182"/>
      <c r="R2262" s="183"/>
    </row>
    <row r="2263" spans="5:18">
      <c r="E2263" s="209"/>
      <c r="G2263" s="209"/>
      <c r="I2263" s="209"/>
      <c r="K2263" s="209"/>
      <c r="N2263" s="209"/>
      <c r="Q2263" s="182"/>
      <c r="R2263" s="183"/>
    </row>
    <row r="2264" spans="5:18">
      <c r="E2264" s="209"/>
      <c r="G2264" s="209"/>
      <c r="I2264" s="209"/>
      <c r="K2264" s="209"/>
      <c r="N2264" s="209"/>
      <c r="Q2264" s="182"/>
      <c r="R2264" s="183"/>
    </row>
    <row r="2265" spans="5:18">
      <c r="E2265" s="209"/>
      <c r="G2265" s="209"/>
      <c r="I2265" s="209"/>
      <c r="K2265" s="209"/>
      <c r="N2265" s="209"/>
      <c r="Q2265" s="182"/>
      <c r="R2265" s="183"/>
    </row>
    <row r="2266" spans="5:18">
      <c r="E2266" s="209"/>
      <c r="G2266" s="209"/>
      <c r="I2266" s="209"/>
      <c r="K2266" s="209"/>
      <c r="N2266" s="209"/>
      <c r="Q2266" s="182"/>
      <c r="R2266" s="183"/>
    </row>
    <row r="2267" spans="5:18">
      <c r="E2267" s="209"/>
      <c r="G2267" s="209"/>
      <c r="I2267" s="209"/>
      <c r="K2267" s="209"/>
      <c r="N2267" s="209"/>
      <c r="Q2267" s="182"/>
      <c r="R2267" s="183"/>
    </row>
    <row r="2268" spans="5:18">
      <c r="E2268" s="209"/>
      <c r="G2268" s="209"/>
      <c r="I2268" s="209"/>
      <c r="K2268" s="209"/>
      <c r="N2268" s="209"/>
      <c r="Q2268" s="182"/>
      <c r="R2268" s="183"/>
    </row>
    <row r="2269" spans="5:18">
      <c r="E2269" s="209"/>
      <c r="G2269" s="209"/>
      <c r="I2269" s="209"/>
      <c r="K2269" s="209"/>
      <c r="N2269" s="209"/>
      <c r="Q2269" s="182"/>
      <c r="R2269" s="183"/>
    </row>
    <row r="2270" spans="5:18">
      <c r="E2270" s="209"/>
      <c r="G2270" s="209"/>
      <c r="I2270" s="209"/>
      <c r="K2270" s="209"/>
      <c r="N2270" s="209"/>
      <c r="Q2270" s="182"/>
      <c r="R2270" s="183"/>
    </row>
    <row r="2271" spans="5:18">
      <c r="E2271" s="209"/>
      <c r="G2271" s="209"/>
      <c r="I2271" s="209"/>
      <c r="K2271" s="209"/>
      <c r="N2271" s="209"/>
      <c r="Q2271" s="182"/>
      <c r="R2271" s="183"/>
    </row>
    <row r="2272" spans="5:18">
      <c r="E2272" s="209"/>
      <c r="G2272" s="209"/>
      <c r="I2272" s="209"/>
      <c r="K2272" s="209"/>
      <c r="N2272" s="209"/>
      <c r="Q2272" s="182"/>
      <c r="R2272" s="183"/>
    </row>
    <row r="2273" spans="5:18">
      <c r="E2273" s="209"/>
      <c r="G2273" s="209"/>
      <c r="I2273" s="209"/>
      <c r="K2273" s="209"/>
      <c r="N2273" s="209"/>
      <c r="Q2273" s="182"/>
      <c r="R2273" s="183"/>
    </row>
    <row r="2274" spans="5:18">
      <c r="E2274" s="209"/>
      <c r="G2274" s="209"/>
      <c r="I2274" s="209"/>
      <c r="K2274" s="209"/>
      <c r="N2274" s="209"/>
      <c r="Q2274" s="182"/>
      <c r="R2274" s="183"/>
    </row>
    <row r="2275" spans="5:18">
      <c r="E2275" s="209"/>
      <c r="G2275" s="209"/>
      <c r="I2275" s="209"/>
      <c r="K2275" s="209"/>
      <c r="N2275" s="209"/>
      <c r="Q2275" s="182"/>
      <c r="R2275" s="183"/>
    </row>
    <row r="2276" spans="5:18">
      <c r="E2276" s="209"/>
      <c r="G2276" s="209"/>
      <c r="I2276" s="209"/>
      <c r="K2276" s="209"/>
      <c r="N2276" s="209"/>
      <c r="Q2276" s="182"/>
      <c r="R2276" s="183"/>
    </row>
    <row r="2277" spans="5:18">
      <c r="E2277" s="209"/>
      <c r="G2277" s="209"/>
      <c r="I2277" s="209"/>
      <c r="K2277" s="209"/>
      <c r="N2277" s="209"/>
      <c r="Q2277" s="182"/>
      <c r="R2277" s="183"/>
    </row>
    <row r="2278" spans="5:18">
      <c r="E2278" s="209"/>
      <c r="G2278" s="209"/>
      <c r="I2278" s="209"/>
      <c r="K2278" s="209"/>
      <c r="N2278" s="209"/>
      <c r="Q2278" s="182"/>
      <c r="R2278" s="183"/>
    </row>
    <row r="2279" spans="5:18">
      <c r="E2279" s="209"/>
      <c r="G2279" s="209"/>
      <c r="I2279" s="209"/>
      <c r="K2279" s="209"/>
      <c r="N2279" s="209"/>
      <c r="Q2279" s="182"/>
      <c r="R2279" s="183"/>
    </row>
    <row r="2280" spans="5:18">
      <c r="E2280" s="209"/>
      <c r="G2280" s="209"/>
      <c r="I2280" s="209"/>
      <c r="K2280" s="209"/>
      <c r="N2280" s="209"/>
      <c r="Q2280" s="182"/>
      <c r="R2280" s="183"/>
    </row>
    <row r="2281" spans="5:18">
      <c r="E2281" s="209"/>
      <c r="G2281" s="209"/>
      <c r="I2281" s="209"/>
      <c r="K2281" s="209"/>
      <c r="N2281" s="209"/>
      <c r="Q2281" s="182"/>
      <c r="R2281" s="183"/>
    </row>
    <row r="2282" spans="5:18">
      <c r="E2282" s="209"/>
      <c r="G2282" s="209"/>
      <c r="I2282" s="209"/>
      <c r="K2282" s="209"/>
      <c r="N2282" s="209"/>
      <c r="Q2282" s="182"/>
      <c r="R2282" s="183"/>
    </row>
    <row r="2283" spans="5:18">
      <c r="E2283" s="209"/>
      <c r="G2283" s="209"/>
      <c r="I2283" s="209"/>
      <c r="K2283" s="209"/>
      <c r="N2283" s="209"/>
      <c r="Q2283" s="182"/>
      <c r="R2283" s="183"/>
    </row>
    <row r="2284" spans="5:18">
      <c r="E2284" s="209"/>
      <c r="G2284" s="209"/>
      <c r="I2284" s="209"/>
      <c r="K2284" s="209"/>
      <c r="N2284" s="209"/>
      <c r="Q2284" s="182"/>
      <c r="R2284" s="183"/>
    </row>
    <row r="2285" spans="5:18">
      <c r="E2285" s="209"/>
      <c r="G2285" s="209"/>
      <c r="I2285" s="209"/>
      <c r="K2285" s="209"/>
      <c r="N2285" s="209"/>
      <c r="Q2285" s="182"/>
      <c r="R2285" s="183"/>
    </row>
    <row r="2286" spans="5:18">
      <c r="E2286" s="209"/>
      <c r="G2286" s="209"/>
      <c r="I2286" s="209"/>
      <c r="K2286" s="209"/>
      <c r="N2286" s="209"/>
      <c r="Q2286" s="182"/>
      <c r="R2286" s="183"/>
    </row>
    <row r="2287" spans="5:18">
      <c r="E2287" s="209"/>
      <c r="G2287" s="209"/>
      <c r="I2287" s="209"/>
      <c r="K2287" s="209"/>
      <c r="N2287" s="209"/>
      <c r="Q2287" s="182"/>
      <c r="R2287" s="183"/>
    </row>
    <row r="2288" spans="5:18">
      <c r="E2288" s="209"/>
      <c r="G2288" s="209"/>
      <c r="I2288" s="209"/>
      <c r="K2288" s="209"/>
      <c r="N2288" s="209"/>
      <c r="Q2288" s="182"/>
      <c r="R2288" s="183"/>
    </row>
    <row r="2289" spans="5:18">
      <c r="E2289" s="209"/>
      <c r="G2289" s="209"/>
      <c r="I2289" s="209"/>
      <c r="K2289" s="209"/>
      <c r="N2289" s="209"/>
      <c r="Q2289" s="182"/>
      <c r="R2289" s="183"/>
    </row>
    <row r="2290" spans="5:18">
      <c r="E2290" s="209"/>
      <c r="G2290" s="209"/>
      <c r="I2290" s="209"/>
      <c r="K2290" s="209"/>
      <c r="N2290" s="209"/>
      <c r="Q2290" s="182"/>
      <c r="R2290" s="183"/>
    </row>
    <row r="2291" spans="5:18">
      <c r="E2291" s="209"/>
      <c r="G2291" s="209"/>
      <c r="I2291" s="209"/>
      <c r="K2291" s="209"/>
      <c r="N2291" s="209"/>
      <c r="Q2291" s="182"/>
      <c r="R2291" s="183"/>
    </row>
    <row r="2292" spans="5:18">
      <c r="E2292" s="209"/>
      <c r="G2292" s="209"/>
      <c r="I2292" s="209"/>
      <c r="K2292" s="209"/>
      <c r="N2292" s="209"/>
      <c r="Q2292" s="182"/>
      <c r="R2292" s="183"/>
    </row>
    <row r="2293" spans="5:18">
      <c r="E2293" s="209"/>
      <c r="G2293" s="209"/>
      <c r="I2293" s="209"/>
      <c r="K2293" s="209"/>
      <c r="N2293" s="209"/>
      <c r="Q2293" s="182"/>
      <c r="R2293" s="183"/>
    </row>
    <row r="2294" spans="5:18">
      <c r="E2294" s="209"/>
      <c r="G2294" s="209"/>
      <c r="I2294" s="209"/>
      <c r="K2294" s="209"/>
      <c r="N2294" s="209"/>
      <c r="Q2294" s="182"/>
      <c r="R2294" s="183"/>
    </row>
    <row r="2295" spans="5:18">
      <c r="E2295" s="209"/>
      <c r="G2295" s="209"/>
      <c r="I2295" s="209"/>
      <c r="K2295" s="209"/>
      <c r="N2295" s="209"/>
      <c r="Q2295" s="182"/>
      <c r="R2295" s="183"/>
    </row>
    <row r="2296" spans="5:18">
      <c r="E2296" s="209"/>
      <c r="G2296" s="209"/>
      <c r="I2296" s="209"/>
      <c r="K2296" s="209"/>
      <c r="N2296" s="209"/>
      <c r="Q2296" s="182"/>
      <c r="R2296" s="183"/>
    </row>
    <row r="2297" spans="5:18">
      <c r="E2297" s="209"/>
      <c r="G2297" s="209"/>
      <c r="I2297" s="209"/>
      <c r="K2297" s="209"/>
      <c r="N2297" s="209"/>
      <c r="Q2297" s="182"/>
      <c r="R2297" s="183"/>
    </row>
    <row r="2298" spans="5:18">
      <c r="E2298" s="209"/>
      <c r="G2298" s="209"/>
      <c r="I2298" s="209"/>
      <c r="K2298" s="209"/>
      <c r="N2298" s="209"/>
      <c r="Q2298" s="182"/>
      <c r="R2298" s="183"/>
    </row>
    <row r="2299" spans="5:18">
      <c r="E2299" s="209"/>
      <c r="G2299" s="209"/>
      <c r="I2299" s="209"/>
      <c r="K2299" s="209"/>
      <c r="N2299" s="209"/>
      <c r="Q2299" s="182"/>
      <c r="R2299" s="183"/>
    </row>
    <row r="2300" spans="5:18">
      <c r="E2300" s="209"/>
      <c r="G2300" s="209"/>
      <c r="I2300" s="209"/>
      <c r="K2300" s="209"/>
      <c r="N2300" s="209"/>
      <c r="Q2300" s="182"/>
      <c r="R2300" s="183"/>
    </row>
    <row r="2301" spans="5:18">
      <c r="E2301" s="209"/>
      <c r="G2301" s="209"/>
      <c r="I2301" s="209"/>
      <c r="K2301" s="209"/>
      <c r="N2301" s="209"/>
      <c r="Q2301" s="182"/>
      <c r="R2301" s="183"/>
    </row>
    <row r="2302" spans="5:18">
      <c r="E2302" s="209"/>
      <c r="G2302" s="209"/>
      <c r="I2302" s="209"/>
      <c r="K2302" s="209"/>
      <c r="N2302" s="209"/>
      <c r="Q2302" s="182"/>
      <c r="R2302" s="183"/>
    </row>
    <row r="2303" spans="5:18">
      <c r="E2303" s="209"/>
      <c r="G2303" s="209"/>
      <c r="I2303" s="209"/>
      <c r="K2303" s="209"/>
      <c r="N2303" s="209"/>
      <c r="Q2303" s="182"/>
      <c r="R2303" s="183"/>
    </row>
    <row r="2304" spans="5:18">
      <c r="E2304" s="209"/>
      <c r="G2304" s="209"/>
      <c r="I2304" s="209"/>
      <c r="K2304" s="209"/>
      <c r="N2304" s="209"/>
      <c r="Q2304" s="182"/>
      <c r="R2304" s="183"/>
    </row>
    <row r="2305" spans="5:18">
      <c r="E2305" s="209"/>
      <c r="G2305" s="209"/>
      <c r="I2305" s="209"/>
      <c r="K2305" s="209"/>
      <c r="N2305" s="209"/>
      <c r="Q2305" s="182"/>
      <c r="R2305" s="183"/>
    </row>
    <row r="2306" spans="5:18">
      <c r="E2306" s="209"/>
      <c r="G2306" s="209"/>
      <c r="I2306" s="209"/>
      <c r="K2306" s="209"/>
      <c r="N2306" s="209"/>
      <c r="Q2306" s="182"/>
      <c r="R2306" s="183"/>
    </row>
    <row r="2307" spans="5:18">
      <c r="E2307" s="209"/>
      <c r="G2307" s="209"/>
      <c r="I2307" s="209"/>
      <c r="K2307" s="209"/>
      <c r="N2307" s="209"/>
      <c r="Q2307" s="182"/>
      <c r="R2307" s="183"/>
    </row>
    <row r="2308" spans="5:18">
      <c r="E2308" s="209"/>
      <c r="G2308" s="209"/>
      <c r="I2308" s="209"/>
      <c r="K2308" s="209"/>
      <c r="N2308" s="209"/>
      <c r="Q2308" s="182"/>
      <c r="R2308" s="183"/>
    </row>
    <row r="2309" spans="5:18">
      <c r="E2309" s="209"/>
      <c r="G2309" s="209"/>
      <c r="I2309" s="209"/>
      <c r="K2309" s="209"/>
      <c r="N2309" s="209"/>
      <c r="Q2309" s="182"/>
      <c r="R2309" s="183"/>
    </row>
    <row r="2310" spans="5:18">
      <c r="E2310" s="209"/>
      <c r="G2310" s="209"/>
      <c r="I2310" s="209"/>
      <c r="K2310" s="209"/>
      <c r="N2310" s="209"/>
      <c r="Q2310" s="182"/>
      <c r="R2310" s="183"/>
    </row>
    <row r="2311" spans="5:18">
      <c r="E2311" s="209"/>
      <c r="G2311" s="209"/>
      <c r="I2311" s="209"/>
      <c r="K2311" s="209"/>
      <c r="N2311" s="209"/>
      <c r="Q2311" s="182"/>
      <c r="R2311" s="183"/>
    </row>
    <row r="2312" spans="5:18">
      <c r="E2312" s="209"/>
      <c r="G2312" s="209"/>
      <c r="I2312" s="209"/>
      <c r="K2312" s="209"/>
      <c r="N2312" s="209"/>
      <c r="Q2312" s="182"/>
      <c r="R2312" s="183"/>
    </row>
    <row r="2313" spans="5:18">
      <c r="E2313" s="209"/>
      <c r="G2313" s="209"/>
      <c r="I2313" s="209"/>
      <c r="K2313" s="209"/>
      <c r="N2313" s="209"/>
      <c r="Q2313" s="182"/>
      <c r="R2313" s="183"/>
    </row>
    <row r="2314" spans="5:18">
      <c r="E2314" s="209"/>
      <c r="G2314" s="209"/>
      <c r="I2314" s="209"/>
      <c r="K2314" s="209"/>
      <c r="N2314" s="209"/>
      <c r="Q2314" s="182"/>
      <c r="R2314" s="183"/>
    </row>
    <row r="2315" spans="5:18">
      <c r="E2315" s="209"/>
      <c r="G2315" s="209"/>
      <c r="I2315" s="209"/>
      <c r="K2315" s="209"/>
      <c r="N2315" s="209"/>
      <c r="Q2315" s="182"/>
      <c r="R2315" s="183"/>
    </row>
    <row r="2316" spans="5:18">
      <c r="E2316" s="209"/>
      <c r="G2316" s="209"/>
      <c r="I2316" s="209"/>
      <c r="K2316" s="209"/>
      <c r="N2316" s="209"/>
      <c r="Q2316" s="182"/>
      <c r="R2316" s="183"/>
    </row>
    <row r="2317" spans="5:18">
      <c r="E2317" s="209"/>
      <c r="G2317" s="209"/>
      <c r="I2317" s="209"/>
      <c r="K2317" s="209"/>
      <c r="N2317" s="209"/>
      <c r="Q2317" s="182"/>
      <c r="R2317" s="183"/>
    </row>
    <row r="2318" spans="5:18">
      <c r="E2318" s="209"/>
      <c r="G2318" s="209"/>
      <c r="I2318" s="209"/>
      <c r="K2318" s="209"/>
      <c r="N2318" s="209"/>
      <c r="Q2318" s="182"/>
      <c r="R2318" s="183"/>
    </row>
    <row r="2319" spans="5:18">
      <c r="E2319" s="209"/>
      <c r="G2319" s="209"/>
      <c r="I2319" s="209"/>
      <c r="K2319" s="209"/>
      <c r="N2319" s="209"/>
      <c r="Q2319" s="182"/>
      <c r="R2319" s="183"/>
    </row>
    <row r="2320" spans="5:18">
      <c r="E2320" s="209"/>
      <c r="G2320" s="209"/>
      <c r="I2320" s="209"/>
      <c r="K2320" s="209"/>
      <c r="N2320" s="209"/>
      <c r="Q2320" s="182"/>
      <c r="R2320" s="183"/>
    </row>
    <row r="2321" spans="5:18">
      <c r="E2321" s="209"/>
      <c r="G2321" s="209"/>
      <c r="I2321" s="209"/>
      <c r="K2321" s="209"/>
      <c r="N2321" s="209"/>
      <c r="Q2321" s="182"/>
      <c r="R2321" s="183"/>
    </row>
    <row r="2322" spans="5:18">
      <c r="E2322" s="209"/>
      <c r="G2322" s="209"/>
      <c r="I2322" s="209"/>
      <c r="K2322" s="209"/>
      <c r="N2322" s="209"/>
      <c r="Q2322" s="182"/>
      <c r="R2322" s="183"/>
    </row>
    <row r="2323" spans="5:18">
      <c r="E2323" s="209"/>
      <c r="G2323" s="209"/>
      <c r="I2323" s="209"/>
      <c r="K2323" s="209"/>
      <c r="N2323" s="209"/>
      <c r="Q2323" s="182"/>
      <c r="R2323" s="183"/>
    </row>
    <row r="2324" spans="5:18">
      <c r="E2324" s="209"/>
      <c r="G2324" s="209"/>
      <c r="I2324" s="209"/>
      <c r="K2324" s="209"/>
      <c r="N2324" s="209"/>
      <c r="Q2324" s="182"/>
      <c r="R2324" s="183"/>
    </row>
    <row r="2325" spans="5:18">
      <c r="E2325" s="209"/>
      <c r="G2325" s="209"/>
      <c r="I2325" s="209"/>
      <c r="K2325" s="209"/>
      <c r="N2325" s="209"/>
      <c r="Q2325" s="182"/>
      <c r="R2325" s="183"/>
    </row>
    <row r="2326" spans="5:18">
      <c r="E2326" s="209"/>
      <c r="G2326" s="209"/>
      <c r="I2326" s="209"/>
      <c r="K2326" s="209"/>
      <c r="N2326" s="209"/>
      <c r="Q2326" s="182"/>
      <c r="R2326" s="183"/>
    </row>
    <row r="2327" spans="5:18">
      <c r="E2327" s="209"/>
      <c r="G2327" s="209"/>
      <c r="I2327" s="209"/>
      <c r="K2327" s="209"/>
      <c r="N2327" s="209"/>
      <c r="Q2327" s="182"/>
      <c r="R2327" s="183"/>
    </row>
    <row r="2328" spans="5:18">
      <c r="E2328" s="209"/>
      <c r="G2328" s="209"/>
      <c r="I2328" s="209"/>
      <c r="K2328" s="209"/>
      <c r="N2328" s="209"/>
      <c r="Q2328" s="182"/>
      <c r="R2328" s="183"/>
    </row>
    <row r="2329" spans="5:18">
      <c r="E2329" s="209"/>
      <c r="G2329" s="209"/>
      <c r="I2329" s="209"/>
      <c r="K2329" s="209"/>
      <c r="N2329" s="209"/>
      <c r="Q2329" s="182"/>
      <c r="R2329" s="183"/>
    </row>
    <row r="2330" spans="5:18">
      <c r="E2330" s="209"/>
      <c r="G2330" s="209"/>
      <c r="I2330" s="209"/>
      <c r="K2330" s="209"/>
      <c r="N2330" s="209"/>
      <c r="Q2330" s="182"/>
      <c r="R2330" s="183"/>
    </row>
    <row r="2331" spans="5:18">
      <c r="E2331" s="209"/>
      <c r="G2331" s="209"/>
      <c r="I2331" s="209"/>
      <c r="K2331" s="209"/>
      <c r="N2331" s="209"/>
      <c r="Q2331" s="182"/>
      <c r="R2331" s="183"/>
    </row>
    <row r="2332" spans="5:18">
      <c r="E2332" s="209"/>
      <c r="G2332" s="209"/>
      <c r="I2332" s="209"/>
      <c r="K2332" s="209"/>
      <c r="N2332" s="209"/>
      <c r="Q2332" s="182"/>
      <c r="R2332" s="183"/>
    </row>
    <row r="2333" spans="5:18">
      <c r="E2333" s="209"/>
      <c r="G2333" s="209"/>
      <c r="I2333" s="209"/>
      <c r="K2333" s="209"/>
      <c r="N2333" s="209"/>
      <c r="Q2333" s="182"/>
      <c r="R2333" s="183"/>
    </row>
    <row r="2334" spans="5:18">
      <c r="E2334" s="209"/>
      <c r="G2334" s="209"/>
      <c r="I2334" s="209"/>
      <c r="K2334" s="209"/>
      <c r="N2334" s="209"/>
      <c r="Q2334" s="182"/>
      <c r="R2334" s="183"/>
    </row>
    <row r="2335" spans="5:18">
      <c r="E2335" s="209"/>
      <c r="G2335" s="209"/>
      <c r="I2335" s="209"/>
      <c r="K2335" s="209"/>
      <c r="N2335" s="209"/>
      <c r="Q2335" s="182"/>
      <c r="R2335" s="183"/>
    </row>
    <row r="2336" spans="5:18">
      <c r="E2336" s="209"/>
      <c r="G2336" s="209"/>
      <c r="I2336" s="209"/>
      <c r="K2336" s="209"/>
      <c r="N2336" s="209"/>
      <c r="Q2336" s="182"/>
      <c r="R2336" s="183"/>
    </row>
    <row r="2337" spans="5:18">
      <c r="E2337" s="209"/>
      <c r="G2337" s="209"/>
      <c r="I2337" s="209"/>
      <c r="K2337" s="209"/>
      <c r="N2337" s="209"/>
      <c r="Q2337" s="182"/>
      <c r="R2337" s="183"/>
    </row>
    <row r="2338" spans="5:18">
      <c r="E2338" s="209"/>
      <c r="G2338" s="209"/>
      <c r="I2338" s="209"/>
      <c r="K2338" s="209"/>
      <c r="N2338" s="209"/>
      <c r="Q2338" s="182"/>
      <c r="R2338" s="183"/>
    </row>
    <row r="2339" spans="5:18">
      <c r="E2339" s="209"/>
      <c r="G2339" s="209"/>
      <c r="I2339" s="209"/>
      <c r="K2339" s="209"/>
      <c r="N2339" s="209"/>
      <c r="Q2339" s="182"/>
      <c r="R2339" s="183"/>
    </row>
    <row r="2340" spans="5:18">
      <c r="E2340" s="209"/>
      <c r="G2340" s="209"/>
      <c r="I2340" s="209"/>
      <c r="K2340" s="209"/>
      <c r="N2340" s="209"/>
      <c r="Q2340" s="182"/>
      <c r="R2340" s="183"/>
    </row>
    <row r="2341" spans="5:18">
      <c r="E2341" s="209"/>
      <c r="G2341" s="209"/>
      <c r="I2341" s="209"/>
      <c r="K2341" s="209"/>
      <c r="N2341" s="209"/>
      <c r="Q2341" s="182"/>
      <c r="R2341" s="183"/>
    </row>
    <row r="2342" spans="5:18">
      <c r="E2342" s="209"/>
      <c r="G2342" s="209"/>
      <c r="I2342" s="209"/>
      <c r="K2342" s="209"/>
      <c r="N2342" s="209"/>
      <c r="Q2342" s="182"/>
      <c r="R2342" s="183"/>
    </row>
    <row r="2343" spans="5:18">
      <c r="E2343" s="209"/>
      <c r="G2343" s="209"/>
      <c r="I2343" s="209"/>
      <c r="K2343" s="209"/>
      <c r="N2343" s="209"/>
      <c r="Q2343" s="182"/>
      <c r="R2343" s="183"/>
    </row>
    <row r="2344" spans="5:18">
      <c r="E2344" s="209"/>
      <c r="G2344" s="209"/>
      <c r="I2344" s="209"/>
      <c r="K2344" s="209"/>
      <c r="N2344" s="209"/>
      <c r="Q2344" s="182"/>
      <c r="R2344" s="183"/>
    </row>
    <row r="2345" spans="5:18">
      <c r="E2345" s="209"/>
      <c r="G2345" s="209"/>
      <c r="I2345" s="209"/>
      <c r="K2345" s="209"/>
      <c r="N2345" s="209"/>
      <c r="Q2345" s="182"/>
      <c r="R2345" s="183"/>
    </row>
    <row r="2346" spans="5:18">
      <c r="E2346" s="209"/>
      <c r="G2346" s="209"/>
      <c r="I2346" s="209"/>
      <c r="K2346" s="209"/>
      <c r="N2346" s="209"/>
      <c r="Q2346" s="182"/>
      <c r="R2346" s="183"/>
    </row>
    <row r="2347" spans="5:18">
      <c r="E2347" s="209"/>
      <c r="G2347" s="209"/>
      <c r="I2347" s="209"/>
      <c r="K2347" s="209"/>
      <c r="N2347" s="209"/>
      <c r="Q2347" s="182"/>
      <c r="R2347" s="183"/>
    </row>
    <row r="2348" spans="5:18">
      <c r="E2348" s="209"/>
      <c r="G2348" s="209"/>
      <c r="I2348" s="209"/>
      <c r="K2348" s="209"/>
      <c r="N2348" s="209"/>
      <c r="Q2348" s="182"/>
      <c r="R2348" s="183"/>
    </row>
    <row r="2349" spans="5:18">
      <c r="E2349" s="209"/>
      <c r="G2349" s="209"/>
      <c r="I2349" s="209"/>
      <c r="K2349" s="209"/>
      <c r="N2349" s="209"/>
      <c r="Q2349" s="182"/>
      <c r="R2349" s="183"/>
    </row>
    <row r="2350" spans="5:18">
      <c r="E2350" s="209"/>
      <c r="G2350" s="209"/>
      <c r="I2350" s="209"/>
      <c r="K2350" s="209"/>
      <c r="N2350" s="209"/>
      <c r="Q2350" s="182"/>
      <c r="R2350" s="183"/>
    </row>
    <row r="2351" spans="5:18">
      <c r="E2351" s="209"/>
      <c r="G2351" s="209"/>
      <c r="I2351" s="209"/>
      <c r="K2351" s="209"/>
      <c r="N2351" s="209"/>
      <c r="Q2351" s="182"/>
      <c r="R2351" s="183"/>
    </row>
    <row r="2352" spans="5:18">
      <c r="E2352" s="209"/>
      <c r="G2352" s="209"/>
      <c r="I2352" s="209"/>
      <c r="K2352" s="209"/>
      <c r="N2352" s="209"/>
      <c r="Q2352" s="182"/>
      <c r="R2352" s="183"/>
    </row>
    <row r="2353" spans="5:18">
      <c r="E2353" s="209"/>
      <c r="G2353" s="209"/>
      <c r="I2353" s="209"/>
      <c r="K2353" s="209"/>
      <c r="N2353" s="209"/>
      <c r="Q2353" s="182"/>
      <c r="R2353" s="183"/>
    </row>
    <row r="2354" spans="5:18">
      <c r="E2354" s="209"/>
      <c r="G2354" s="209"/>
      <c r="I2354" s="209"/>
      <c r="K2354" s="209"/>
      <c r="N2354" s="209"/>
      <c r="Q2354" s="182"/>
      <c r="R2354" s="183"/>
    </row>
    <row r="2355" spans="5:18">
      <c r="E2355" s="209"/>
      <c r="G2355" s="209"/>
      <c r="I2355" s="209"/>
      <c r="K2355" s="209"/>
      <c r="N2355" s="209"/>
      <c r="Q2355" s="182"/>
      <c r="R2355" s="183"/>
    </row>
    <row r="2356" spans="5:18">
      <c r="E2356" s="209"/>
      <c r="G2356" s="209"/>
      <c r="I2356" s="209"/>
      <c r="K2356" s="209"/>
      <c r="N2356" s="209"/>
      <c r="Q2356" s="182"/>
      <c r="R2356" s="183"/>
    </row>
    <row r="2357" spans="5:18">
      <c r="E2357" s="209"/>
      <c r="G2357" s="209"/>
      <c r="I2357" s="209"/>
      <c r="K2357" s="209"/>
      <c r="N2357" s="209"/>
      <c r="Q2357" s="182"/>
      <c r="R2357" s="183"/>
    </row>
    <row r="2358" spans="5:18">
      <c r="E2358" s="209"/>
      <c r="G2358" s="209"/>
      <c r="I2358" s="209"/>
      <c r="K2358" s="209"/>
      <c r="N2358" s="209"/>
      <c r="Q2358" s="182"/>
      <c r="R2358" s="183"/>
    </row>
    <row r="2359" spans="5:18">
      <c r="E2359" s="209"/>
      <c r="G2359" s="209"/>
      <c r="I2359" s="209"/>
      <c r="K2359" s="209"/>
      <c r="N2359" s="209"/>
      <c r="Q2359" s="182"/>
      <c r="R2359" s="183"/>
    </row>
    <row r="2360" spans="5:18">
      <c r="E2360" s="209"/>
      <c r="G2360" s="209"/>
      <c r="I2360" s="209"/>
      <c r="K2360" s="209"/>
      <c r="N2360" s="209"/>
      <c r="Q2360" s="182"/>
      <c r="R2360" s="183"/>
    </row>
    <row r="2361" spans="5:18">
      <c r="E2361" s="209"/>
      <c r="G2361" s="209"/>
      <c r="I2361" s="209"/>
      <c r="K2361" s="209"/>
      <c r="N2361" s="209"/>
      <c r="Q2361" s="182"/>
      <c r="R2361" s="183"/>
    </row>
    <row r="2362" spans="5:18">
      <c r="E2362" s="209"/>
      <c r="G2362" s="209"/>
      <c r="I2362" s="209"/>
      <c r="K2362" s="209"/>
      <c r="N2362" s="209"/>
      <c r="Q2362" s="182"/>
      <c r="R2362" s="183"/>
    </row>
    <row r="2363" spans="5:18">
      <c r="E2363" s="209"/>
      <c r="G2363" s="209"/>
      <c r="I2363" s="209"/>
      <c r="K2363" s="209"/>
      <c r="N2363" s="209"/>
      <c r="Q2363" s="182"/>
      <c r="R2363" s="183"/>
    </row>
    <row r="2364" spans="5:18">
      <c r="E2364" s="209"/>
      <c r="G2364" s="209"/>
      <c r="I2364" s="209"/>
      <c r="K2364" s="209"/>
      <c r="N2364" s="209"/>
      <c r="Q2364" s="182"/>
      <c r="R2364" s="183"/>
    </row>
    <row r="2365" spans="5:18">
      <c r="E2365" s="209"/>
      <c r="G2365" s="209"/>
      <c r="I2365" s="209"/>
      <c r="K2365" s="209"/>
      <c r="N2365" s="209"/>
      <c r="Q2365" s="182"/>
      <c r="R2365" s="183"/>
    </row>
    <row r="2366" spans="5:18">
      <c r="E2366" s="209"/>
      <c r="G2366" s="209"/>
      <c r="I2366" s="209"/>
      <c r="K2366" s="209"/>
      <c r="N2366" s="209"/>
      <c r="Q2366" s="182"/>
      <c r="R2366" s="183"/>
    </row>
    <row r="2367" spans="5:18">
      <c r="E2367" s="209"/>
      <c r="G2367" s="209"/>
      <c r="I2367" s="209"/>
      <c r="K2367" s="209"/>
      <c r="N2367" s="209"/>
      <c r="Q2367" s="182"/>
      <c r="R2367" s="183"/>
    </row>
    <row r="2368" spans="5:18">
      <c r="E2368" s="209"/>
      <c r="G2368" s="209"/>
      <c r="I2368" s="209"/>
      <c r="K2368" s="209"/>
      <c r="N2368" s="209"/>
      <c r="Q2368" s="182"/>
      <c r="R2368" s="183"/>
    </row>
    <row r="2369" spans="5:18">
      <c r="E2369" s="209"/>
      <c r="G2369" s="209"/>
      <c r="I2369" s="209"/>
      <c r="K2369" s="209"/>
      <c r="N2369" s="209"/>
      <c r="Q2369" s="182"/>
      <c r="R2369" s="183"/>
    </row>
    <row r="2370" spans="5:18">
      <c r="E2370" s="209"/>
      <c r="G2370" s="209"/>
      <c r="I2370" s="209"/>
      <c r="K2370" s="209"/>
      <c r="N2370" s="209"/>
      <c r="Q2370" s="182"/>
      <c r="R2370" s="183"/>
    </row>
    <row r="2371" spans="5:18">
      <c r="E2371" s="209"/>
      <c r="G2371" s="209"/>
      <c r="I2371" s="209"/>
      <c r="K2371" s="209"/>
      <c r="N2371" s="209"/>
      <c r="Q2371" s="182"/>
      <c r="R2371" s="183"/>
    </row>
    <row r="2372" spans="5:18">
      <c r="E2372" s="209"/>
      <c r="G2372" s="209"/>
      <c r="I2372" s="209"/>
      <c r="K2372" s="209"/>
      <c r="N2372" s="209"/>
      <c r="Q2372" s="182"/>
      <c r="R2372" s="183"/>
    </row>
    <row r="2373" spans="5:18">
      <c r="E2373" s="209"/>
      <c r="G2373" s="209"/>
      <c r="I2373" s="209"/>
      <c r="K2373" s="209"/>
      <c r="N2373" s="209"/>
      <c r="Q2373" s="182"/>
      <c r="R2373" s="183"/>
    </row>
    <row r="2374" spans="5:18">
      <c r="E2374" s="209"/>
      <c r="G2374" s="209"/>
      <c r="I2374" s="209"/>
      <c r="K2374" s="209"/>
      <c r="N2374" s="209"/>
      <c r="Q2374" s="182"/>
      <c r="R2374" s="183"/>
    </row>
    <row r="2375" spans="5:18">
      <c r="E2375" s="209"/>
      <c r="G2375" s="209"/>
      <c r="I2375" s="209"/>
      <c r="K2375" s="209"/>
      <c r="N2375" s="209"/>
      <c r="Q2375" s="182"/>
      <c r="R2375" s="183"/>
    </row>
    <row r="2376" spans="5:18">
      <c r="E2376" s="209"/>
      <c r="G2376" s="209"/>
      <c r="I2376" s="209"/>
      <c r="K2376" s="209"/>
      <c r="N2376" s="209"/>
      <c r="Q2376" s="182"/>
      <c r="R2376" s="183"/>
    </row>
    <row r="2377" spans="5:18">
      <c r="E2377" s="209"/>
      <c r="G2377" s="209"/>
      <c r="I2377" s="209"/>
      <c r="K2377" s="209"/>
      <c r="N2377" s="209"/>
      <c r="Q2377" s="182"/>
      <c r="R2377" s="183"/>
    </row>
    <row r="2378" spans="5:18">
      <c r="E2378" s="209"/>
      <c r="G2378" s="209"/>
      <c r="I2378" s="209"/>
      <c r="K2378" s="209"/>
      <c r="N2378" s="209"/>
      <c r="Q2378" s="182"/>
      <c r="R2378" s="183"/>
    </row>
    <row r="2379" spans="5:18">
      <c r="E2379" s="209"/>
      <c r="G2379" s="209"/>
      <c r="I2379" s="209"/>
      <c r="K2379" s="209"/>
      <c r="N2379" s="209"/>
      <c r="Q2379" s="182"/>
      <c r="R2379" s="183"/>
    </row>
    <row r="2380" spans="5:18">
      <c r="E2380" s="209"/>
      <c r="G2380" s="209"/>
      <c r="I2380" s="209"/>
      <c r="K2380" s="209"/>
      <c r="N2380" s="209"/>
      <c r="Q2380" s="182"/>
      <c r="R2380" s="183"/>
    </row>
    <row r="2381" spans="5:18">
      <c r="E2381" s="209"/>
      <c r="G2381" s="209"/>
      <c r="I2381" s="209"/>
      <c r="K2381" s="209"/>
      <c r="N2381" s="209"/>
      <c r="Q2381" s="182"/>
      <c r="R2381" s="183"/>
    </row>
    <row r="2382" spans="5:18">
      <c r="E2382" s="209"/>
      <c r="G2382" s="209"/>
      <c r="I2382" s="209"/>
      <c r="K2382" s="209"/>
      <c r="N2382" s="209"/>
      <c r="Q2382" s="182"/>
      <c r="R2382" s="183"/>
    </row>
    <row r="2383" spans="5:18">
      <c r="E2383" s="209"/>
      <c r="G2383" s="209"/>
      <c r="I2383" s="209"/>
      <c r="K2383" s="209"/>
      <c r="N2383" s="209"/>
      <c r="Q2383" s="182"/>
      <c r="R2383" s="183"/>
    </row>
    <row r="2384" spans="5:18">
      <c r="E2384" s="209"/>
      <c r="G2384" s="209"/>
      <c r="I2384" s="209"/>
      <c r="K2384" s="209"/>
      <c r="N2384" s="209"/>
      <c r="Q2384" s="182"/>
      <c r="R2384" s="183"/>
    </row>
    <row r="2385" spans="5:18">
      <c r="E2385" s="209"/>
      <c r="G2385" s="209"/>
      <c r="I2385" s="209"/>
      <c r="K2385" s="209"/>
      <c r="N2385" s="209"/>
      <c r="Q2385" s="182"/>
      <c r="R2385" s="183"/>
    </row>
    <row r="2386" spans="5:18">
      <c r="E2386" s="209"/>
      <c r="G2386" s="209"/>
      <c r="I2386" s="209"/>
      <c r="K2386" s="209"/>
      <c r="N2386" s="209"/>
      <c r="Q2386" s="182"/>
      <c r="R2386" s="183"/>
    </row>
    <row r="2387" spans="5:18">
      <c r="E2387" s="209"/>
      <c r="G2387" s="209"/>
      <c r="I2387" s="209"/>
      <c r="K2387" s="209"/>
      <c r="N2387" s="209"/>
      <c r="Q2387" s="182"/>
      <c r="R2387" s="183"/>
    </row>
    <row r="2388" spans="5:18">
      <c r="E2388" s="209"/>
      <c r="G2388" s="209"/>
      <c r="I2388" s="209"/>
      <c r="K2388" s="209"/>
      <c r="N2388" s="209"/>
      <c r="Q2388" s="182"/>
      <c r="R2388" s="183"/>
    </row>
    <row r="2389" spans="5:18">
      <c r="E2389" s="209"/>
      <c r="G2389" s="209"/>
      <c r="I2389" s="209"/>
      <c r="K2389" s="209"/>
      <c r="N2389" s="209"/>
      <c r="Q2389" s="182"/>
      <c r="R2389" s="183"/>
    </row>
    <row r="2390" spans="5:18">
      <c r="E2390" s="209"/>
      <c r="G2390" s="209"/>
      <c r="I2390" s="209"/>
      <c r="K2390" s="209"/>
      <c r="N2390" s="209"/>
      <c r="Q2390" s="182"/>
      <c r="R2390" s="183"/>
    </row>
    <row r="2391" spans="5:18">
      <c r="E2391" s="209"/>
      <c r="G2391" s="209"/>
      <c r="I2391" s="209"/>
      <c r="K2391" s="209"/>
      <c r="N2391" s="209"/>
      <c r="Q2391" s="182"/>
      <c r="R2391" s="183"/>
    </row>
    <row r="2392" spans="5:18">
      <c r="E2392" s="209"/>
      <c r="G2392" s="209"/>
      <c r="I2392" s="209"/>
      <c r="K2392" s="209"/>
      <c r="N2392" s="209"/>
      <c r="Q2392" s="182"/>
      <c r="R2392" s="183"/>
    </row>
    <row r="2393" spans="5:18">
      <c r="E2393" s="209"/>
      <c r="G2393" s="209"/>
      <c r="I2393" s="209"/>
      <c r="K2393" s="209"/>
      <c r="N2393" s="209"/>
      <c r="Q2393" s="182"/>
      <c r="R2393" s="183"/>
    </row>
    <row r="2394" spans="5:18">
      <c r="E2394" s="209"/>
      <c r="G2394" s="209"/>
      <c r="I2394" s="209"/>
      <c r="K2394" s="209"/>
      <c r="N2394" s="209"/>
      <c r="Q2394" s="182"/>
      <c r="R2394" s="183"/>
    </row>
    <row r="2395" spans="5:18">
      <c r="E2395" s="209"/>
      <c r="G2395" s="209"/>
      <c r="I2395" s="209"/>
      <c r="K2395" s="209"/>
      <c r="N2395" s="209"/>
      <c r="Q2395" s="182"/>
      <c r="R2395" s="183"/>
    </row>
    <row r="2396" spans="5:18">
      <c r="E2396" s="209"/>
      <c r="G2396" s="209"/>
      <c r="I2396" s="209"/>
      <c r="K2396" s="209"/>
      <c r="N2396" s="209"/>
      <c r="Q2396" s="182"/>
      <c r="R2396" s="183"/>
    </row>
    <row r="2397" spans="5:18">
      <c r="E2397" s="209"/>
      <c r="G2397" s="209"/>
      <c r="I2397" s="209"/>
      <c r="K2397" s="209"/>
      <c r="N2397" s="209"/>
      <c r="Q2397" s="182"/>
      <c r="R2397" s="183"/>
    </row>
    <row r="2398" spans="5:18">
      <c r="E2398" s="209"/>
      <c r="G2398" s="209"/>
      <c r="I2398" s="209"/>
      <c r="K2398" s="209"/>
      <c r="N2398" s="209"/>
      <c r="Q2398" s="182"/>
      <c r="R2398" s="183"/>
    </row>
    <row r="2399" spans="5:18">
      <c r="E2399" s="209"/>
      <c r="G2399" s="209"/>
      <c r="I2399" s="209"/>
      <c r="K2399" s="209"/>
      <c r="N2399" s="209"/>
      <c r="Q2399" s="182"/>
      <c r="R2399" s="183"/>
    </row>
    <row r="2400" spans="5:18">
      <c r="E2400" s="209"/>
      <c r="G2400" s="209"/>
      <c r="I2400" s="209"/>
      <c r="K2400" s="209"/>
      <c r="N2400" s="209"/>
      <c r="Q2400" s="182"/>
      <c r="R2400" s="183"/>
    </row>
    <row r="2401" spans="5:18">
      <c r="E2401" s="209"/>
      <c r="G2401" s="209"/>
      <c r="I2401" s="209"/>
      <c r="K2401" s="209"/>
      <c r="N2401" s="209"/>
      <c r="Q2401" s="182"/>
      <c r="R2401" s="183"/>
    </row>
    <row r="2402" spans="5:18">
      <c r="E2402" s="209"/>
      <c r="G2402" s="209"/>
      <c r="I2402" s="209"/>
      <c r="K2402" s="209"/>
      <c r="N2402" s="209"/>
      <c r="Q2402" s="182"/>
      <c r="R2402" s="183"/>
    </row>
    <row r="2403" spans="5:18">
      <c r="E2403" s="209"/>
      <c r="G2403" s="209"/>
      <c r="I2403" s="209"/>
      <c r="K2403" s="209"/>
      <c r="N2403" s="209"/>
      <c r="Q2403" s="182"/>
      <c r="R2403" s="183"/>
    </row>
    <row r="2404" spans="5:18">
      <c r="E2404" s="209"/>
      <c r="G2404" s="209"/>
      <c r="I2404" s="209"/>
      <c r="K2404" s="209"/>
      <c r="N2404" s="209"/>
      <c r="Q2404" s="182"/>
      <c r="R2404" s="183"/>
    </row>
    <row r="2405" spans="5:18">
      <c r="E2405" s="209"/>
      <c r="G2405" s="209"/>
      <c r="I2405" s="209"/>
      <c r="K2405" s="209"/>
      <c r="N2405" s="209"/>
      <c r="Q2405" s="182"/>
      <c r="R2405" s="183"/>
    </row>
    <row r="2406" spans="5:18">
      <c r="E2406" s="209"/>
      <c r="G2406" s="209"/>
      <c r="I2406" s="209"/>
      <c r="K2406" s="209"/>
      <c r="N2406" s="209"/>
      <c r="Q2406" s="182"/>
      <c r="R2406" s="183"/>
    </row>
    <row r="2407" spans="5:18">
      <c r="E2407" s="209"/>
      <c r="G2407" s="209"/>
      <c r="I2407" s="209"/>
      <c r="K2407" s="209"/>
      <c r="N2407" s="209"/>
      <c r="Q2407" s="182"/>
      <c r="R2407" s="183"/>
    </row>
    <row r="2408" spans="5:18">
      <c r="E2408" s="209"/>
      <c r="G2408" s="209"/>
      <c r="I2408" s="209"/>
      <c r="K2408" s="209"/>
      <c r="N2408" s="209"/>
      <c r="Q2408" s="182"/>
      <c r="R2408" s="183"/>
    </row>
    <row r="2409" spans="5:18">
      <c r="E2409" s="209"/>
      <c r="G2409" s="209"/>
      <c r="I2409" s="209"/>
      <c r="K2409" s="209"/>
      <c r="N2409" s="209"/>
      <c r="Q2409" s="182"/>
      <c r="R2409" s="183"/>
    </row>
    <row r="2410" spans="5:18">
      <c r="E2410" s="209"/>
      <c r="G2410" s="209"/>
      <c r="I2410" s="209"/>
      <c r="K2410" s="209"/>
      <c r="N2410" s="209"/>
      <c r="Q2410" s="182"/>
      <c r="R2410" s="183"/>
    </row>
    <row r="2411" spans="5:18">
      <c r="E2411" s="209"/>
      <c r="G2411" s="209"/>
      <c r="I2411" s="209"/>
      <c r="K2411" s="209"/>
      <c r="N2411" s="209"/>
      <c r="Q2411" s="182"/>
      <c r="R2411" s="183"/>
    </row>
    <row r="2412" spans="5:18">
      <c r="E2412" s="209"/>
      <c r="G2412" s="209"/>
      <c r="I2412" s="209"/>
      <c r="K2412" s="209"/>
      <c r="N2412" s="209"/>
      <c r="Q2412" s="182"/>
      <c r="R2412" s="183"/>
    </row>
    <row r="2413" spans="5:18">
      <c r="E2413" s="209"/>
      <c r="G2413" s="209"/>
      <c r="I2413" s="209"/>
      <c r="K2413" s="209"/>
      <c r="N2413" s="209"/>
      <c r="Q2413" s="182"/>
      <c r="R2413" s="183"/>
    </row>
    <row r="2414" spans="5:18">
      <c r="E2414" s="209"/>
      <c r="G2414" s="209"/>
      <c r="I2414" s="209"/>
      <c r="K2414" s="209"/>
      <c r="N2414" s="209"/>
      <c r="Q2414" s="182"/>
      <c r="R2414" s="183"/>
    </row>
    <row r="2415" spans="5:18">
      <c r="E2415" s="209"/>
      <c r="G2415" s="209"/>
      <c r="I2415" s="209"/>
      <c r="K2415" s="209"/>
      <c r="N2415" s="209"/>
      <c r="Q2415" s="182"/>
      <c r="R2415" s="183"/>
    </row>
    <row r="2416" spans="5:18">
      <c r="E2416" s="209"/>
      <c r="G2416" s="209"/>
      <c r="I2416" s="209"/>
      <c r="K2416" s="209"/>
      <c r="N2416" s="209"/>
      <c r="Q2416" s="182"/>
      <c r="R2416" s="183"/>
    </row>
  </sheetData>
  <autoFilter ref="A5:R266" xr:uid="{96F6BEBC-A46A-4829-A793-584AE8481C5B}">
    <filterColumn colId="17">
      <filters>
        <filter val="1"/>
      </filters>
    </filterColumn>
  </autoFilter>
  <mergeCells count="4">
    <mergeCell ref="C2:Q2"/>
    <mergeCell ref="E4:G4"/>
    <mergeCell ref="H4:K4"/>
    <mergeCell ref="M4:Q4"/>
  </mergeCells>
  <pageMargins left="0.7" right="0.7" top="0.75" bottom="0.75" header="0.3" footer="0.3"/>
  <pageSetup orientation="portrait" r:id="rId1"/>
  <ignoredErrors>
    <ignoredError sqref="J6 J7:J266" 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55CDC-EE35-4CF5-BC26-578AE3B5ED2D}">
  <sheetPr filterMode="1">
    <pageSetUpPr fitToPage="1"/>
  </sheetPr>
  <dimension ref="A1:J403"/>
  <sheetViews>
    <sheetView view="pageLayout" topLeftCell="B1" zoomScale="90" zoomScaleNormal="100" zoomScalePageLayoutView="90" workbookViewId="0">
      <selection activeCell="D2" sqref="D2:I2"/>
    </sheetView>
  </sheetViews>
  <sheetFormatPr defaultRowHeight="12.75"/>
  <cols>
    <col min="1" max="1" width="2.28515625" hidden="1" customWidth="1"/>
    <col min="2" max="2" width="32.28515625" customWidth="1"/>
    <col min="3" max="3" width="22.5703125" customWidth="1"/>
    <col min="4" max="9" width="20.42578125" customWidth="1"/>
    <col min="10" max="10" width="5.28515625" hidden="1" customWidth="1"/>
  </cols>
  <sheetData>
    <row r="1" spans="1:10" ht="41.25" customHeight="1">
      <c r="A1" s="1" t="s">
        <v>132</v>
      </c>
      <c r="B1" s="389" t="s">
        <v>1358</v>
      </c>
      <c r="C1" s="389"/>
      <c r="D1" s="389"/>
      <c r="E1" s="389"/>
      <c r="F1" s="389"/>
      <c r="G1" s="389"/>
      <c r="H1" s="389"/>
      <c r="I1" s="389"/>
      <c r="J1" s="1" t="s">
        <v>132</v>
      </c>
    </row>
    <row r="2" spans="1:10" ht="18">
      <c r="B2" s="223"/>
      <c r="C2" s="223"/>
      <c r="D2" s="382" t="s">
        <v>1288</v>
      </c>
      <c r="E2" s="383"/>
      <c r="F2" s="383"/>
      <c r="G2" s="383"/>
      <c r="H2" s="383"/>
      <c r="I2" s="384"/>
    </row>
    <row r="3" spans="1:10" ht="18" customHeight="1">
      <c r="B3" s="223"/>
      <c r="C3" s="223"/>
      <c r="D3" s="385" t="s">
        <v>56</v>
      </c>
      <c r="E3" s="386"/>
      <c r="F3" s="387"/>
      <c r="G3" s="403" t="s">
        <v>1187</v>
      </c>
      <c r="H3" s="388"/>
      <c r="I3" s="411"/>
    </row>
    <row r="4" spans="1:10" ht="39.75" thickBot="1">
      <c r="B4" s="436" t="s">
        <v>113</v>
      </c>
      <c r="C4" s="437" t="s">
        <v>133</v>
      </c>
      <c r="D4" s="426" t="s">
        <v>1356</v>
      </c>
      <c r="E4" s="379" t="s">
        <v>1357</v>
      </c>
      <c r="F4" s="427" t="s">
        <v>137</v>
      </c>
      <c r="G4" s="426" t="s">
        <v>1356</v>
      </c>
      <c r="H4" s="379" t="s">
        <v>1357</v>
      </c>
      <c r="I4" s="427" t="s">
        <v>137</v>
      </c>
      <c r="J4" s="220" t="s">
        <v>1271</v>
      </c>
    </row>
    <row r="5" spans="1:10" ht="14.25">
      <c r="B5" s="421" t="str">
        <f>Residential!A5</f>
        <v>Acetaldehyde</v>
      </c>
      <c r="C5" s="422" t="str">
        <f>Residential!B5</f>
        <v>75-07-0</v>
      </c>
      <c r="D5" s="423">
        <f>IFERROR(VLOOKUP($C5,Acute!$B$6:$R$298,4,FALSE),"--")</f>
        <v>470</v>
      </c>
      <c r="E5" s="424">
        <f>IFERROR(VLOOKUP($C5,Acute!$B$6:$R$298,8,FALSE),"--")</f>
        <v>16000</v>
      </c>
      <c r="F5" s="425">
        <f>IFERROR(VLOOKUP($C5,Acute!$B$6:$R$298,13,FALSE),"--")</f>
        <v>260000</v>
      </c>
      <c r="G5" s="423">
        <f>IFERROR(VLOOKUP($C5,Acute!$B$6:$R$298,6,FALSE),"--")</f>
        <v>1400</v>
      </c>
      <c r="H5" s="424">
        <f>IFERROR(VLOOKUP($C5,Acute!$B$6:$R$298,10,FALSE),"--")</f>
        <v>47000</v>
      </c>
      <c r="I5" s="425">
        <f>IFERROR(VLOOKUP($C5,Acute!$B$6:$R$298,16,FALSE),"--")</f>
        <v>780000</v>
      </c>
      <c r="J5" s="219">
        <f>IF(ISNUMBER(D5),1,0)</f>
        <v>1</v>
      </c>
    </row>
    <row r="6" spans="1:10" ht="15" hidden="1">
      <c r="B6" s="55" t="str">
        <f>Residential!A6</f>
        <v>Acetone Cyanohydrin</v>
      </c>
      <c r="C6" s="7" t="str">
        <f>Residential!B6</f>
        <v>75-86-5</v>
      </c>
      <c r="D6" s="46" t="str">
        <f>IFERROR(VLOOKUP($C6,Acute!$B$6:$R$298,4,FALSE),"--")</f>
        <v>--</v>
      </c>
      <c r="E6" s="47" t="str">
        <f>IFERROR(VLOOKUP($C6,Acute!$B$6:$R$298,8,FALSE),"--")</f>
        <v>--</v>
      </c>
      <c r="F6" s="48" t="str">
        <f>IFERROR(VLOOKUP($C6,Acute!$B$6:$R$298,13,FALSE),"--")</f>
        <v>--</v>
      </c>
      <c r="G6" s="52" t="str">
        <f>IFERROR(VLOOKUP($C6,Acute!$B$6:$R$298,6,FALSE),"--")</f>
        <v>--</v>
      </c>
      <c r="H6" s="47" t="str">
        <f>IFERROR(VLOOKUP($C6,Acute!$B$6:$R$298,10,FALSE),"--")</f>
        <v>--</v>
      </c>
      <c r="I6" s="53" t="str">
        <f>IFERROR(VLOOKUP($C6,Acute!$B$6:$R$298,16,FALSE),"--")</f>
        <v>--</v>
      </c>
      <c r="J6" s="219">
        <f t="shared" ref="J6:J69" si="0">IF(ISNUMBER(D6),1,0)</f>
        <v>0</v>
      </c>
    </row>
    <row r="7" spans="1:10" ht="15" hidden="1">
      <c r="B7" s="55" t="str">
        <f>Residential!A7</f>
        <v>Acetonitrile</v>
      </c>
      <c r="C7" s="7" t="str">
        <f>Residential!B7</f>
        <v>75-05-8</v>
      </c>
      <c r="D7" s="46" t="str">
        <f>IFERROR(VLOOKUP($C7,Acute!$B$6:$R$298,4,FALSE),"--")</f>
        <v>--</v>
      </c>
      <c r="E7" s="47" t="str">
        <f>IFERROR(VLOOKUP($C7,Acute!$B$6:$R$298,8,FALSE),"--")</f>
        <v>--</v>
      </c>
      <c r="F7" s="48" t="str">
        <f>IFERROR(VLOOKUP($C7,Acute!$B$6:$R$298,13,FALSE),"--")</f>
        <v>--</v>
      </c>
      <c r="G7" s="52" t="str">
        <f>IFERROR(VLOOKUP($C7,Acute!$B$6:$R$298,6,FALSE),"--")</f>
        <v>--</v>
      </c>
      <c r="H7" s="47" t="str">
        <f>IFERROR(VLOOKUP($C7,Acute!$B$6:$R$298,10,FALSE),"--")</f>
        <v>--</v>
      </c>
      <c r="I7" s="53" t="str">
        <f>IFERROR(VLOOKUP($C7,Acute!$B$6:$R$298,16,FALSE),"--")</f>
        <v>--</v>
      </c>
      <c r="J7" s="219">
        <f t="shared" si="0"/>
        <v>0</v>
      </c>
    </row>
    <row r="8" spans="1:10" ht="15" hidden="1">
      <c r="B8" s="55" t="str">
        <f>Residential!A8</f>
        <v>Acetylaminofluorene, 2-</v>
      </c>
      <c r="C8" s="7" t="str">
        <f>Residential!B8</f>
        <v>53-96-3</v>
      </c>
      <c r="D8" s="46" t="str">
        <f>IFERROR(VLOOKUP($C8,Acute!$B$6:$R$298,4,FALSE),"--")</f>
        <v>--</v>
      </c>
      <c r="E8" s="47" t="str">
        <f>IFERROR(VLOOKUP($C8,Acute!$B$6:$R$298,8,FALSE),"--")</f>
        <v>--</v>
      </c>
      <c r="F8" s="48" t="str">
        <f>IFERROR(VLOOKUP($C8,Acute!$B$6:$R$298,13,FALSE),"--")</f>
        <v>--</v>
      </c>
      <c r="G8" s="52" t="str">
        <f>IFERROR(VLOOKUP($C8,Acute!$B$6:$R$298,6,FALSE),"--")</f>
        <v>--</v>
      </c>
      <c r="H8" s="47" t="str">
        <f>IFERROR(VLOOKUP($C8,Acute!$B$6:$R$298,10,FALSE),"--")</f>
        <v>--</v>
      </c>
      <c r="I8" s="53" t="str">
        <f>IFERROR(VLOOKUP($C8,Acute!$B$6:$R$298,16,FALSE),"--")</f>
        <v>--</v>
      </c>
      <c r="J8" s="219">
        <f t="shared" si="0"/>
        <v>0</v>
      </c>
    </row>
    <row r="9" spans="1:10" ht="14.25">
      <c r="B9" s="417" t="str">
        <f>Residential!A9</f>
        <v>Acrolein</v>
      </c>
      <c r="C9" s="418" t="str">
        <f>Residential!B9</f>
        <v>107-02-8</v>
      </c>
      <c r="D9" s="397">
        <f>IFERROR(VLOOKUP($C9,Acute!$B$6:$R$298,4,FALSE),"--")</f>
        <v>6.9</v>
      </c>
      <c r="E9" s="392">
        <f>IFERROR(VLOOKUP($C9,Acute!$B$6:$R$298,8,FALSE),"--")</f>
        <v>230</v>
      </c>
      <c r="F9" s="398">
        <f>IFERROR(VLOOKUP($C9,Acute!$B$6:$R$298,13,FALSE),"--")</f>
        <v>2300</v>
      </c>
      <c r="G9" s="404">
        <f>IFERROR(VLOOKUP($C9,Acute!$B$6:$R$298,6,FALSE),"--")</f>
        <v>21</v>
      </c>
      <c r="H9" s="392">
        <f>IFERROR(VLOOKUP($C9,Acute!$B$6:$R$298,10,FALSE),"--")</f>
        <v>700</v>
      </c>
      <c r="I9" s="398">
        <f>IFERROR(VLOOKUP($C9,Acute!$B$6:$R$298,16,FALSE),"--")</f>
        <v>6900</v>
      </c>
      <c r="J9" s="219">
        <f t="shared" si="0"/>
        <v>1</v>
      </c>
    </row>
    <row r="10" spans="1:10" ht="15" hidden="1">
      <c r="B10" s="55" t="str">
        <f>Residential!A10</f>
        <v>Acrylamide</v>
      </c>
      <c r="C10" s="7" t="str">
        <f>Residential!B10</f>
        <v>79-06-1</v>
      </c>
      <c r="D10" s="46" t="str">
        <f>IFERROR(VLOOKUP($C10,Acute!$B$6:$R$298,4,FALSE),"--")</f>
        <v>--</v>
      </c>
      <c r="E10" s="47" t="str">
        <f>IFERROR(VLOOKUP($C10,Acute!$B$6:$R$298,8,FALSE),"--")</f>
        <v>--</v>
      </c>
      <c r="F10" s="48" t="str">
        <f>IFERROR(VLOOKUP($C10,Acute!$B$6:$R$298,13,FALSE),"--")</f>
        <v>--</v>
      </c>
      <c r="G10" s="52" t="str">
        <f>IFERROR(VLOOKUP($C10,Acute!$B$6:$R$298,6,FALSE),"--")</f>
        <v>--</v>
      </c>
      <c r="H10" s="47" t="str">
        <f>IFERROR(VLOOKUP($C10,Acute!$B$6:$R$298,10,FALSE),"--")</f>
        <v>--</v>
      </c>
      <c r="I10" s="53" t="str">
        <f>IFERROR(VLOOKUP($C10,Acute!$B$6:$R$298,16,FALSE),"--")</f>
        <v>--</v>
      </c>
      <c r="J10" s="219">
        <f t="shared" si="0"/>
        <v>0</v>
      </c>
    </row>
    <row r="11" spans="1:10" ht="14.25">
      <c r="B11" s="417" t="str">
        <f>Residential!A11</f>
        <v>Acrylic Acid</v>
      </c>
      <c r="C11" s="418" t="str">
        <f>Residential!B11</f>
        <v>79-10-7</v>
      </c>
      <c r="D11" s="404">
        <f>IFERROR(VLOOKUP($C11,Acute!$B$6:$R$298,4,FALSE),"--")</f>
        <v>6000</v>
      </c>
      <c r="E11" s="392">
        <f>IFERROR(VLOOKUP($C11,Acute!$B$6:$R$298,8,FALSE),"--")</f>
        <v>200000</v>
      </c>
      <c r="F11" s="398">
        <f>IFERROR(VLOOKUP($C11,Acute!$B$6:$R$298,13,FALSE),"--")</f>
        <v>1000000000</v>
      </c>
      <c r="G11" s="404">
        <f>IFERROR(VLOOKUP($C11,Acute!$B$6:$R$298,6,FALSE),"--")</f>
        <v>18000</v>
      </c>
      <c r="H11" s="392">
        <f>IFERROR(VLOOKUP($C11,Acute!$B$6:$R$298,10,FALSE),"--")</f>
        <v>600000</v>
      </c>
      <c r="I11" s="398">
        <f>IFERROR(VLOOKUP($C11,Acute!$B$6:$R$298,16,FALSE),"--")</f>
        <v>3000000000</v>
      </c>
      <c r="J11" s="219">
        <f t="shared" si="0"/>
        <v>1</v>
      </c>
    </row>
    <row r="12" spans="1:10" ht="14.25">
      <c r="B12" s="417" t="str">
        <f>Residential!A12</f>
        <v>Acrylonitrile</v>
      </c>
      <c r="C12" s="418" t="str">
        <f>Residential!B12</f>
        <v>107-13-1</v>
      </c>
      <c r="D12" s="404">
        <f>IFERROR(VLOOKUP($C12,Acute!$B$6:$R$298,4,FALSE),"--")</f>
        <v>220</v>
      </c>
      <c r="E12" s="392">
        <f>IFERROR(VLOOKUP($C12,Acute!$B$6:$R$298,8,FALSE),"--")</f>
        <v>7300</v>
      </c>
      <c r="F12" s="398">
        <f>IFERROR(VLOOKUP($C12,Acute!$B$6:$R$298,13,FALSE),"--")</f>
        <v>71000</v>
      </c>
      <c r="G12" s="404">
        <f>IFERROR(VLOOKUP($C12,Acute!$B$6:$R$298,6,FALSE),"--")</f>
        <v>660</v>
      </c>
      <c r="H12" s="392">
        <f>IFERROR(VLOOKUP($C12,Acute!$B$6:$R$298,10,FALSE),"--")</f>
        <v>22000</v>
      </c>
      <c r="I12" s="398">
        <f>IFERROR(VLOOKUP($C12,Acute!$B$6:$R$298,16,FALSE),"--")</f>
        <v>210000</v>
      </c>
      <c r="J12" s="219">
        <f t="shared" si="0"/>
        <v>1</v>
      </c>
    </row>
    <row r="13" spans="1:10" ht="15" hidden="1">
      <c r="B13" s="55" t="str">
        <f>Residential!A13</f>
        <v>Adiponitrile</v>
      </c>
      <c r="C13" s="7" t="str">
        <f>Residential!B13</f>
        <v>111-69-3</v>
      </c>
      <c r="D13" s="46" t="str">
        <f>IFERROR(VLOOKUP($C13,Acute!$B$6:$R$298,4,FALSE),"--")</f>
        <v>--</v>
      </c>
      <c r="E13" s="47" t="str">
        <f>IFERROR(VLOOKUP($C13,Acute!$B$6:$R$298,8,FALSE),"--")</f>
        <v>--</v>
      </c>
      <c r="F13" s="48" t="str">
        <f>IFERROR(VLOOKUP($C13,Acute!$B$6:$R$298,13,FALSE),"--")</f>
        <v>--</v>
      </c>
      <c r="G13" s="52" t="str">
        <f>IFERROR(VLOOKUP($C13,Acute!$B$6:$R$298,6,FALSE),"--")</f>
        <v>--</v>
      </c>
      <c r="H13" s="47" t="str">
        <f>IFERROR(VLOOKUP($C13,Acute!$B$6:$R$298,10,FALSE),"--")</f>
        <v>--</v>
      </c>
      <c r="I13" s="53" t="str">
        <f>IFERROR(VLOOKUP($C13,Acute!$B$6:$R$298,16,FALSE),"--")</f>
        <v>--</v>
      </c>
      <c r="J13" s="219">
        <f t="shared" si="0"/>
        <v>0</v>
      </c>
    </row>
    <row r="14" spans="1:10" ht="15" hidden="1">
      <c r="B14" s="55" t="str">
        <f>Residential!A14</f>
        <v>Aldrin</v>
      </c>
      <c r="C14" s="7" t="str">
        <f>Residential!B14</f>
        <v>309-00-2</v>
      </c>
      <c r="D14" s="46" t="str">
        <f>IFERROR(VLOOKUP($C14,Acute!$B$6:$R$298,4,FALSE),"--")</f>
        <v>--</v>
      </c>
      <c r="E14" s="47" t="str">
        <f>IFERROR(VLOOKUP($C14,Acute!$B$6:$R$298,8,FALSE),"--")</f>
        <v>--</v>
      </c>
      <c r="F14" s="48" t="str">
        <f>IFERROR(VLOOKUP($C14,Acute!$B$6:$R$298,13,FALSE),"--")</f>
        <v>--</v>
      </c>
      <c r="G14" s="52" t="str">
        <f>IFERROR(VLOOKUP($C14,Acute!$B$6:$R$298,6,FALSE),"--")</f>
        <v>--</v>
      </c>
      <c r="H14" s="47" t="str">
        <f>IFERROR(VLOOKUP($C14,Acute!$B$6:$R$298,10,FALSE),"--")</f>
        <v>--</v>
      </c>
      <c r="I14" s="53" t="str">
        <f>IFERROR(VLOOKUP($C14,Acute!$B$6:$R$298,16,FALSE),"--")</f>
        <v>--</v>
      </c>
      <c r="J14" s="219">
        <f t="shared" si="0"/>
        <v>0</v>
      </c>
    </row>
    <row r="15" spans="1:10" ht="15" hidden="1">
      <c r="B15" s="55" t="str">
        <f>Residential!A15</f>
        <v>Allyl Alcohol</v>
      </c>
      <c r="C15" s="7" t="str">
        <f>Residential!B15</f>
        <v>107-18-6</v>
      </c>
      <c r="D15" s="46" t="str">
        <f>IFERROR(VLOOKUP($C15,Acute!$B$6:$R$298,4,FALSE),"--")</f>
        <v>--</v>
      </c>
      <c r="E15" s="47" t="str">
        <f>IFERROR(VLOOKUP($C15,Acute!$B$6:$R$298,8,FALSE),"--")</f>
        <v>--</v>
      </c>
      <c r="F15" s="48" t="str">
        <f>IFERROR(VLOOKUP($C15,Acute!$B$6:$R$298,13,FALSE),"--")</f>
        <v>--</v>
      </c>
      <c r="G15" s="52" t="str">
        <f>IFERROR(VLOOKUP($C15,Acute!$B$6:$R$298,6,FALSE),"--")</f>
        <v>--</v>
      </c>
      <c r="H15" s="47" t="str">
        <f>IFERROR(VLOOKUP($C15,Acute!$B$6:$R$298,10,FALSE),"--")</f>
        <v>--</v>
      </c>
      <c r="I15" s="53" t="str">
        <f>IFERROR(VLOOKUP($C15,Acute!$B$6:$R$298,16,FALSE),"--")</f>
        <v>--</v>
      </c>
      <c r="J15" s="219">
        <f t="shared" si="0"/>
        <v>0</v>
      </c>
    </row>
    <row r="16" spans="1:10" ht="15" hidden="1">
      <c r="B16" s="55" t="str">
        <f>Residential!A16</f>
        <v>Allyl Chloride</v>
      </c>
      <c r="C16" s="7" t="str">
        <f>Residential!B16</f>
        <v>107-05-1</v>
      </c>
      <c r="D16" s="46" t="str">
        <f>IFERROR(VLOOKUP($C16,Acute!$B$6:$R$298,4,FALSE),"--")</f>
        <v>--</v>
      </c>
      <c r="E16" s="47" t="str">
        <f>IFERROR(VLOOKUP($C16,Acute!$B$6:$R$298,8,FALSE),"--")</f>
        <v>--</v>
      </c>
      <c r="F16" s="48" t="str">
        <f>IFERROR(VLOOKUP($C16,Acute!$B$6:$R$298,13,FALSE),"--")</f>
        <v>--</v>
      </c>
      <c r="G16" s="52" t="str">
        <f>IFERROR(VLOOKUP($C16,Acute!$B$6:$R$298,6,FALSE),"--")</f>
        <v>--</v>
      </c>
      <c r="H16" s="47" t="str">
        <f>IFERROR(VLOOKUP($C16,Acute!$B$6:$R$298,10,FALSE),"--")</f>
        <v>--</v>
      </c>
      <c r="I16" s="53" t="str">
        <f>IFERROR(VLOOKUP($C16,Acute!$B$6:$R$298,16,FALSE),"--")</f>
        <v>--</v>
      </c>
      <c r="J16" s="219">
        <f t="shared" si="0"/>
        <v>0</v>
      </c>
    </row>
    <row r="17" spans="2:10" ht="15" hidden="1">
      <c r="B17" s="55" t="str">
        <f>Residential!A17</f>
        <v>Aluminum</v>
      </c>
      <c r="C17" s="7" t="str">
        <f>Residential!B17</f>
        <v>7429-90-5</v>
      </c>
      <c r="D17" s="46" t="str">
        <f>IFERROR(VLOOKUP($C17,Acute!$B$6:$R$298,4,FALSE),"--")</f>
        <v>--</v>
      </c>
      <c r="E17" s="47" t="str">
        <f>IFERROR(VLOOKUP($C17,Acute!$B$6:$R$298,8,FALSE),"--")</f>
        <v>--</v>
      </c>
      <c r="F17" s="48" t="str">
        <f>IFERROR(VLOOKUP($C17,Acute!$B$6:$R$298,13,FALSE),"--")</f>
        <v>--</v>
      </c>
      <c r="G17" s="52" t="str">
        <f>IFERROR(VLOOKUP($C17,Acute!$B$6:$R$298,6,FALSE),"--")</f>
        <v>--</v>
      </c>
      <c r="H17" s="47" t="str">
        <f>IFERROR(VLOOKUP($C17,Acute!$B$6:$R$298,10,FALSE),"--")</f>
        <v>--</v>
      </c>
      <c r="I17" s="53" t="str">
        <f>IFERROR(VLOOKUP($C17,Acute!$B$6:$R$298,16,FALSE),"--")</f>
        <v>--</v>
      </c>
      <c r="J17" s="219">
        <f t="shared" si="0"/>
        <v>0</v>
      </c>
    </row>
    <row r="18" spans="2:10" ht="15" hidden="1">
      <c r="B18" s="55" t="str">
        <f>Residential!A18</f>
        <v>Aminobiphenyl, 4-</v>
      </c>
      <c r="C18" s="7" t="str">
        <f>Residential!B18</f>
        <v>92-67-1</v>
      </c>
      <c r="D18" s="46" t="str">
        <f>IFERROR(VLOOKUP($C18,Acute!$B$6:$R$298,4,FALSE),"--")</f>
        <v>--</v>
      </c>
      <c r="E18" s="47" t="str">
        <f>IFERROR(VLOOKUP($C18,Acute!$B$6:$R$298,8,FALSE),"--")</f>
        <v>--</v>
      </c>
      <c r="F18" s="48" t="str">
        <f>IFERROR(VLOOKUP($C18,Acute!$B$6:$R$298,13,FALSE),"--")</f>
        <v>--</v>
      </c>
      <c r="G18" s="52" t="str">
        <f>IFERROR(VLOOKUP($C18,Acute!$B$6:$R$298,6,FALSE),"--")</f>
        <v>--</v>
      </c>
      <c r="H18" s="47" t="str">
        <f>IFERROR(VLOOKUP($C18,Acute!$B$6:$R$298,10,FALSE),"--")</f>
        <v>--</v>
      </c>
      <c r="I18" s="53" t="str">
        <f>IFERROR(VLOOKUP($C18,Acute!$B$6:$R$298,16,FALSE),"--")</f>
        <v>--</v>
      </c>
      <c r="J18" s="219">
        <f t="shared" si="0"/>
        <v>0</v>
      </c>
    </row>
    <row r="19" spans="2:10" ht="14.25">
      <c r="B19" s="417" t="str">
        <f>Residential!A19</f>
        <v>Ammonia</v>
      </c>
      <c r="C19" s="418" t="str">
        <f>Residential!B19</f>
        <v>7664-41-7</v>
      </c>
      <c r="D19" s="404">
        <f>IFERROR(VLOOKUP($C19,Acute!$B$6:$R$298,4,FALSE),"--")</f>
        <v>1200</v>
      </c>
      <c r="E19" s="392">
        <f>IFERROR(VLOOKUP($C19,Acute!$B$6:$R$298,8,FALSE),"--")</f>
        <v>40000</v>
      </c>
      <c r="F19" s="398">
        <f>IFERROR(VLOOKUP($C19,Acute!$B$6:$R$298,13,FALSE),"--")</f>
        <v>2500000</v>
      </c>
      <c r="G19" s="404">
        <f>IFERROR(VLOOKUP($C19,Acute!$B$6:$R$298,6,FALSE),"--")</f>
        <v>3600</v>
      </c>
      <c r="H19" s="392">
        <f>IFERROR(VLOOKUP($C19,Acute!$B$6:$R$298,10,FALSE),"--")</f>
        <v>120000</v>
      </c>
      <c r="I19" s="398">
        <f>IFERROR(VLOOKUP($C19,Acute!$B$6:$R$298,16,FALSE),"--")</f>
        <v>7600000</v>
      </c>
      <c r="J19" s="219">
        <f t="shared" si="0"/>
        <v>1</v>
      </c>
    </row>
    <row r="20" spans="2:10" ht="15" hidden="1">
      <c r="B20" s="55" t="str">
        <f>Residential!A20</f>
        <v>Amyl Alcohol, tert-</v>
      </c>
      <c r="C20" s="7" t="str">
        <f>Residential!B20</f>
        <v>75-85-4</v>
      </c>
      <c r="D20" s="46" t="str">
        <f>IFERROR(VLOOKUP($C20,Acute!$B$6:$R$298,4,FALSE),"--")</f>
        <v>--</v>
      </c>
      <c r="E20" s="47" t="str">
        <f>IFERROR(VLOOKUP($C20,Acute!$B$6:$R$298,8,FALSE),"--")</f>
        <v>--</v>
      </c>
      <c r="F20" s="48" t="str">
        <f>IFERROR(VLOOKUP($C20,Acute!$B$6:$R$298,13,FALSE),"--")</f>
        <v>--</v>
      </c>
      <c r="G20" s="52" t="str">
        <f>IFERROR(VLOOKUP($C20,Acute!$B$6:$R$298,6,FALSE),"--")</f>
        <v>--</v>
      </c>
      <c r="H20" s="47" t="str">
        <f>IFERROR(VLOOKUP($C20,Acute!$B$6:$R$298,10,FALSE),"--")</f>
        <v>--</v>
      </c>
      <c r="I20" s="53" t="str">
        <f>IFERROR(VLOOKUP($C20,Acute!$B$6:$R$298,16,FALSE),"--")</f>
        <v>--</v>
      </c>
      <c r="J20" s="219">
        <f t="shared" si="0"/>
        <v>0</v>
      </c>
    </row>
    <row r="21" spans="2:10" ht="15" hidden="1">
      <c r="B21" s="55" t="str">
        <f>Residential!A21</f>
        <v>Aniline</v>
      </c>
      <c r="C21" s="7" t="str">
        <f>Residential!B21</f>
        <v>62-53-3</v>
      </c>
      <c r="D21" s="46" t="str">
        <f>IFERROR(VLOOKUP($C21,Acute!$B$6:$R$298,4,FALSE),"--")</f>
        <v>--</v>
      </c>
      <c r="E21" s="47" t="str">
        <f>IFERROR(VLOOKUP($C21,Acute!$B$6:$R$298,8,FALSE),"--")</f>
        <v>--</v>
      </c>
      <c r="F21" s="48" t="str">
        <f>IFERROR(VLOOKUP($C21,Acute!$B$6:$R$298,13,FALSE),"--")</f>
        <v>--</v>
      </c>
      <c r="G21" s="52" t="str">
        <f>IFERROR(VLOOKUP($C21,Acute!$B$6:$R$298,6,FALSE),"--")</f>
        <v>--</v>
      </c>
      <c r="H21" s="47" t="str">
        <f>IFERROR(VLOOKUP($C21,Acute!$B$6:$R$298,10,FALSE),"--")</f>
        <v>--</v>
      </c>
      <c r="I21" s="53" t="str">
        <f>IFERROR(VLOOKUP($C21,Acute!$B$6:$R$298,16,FALSE),"--")</f>
        <v>--</v>
      </c>
      <c r="J21" s="219">
        <f t="shared" si="0"/>
        <v>0</v>
      </c>
    </row>
    <row r="22" spans="2:10" ht="14.25">
      <c r="B22" s="417" t="str">
        <f>Residential!A22</f>
        <v>Antimony (metallic)</v>
      </c>
      <c r="C22" s="418" t="str">
        <f>Residential!B22</f>
        <v>7440-36-0</v>
      </c>
      <c r="D22" s="397">
        <f>IFERROR(VLOOKUP($C22,Acute!$B$6:$R$298,4,FALSE),"--")</f>
        <v>1</v>
      </c>
      <c r="E22" s="392" t="str">
        <f>IFERROR(VLOOKUP($C22,Acute!$B$6:$R$298,8,FALSE),"--")</f>
        <v>NV</v>
      </c>
      <c r="F22" s="398" t="str">
        <f>IFERROR(VLOOKUP($C22,Acute!$B$6:$R$298,13,FALSE),"--")</f>
        <v>NV</v>
      </c>
      <c r="G22" s="397">
        <f>IFERROR(VLOOKUP($C22,Acute!$B$6:$R$298,6,FALSE),"--")</f>
        <v>3</v>
      </c>
      <c r="H22" s="392" t="str">
        <f>IFERROR(VLOOKUP($C22,Acute!$B$6:$R$298,10,FALSE),"--")</f>
        <v>NV</v>
      </c>
      <c r="I22" s="398" t="str">
        <f>IFERROR(VLOOKUP($C22,Acute!$B$6:$R$298,16,FALSE),"--")</f>
        <v>NV</v>
      </c>
      <c r="J22" s="219">
        <f t="shared" si="0"/>
        <v>1</v>
      </c>
    </row>
    <row r="23" spans="2:10" ht="15" hidden="1">
      <c r="B23" s="55" t="str">
        <f>Residential!A23</f>
        <v>Antimony Trioxide</v>
      </c>
      <c r="C23" s="7" t="str">
        <f>Residential!B23</f>
        <v>1309-64-4</v>
      </c>
      <c r="D23" s="46" t="str">
        <f>IFERROR(VLOOKUP($C23,Acute!$B$6:$R$298,4,FALSE),"--")</f>
        <v>--</v>
      </c>
      <c r="E23" s="47" t="str">
        <f>IFERROR(VLOOKUP($C23,Acute!$B$6:$R$298,8,FALSE),"--")</f>
        <v>--</v>
      </c>
      <c r="F23" s="48" t="str">
        <f>IFERROR(VLOOKUP($C23,Acute!$B$6:$R$298,13,FALSE),"--")</f>
        <v>--</v>
      </c>
      <c r="G23" s="52" t="str">
        <f>IFERROR(VLOOKUP($C23,Acute!$B$6:$R$298,6,FALSE),"--")</f>
        <v>--</v>
      </c>
      <c r="H23" s="47" t="str">
        <f>IFERROR(VLOOKUP($C23,Acute!$B$6:$R$298,10,FALSE),"--")</f>
        <v>--</v>
      </c>
      <c r="I23" s="53" t="str">
        <f>IFERROR(VLOOKUP($C23,Acute!$B$6:$R$298,16,FALSE),"--")</f>
        <v>--</v>
      </c>
      <c r="J23" s="219">
        <f t="shared" si="0"/>
        <v>0</v>
      </c>
    </row>
    <row r="24" spans="2:10" ht="15" hidden="1">
      <c r="B24" s="55" t="str">
        <f>Residential!A24</f>
        <v>Aroclor 1016</v>
      </c>
      <c r="C24" s="7" t="str">
        <f>Residential!B24</f>
        <v>12674-11-2</v>
      </c>
      <c r="D24" s="46" t="str">
        <f>IFERROR(VLOOKUP($C24,Acute!$B$6:$R$298,4,FALSE),"--")</f>
        <v>--</v>
      </c>
      <c r="E24" s="47" t="str">
        <f>IFERROR(VLOOKUP($C24,Acute!$B$6:$R$298,8,FALSE),"--")</f>
        <v>--</v>
      </c>
      <c r="F24" s="48" t="str">
        <f>IFERROR(VLOOKUP($C24,Acute!$B$6:$R$298,13,FALSE),"--")</f>
        <v>--</v>
      </c>
      <c r="G24" s="52" t="str">
        <f>IFERROR(VLOOKUP($C24,Acute!$B$6:$R$298,6,FALSE),"--")</f>
        <v>--</v>
      </c>
      <c r="H24" s="47" t="str">
        <f>IFERROR(VLOOKUP($C24,Acute!$B$6:$R$298,10,FALSE),"--")</f>
        <v>--</v>
      </c>
      <c r="I24" s="53" t="str">
        <f>IFERROR(VLOOKUP($C24,Acute!$B$6:$R$298,16,FALSE),"--")</f>
        <v>--</v>
      </c>
      <c r="J24" s="219">
        <f t="shared" si="0"/>
        <v>0</v>
      </c>
    </row>
    <row r="25" spans="2:10" ht="15" hidden="1">
      <c r="B25" s="55" t="str">
        <f>Residential!A25</f>
        <v>Aroclor 1221</v>
      </c>
      <c r="C25" s="7" t="str">
        <f>Residential!B25</f>
        <v>11104-28-2</v>
      </c>
      <c r="D25" s="46" t="str">
        <f>IFERROR(VLOOKUP($C25,Acute!$B$6:$R$298,4,FALSE),"--")</f>
        <v>--</v>
      </c>
      <c r="E25" s="47" t="str">
        <f>IFERROR(VLOOKUP($C25,Acute!$B$6:$R$298,8,FALSE),"--")</f>
        <v>--</v>
      </c>
      <c r="F25" s="48" t="str">
        <f>IFERROR(VLOOKUP($C25,Acute!$B$6:$R$298,13,FALSE),"--")</f>
        <v>--</v>
      </c>
      <c r="G25" s="52" t="str">
        <f>IFERROR(VLOOKUP($C25,Acute!$B$6:$R$298,6,FALSE),"--")</f>
        <v>--</v>
      </c>
      <c r="H25" s="47" t="str">
        <f>IFERROR(VLOOKUP($C25,Acute!$B$6:$R$298,10,FALSE),"--")</f>
        <v>--</v>
      </c>
      <c r="I25" s="53" t="str">
        <f>IFERROR(VLOOKUP($C25,Acute!$B$6:$R$298,16,FALSE),"--")</f>
        <v>--</v>
      </c>
      <c r="J25" s="219">
        <f t="shared" si="0"/>
        <v>0</v>
      </c>
    </row>
    <row r="26" spans="2:10" ht="15" hidden="1">
      <c r="B26" s="55" t="str">
        <f>Residential!A26</f>
        <v>Aroclor 1232</v>
      </c>
      <c r="C26" s="7" t="str">
        <f>Residential!B26</f>
        <v>11141-16-5</v>
      </c>
      <c r="D26" s="46" t="str">
        <f>IFERROR(VLOOKUP($C26,Acute!$B$6:$R$298,4,FALSE),"--")</f>
        <v>--</v>
      </c>
      <c r="E26" s="47" t="str">
        <f>IFERROR(VLOOKUP($C26,Acute!$B$6:$R$298,8,FALSE),"--")</f>
        <v>--</v>
      </c>
      <c r="F26" s="48" t="str">
        <f>IFERROR(VLOOKUP($C26,Acute!$B$6:$R$298,13,FALSE),"--")</f>
        <v>--</v>
      </c>
      <c r="G26" s="52" t="str">
        <f>IFERROR(VLOOKUP($C26,Acute!$B$6:$R$298,6,FALSE),"--")</f>
        <v>--</v>
      </c>
      <c r="H26" s="47" t="str">
        <f>IFERROR(VLOOKUP($C26,Acute!$B$6:$R$298,10,FALSE),"--")</f>
        <v>--</v>
      </c>
      <c r="I26" s="53" t="str">
        <f>IFERROR(VLOOKUP($C26,Acute!$B$6:$R$298,16,FALSE),"--")</f>
        <v>--</v>
      </c>
      <c r="J26" s="219">
        <f t="shared" si="0"/>
        <v>0</v>
      </c>
    </row>
    <row r="27" spans="2:10" ht="15" hidden="1">
      <c r="B27" s="55" t="str">
        <f>Residential!A27</f>
        <v>Aroclor 1242</v>
      </c>
      <c r="C27" s="7" t="str">
        <f>Residential!B27</f>
        <v>53469-21-9</v>
      </c>
      <c r="D27" s="46" t="str">
        <f>IFERROR(VLOOKUP($C27,Acute!$B$6:$R$298,4,FALSE),"--")</f>
        <v>--</v>
      </c>
      <c r="E27" s="47" t="str">
        <f>IFERROR(VLOOKUP($C27,Acute!$B$6:$R$298,8,FALSE),"--")</f>
        <v>--</v>
      </c>
      <c r="F27" s="48" t="str">
        <f>IFERROR(VLOOKUP($C27,Acute!$B$6:$R$298,13,FALSE),"--")</f>
        <v>--</v>
      </c>
      <c r="G27" s="52" t="str">
        <f>IFERROR(VLOOKUP($C27,Acute!$B$6:$R$298,6,FALSE),"--")</f>
        <v>--</v>
      </c>
      <c r="H27" s="47" t="str">
        <f>IFERROR(VLOOKUP($C27,Acute!$B$6:$R$298,10,FALSE),"--")</f>
        <v>--</v>
      </c>
      <c r="I27" s="53" t="str">
        <f>IFERROR(VLOOKUP($C27,Acute!$B$6:$R$298,16,FALSE),"--")</f>
        <v>--</v>
      </c>
      <c r="J27" s="219">
        <f t="shared" si="0"/>
        <v>0</v>
      </c>
    </row>
    <row r="28" spans="2:10" ht="15" hidden="1">
      <c r="B28" s="55" t="str">
        <f>Residential!A28</f>
        <v>Aroclor 1248</v>
      </c>
      <c r="C28" s="7" t="str">
        <f>Residential!B28</f>
        <v>12672-29-6</v>
      </c>
      <c r="D28" s="46" t="str">
        <f>IFERROR(VLOOKUP($C28,Acute!$B$6:$R$298,4,FALSE),"--")</f>
        <v>--</v>
      </c>
      <c r="E28" s="47" t="str">
        <f>IFERROR(VLOOKUP($C28,Acute!$B$6:$R$298,8,FALSE),"--")</f>
        <v>--</v>
      </c>
      <c r="F28" s="48" t="str">
        <f>IFERROR(VLOOKUP($C28,Acute!$B$6:$R$298,13,FALSE),"--")</f>
        <v>--</v>
      </c>
      <c r="G28" s="52" t="str">
        <f>IFERROR(VLOOKUP($C28,Acute!$B$6:$R$298,6,FALSE),"--")</f>
        <v>--</v>
      </c>
      <c r="H28" s="47" t="str">
        <f>IFERROR(VLOOKUP($C28,Acute!$B$6:$R$298,10,FALSE),"--")</f>
        <v>--</v>
      </c>
      <c r="I28" s="53" t="str">
        <f>IFERROR(VLOOKUP($C28,Acute!$B$6:$R$298,16,FALSE),"--")</f>
        <v>--</v>
      </c>
      <c r="J28" s="219">
        <f t="shared" si="0"/>
        <v>0</v>
      </c>
    </row>
    <row r="29" spans="2:10" ht="15" hidden="1">
      <c r="B29" s="55" t="str">
        <f>Residential!A29</f>
        <v>Aroclor 1254</v>
      </c>
      <c r="C29" s="7" t="str">
        <f>Residential!B29</f>
        <v>11097-69-1</v>
      </c>
      <c r="D29" s="46" t="str">
        <f>IFERROR(VLOOKUP($C29,Acute!$B$6:$R$298,4,FALSE),"--")</f>
        <v>--</v>
      </c>
      <c r="E29" s="47" t="str">
        <f>IFERROR(VLOOKUP($C29,Acute!$B$6:$R$298,8,FALSE),"--")</f>
        <v>--</v>
      </c>
      <c r="F29" s="48" t="str">
        <f>IFERROR(VLOOKUP($C29,Acute!$B$6:$R$298,13,FALSE),"--")</f>
        <v>--</v>
      </c>
      <c r="G29" s="52" t="str">
        <f>IFERROR(VLOOKUP($C29,Acute!$B$6:$R$298,6,FALSE),"--")</f>
        <v>--</v>
      </c>
      <c r="H29" s="47" t="str">
        <f>IFERROR(VLOOKUP($C29,Acute!$B$6:$R$298,10,FALSE),"--")</f>
        <v>--</v>
      </c>
      <c r="I29" s="53" t="str">
        <f>IFERROR(VLOOKUP($C29,Acute!$B$6:$R$298,16,FALSE),"--")</f>
        <v>--</v>
      </c>
      <c r="J29" s="219">
        <f t="shared" si="0"/>
        <v>0</v>
      </c>
    </row>
    <row r="30" spans="2:10" ht="15" hidden="1">
      <c r="B30" s="55" t="str">
        <f>Residential!A30</f>
        <v>Aroclor 1260</v>
      </c>
      <c r="C30" s="7" t="str">
        <f>Residential!B30</f>
        <v>11096-82-5</v>
      </c>
      <c r="D30" s="46" t="str">
        <f>IFERROR(VLOOKUP($C30,Acute!$B$6:$R$298,4,FALSE),"--")</f>
        <v>--</v>
      </c>
      <c r="E30" s="47" t="str">
        <f>IFERROR(VLOOKUP($C30,Acute!$B$6:$R$298,8,FALSE),"--")</f>
        <v>--</v>
      </c>
      <c r="F30" s="48" t="str">
        <f>IFERROR(VLOOKUP($C30,Acute!$B$6:$R$298,13,FALSE),"--")</f>
        <v>--</v>
      </c>
      <c r="G30" s="52" t="str">
        <f>IFERROR(VLOOKUP($C30,Acute!$B$6:$R$298,6,FALSE),"--")</f>
        <v>--</v>
      </c>
      <c r="H30" s="47" t="str">
        <f>IFERROR(VLOOKUP($C30,Acute!$B$6:$R$298,10,FALSE),"--")</f>
        <v>--</v>
      </c>
      <c r="I30" s="53" t="str">
        <f>IFERROR(VLOOKUP($C30,Acute!$B$6:$R$298,16,FALSE),"--")</f>
        <v>--</v>
      </c>
      <c r="J30" s="219">
        <f t="shared" si="0"/>
        <v>0</v>
      </c>
    </row>
    <row r="31" spans="2:10" ht="14.25">
      <c r="B31" s="417" t="str">
        <f>Residential!A31</f>
        <v>Arsenic, Inorganic</v>
      </c>
      <c r="C31" s="418" t="str">
        <f>Residential!B31</f>
        <v>7440-38-2</v>
      </c>
      <c r="D31" s="405">
        <f>IFERROR(VLOOKUP($C31,Acute!$B$6:$R$298,4,FALSE),"--")</f>
        <v>0.2</v>
      </c>
      <c r="E31" s="392" t="str">
        <f>IFERROR(VLOOKUP($C31,Acute!$B$6:$R$298,8,FALSE),"--")</f>
        <v>NV</v>
      </c>
      <c r="F31" s="398" t="str">
        <f>IFERROR(VLOOKUP($C31,Acute!$B$6:$R$298,13,FALSE),"--")</f>
        <v>NV</v>
      </c>
      <c r="G31" s="405">
        <f>IFERROR(VLOOKUP($C31,Acute!$B$6:$R$298,6,FALSE),"--")</f>
        <v>0.6</v>
      </c>
      <c r="H31" s="392" t="str">
        <f>IFERROR(VLOOKUP($C31,Acute!$B$6:$R$298,10,FALSE),"--")</f>
        <v>NV</v>
      </c>
      <c r="I31" s="398" t="str">
        <f>IFERROR(VLOOKUP($C31,Acute!$B$6:$R$298,16,FALSE),"--")</f>
        <v>NV</v>
      </c>
      <c r="J31" s="219">
        <f t="shared" si="0"/>
        <v>1</v>
      </c>
    </row>
    <row r="32" spans="2:10" ht="14.25">
      <c r="B32" s="417" t="str">
        <f>Residential!A32</f>
        <v>Arsine</v>
      </c>
      <c r="C32" s="418" t="str">
        <f>Residential!B32</f>
        <v>7784-42-1</v>
      </c>
      <c r="D32" s="405">
        <f>IFERROR(VLOOKUP($C32,Acute!$B$6:$R$298,4,FALSE),"--")</f>
        <v>0.2</v>
      </c>
      <c r="E32" s="392" t="str">
        <f>IFERROR(VLOOKUP($C32,Acute!$B$6:$R$298,8,FALSE),"--")</f>
        <v>NV</v>
      </c>
      <c r="F32" s="398" t="str">
        <f>IFERROR(VLOOKUP($C32,Acute!$B$6:$R$298,13,FALSE),"--")</f>
        <v>NV</v>
      </c>
      <c r="G32" s="405">
        <f>IFERROR(VLOOKUP($C32,Acute!$B$6:$R$298,6,FALSE),"--")</f>
        <v>0.6</v>
      </c>
      <c r="H32" s="392" t="str">
        <f>IFERROR(VLOOKUP($C32,Acute!$B$6:$R$298,10,FALSE),"--")</f>
        <v>NV</v>
      </c>
      <c r="I32" s="398" t="str">
        <f>IFERROR(VLOOKUP($C32,Acute!$B$6:$R$298,16,FALSE),"--")</f>
        <v>NV</v>
      </c>
      <c r="J32" s="219">
        <f t="shared" si="0"/>
        <v>1</v>
      </c>
    </row>
    <row r="33" spans="2:10" ht="15" hidden="1">
      <c r="B33" s="55" t="str">
        <f>Residential!A33</f>
        <v>Auramine</v>
      </c>
      <c r="C33" s="7" t="str">
        <f>Residential!B33</f>
        <v>492-80-8</v>
      </c>
      <c r="D33" s="46" t="str">
        <f>IFERROR(VLOOKUP($C33,Acute!$B$6:$R$298,4,FALSE),"--")</f>
        <v>--</v>
      </c>
      <c r="E33" s="47" t="str">
        <f>IFERROR(VLOOKUP($C33,Acute!$B$6:$R$298,8,FALSE),"--")</f>
        <v>--</v>
      </c>
      <c r="F33" s="48" t="str">
        <f>IFERROR(VLOOKUP($C33,Acute!$B$6:$R$298,13,FALSE),"--")</f>
        <v>--</v>
      </c>
      <c r="G33" s="52" t="str">
        <f>IFERROR(VLOOKUP($C33,Acute!$B$6:$R$298,6,FALSE),"--")</f>
        <v>--</v>
      </c>
      <c r="H33" s="47" t="str">
        <f>IFERROR(VLOOKUP($C33,Acute!$B$6:$R$298,10,FALSE),"--")</f>
        <v>--</v>
      </c>
      <c r="I33" s="53" t="str">
        <f>IFERROR(VLOOKUP($C33,Acute!$B$6:$R$298,16,FALSE),"--")</f>
        <v>--</v>
      </c>
      <c r="J33" s="219">
        <f t="shared" si="0"/>
        <v>0</v>
      </c>
    </row>
    <row r="34" spans="2:10" ht="15" hidden="1">
      <c r="B34" s="55" t="str">
        <f>Residential!A34</f>
        <v>Azinphos-methyl</v>
      </c>
      <c r="C34" s="7" t="str">
        <f>Residential!B34</f>
        <v>86-50-0</v>
      </c>
      <c r="D34" s="46" t="str">
        <f>IFERROR(VLOOKUP($C34,Acute!$B$6:$R$298,4,FALSE),"--")</f>
        <v>--</v>
      </c>
      <c r="E34" s="47" t="str">
        <f>IFERROR(VLOOKUP($C34,Acute!$B$6:$R$298,8,FALSE),"--")</f>
        <v>--</v>
      </c>
      <c r="F34" s="48" t="str">
        <f>IFERROR(VLOOKUP($C34,Acute!$B$6:$R$298,13,FALSE),"--")</f>
        <v>--</v>
      </c>
      <c r="G34" s="52" t="str">
        <f>IFERROR(VLOOKUP($C34,Acute!$B$6:$R$298,6,FALSE),"--")</f>
        <v>--</v>
      </c>
      <c r="H34" s="47" t="str">
        <f>IFERROR(VLOOKUP($C34,Acute!$B$6:$R$298,10,FALSE),"--")</f>
        <v>--</v>
      </c>
      <c r="I34" s="53" t="str">
        <f>IFERROR(VLOOKUP($C34,Acute!$B$6:$R$298,16,FALSE),"--")</f>
        <v>--</v>
      </c>
      <c r="J34" s="219">
        <f t="shared" si="0"/>
        <v>0</v>
      </c>
    </row>
    <row r="35" spans="2:10" ht="15" hidden="1">
      <c r="B35" s="55" t="str">
        <f>Residential!A35</f>
        <v>Azobenzene</v>
      </c>
      <c r="C35" s="7" t="str">
        <f>Residential!B35</f>
        <v>103-33-3</v>
      </c>
      <c r="D35" s="46" t="str">
        <f>IFERROR(VLOOKUP($C35,Acute!$B$6:$R$298,4,FALSE),"--")</f>
        <v>--</v>
      </c>
      <c r="E35" s="47" t="str">
        <f>IFERROR(VLOOKUP($C35,Acute!$B$6:$R$298,8,FALSE),"--")</f>
        <v>--</v>
      </c>
      <c r="F35" s="48" t="str">
        <f>IFERROR(VLOOKUP($C35,Acute!$B$6:$R$298,13,FALSE),"--")</f>
        <v>--</v>
      </c>
      <c r="G35" s="52" t="str">
        <f>IFERROR(VLOOKUP($C35,Acute!$B$6:$R$298,6,FALSE),"--")</f>
        <v>--</v>
      </c>
      <c r="H35" s="47" t="str">
        <f>IFERROR(VLOOKUP($C35,Acute!$B$6:$R$298,10,FALSE),"--")</f>
        <v>--</v>
      </c>
      <c r="I35" s="53" t="str">
        <f>IFERROR(VLOOKUP($C35,Acute!$B$6:$R$298,16,FALSE),"--")</f>
        <v>--</v>
      </c>
      <c r="J35" s="219">
        <f t="shared" si="0"/>
        <v>0</v>
      </c>
    </row>
    <row r="36" spans="2:10" ht="15" hidden="1">
      <c r="B36" s="55" t="str">
        <f>Residential!A36</f>
        <v>Azodicarbonamide</v>
      </c>
      <c r="C36" s="7" t="str">
        <f>Residential!B36</f>
        <v>123-77-3</v>
      </c>
      <c r="D36" s="46" t="str">
        <f>IFERROR(VLOOKUP($C36,Acute!$B$6:$R$298,4,FALSE),"--")</f>
        <v>--</v>
      </c>
      <c r="E36" s="47" t="str">
        <f>IFERROR(VLOOKUP($C36,Acute!$B$6:$R$298,8,FALSE),"--")</f>
        <v>--</v>
      </c>
      <c r="F36" s="48" t="str">
        <f>IFERROR(VLOOKUP($C36,Acute!$B$6:$R$298,13,FALSE),"--")</f>
        <v>--</v>
      </c>
      <c r="G36" s="52" t="str">
        <f>IFERROR(VLOOKUP($C36,Acute!$B$6:$R$298,6,FALSE),"--")</f>
        <v>--</v>
      </c>
      <c r="H36" s="47" t="str">
        <f>IFERROR(VLOOKUP($C36,Acute!$B$6:$R$298,10,FALSE),"--")</f>
        <v>--</v>
      </c>
      <c r="I36" s="53" t="str">
        <f>IFERROR(VLOOKUP($C36,Acute!$B$6:$R$298,16,FALSE),"--")</f>
        <v>--</v>
      </c>
      <c r="J36" s="219">
        <f t="shared" si="0"/>
        <v>0</v>
      </c>
    </row>
    <row r="37" spans="2:10" ht="15" hidden="1">
      <c r="B37" s="55" t="str">
        <f>Residential!A37</f>
        <v>Barium</v>
      </c>
      <c r="C37" s="7" t="str">
        <f>Residential!B37</f>
        <v>7440-39-3</v>
      </c>
      <c r="D37" s="46" t="str">
        <f>IFERROR(VLOOKUP($C37,Acute!$B$6:$R$298,4,FALSE),"--")</f>
        <v>--</v>
      </c>
      <c r="E37" s="47" t="str">
        <f>IFERROR(VLOOKUP($C37,Acute!$B$6:$R$298,8,FALSE),"--")</f>
        <v>--</v>
      </c>
      <c r="F37" s="48" t="str">
        <f>IFERROR(VLOOKUP($C37,Acute!$B$6:$R$298,13,FALSE),"--")</f>
        <v>--</v>
      </c>
      <c r="G37" s="52" t="str">
        <f>IFERROR(VLOOKUP($C37,Acute!$B$6:$R$298,6,FALSE),"--")</f>
        <v>--</v>
      </c>
      <c r="H37" s="47" t="str">
        <f>IFERROR(VLOOKUP($C37,Acute!$B$6:$R$298,10,FALSE),"--")</f>
        <v>--</v>
      </c>
      <c r="I37" s="53" t="str">
        <f>IFERROR(VLOOKUP($C37,Acute!$B$6:$R$298,16,FALSE),"--")</f>
        <v>--</v>
      </c>
      <c r="J37" s="219">
        <f t="shared" si="0"/>
        <v>0</v>
      </c>
    </row>
    <row r="38" spans="2:10" ht="15" hidden="1">
      <c r="B38" s="55" t="str">
        <f>Residential!A38</f>
        <v>Benz[a]anthracene</v>
      </c>
      <c r="C38" s="7" t="str">
        <f>Residential!B38</f>
        <v>56-55-3</v>
      </c>
      <c r="D38" s="46" t="str">
        <f>IFERROR(VLOOKUP($C38,Acute!$B$6:$R$298,4,FALSE),"--")</f>
        <v>--</v>
      </c>
      <c r="E38" s="47" t="str">
        <f>IFERROR(VLOOKUP($C38,Acute!$B$6:$R$298,8,FALSE),"--")</f>
        <v>--</v>
      </c>
      <c r="F38" s="48" t="str">
        <f>IFERROR(VLOOKUP($C38,Acute!$B$6:$R$298,13,FALSE),"--")</f>
        <v>--</v>
      </c>
      <c r="G38" s="52" t="str">
        <f>IFERROR(VLOOKUP($C38,Acute!$B$6:$R$298,6,FALSE),"--")</f>
        <v>--</v>
      </c>
      <c r="H38" s="47" t="str">
        <f>IFERROR(VLOOKUP($C38,Acute!$B$6:$R$298,10,FALSE),"--")</f>
        <v>--</v>
      </c>
      <c r="I38" s="53" t="str">
        <f>IFERROR(VLOOKUP($C38,Acute!$B$6:$R$298,16,FALSE),"--")</f>
        <v>--</v>
      </c>
      <c r="J38" s="219">
        <f t="shared" si="0"/>
        <v>0</v>
      </c>
    </row>
    <row r="39" spans="2:10" ht="14.25">
      <c r="B39" s="417" t="str">
        <f>Residential!A39</f>
        <v>Benzene</v>
      </c>
      <c r="C39" s="418" t="str">
        <f>Residential!B39</f>
        <v>71-43-2</v>
      </c>
      <c r="D39" s="404">
        <f>IFERROR(VLOOKUP($C39,Acute!$B$6:$R$298,4,FALSE),"--")</f>
        <v>29</v>
      </c>
      <c r="E39" s="392">
        <f>IFERROR(VLOOKUP($C39,Acute!$B$6:$R$298,8,FALSE),"--")</f>
        <v>970</v>
      </c>
      <c r="F39" s="398">
        <f>IFERROR(VLOOKUP($C39,Acute!$B$6:$R$298,13,FALSE),"--")</f>
        <v>220</v>
      </c>
      <c r="G39" s="404">
        <f>IFERROR(VLOOKUP($C39,Acute!$B$6:$R$298,6,FALSE),"--")</f>
        <v>87</v>
      </c>
      <c r="H39" s="392">
        <f>IFERROR(VLOOKUP($C39,Acute!$B$6:$R$298,10,FALSE),"--")</f>
        <v>2900</v>
      </c>
      <c r="I39" s="398">
        <f>IFERROR(VLOOKUP($C39,Acute!$B$6:$R$298,16,FALSE),"--")</f>
        <v>670</v>
      </c>
      <c r="J39" s="219">
        <f t="shared" si="0"/>
        <v>1</v>
      </c>
    </row>
    <row r="40" spans="2:10" ht="15" hidden="1">
      <c r="B40" s="55" t="str">
        <f>Residential!A40</f>
        <v>Benzene, Trimethyl</v>
      </c>
      <c r="C40" s="7" t="str">
        <f>Residential!B40</f>
        <v>25551-13-7</v>
      </c>
      <c r="D40" s="46" t="str">
        <f>IFERROR(VLOOKUP($C40,Acute!$B$6:$R$298,4,FALSE),"--")</f>
        <v>--</v>
      </c>
      <c r="E40" s="47" t="str">
        <f>IFERROR(VLOOKUP($C40,Acute!$B$6:$R$298,8,FALSE),"--")</f>
        <v>--</v>
      </c>
      <c r="F40" s="48" t="str">
        <f>IFERROR(VLOOKUP($C40,Acute!$B$6:$R$298,13,FALSE),"--")</f>
        <v>--</v>
      </c>
      <c r="G40" s="52" t="str">
        <f>IFERROR(VLOOKUP($C40,Acute!$B$6:$R$298,6,FALSE),"--")</f>
        <v>--</v>
      </c>
      <c r="H40" s="47" t="str">
        <f>IFERROR(VLOOKUP($C40,Acute!$B$6:$R$298,10,FALSE),"--")</f>
        <v>--</v>
      </c>
      <c r="I40" s="53" t="str">
        <f>IFERROR(VLOOKUP($C40,Acute!$B$6:$R$298,16,FALSE),"--")</f>
        <v>--</v>
      </c>
      <c r="J40" s="219">
        <f t="shared" si="0"/>
        <v>0</v>
      </c>
    </row>
    <row r="41" spans="2:10" ht="15" hidden="1">
      <c r="B41" s="55" t="str">
        <f>Residential!A41</f>
        <v>Benzidine</v>
      </c>
      <c r="C41" s="7" t="str">
        <f>Residential!B41</f>
        <v>92-87-5</v>
      </c>
      <c r="D41" s="46" t="str">
        <f>IFERROR(VLOOKUP($C41,Acute!$B$6:$R$298,4,FALSE),"--")</f>
        <v>--</v>
      </c>
      <c r="E41" s="47" t="str">
        <f>IFERROR(VLOOKUP($C41,Acute!$B$6:$R$298,8,FALSE),"--")</f>
        <v>--</v>
      </c>
      <c r="F41" s="48" t="str">
        <f>IFERROR(VLOOKUP($C41,Acute!$B$6:$R$298,13,FALSE),"--")</f>
        <v>--</v>
      </c>
      <c r="G41" s="52" t="str">
        <f>IFERROR(VLOOKUP($C41,Acute!$B$6:$R$298,6,FALSE),"--")</f>
        <v>--</v>
      </c>
      <c r="H41" s="47" t="str">
        <f>IFERROR(VLOOKUP($C41,Acute!$B$6:$R$298,10,FALSE),"--")</f>
        <v>--</v>
      </c>
      <c r="I41" s="53" t="str">
        <f>IFERROR(VLOOKUP($C41,Acute!$B$6:$R$298,16,FALSE),"--")</f>
        <v>--</v>
      </c>
      <c r="J41" s="219">
        <f t="shared" si="0"/>
        <v>0</v>
      </c>
    </row>
    <row r="42" spans="2:10" ht="14.25">
      <c r="B42" s="417" t="str">
        <f>Residential!A42</f>
        <v>Benzo[a]pyrene</v>
      </c>
      <c r="C42" s="418" t="str">
        <f>Residential!B42</f>
        <v>50-32-8</v>
      </c>
      <c r="D42" s="406">
        <f>IFERROR(VLOOKUP($C42,Acute!$B$6:$R$298,4,FALSE),"--")</f>
        <v>2E-3</v>
      </c>
      <c r="E42" s="392" t="str">
        <f>IFERROR(VLOOKUP($C42,Acute!$B$6:$R$298,8,FALSE),"--")</f>
        <v>NV</v>
      </c>
      <c r="F42" s="398" t="str">
        <f>IFERROR(VLOOKUP($C42,Acute!$B$6:$R$298,13,FALSE),"--")</f>
        <v>NV</v>
      </c>
      <c r="G42" s="406">
        <f>IFERROR(VLOOKUP($C42,Acute!$B$6:$R$298,6,FALSE),"--")</f>
        <v>6.0000000000000001E-3</v>
      </c>
      <c r="H42" s="392" t="str">
        <f>IFERROR(VLOOKUP($C42,Acute!$B$6:$R$298,10,FALSE),"--")</f>
        <v>NV</v>
      </c>
      <c r="I42" s="398" t="str">
        <f>IFERROR(VLOOKUP($C42,Acute!$B$6:$R$298,16,FALSE),"--")</f>
        <v>NV</v>
      </c>
      <c r="J42" s="219">
        <f t="shared" si="0"/>
        <v>1</v>
      </c>
    </row>
    <row r="43" spans="2:10" ht="15" hidden="1">
      <c r="B43" s="55" t="str">
        <f>Residential!A43</f>
        <v>Benzo[b]fluoranthene</v>
      </c>
      <c r="C43" s="7" t="str">
        <f>Residential!B43</f>
        <v>205-99-2</v>
      </c>
      <c r="D43" s="46" t="str">
        <f>IFERROR(VLOOKUP($C43,Acute!$B$6:$R$298,4,FALSE),"--")</f>
        <v>--</v>
      </c>
      <c r="E43" s="47" t="str">
        <f>IFERROR(VLOOKUP($C43,Acute!$B$6:$R$298,8,FALSE),"--")</f>
        <v>--</v>
      </c>
      <c r="F43" s="48" t="str">
        <f>IFERROR(VLOOKUP($C43,Acute!$B$6:$R$298,13,FALSE),"--")</f>
        <v>--</v>
      </c>
      <c r="G43" s="52" t="str">
        <f>IFERROR(VLOOKUP($C43,Acute!$B$6:$R$298,6,FALSE),"--")</f>
        <v>--</v>
      </c>
      <c r="H43" s="47" t="str">
        <f>IFERROR(VLOOKUP($C43,Acute!$B$6:$R$298,10,FALSE),"--")</f>
        <v>--</v>
      </c>
      <c r="I43" s="53" t="str">
        <f>IFERROR(VLOOKUP($C43,Acute!$B$6:$R$298,16,FALSE),"--")</f>
        <v>--</v>
      </c>
      <c r="J43" s="219">
        <f t="shared" si="0"/>
        <v>0</v>
      </c>
    </row>
    <row r="44" spans="2:10" ht="15" hidden="1">
      <c r="B44" s="55" t="str">
        <f>Residential!A44</f>
        <v>Benzo[e]pyrene</v>
      </c>
      <c r="C44" s="7" t="str">
        <f>Residential!B44</f>
        <v>192-97-2</v>
      </c>
      <c r="D44" s="49" t="str">
        <f>IFERROR(VLOOKUP($C44,Acute!$B$6:$R$298,4,FALSE),"--")</f>
        <v>--</v>
      </c>
      <c r="E44" s="50" t="str">
        <f>IFERROR(VLOOKUP($C44,Acute!$B$6:$R$298,8,FALSE),"--")</f>
        <v>--</v>
      </c>
      <c r="F44" s="51" t="str">
        <f>IFERROR(VLOOKUP($C44,Acute!$B$6:$R$298,13,FALSE),"--")</f>
        <v>--</v>
      </c>
      <c r="G44" s="54" t="str">
        <f>IFERROR(VLOOKUP($C44,Acute!$B$6:$R$298,6,FALSE),"--")</f>
        <v>--</v>
      </c>
      <c r="H44" s="47" t="str">
        <f>IFERROR(VLOOKUP($C44,Acute!$B$6:$R$298,10,FALSE),"--")</f>
        <v>--</v>
      </c>
      <c r="I44" s="53" t="str">
        <f>IFERROR(VLOOKUP($C44,Acute!$B$6:$R$298,16,FALSE),"--")</f>
        <v>--</v>
      </c>
      <c r="J44" s="219">
        <f t="shared" si="0"/>
        <v>0</v>
      </c>
    </row>
    <row r="45" spans="2:10" ht="15" hidden="1">
      <c r="B45" s="55" t="str">
        <f>Residential!A45</f>
        <v>Benzo[j]fluoranthene</v>
      </c>
      <c r="C45" s="7" t="str">
        <f>Residential!B45</f>
        <v>205-82-3</v>
      </c>
      <c r="D45" s="49" t="str">
        <f>IFERROR(VLOOKUP($C45,Acute!$B$6:$R$298,4,FALSE),"--")</f>
        <v>--</v>
      </c>
      <c r="E45" s="50" t="str">
        <f>IFERROR(VLOOKUP($C45,Acute!$B$6:$R$298,8,FALSE),"--")</f>
        <v>--</v>
      </c>
      <c r="F45" s="51" t="str">
        <f>IFERROR(VLOOKUP($C45,Acute!$B$6:$R$298,13,FALSE),"--")</f>
        <v>--</v>
      </c>
      <c r="G45" s="54" t="str">
        <f>IFERROR(VLOOKUP($C45,Acute!$B$6:$R$298,6,FALSE),"--")</f>
        <v>--</v>
      </c>
      <c r="H45" s="47" t="str">
        <f>IFERROR(VLOOKUP($C45,Acute!$B$6:$R$298,10,FALSE),"--")</f>
        <v>--</v>
      </c>
      <c r="I45" s="53" t="str">
        <f>IFERROR(VLOOKUP($C45,Acute!$B$6:$R$298,16,FALSE),"--")</f>
        <v>--</v>
      </c>
      <c r="J45" s="219">
        <f t="shared" si="0"/>
        <v>0</v>
      </c>
    </row>
    <row r="46" spans="2:10" ht="15" hidden="1">
      <c r="B46" s="55" t="str">
        <f>Residential!A46</f>
        <v>Benzo[k]fluoranthene</v>
      </c>
      <c r="C46" s="7" t="str">
        <f>Residential!B46</f>
        <v>207-08-9</v>
      </c>
      <c r="D46" s="49" t="str">
        <f>IFERROR(VLOOKUP($C46,Acute!$B$6:$R$298,4,FALSE),"--")</f>
        <v>--</v>
      </c>
      <c r="E46" s="50" t="str">
        <f>IFERROR(VLOOKUP($C46,Acute!$B$6:$R$298,8,FALSE),"--")</f>
        <v>--</v>
      </c>
      <c r="F46" s="51" t="str">
        <f>IFERROR(VLOOKUP($C46,Acute!$B$6:$R$298,13,FALSE),"--")</f>
        <v>--</v>
      </c>
      <c r="G46" s="54" t="str">
        <f>IFERROR(VLOOKUP($C46,Acute!$B$6:$R$298,6,FALSE),"--")</f>
        <v>--</v>
      </c>
      <c r="H46" s="47" t="str">
        <f>IFERROR(VLOOKUP($C46,Acute!$B$6:$R$298,10,FALSE),"--")</f>
        <v>--</v>
      </c>
      <c r="I46" s="53" t="str">
        <f>IFERROR(VLOOKUP($C46,Acute!$B$6:$R$298,16,FALSE),"--")</f>
        <v>--</v>
      </c>
      <c r="J46" s="219">
        <f t="shared" si="0"/>
        <v>0</v>
      </c>
    </row>
    <row r="47" spans="2:10" ht="14.25">
      <c r="B47" s="417" t="str">
        <f>Residential!A47</f>
        <v>Benzyl Chloride</v>
      </c>
      <c r="C47" s="418" t="str">
        <f>Residential!B47</f>
        <v>100-44-7</v>
      </c>
      <c r="D47" s="407">
        <f>IFERROR(VLOOKUP($C47,Acute!$B$6:$R$298,4,FALSE),"--")</f>
        <v>240</v>
      </c>
      <c r="E47" s="392">
        <f>IFERROR(VLOOKUP($C47,Acute!$B$6:$R$298,8,FALSE),"--")</f>
        <v>8000</v>
      </c>
      <c r="F47" s="398">
        <f>IFERROR(VLOOKUP($C47,Acute!$B$6:$R$298,13,FALSE),"--")</f>
        <v>30000</v>
      </c>
      <c r="G47" s="407">
        <f>IFERROR(VLOOKUP($C47,Acute!$B$6:$R$298,6,FALSE),"--")</f>
        <v>720</v>
      </c>
      <c r="H47" s="392">
        <f>IFERROR(VLOOKUP($C47,Acute!$B$6:$R$298,10,FALSE),"--")</f>
        <v>24000</v>
      </c>
      <c r="I47" s="398">
        <f>IFERROR(VLOOKUP($C47,Acute!$B$6:$R$298,16,FALSE),"--")</f>
        <v>90000</v>
      </c>
      <c r="J47" s="219">
        <f t="shared" si="0"/>
        <v>1</v>
      </c>
    </row>
    <row r="48" spans="2:10" ht="14.25">
      <c r="B48" s="417" t="str">
        <f>Residential!A48</f>
        <v>Beryllium and compounds</v>
      </c>
      <c r="C48" s="418" t="str">
        <f>Residential!B48</f>
        <v>7440-41-7</v>
      </c>
      <c r="D48" s="408">
        <f>IFERROR(VLOOKUP($C48,Acute!$B$6:$R$298,4,FALSE),"--")</f>
        <v>0.02</v>
      </c>
      <c r="E48" s="393" t="str">
        <f>IFERROR(VLOOKUP($C48,Acute!$B$6:$R$298,8,FALSE),"--")</f>
        <v>NV</v>
      </c>
      <c r="F48" s="413" t="str">
        <f>IFERROR(VLOOKUP($C48,Acute!$B$6:$R$298,13,FALSE),"--")</f>
        <v>NV</v>
      </c>
      <c r="G48" s="408">
        <f>IFERROR(VLOOKUP($C48,Acute!$B$6:$R$298,6,FALSE),"--")</f>
        <v>0.06</v>
      </c>
      <c r="H48" s="392" t="str">
        <f>IFERROR(VLOOKUP($C48,Acute!$B$6:$R$298,10,FALSE),"--")</f>
        <v>NV</v>
      </c>
      <c r="I48" s="398" t="str">
        <f>IFERROR(VLOOKUP($C48,Acute!$B$6:$R$298,16,FALSE),"--")</f>
        <v>NV</v>
      </c>
      <c r="J48" s="219">
        <f t="shared" si="0"/>
        <v>1</v>
      </c>
    </row>
    <row r="49" spans="2:10" ht="15" hidden="1">
      <c r="B49" s="55" t="str">
        <f>Residential!A49</f>
        <v>Biphenyl, 1,1'-</v>
      </c>
      <c r="C49" s="7" t="str">
        <f>Residential!B49</f>
        <v>92-52-4</v>
      </c>
      <c r="D49" s="49" t="str">
        <f>IFERROR(VLOOKUP($C49,Acute!$B$6:$R$298,4,FALSE),"--")</f>
        <v>--</v>
      </c>
      <c r="E49" s="50" t="str">
        <f>IFERROR(VLOOKUP($C49,Acute!$B$6:$R$298,8,FALSE),"--")</f>
        <v>--</v>
      </c>
      <c r="F49" s="51" t="str">
        <f>IFERROR(VLOOKUP($C49,Acute!$B$6:$R$298,13,FALSE),"--")</f>
        <v>--</v>
      </c>
      <c r="G49" s="54" t="str">
        <f>IFERROR(VLOOKUP($C49,Acute!$B$6:$R$298,6,FALSE),"--")</f>
        <v>--</v>
      </c>
      <c r="H49" s="47" t="str">
        <f>IFERROR(VLOOKUP($C49,Acute!$B$6:$R$298,10,FALSE),"--")</f>
        <v>--</v>
      </c>
      <c r="I49" s="53" t="str">
        <f>IFERROR(VLOOKUP($C49,Acute!$B$6:$R$298,16,FALSE),"--")</f>
        <v>--</v>
      </c>
      <c r="J49" s="219">
        <f t="shared" si="0"/>
        <v>0</v>
      </c>
    </row>
    <row r="50" spans="2:10" ht="14.25">
      <c r="B50" s="417" t="str">
        <f>Residential!A50</f>
        <v>Bis(2-chloroethyl)ether</v>
      </c>
      <c r="C50" s="418" t="str">
        <f>Residential!B50</f>
        <v>111-44-4</v>
      </c>
      <c r="D50" s="407">
        <f>IFERROR(VLOOKUP($C50,Acute!$B$6:$R$298,4,FALSE),"--")</f>
        <v>120</v>
      </c>
      <c r="E50" s="393">
        <f>IFERROR(VLOOKUP($C50,Acute!$B$6:$R$298,8,FALSE),"--")</f>
        <v>4000</v>
      </c>
      <c r="F50" s="413" t="str">
        <f>IFERROR(VLOOKUP($C50,Acute!$B$6:$R$298,13,FALSE),"--")</f>
        <v>NC</v>
      </c>
      <c r="G50" s="407">
        <f>IFERROR(VLOOKUP($C50,Acute!$B$6:$R$298,6,FALSE),"--")</f>
        <v>360</v>
      </c>
      <c r="H50" s="392">
        <f>IFERROR(VLOOKUP($C50,Acute!$B$6:$R$298,10,FALSE),"--")</f>
        <v>12000</v>
      </c>
      <c r="I50" s="398" t="str">
        <f>IFERROR(VLOOKUP($C50,Acute!$B$6:$R$298,16,FALSE),"--")</f>
        <v>NC</v>
      </c>
      <c r="J50" s="219">
        <f t="shared" si="0"/>
        <v>1</v>
      </c>
    </row>
    <row r="51" spans="2:10" ht="15" hidden="1">
      <c r="B51" s="55" t="str">
        <f>Residential!A51</f>
        <v>Bis(2-ethylhexyl)phthalate</v>
      </c>
      <c r="C51" s="7" t="str">
        <f>Residential!B51</f>
        <v>117-81-7</v>
      </c>
      <c r="D51" s="49" t="str">
        <f>IFERROR(VLOOKUP($C51,Acute!$B$6:$R$298,4,FALSE),"--")</f>
        <v>--</v>
      </c>
      <c r="E51" s="50" t="str">
        <f>IFERROR(VLOOKUP($C51,Acute!$B$6:$R$298,8,FALSE),"--")</f>
        <v>--</v>
      </c>
      <c r="F51" s="51" t="str">
        <f>IFERROR(VLOOKUP($C51,Acute!$B$6:$R$298,13,FALSE),"--")</f>
        <v>--</v>
      </c>
      <c r="G51" s="54" t="str">
        <f>IFERROR(VLOOKUP($C51,Acute!$B$6:$R$298,6,FALSE),"--")</f>
        <v>--</v>
      </c>
      <c r="H51" s="47" t="str">
        <f>IFERROR(VLOOKUP($C51,Acute!$B$6:$R$298,10,FALSE),"--")</f>
        <v>--</v>
      </c>
      <c r="I51" s="53" t="str">
        <f>IFERROR(VLOOKUP($C51,Acute!$B$6:$R$298,16,FALSE),"--")</f>
        <v>--</v>
      </c>
      <c r="J51" s="219">
        <f t="shared" si="0"/>
        <v>0</v>
      </c>
    </row>
    <row r="52" spans="2:10" ht="14.25">
      <c r="B52" s="417" t="str">
        <f>Residential!A52</f>
        <v>Bis(chloromethyl)ether</v>
      </c>
      <c r="C52" s="418" t="str">
        <f>Residential!B52</f>
        <v>542-88-1</v>
      </c>
      <c r="D52" s="407">
        <f>IFERROR(VLOOKUP($C52,Acute!$B$6:$R$298,4,FALSE),"--")</f>
        <v>1.4</v>
      </c>
      <c r="E52" s="393">
        <f>IFERROR(VLOOKUP($C52,Acute!$B$6:$R$298,8,FALSE),"--")</f>
        <v>47</v>
      </c>
      <c r="F52" s="413" t="str">
        <f>IFERROR(VLOOKUP($C52,Acute!$B$6:$R$298,13,FALSE),"--")</f>
        <v>NC</v>
      </c>
      <c r="G52" s="407">
        <f>IFERROR(VLOOKUP($C52,Acute!$B$6:$R$298,6,FALSE),"--")</f>
        <v>4.2</v>
      </c>
      <c r="H52" s="392">
        <f>IFERROR(VLOOKUP($C52,Acute!$B$6:$R$298,10,FALSE),"--")</f>
        <v>140</v>
      </c>
      <c r="I52" s="398" t="str">
        <f>IFERROR(VLOOKUP($C52,Acute!$B$6:$R$298,16,FALSE),"--")</f>
        <v>NC</v>
      </c>
      <c r="J52" s="219">
        <f t="shared" si="0"/>
        <v>1</v>
      </c>
    </row>
    <row r="53" spans="2:10" ht="15" hidden="1">
      <c r="B53" s="55" t="str">
        <f>Residential!A53</f>
        <v>Boron And Borates Only</v>
      </c>
      <c r="C53" s="7" t="str">
        <f>Residential!B53</f>
        <v>7440-42-8</v>
      </c>
      <c r="D53" s="49" t="str">
        <f>IFERROR(VLOOKUP($C53,Acute!$B$6:$R$298,4,FALSE),"--")</f>
        <v>--</v>
      </c>
      <c r="E53" s="50" t="str">
        <f>IFERROR(VLOOKUP($C53,Acute!$B$6:$R$298,8,FALSE),"--")</f>
        <v>--</v>
      </c>
      <c r="F53" s="51" t="str">
        <f>IFERROR(VLOOKUP($C53,Acute!$B$6:$R$298,13,FALSE),"--")</f>
        <v>--</v>
      </c>
      <c r="G53" s="54" t="str">
        <f>IFERROR(VLOOKUP($C53,Acute!$B$6:$R$298,6,FALSE),"--")</f>
        <v>--</v>
      </c>
      <c r="H53" s="47" t="str">
        <f>IFERROR(VLOOKUP($C53,Acute!$B$6:$R$298,10,FALSE),"--")</f>
        <v>--</v>
      </c>
      <c r="I53" s="53" t="str">
        <f>IFERROR(VLOOKUP($C53,Acute!$B$6:$R$298,16,FALSE),"--")</f>
        <v>--</v>
      </c>
      <c r="J53" s="219">
        <f t="shared" si="0"/>
        <v>0</v>
      </c>
    </row>
    <row r="54" spans="2:10" ht="15" hidden="1">
      <c r="B54" s="55" t="str">
        <f>Residential!A54</f>
        <v>Boron Trichloride</v>
      </c>
      <c r="C54" s="7" t="str">
        <f>Residential!B54</f>
        <v>10294-34-5</v>
      </c>
      <c r="D54" s="49" t="str">
        <f>IFERROR(VLOOKUP($C54,Acute!$B$6:$R$298,4,FALSE),"--")</f>
        <v>--</v>
      </c>
      <c r="E54" s="50" t="str">
        <f>IFERROR(VLOOKUP($C54,Acute!$B$6:$R$298,8,FALSE),"--")</f>
        <v>--</v>
      </c>
      <c r="F54" s="51" t="str">
        <f>IFERROR(VLOOKUP($C54,Acute!$B$6:$R$298,13,FALSE),"--")</f>
        <v>--</v>
      </c>
      <c r="G54" s="54" t="str">
        <f>IFERROR(VLOOKUP($C54,Acute!$B$6:$R$298,6,FALSE),"--")</f>
        <v>--</v>
      </c>
      <c r="H54" s="47" t="str">
        <f>IFERROR(VLOOKUP($C54,Acute!$B$6:$R$298,10,FALSE),"--")</f>
        <v>--</v>
      </c>
      <c r="I54" s="53" t="str">
        <f>IFERROR(VLOOKUP($C54,Acute!$B$6:$R$298,16,FALSE),"--")</f>
        <v>--</v>
      </c>
      <c r="J54" s="219">
        <f t="shared" si="0"/>
        <v>0</v>
      </c>
    </row>
    <row r="55" spans="2:10" ht="15" hidden="1">
      <c r="B55" s="55" t="str">
        <f>Residential!A55</f>
        <v>Boron Trifluoride</v>
      </c>
      <c r="C55" s="7" t="str">
        <f>Residential!B55</f>
        <v>7637-07-2</v>
      </c>
      <c r="D55" s="49" t="str">
        <f>IFERROR(VLOOKUP($C55,Acute!$B$6:$R$298,4,FALSE),"--")</f>
        <v>--</v>
      </c>
      <c r="E55" s="50" t="str">
        <f>IFERROR(VLOOKUP($C55,Acute!$B$6:$R$298,8,FALSE),"--")</f>
        <v>--</v>
      </c>
      <c r="F55" s="51" t="str">
        <f>IFERROR(VLOOKUP($C55,Acute!$B$6:$R$298,13,FALSE),"--")</f>
        <v>--</v>
      </c>
      <c r="G55" s="54" t="str">
        <f>IFERROR(VLOOKUP($C55,Acute!$B$6:$R$298,6,FALSE),"--")</f>
        <v>--</v>
      </c>
      <c r="H55" s="47" t="str">
        <f>IFERROR(VLOOKUP($C55,Acute!$B$6:$R$298,10,FALSE),"--")</f>
        <v>--</v>
      </c>
      <c r="I55" s="53" t="str">
        <f>IFERROR(VLOOKUP($C55,Acute!$B$6:$R$298,16,FALSE),"--")</f>
        <v>--</v>
      </c>
      <c r="J55" s="219">
        <f t="shared" si="0"/>
        <v>0</v>
      </c>
    </row>
    <row r="56" spans="2:10" ht="15" hidden="1">
      <c r="B56" s="55" t="str">
        <f>Residential!A56</f>
        <v>Bromate</v>
      </c>
      <c r="C56" s="7" t="str">
        <f>Residential!B56</f>
        <v>15541-45-4</v>
      </c>
      <c r="D56" s="49" t="str">
        <f>IFERROR(VLOOKUP($C56,Acute!$B$6:$R$298,4,FALSE),"--")</f>
        <v>--</v>
      </c>
      <c r="E56" s="50" t="str">
        <f>IFERROR(VLOOKUP($C56,Acute!$B$6:$R$298,8,FALSE),"--")</f>
        <v>--</v>
      </c>
      <c r="F56" s="51" t="str">
        <f>IFERROR(VLOOKUP($C56,Acute!$B$6:$R$298,13,FALSE),"--")</f>
        <v>--</v>
      </c>
      <c r="G56" s="54" t="str">
        <f>IFERROR(VLOOKUP($C56,Acute!$B$6:$R$298,6,FALSE),"--")</f>
        <v>--</v>
      </c>
      <c r="H56" s="47" t="str">
        <f>IFERROR(VLOOKUP($C56,Acute!$B$6:$R$298,10,FALSE),"--")</f>
        <v>--</v>
      </c>
      <c r="I56" s="53" t="str">
        <f>IFERROR(VLOOKUP($C56,Acute!$B$6:$R$298,16,FALSE),"--")</f>
        <v>--</v>
      </c>
      <c r="J56" s="219">
        <f t="shared" si="0"/>
        <v>0</v>
      </c>
    </row>
    <row r="57" spans="2:10" ht="15" hidden="1">
      <c r="B57" s="55" t="str">
        <f>Residential!A57</f>
        <v>Bromo-2-chloroethane, 1-</v>
      </c>
      <c r="C57" s="7" t="str">
        <f>Residential!B57</f>
        <v>107-04-0</v>
      </c>
      <c r="D57" s="49" t="str">
        <f>IFERROR(VLOOKUP($C57,Acute!$B$6:$R$298,4,FALSE),"--")</f>
        <v>--</v>
      </c>
      <c r="E57" s="50" t="str">
        <f>IFERROR(VLOOKUP($C57,Acute!$B$6:$R$298,8,FALSE),"--")</f>
        <v>--</v>
      </c>
      <c r="F57" s="51" t="str">
        <f>IFERROR(VLOOKUP($C57,Acute!$B$6:$R$298,13,FALSE),"--")</f>
        <v>--</v>
      </c>
      <c r="G57" s="54" t="str">
        <f>IFERROR(VLOOKUP($C57,Acute!$B$6:$R$298,6,FALSE),"--")</f>
        <v>--</v>
      </c>
      <c r="H57" s="47" t="str">
        <f>IFERROR(VLOOKUP($C57,Acute!$B$6:$R$298,10,FALSE),"--")</f>
        <v>--</v>
      </c>
      <c r="I57" s="53" t="str">
        <f>IFERROR(VLOOKUP($C57,Acute!$B$6:$R$298,16,FALSE),"--")</f>
        <v>--</v>
      </c>
      <c r="J57" s="219">
        <f t="shared" si="0"/>
        <v>0</v>
      </c>
    </row>
    <row r="58" spans="2:10" ht="15" hidden="1">
      <c r="B58" s="55" t="str">
        <f>Residential!A58</f>
        <v>Bromobenzene</v>
      </c>
      <c r="C58" s="7" t="str">
        <f>Residential!B58</f>
        <v>108-86-1</v>
      </c>
      <c r="D58" s="49" t="str">
        <f>IFERROR(VLOOKUP($C58,Acute!$B$6:$R$298,4,FALSE),"--")</f>
        <v>--</v>
      </c>
      <c r="E58" s="50" t="str">
        <f>IFERROR(VLOOKUP($C58,Acute!$B$6:$R$298,8,FALSE),"--")</f>
        <v>--</v>
      </c>
      <c r="F58" s="51" t="str">
        <f>IFERROR(VLOOKUP($C58,Acute!$B$6:$R$298,13,FALSE),"--")</f>
        <v>--</v>
      </c>
      <c r="G58" s="54" t="str">
        <f>IFERROR(VLOOKUP($C58,Acute!$B$6:$R$298,6,FALSE),"--")</f>
        <v>--</v>
      </c>
      <c r="H58" s="47" t="str">
        <f>IFERROR(VLOOKUP($C58,Acute!$B$6:$R$298,10,FALSE),"--")</f>
        <v>--</v>
      </c>
      <c r="I58" s="53" t="str">
        <f>IFERROR(VLOOKUP($C58,Acute!$B$6:$R$298,16,FALSE),"--")</f>
        <v>--</v>
      </c>
      <c r="J58" s="219">
        <f t="shared" si="0"/>
        <v>0</v>
      </c>
    </row>
    <row r="59" spans="2:10" ht="15" hidden="1">
      <c r="B59" s="55" t="str">
        <f>Residential!A59</f>
        <v>Bromochloromethane</v>
      </c>
      <c r="C59" s="7" t="str">
        <f>Residential!B59</f>
        <v>74-97-5</v>
      </c>
      <c r="D59" s="49" t="str">
        <f>IFERROR(VLOOKUP($C59,Acute!$B$6:$R$298,4,FALSE),"--")</f>
        <v>--</v>
      </c>
      <c r="E59" s="50" t="str">
        <f>IFERROR(VLOOKUP($C59,Acute!$B$6:$R$298,8,FALSE),"--")</f>
        <v>--</v>
      </c>
      <c r="F59" s="51" t="str">
        <f>IFERROR(VLOOKUP($C59,Acute!$B$6:$R$298,13,FALSE),"--")</f>
        <v>--</v>
      </c>
      <c r="G59" s="54" t="str">
        <f>IFERROR(VLOOKUP($C59,Acute!$B$6:$R$298,6,FALSE),"--")</f>
        <v>--</v>
      </c>
      <c r="H59" s="47" t="str">
        <f>IFERROR(VLOOKUP($C59,Acute!$B$6:$R$298,10,FALSE),"--")</f>
        <v>--</v>
      </c>
      <c r="I59" s="53" t="str">
        <f>IFERROR(VLOOKUP($C59,Acute!$B$6:$R$298,16,FALSE),"--")</f>
        <v>--</v>
      </c>
      <c r="J59" s="219">
        <f t="shared" si="0"/>
        <v>0</v>
      </c>
    </row>
    <row r="60" spans="2:10" ht="15" hidden="1">
      <c r="B60" s="55" t="str">
        <f>Residential!A60</f>
        <v>Bromodichloromethane</v>
      </c>
      <c r="C60" s="7" t="str">
        <f>Residential!B60</f>
        <v>75-27-4</v>
      </c>
      <c r="D60" s="46" t="str">
        <f>IFERROR(VLOOKUP($C60,Acute!$B$6:$R$298,4,FALSE),"--")</f>
        <v>--</v>
      </c>
      <c r="E60" s="47" t="str">
        <f>IFERROR(VLOOKUP($C60,Acute!$B$6:$R$298,8,FALSE),"--")</f>
        <v>--</v>
      </c>
      <c r="F60" s="48" t="str">
        <f>IFERROR(VLOOKUP($C60,Acute!$B$6:$R$298,13,FALSE),"--")</f>
        <v>--</v>
      </c>
      <c r="G60" s="52" t="str">
        <f>IFERROR(VLOOKUP($C60,Acute!$B$6:$R$298,6,FALSE),"--")</f>
        <v>--</v>
      </c>
      <c r="H60" s="47" t="str">
        <f>IFERROR(VLOOKUP($C60,Acute!$B$6:$R$298,10,FALSE),"--")</f>
        <v>--</v>
      </c>
      <c r="I60" s="53" t="str">
        <f>IFERROR(VLOOKUP($C60,Acute!$B$6:$R$298,16,FALSE),"--")</f>
        <v>--</v>
      </c>
      <c r="J60" s="219">
        <f t="shared" si="0"/>
        <v>0</v>
      </c>
    </row>
    <row r="61" spans="2:10" ht="15" hidden="1">
      <c r="B61" s="55" t="str">
        <f>Residential!A61</f>
        <v>Bromoform</v>
      </c>
      <c r="C61" s="7" t="str">
        <f>Residential!B61</f>
        <v>75-25-2</v>
      </c>
      <c r="D61" s="46" t="str">
        <f>IFERROR(VLOOKUP($C61,Acute!$B$6:$R$298,4,FALSE),"--")</f>
        <v>--</v>
      </c>
      <c r="E61" s="47" t="str">
        <f>IFERROR(VLOOKUP($C61,Acute!$B$6:$R$298,8,FALSE),"--")</f>
        <v>--</v>
      </c>
      <c r="F61" s="48" t="str">
        <f>IFERROR(VLOOKUP($C61,Acute!$B$6:$R$298,13,FALSE),"--")</f>
        <v>--</v>
      </c>
      <c r="G61" s="52" t="str">
        <f>IFERROR(VLOOKUP($C61,Acute!$B$6:$R$298,6,FALSE),"--")</f>
        <v>--</v>
      </c>
      <c r="H61" s="47" t="str">
        <f>IFERROR(VLOOKUP($C61,Acute!$B$6:$R$298,10,FALSE),"--")</f>
        <v>--</v>
      </c>
      <c r="I61" s="53" t="str">
        <f>IFERROR(VLOOKUP($C61,Acute!$B$6:$R$298,16,FALSE),"--")</f>
        <v>--</v>
      </c>
      <c r="J61" s="219">
        <f t="shared" si="0"/>
        <v>0</v>
      </c>
    </row>
    <row r="62" spans="2:10" ht="14.25">
      <c r="B62" s="417" t="str">
        <f>Residential!A62</f>
        <v>Bromomethane</v>
      </c>
      <c r="C62" s="418" t="str">
        <f>Residential!B62</f>
        <v>74-83-9</v>
      </c>
      <c r="D62" s="404">
        <f>IFERROR(VLOOKUP($C62,Acute!$B$6:$R$298,4,FALSE),"--")</f>
        <v>3900</v>
      </c>
      <c r="E62" s="392">
        <f>IFERROR(VLOOKUP($C62,Acute!$B$6:$R$298,8,FALSE),"--")</f>
        <v>130000</v>
      </c>
      <c r="F62" s="398">
        <f>IFERROR(VLOOKUP($C62,Acute!$B$6:$R$298,13,FALSE),"--")</f>
        <v>19000</v>
      </c>
      <c r="G62" s="404">
        <f>IFERROR(VLOOKUP($C62,Acute!$B$6:$R$298,6,FALSE),"--")</f>
        <v>12000</v>
      </c>
      <c r="H62" s="392">
        <f>IFERROR(VLOOKUP($C62,Acute!$B$6:$R$298,10,FALSE),"--")</f>
        <v>400000</v>
      </c>
      <c r="I62" s="398">
        <f>IFERROR(VLOOKUP($C62,Acute!$B$6:$R$298,16,FALSE),"--")</f>
        <v>58000</v>
      </c>
      <c r="J62" s="219">
        <f t="shared" si="0"/>
        <v>1</v>
      </c>
    </row>
    <row r="63" spans="2:10" ht="14.25">
      <c r="B63" s="417" t="str">
        <f>Residential!A63</f>
        <v>Bromopropane, 1-</v>
      </c>
      <c r="C63" s="418" t="str">
        <f>Residential!B63</f>
        <v>106-94-5</v>
      </c>
      <c r="D63" s="404">
        <f>IFERROR(VLOOKUP($C63,Acute!$B$6:$R$298,4,FALSE),"--")</f>
        <v>1700</v>
      </c>
      <c r="E63" s="392">
        <f>IFERROR(VLOOKUP($C63,Acute!$B$6:$R$298,8,FALSE),"--")</f>
        <v>57000</v>
      </c>
      <c r="F63" s="398">
        <f>IFERROR(VLOOKUP($C63,Acute!$B$6:$R$298,13,FALSE),"--")</f>
        <v>9700</v>
      </c>
      <c r="G63" s="404">
        <f>IFERROR(VLOOKUP($C63,Acute!$B$6:$R$298,6,FALSE),"--")</f>
        <v>5100</v>
      </c>
      <c r="H63" s="392">
        <f>IFERROR(VLOOKUP($C63,Acute!$B$6:$R$298,10,FALSE),"--")</f>
        <v>170000</v>
      </c>
      <c r="I63" s="398">
        <f>IFERROR(VLOOKUP($C63,Acute!$B$6:$R$298,16,FALSE),"--")</f>
        <v>29000</v>
      </c>
      <c r="J63" s="219">
        <f t="shared" si="0"/>
        <v>1</v>
      </c>
    </row>
    <row r="64" spans="2:10" ht="14.25">
      <c r="B64" s="417" t="str">
        <f>Residential!A64</f>
        <v>Butadiene, 1,3-</v>
      </c>
      <c r="C64" s="418" t="str">
        <f>Residential!B64</f>
        <v>106-99-0</v>
      </c>
      <c r="D64" s="404">
        <f>IFERROR(VLOOKUP($C64,Acute!$B$6:$R$298,4,FALSE),"--")</f>
        <v>660</v>
      </c>
      <c r="E64" s="392">
        <f>IFERROR(VLOOKUP($C64,Acute!$B$6:$R$298,8,FALSE),"--")</f>
        <v>22000</v>
      </c>
      <c r="F64" s="398">
        <f>IFERROR(VLOOKUP($C64,Acute!$B$6:$R$298,13,FALSE),"--")</f>
        <v>310</v>
      </c>
      <c r="G64" s="404">
        <f>IFERROR(VLOOKUP($C64,Acute!$B$6:$R$298,6,FALSE),"--")</f>
        <v>2000</v>
      </c>
      <c r="H64" s="392">
        <f>IFERROR(VLOOKUP($C64,Acute!$B$6:$R$298,10,FALSE),"--")</f>
        <v>67000</v>
      </c>
      <c r="I64" s="398">
        <f>IFERROR(VLOOKUP($C64,Acute!$B$6:$R$298,16,FALSE),"--")</f>
        <v>930</v>
      </c>
      <c r="J64" s="219">
        <f t="shared" si="0"/>
        <v>1</v>
      </c>
    </row>
    <row r="65" spans="2:10" ht="15" hidden="1">
      <c r="B65" s="55" t="str">
        <f>Residential!A65</f>
        <v>Butyl alcohol, sec-</v>
      </c>
      <c r="C65" s="7" t="str">
        <f>Residential!B65</f>
        <v>78-92-2</v>
      </c>
      <c r="D65" s="46" t="str">
        <f>IFERROR(VLOOKUP($C65,Acute!$B$6:$R$298,4,FALSE),"--")</f>
        <v>--</v>
      </c>
      <c r="E65" s="47" t="str">
        <f>IFERROR(VLOOKUP($C65,Acute!$B$6:$R$298,8,FALSE),"--")</f>
        <v>--</v>
      </c>
      <c r="F65" s="48" t="str">
        <f>IFERROR(VLOOKUP($C65,Acute!$B$6:$R$298,13,FALSE),"--")</f>
        <v>--</v>
      </c>
      <c r="G65" s="52" t="str">
        <f>IFERROR(VLOOKUP($C65,Acute!$B$6:$R$298,6,FALSE),"--")</f>
        <v>--</v>
      </c>
      <c r="H65" s="47" t="str">
        <f>IFERROR(VLOOKUP($C65,Acute!$B$6:$R$298,10,FALSE),"--")</f>
        <v>--</v>
      </c>
      <c r="I65" s="53" t="str">
        <f>IFERROR(VLOOKUP($C65,Acute!$B$6:$R$298,16,FALSE),"--")</f>
        <v>--</v>
      </c>
      <c r="J65" s="219">
        <f t="shared" si="0"/>
        <v>0</v>
      </c>
    </row>
    <row r="66" spans="2:10" ht="15" hidden="1">
      <c r="B66" s="55" t="str">
        <f>Residential!A66</f>
        <v>Butyl Alcohol, t-</v>
      </c>
      <c r="C66" s="7" t="str">
        <f>Residential!B66</f>
        <v>75-65-0</v>
      </c>
      <c r="D66" s="46" t="str">
        <f>IFERROR(VLOOKUP($C66,Acute!$B$6:$R$298,4,FALSE),"--")</f>
        <v>--</v>
      </c>
      <c r="E66" s="47" t="str">
        <f>IFERROR(VLOOKUP($C66,Acute!$B$6:$R$298,8,FALSE),"--")</f>
        <v>--</v>
      </c>
      <c r="F66" s="48" t="str">
        <f>IFERROR(VLOOKUP($C66,Acute!$B$6:$R$298,13,FALSE),"--")</f>
        <v>--</v>
      </c>
      <c r="G66" s="52" t="str">
        <f>IFERROR(VLOOKUP($C66,Acute!$B$6:$R$298,6,FALSE),"--")</f>
        <v>--</v>
      </c>
      <c r="H66" s="47" t="str">
        <f>IFERROR(VLOOKUP($C66,Acute!$B$6:$R$298,10,FALSE),"--")</f>
        <v>--</v>
      </c>
      <c r="I66" s="53" t="str">
        <f>IFERROR(VLOOKUP($C66,Acute!$B$6:$R$298,16,FALSE),"--")</f>
        <v>--</v>
      </c>
      <c r="J66" s="219">
        <f t="shared" si="0"/>
        <v>0</v>
      </c>
    </row>
    <row r="67" spans="2:10" ht="15" hidden="1">
      <c r="B67" s="55" t="str">
        <f>Residential!A67</f>
        <v>Butylated hydroxyanisole</v>
      </c>
      <c r="C67" s="7" t="str">
        <f>Residential!B67</f>
        <v>25013-16-5</v>
      </c>
      <c r="D67" s="46" t="str">
        <f>IFERROR(VLOOKUP($C67,Acute!$B$6:$R$298,4,FALSE),"--")</f>
        <v>--</v>
      </c>
      <c r="E67" s="47" t="str">
        <f>IFERROR(VLOOKUP($C67,Acute!$B$6:$R$298,8,FALSE),"--")</f>
        <v>--</v>
      </c>
      <c r="F67" s="48" t="str">
        <f>IFERROR(VLOOKUP($C67,Acute!$B$6:$R$298,13,FALSE),"--")</f>
        <v>--</v>
      </c>
      <c r="G67" s="52" t="str">
        <f>IFERROR(VLOOKUP($C67,Acute!$B$6:$R$298,6,FALSE),"--")</f>
        <v>--</v>
      </c>
      <c r="H67" s="47" t="str">
        <f>IFERROR(VLOOKUP($C67,Acute!$B$6:$R$298,10,FALSE),"--")</f>
        <v>--</v>
      </c>
      <c r="I67" s="53" t="str">
        <f>IFERROR(VLOOKUP($C67,Acute!$B$6:$R$298,16,FALSE),"--")</f>
        <v>--</v>
      </c>
      <c r="J67" s="219">
        <f t="shared" si="0"/>
        <v>0</v>
      </c>
    </row>
    <row r="68" spans="2:10" ht="14.25">
      <c r="B68" s="417" t="str">
        <f>Residential!A68</f>
        <v>Cadmium (Diet)</v>
      </c>
      <c r="C68" s="418" t="str">
        <f>Residential!B68</f>
        <v>7440-43-9</v>
      </c>
      <c r="D68" s="409">
        <f>IFERROR(VLOOKUP($C68,Acute!$B$6:$R$298,4,FALSE),"--")</f>
        <v>0.03</v>
      </c>
      <c r="E68" s="392" t="str">
        <f>IFERROR(VLOOKUP($C68,Acute!$B$6:$R$298,8,FALSE),"--")</f>
        <v>NV</v>
      </c>
      <c r="F68" s="398" t="str">
        <f>IFERROR(VLOOKUP($C68,Acute!$B$6:$R$298,13,FALSE),"--")</f>
        <v>NV</v>
      </c>
      <c r="G68" s="409">
        <f>IFERROR(VLOOKUP($C68,Acute!$B$6:$R$298,6,FALSE),"--")</f>
        <v>0.09</v>
      </c>
      <c r="H68" s="392" t="str">
        <f>IFERROR(VLOOKUP($C68,Acute!$B$6:$R$298,10,FALSE),"--")</f>
        <v>NV</v>
      </c>
      <c r="I68" s="398" t="str">
        <f>IFERROR(VLOOKUP($C68,Acute!$B$6:$R$298,16,FALSE),"--")</f>
        <v>NV</v>
      </c>
      <c r="J68" s="219">
        <f t="shared" si="0"/>
        <v>1</v>
      </c>
    </row>
    <row r="69" spans="2:10" ht="14.25">
      <c r="B69" s="417" t="str">
        <f>Residential!A69</f>
        <v>Cadmium (Water)</v>
      </c>
      <c r="C69" s="418" t="str">
        <f>Residential!B69</f>
        <v>7440-43-9</v>
      </c>
      <c r="D69" s="409">
        <f>IFERROR(VLOOKUP($C69,Acute!$B$6:$R$298,4,FALSE),"--")</f>
        <v>0.03</v>
      </c>
      <c r="E69" s="392" t="str">
        <f>IFERROR(VLOOKUP($C69,Acute!$B$6:$R$298,8,FALSE),"--")</f>
        <v>NV</v>
      </c>
      <c r="F69" s="398" t="str">
        <f>IFERROR(VLOOKUP($C69,Acute!$B$6:$R$298,13,FALSE),"--")</f>
        <v>NV</v>
      </c>
      <c r="G69" s="409">
        <f>IFERROR(VLOOKUP($C69,Acute!$B$6:$R$298,6,FALSE),"--")</f>
        <v>0.09</v>
      </c>
      <c r="H69" s="392" t="str">
        <f>IFERROR(VLOOKUP($C69,Acute!$B$6:$R$298,10,FALSE),"--")</f>
        <v>NV</v>
      </c>
      <c r="I69" s="398" t="str">
        <f>IFERROR(VLOOKUP($C69,Acute!$B$6:$R$298,16,FALSE),"--")</f>
        <v>NV</v>
      </c>
      <c r="J69" s="219">
        <f t="shared" si="0"/>
        <v>1</v>
      </c>
    </row>
    <row r="70" spans="2:10" ht="15" hidden="1">
      <c r="B70" s="55" t="str">
        <f>Residential!A70</f>
        <v>Calcium Cyanide</v>
      </c>
      <c r="C70" s="7" t="str">
        <f>Residential!B70</f>
        <v>592-01-8</v>
      </c>
      <c r="D70" s="46" t="str">
        <f>IFERROR(VLOOKUP($C70,Acute!$B$6:$R$298,4,FALSE),"--")</f>
        <v>--</v>
      </c>
      <c r="E70" s="47" t="str">
        <f>IFERROR(VLOOKUP($C70,Acute!$B$6:$R$298,8,FALSE),"--")</f>
        <v>--</v>
      </c>
      <c r="F70" s="48" t="str">
        <f>IFERROR(VLOOKUP($C70,Acute!$B$6:$R$298,13,FALSE),"--")</f>
        <v>--</v>
      </c>
      <c r="G70" s="52" t="str">
        <f>IFERROR(VLOOKUP($C70,Acute!$B$6:$R$298,6,FALSE),"--")</f>
        <v>--</v>
      </c>
      <c r="H70" s="47" t="str">
        <f>IFERROR(VLOOKUP($C70,Acute!$B$6:$R$298,10,FALSE),"--")</f>
        <v>--</v>
      </c>
      <c r="I70" s="53" t="str">
        <f>IFERROR(VLOOKUP($C70,Acute!$B$6:$R$298,16,FALSE),"--")</f>
        <v>--</v>
      </c>
      <c r="J70" s="219">
        <f t="shared" ref="J70:J133" si="1">IF(ISNUMBER(D70),1,0)</f>
        <v>0</v>
      </c>
    </row>
    <row r="71" spans="2:10" ht="14.25">
      <c r="B71" s="417" t="str">
        <f>Residential!A71</f>
        <v>Caprolactam</v>
      </c>
      <c r="C71" s="418" t="str">
        <f>Residential!B71</f>
        <v>105-60-2</v>
      </c>
      <c r="D71" s="404">
        <f>IFERROR(VLOOKUP($C71,Acute!$B$6:$R$298,4,FALSE),"--")</f>
        <v>50</v>
      </c>
      <c r="E71" s="392" t="str">
        <f>IFERROR(VLOOKUP($C71,Acute!$B$6:$R$298,8,FALSE),"--")</f>
        <v>NV</v>
      </c>
      <c r="F71" s="398" t="str">
        <f>IFERROR(VLOOKUP($C71,Acute!$B$6:$R$298,13,FALSE),"--")</f>
        <v>NV</v>
      </c>
      <c r="G71" s="404">
        <f>IFERROR(VLOOKUP($C71,Acute!$B$6:$R$298,6,FALSE),"--")</f>
        <v>150</v>
      </c>
      <c r="H71" s="392" t="str">
        <f>IFERROR(VLOOKUP($C71,Acute!$B$6:$R$298,10,FALSE),"--")</f>
        <v>NV</v>
      </c>
      <c r="I71" s="398" t="str">
        <f>IFERROR(VLOOKUP($C71,Acute!$B$6:$R$298,16,FALSE),"--")</f>
        <v>NV</v>
      </c>
      <c r="J71" s="219">
        <f t="shared" si="1"/>
        <v>1</v>
      </c>
    </row>
    <row r="72" spans="2:10" ht="15" hidden="1">
      <c r="B72" s="55" t="str">
        <f>Residential!A72</f>
        <v>Captafol</v>
      </c>
      <c r="C72" s="7" t="str">
        <f>Residential!B72</f>
        <v>2425-06-1</v>
      </c>
      <c r="D72" s="46" t="str">
        <f>IFERROR(VLOOKUP($C72,Acute!$B$6:$R$298,4,FALSE),"--")</f>
        <v>--</v>
      </c>
      <c r="E72" s="47" t="str">
        <f>IFERROR(VLOOKUP($C72,Acute!$B$6:$R$298,8,FALSE),"--")</f>
        <v>--</v>
      </c>
      <c r="F72" s="48" t="str">
        <f>IFERROR(VLOOKUP($C72,Acute!$B$6:$R$298,13,FALSE),"--")</f>
        <v>--</v>
      </c>
      <c r="G72" s="52" t="str">
        <f>IFERROR(VLOOKUP($C72,Acute!$B$6:$R$298,6,FALSE),"--")</f>
        <v>--</v>
      </c>
      <c r="H72" s="47" t="str">
        <f>IFERROR(VLOOKUP($C72,Acute!$B$6:$R$298,10,FALSE),"--")</f>
        <v>--</v>
      </c>
      <c r="I72" s="53" t="str">
        <f>IFERROR(VLOOKUP($C72,Acute!$B$6:$R$298,16,FALSE),"--")</f>
        <v>--</v>
      </c>
      <c r="J72" s="219">
        <f t="shared" si="1"/>
        <v>0</v>
      </c>
    </row>
    <row r="73" spans="2:10" ht="15" hidden="1">
      <c r="B73" s="55" t="str">
        <f>Residential!A73</f>
        <v>Captan</v>
      </c>
      <c r="C73" s="7" t="str">
        <f>Residential!B73</f>
        <v>133-06-2</v>
      </c>
      <c r="D73" s="46" t="str">
        <f>IFERROR(VLOOKUP($C73,Acute!$B$6:$R$298,4,FALSE),"--")</f>
        <v>--</v>
      </c>
      <c r="E73" s="47" t="str">
        <f>IFERROR(VLOOKUP($C73,Acute!$B$6:$R$298,8,FALSE),"--")</f>
        <v>--</v>
      </c>
      <c r="F73" s="48" t="str">
        <f>IFERROR(VLOOKUP($C73,Acute!$B$6:$R$298,13,FALSE),"--")</f>
        <v>--</v>
      </c>
      <c r="G73" s="52" t="str">
        <f>IFERROR(VLOOKUP($C73,Acute!$B$6:$R$298,6,FALSE),"--")</f>
        <v>--</v>
      </c>
      <c r="H73" s="47" t="str">
        <f>IFERROR(VLOOKUP($C73,Acute!$B$6:$R$298,10,FALSE),"--")</f>
        <v>--</v>
      </c>
      <c r="I73" s="53" t="str">
        <f>IFERROR(VLOOKUP($C73,Acute!$B$6:$R$298,16,FALSE),"--")</f>
        <v>--</v>
      </c>
      <c r="J73" s="219">
        <f t="shared" si="1"/>
        <v>0</v>
      </c>
    </row>
    <row r="74" spans="2:10" ht="14.25">
      <c r="B74" s="417" t="str">
        <f>Residential!A74</f>
        <v>Carbon Disulfide</v>
      </c>
      <c r="C74" s="418" t="str">
        <f>Residential!B74</f>
        <v>75-15-0</v>
      </c>
      <c r="D74" s="404">
        <f>IFERROR(VLOOKUP($C74,Acute!$B$6:$R$298,4,FALSE),"--")</f>
        <v>6200</v>
      </c>
      <c r="E74" s="392">
        <f>IFERROR(VLOOKUP($C74,Acute!$B$6:$R$298,8,FALSE),"--")</f>
        <v>210000</v>
      </c>
      <c r="F74" s="398">
        <f>IFERROR(VLOOKUP($C74,Acute!$B$6:$R$298,13,FALSE),"--")</f>
        <v>16000</v>
      </c>
      <c r="G74" s="404">
        <f>IFERROR(VLOOKUP($C74,Acute!$B$6:$R$298,6,FALSE),"--")</f>
        <v>19000</v>
      </c>
      <c r="H74" s="392">
        <f>IFERROR(VLOOKUP($C74,Acute!$B$6:$R$298,10,FALSE),"--")</f>
        <v>630000</v>
      </c>
      <c r="I74" s="398">
        <f>IFERROR(VLOOKUP($C74,Acute!$B$6:$R$298,16,FALSE),"--")</f>
        <v>51000</v>
      </c>
      <c r="J74" s="219">
        <f t="shared" si="1"/>
        <v>1</v>
      </c>
    </row>
    <row r="75" spans="2:10" ht="14.25">
      <c r="B75" s="417" t="str">
        <f>Residential!A75</f>
        <v>Carbon Tetrachloride</v>
      </c>
      <c r="C75" s="418" t="str">
        <f>Residential!B75</f>
        <v>56-23-5</v>
      </c>
      <c r="D75" s="404">
        <f>IFERROR(VLOOKUP($C75,Acute!$B$6:$R$298,4,FALSE),"--")</f>
        <v>1900</v>
      </c>
      <c r="E75" s="392">
        <f>IFERROR(VLOOKUP($C75,Acute!$B$6:$R$298,8,FALSE),"--")</f>
        <v>63000</v>
      </c>
      <c r="F75" s="398">
        <f>IFERROR(VLOOKUP($C75,Acute!$B$6:$R$298,13,FALSE),"--")</f>
        <v>2900</v>
      </c>
      <c r="G75" s="404">
        <f>IFERROR(VLOOKUP($C75,Acute!$B$6:$R$298,6,FALSE),"--")</f>
        <v>5700</v>
      </c>
      <c r="H75" s="392">
        <f>IFERROR(VLOOKUP($C75,Acute!$B$6:$R$298,10,FALSE),"--")</f>
        <v>190000</v>
      </c>
      <c r="I75" s="398">
        <f>IFERROR(VLOOKUP($C75,Acute!$B$6:$R$298,16,FALSE),"--")</f>
        <v>8700</v>
      </c>
      <c r="J75" s="219">
        <f t="shared" si="1"/>
        <v>1</v>
      </c>
    </row>
    <row r="76" spans="2:10" ht="14.25">
      <c r="B76" s="417" t="str">
        <f>Residential!A76</f>
        <v>Carbonyl Sulfide</v>
      </c>
      <c r="C76" s="418" t="str">
        <f>Residential!B76</f>
        <v>463-58-1</v>
      </c>
      <c r="D76" s="404">
        <f>IFERROR(VLOOKUP($C76,Acute!$B$6:$R$298,4,FALSE),"--")</f>
        <v>660</v>
      </c>
      <c r="E76" s="392">
        <f>IFERROR(VLOOKUP($C76,Acute!$B$6:$R$298,8,FALSE),"--")</f>
        <v>22000</v>
      </c>
      <c r="F76" s="398">
        <f>IFERROR(VLOOKUP($C76,Acute!$B$6:$R$298,13,FALSE),"--")</f>
        <v>25</v>
      </c>
      <c r="G76" s="404">
        <f>IFERROR(VLOOKUP($C76,Acute!$B$6:$R$298,6,FALSE),"--")</f>
        <v>2000</v>
      </c>
      <c r="H76" s="392">
        <f>IFERROR(VLOOKUP($C76,Acute!$B$6:$R$298,10,FALSE),"--")</f>
        <v>67000</v>
      </c>
      <c r="I76" s="398">
        <f>IFERROR(VLOOKUP($C76,Acute!$B$6:$R$298,16,FALSE),"--")</f>
        <v>77</v>
      </c>
      <c r="J76" s="219">
        <f t="shared" si="1"/>
        <v>1</v>
      </c>
    </row>
    <row r="77" spans="2:10" ht="15" hidden="1">
      <c r="B77" s="55" t="str">
        <f>Residential!A77</f>
        <v>Ceric oxide</v>
      </c>
      <c r="C77" s="7" t="str">
        <f>Residential!B77</f>
        <v>1306-38-3</v>
      </c>
      <c r="D77" s="46" t="str">
        <f>IFERROR(VLOOKUP($C77,Acute!$B$6:$R$298,4,FALSE),"--")</f>
        <v>--</v>
      </c>
      <c r="E77" s="47" t="str">
        <f>IFERROR(VLOOKUP($C77,Acute!$B$6:$R$298,8,FALSE),"--")</f>
        <v>--</v>
      </c>
      <c r="F77" s="48" t="str">
        <f>IFERROR(VLOOKUP($C77,Acute!$B$6:$R$298,13,FALSE),"--")</f>
        <v>--</v>
      </c>
      <c r="G77" s="218" t="str">
        <f>IFERROR(VLOOKUP($C77,Acute!$B$6:$R$298,6,FALSE),"--")</f>
        <v>--</v>
      </c>
      <c r="H77" s="47" t="str">
        <f>IFERROR(VLOOKUP($C77,Acute!$B$6:$R$298,10,FALSE),"--")</f>
        <v>--</v>
      </c>
      <c r="I77" s="53" t="str">
        <f>IFERROR(VLOOKUP($C77,Acute!$B$6:$R$298,16,FALSE),"--")</f>
        <v>--</v>
      </c>
      <c r="J77" s="219">
        <f t="shared" si="1"/>
        <v>0</v>
      </c>
    </row>
    <row r="78" spans="2:10" ht="14.25">
      <c r="B78" s="417" t="str">
        <f>Residential!A78</f>
        <v>Chlordane (technical mixture)</v>
      </c>
      <c r="C78" s="418" t="str">
        <f>Residential!B78</f>
        <v>12789-03-6</v>
      </c>
      <c r="D78" s="405">
        <f>IFERROR(VLOOKUP($C78,Acute!$B$6:$R$298,4,FALSE),"--")</f>
        <v>0.2</v>
      </c>
      <c r="E78" s="394">
        <f>IFERROR(VLOOKUP($C78,Acute!$B$6:$R$298,8,FALSE),"--")</f>
        <v>6.7</v>
      </c>
      <c r="F78" s="398">
        <f>IFERROR(VLOOKUP($C78,Acute!$B$6:$R$298,13,FALSE),"--")</f>
        <v>1100</v>
      </c>
      <c r="G78" s="405">
        <f>IFERROR(VLOOKUP($C78,Acute!$B$6:$R$298,6,FALSE),"--")</f>
        <v>0.6</v>
      </c>
      <c r="H78" s="392">
        <f>IFERROR(VLOOKUP($C78,Acute!$B$6:$R$298,10,FALSE),"--")</f>
        <v>20</v>
      </c>
      <c r="I78" s="398">
        <f>IFERROR(VLOOKUP($C78,Acute!$B$6:$R$298,16,FALSE),"--")</f>
        <v>3300</v>
      </c>
      <c r="J78" s="219">
        <f t="shared" si="1"/>
        <v>1</v>
      </c>
    </row>
    <row r="79" spans="2:10" ht="15" hidden="1">
      <c r="B79" s="55" t="str">
        <f>Residential!A79</f>
        <v>Chlordecone (Kepone)</v>
      </c>
      <c r="C79" s="7" t="str">
        <f>Residential!B79</f>
        <v>143-50-0</v>
      </c>
      <c r="D79" s="46" t="str">
        <f>IFERROR(VLOOKUP($C79,Acute!$B$6:$R$298,4,FALSE),"--")</f>
        <v>--</v>
      </c>
      <c r="E79" s="47" t="str">
        <f>IFERROR(VLOOKUP($C79,Acute!$B$6:$R$298,8,FALSE),"--")</f>
        <v>--</v>
      </c>
      <c r="F79" s="48" t="str">
        <f>IFERROR(VLOOKUP($C79,Acute!$B$6:$R$298,13,FALSE),"--")</f>
        <v>--</v>
      </c>
      <c r="G79" s="52" t="str">
        <f>IFERROR(VLOOKUP($C79,Acute!$B$6:$R$298,6,FALSE),"--")</f>
        <v>--</v>
      </c>
      <c r="H79" s="47" t="str">
        <f>IFERROR(VLOOKUP($C79,Acute!$B$6:$R$298,10,FALSE),"--")</f>
        <v>--</v>
      </c>
      <c r="I79" s="53" t="str">
        <f>IFERROR(VLOOKUP($C79,Acute!$B$6:$R$298,16,FALSE),"--")</f>
        <v>--</v>
      </c>
      <c r="J79" s="219">
        <f t="shared" si="1"/>
        <v>0</v>
      </c>
    </row>
    <row r="80" spans="2:10" ht="14.25">
      <c r="B80" s="417" t="str">
        <f>Residential!A80</f>
        <v>Chlorine</v>
      </c>
      <c r="C80" s="418" t="str">
        <f>Residential!B80</f>
        <v>7782-50-5</v>
      </c>
      <c r="D80" s="407">
        <f>IFERROR(VLOOKUP($C80,Acute!$B$6:$R$298,4,FALSE),"--")</f>
        <v>170</v>
      </c>
      <c r="E80" s="393">
        <f>IFERROR(VLOOKUP($C80,Acute!$B$6:$R$298,8,FALSE),"--")</f>
        <v>5700</v>
      </c>
      <c r="F80" s="413">
        <f>IFERROR(VLOOKUP($C80,Acute!$B$6:$R$298,13,FALSE),"--")</f>
        <v>470</v>
      </c>
      <c r="G80" s="407">
        <f>IFERROR(VLOOKUP($C80,Acute!$B$6:$R$298,6,FALSE),"--")</f>
        <v>510</v>
      </c>
      <c r="H80" s="393">
        <f>IFERROR(VLOOKUP($C80,Acute!$B$6:$R$298,10,FALSE),"--")</f>
        <v>17000</v>
      </c>
      <c r="I80" s="398">
        <f>IFERROR(VLOOKUP($C80,Acute!$B$6:$R$298,16,FALSE),"--")</f>
        <v>1400</v>
      </c>
      <c r="J80" s="219">
        <f t="shared" si="1"/>
        <v>1</v>
      </c>
    </row>
    <row r="81" spans="2:10" ht="14.25">
      <c r="B81" s="417" t="str">
        <f>Residential!A81</f>
        <v>Chlorine Dioxide</v>
      </c>
      <c r="C81" s="418" t="str">
        <f>Residential!B81</f>
        <v>10049-04-4</v>
      </c>
      <c r="D81" s="407">
        <f>IFERROR(VLOOKUP($C81,Acute!$B$6:$R$298,4,FALSE),"--")</f>
        <v>2.8</v>
      </c>
      <c r="E81" s="393">
        <f>IFERROR(VLOOKUP($C81,Acute!$B$6:$R$298,8,FALSE),"--")</f>
        <v>93</v>
      </c>
      <c r="F81" s="413">
        <f>IFERROR(VLOOKUP($C81,Acute!$B$6:$R$298,13,FALSE),"--")</f>
        <v>2.8</v>
      </c>
      <c r="G81" s="407">
        <f>IFERROR(VLOOKUP($C81,Acute!$B$6:$R$298,6,FALSE),"--")</f>
        <v>8.4</v>
      </c>
      <c r="H81" s="393">
        <f>IFERROR(VLOOKUP($C81,Acute!$B$6:$R$298,10,FALSE),"--")</f>
        <v>280</v>
      </c>
      <c r="I81" s="398">
        <f>IFERROR(VLOOKUP($C81,Acute!$B$6:$R$298,16,FALSE),"--")</f>
        <v>8.3000000000000007</v>
      </c>
      <c r="J81" s="219">
        <f t="shared" si="1"/>
        <v>1</v>
      </c>
    </row>
    <row r="82" spans="2:10" ht="15" hidden="1">
      <c r="B82" s="55" t="str">
        <f>Residential!A82</f>
        <v>Chloro-1,1-difluoroethane, 1-</v>
      </c>
      <c r="C82" s="7" t="str">
        <f>Residential!B82</f>
        <v>75-68-3</v>
      </c>
      <c r="D82" s="46" t="str">
        <f>IFERROR(VLOOKUP($C82,Acute!$B$6:$R$298,4,FALSE),"--")</f>
        <v>--</v>
      </c>
      <c r="E82" s="47" t="str">
        <f>IFERROR(VLOOKUP($C82,Acute!$B$6:$R$298,8,FALSE),"--")</f>
        <v>--</v>
      </c>
      <c r="F82" s="48" t="str">
        <f>IFERROR(VLOOKUP($C82,Acute!$B$6:$R$298,13,FALSE),"--")</f>
        <v>--</v>
      </c>
      <c r="G82" s="52" t="str">
        <f>IFERROR(VLOOKUP($C82,Acute!$B$6:$R$298,6,FALSE),"--")</f>
        <v>--</v>
      </c>
      <c r="H82" s="47" t="str">
        <f>IFERROR(VLOOKUP($C82,Acute!$B$6:$R$298,10,FALSE),"--")</f>
        <v>--</v>
      </c>
      <c r="I82" s="53" t="str">
        <f>IFERROR(VLOOKUP($C82,Acute!$B$6:$R$298,16,FALSE),"--")</f>
        <v>--</v>
      </c>
      <c r="J82" s="219">
        <f t="shared" si="1"/>
        <v>0</v>
      </c>
    </row>
    <row r="83" spans="2:10" ht="15" hidden="1">
      <c r="B83" s="55" t="str">
        <f>Residential!A83</f>
        <v>Chloro-1,3-butadiene, 2- (Chloroprene)</v>
      </c>
      <c r="C83" s="7" t="str">
        <f>Residential!B83</f>
        <v>126-99-8</v>
      </c>
      <c r="D83" s="46" t="str">
        <f>IFERROR(VLOOKUP($C83,Acute!$B$6:$R$298,4,FALSE),"--")</f>
        <v>--</v>
      </c>
      <c r="E83" s="47" t="str">
        <f>IFERROR(VLOOKUP($C83,Acute!$B$6:$R$298,8,FALSE),"--")</f>
        <v>--</v>
      </c>
      <c r="F83" s="48" t="str">
        <f>IFERROR(VLOOKUP($C83,Acute!$B$6:$R$298,13,FALSE),"--")</f>
        <v>--</v>
      </c>
      <c r="G83" s="52" t="str">
        <f>IFERROR(VLOOKUP($C83,Acute!$B$6:$R$298,6,FALSE),"--")</f>
        <v>--</v>
      </c>
      <c r="H83" s="47" t="str">
        <f>IFERROR(VLOOKUP($C83,Acute!$B$6:$R$298,10,FALSE),"--")</f>
        <v>--</v>
      </c>
      <c r="I83" s="53" t="str">
        <f>IFERROR(VLOOKUP($C83,Acute!$B$6:$R$298,16,FALSE),"--")</f>
        <v>--</v>
      </c>
      <c r="J83" s="219">
        <f t="shared" si="1"/>
        <v>0</v>
      </c>
    </row>
    <row r="84" spans="2:10" ht="15" hidden="1">
      <c r="B84" s="55" t="str">
        <f>Residential!A84</f>
        <v>Chloro-2-methylaniline, 4-</v>
      </c>
      <c r="C84" s="7" t="str">
        <f>Residential!B84</f>
        <v>95-69-2</v>
      </c>
      <c r="D84" s="46" t="str">
        <f>IFERROR(VLOOKUP($C84,Acute!$B$6:$R$298,4,FALSE),"--")</f>
        <v>--</v>
      </c>
      <c r="E84" s="47" t="str">
        <f>IFERROR(VLOOKUP($C84,Acute!$B$6:$R$298,8,FALSE),"--")</f>
        <v>--</v>
      </c>
      <c r="F84" s="48" t="str">
        <f>IFERROR(VLOOKUP($C84,Acute!$B$6:$R$298,13,FALSE),"--")</f>
        <v>--</v>
      </c>
      <c r="G84" s="52" t="str">
        <f>IFERROR(VLOOKUP($C84,Acute!$B$6:$R$298,6,FALSE),"--")</f>
        <v>--</v>
      </c>
      <c r="H84" s="47" t="str">
        <f>IFERROR(VLOOKUP($C84,Acute!$B$6:$R$298,10,FALSE),"--")</f>
        <v>--</v>
      </c>
      <c r="I84" s="53" t="str">
        <f>IFERROR(VLOOKUP($C84,Acute!$B$6:$R$298,16,FALSE),"--")</f>
        <v>--</v>
      </c>
      <c r="J84" s="219">
        <f t="shared" si="1"/>
        <v>0</v>
      </c>
    </row>
    <row r="85" spans="2:10" ht="15" hidden="1">
      <c r="B85" s="55" t="str">
        <f>Residential!A85</f>
        <v>Chloroacetophenone, 2-</v>
      </c>
      <c r="C85" s="7" t="str">
        <f>Residential!B85</f>
        <v>532-27-4</v>
      </c>
      <c r="D85" s="46" t="str">
        <f>IFERROR(VLOOKUP($C85,Acute!$B$6:$R$298,4,FALSE),"--")</f>
        <v>--</v>
      </c>
      <c r="E85" s="47" t="str">
        <f>IFERROR(VLOOKUP($C85,Acute!$B$6:$R$298,8,FALSE),"--")</f>
        <v>--</v>
      </c>
      <c r="F85" s="48" t="str">
        <f>IFERROR(VLOOKUP($C85,Acute!$B$6:$R$298,13,FALSE),"--")</f>
        <v>--</v>
      </c>
      <c r="G85" s="52" t="str">
        <f>IFERROR(VLOOKUP($C85,Acute!$B$6:$R$298,6,FALSE),"--")</f>
        <v>--</v>
      </c>
      <c r="H85" s="47" t="str">
        <f>IFERROR(VLOOKUP($C85,Acute!$B$6:$R$298,10,FALSE),"--")</f>
        <v>--</v>
      </c>
      <c r="I85" s="53" t="str">
        <f>IFERROR(VLOOKUP($C85,Acute!$B$6:$R$298,16,FALSE),"--")</f>
        <v>--</v>
      </c>
      <c r="J85" s="219">
        <f t="shared" si="1"/>
        <v>0</v>
      </c>
    </row>
    <row r="86" spans="2:10" ht="15" hidden="1">
      <c r="B86" s="55" t="str">
        <f>Residential!A86</f>
        <v>Chlorobenzene</v>
      </c>
      <c r="C86" s="7" t="str">
        <f>Residential!B86</f>
        <v>108-90-7</v>
      </c>
      <c r="D86" s="46" t="str">
        <f>IFERROR(VLOOKUP($C86,Acute!$B$6:$R$298,4,FALSE),"--")</f>
        <v>--</v>
      </c>
      <c r="E86" s="47" t="str">
        <f>IFERROR(VLOOKUP($C86,Acute!$B$6:$R$298,8,FALSE),"--")</f>
        <v>--</v>
      </c>
      <c r="F86" s="48" t="str">
        <f>IFERROR(VLOOKUP($C86,Acute!$B$6:$R$298,13,FALSE),"--")</f>
        <v>--</v>
      </c>
      <c r="G86" s="52" t="str">
        <f>IFERROR(VLOOKUP($C86,Acute!$B$6:$R$298,6,FALSE),"--")</f>
        <v>--</v>
      </c>
      <c r="H86" s="47" t="str">
        <f>IFERROR(VLOOKUP($C86,Acute!$B$6:$R$298,10,FALSE),"--")</f>
        <v>--</v>
      </c>
      <c r="I86" s="53" t="str">
        <f>IFERROR(VLOOKUP($C86,Acute!$B$6:$R$298,16,FALSE),"--")</f>
        <v>--</v>
      </c>
      <c r="J86" s="219">
        <f t="shared" si="1"/>
        <v>0</v>
      </c>
    </row>
    <row r="87" spans="2:10" ht="15" hidden="1">
      <c r="B87" s="55" t="str">
        <f>Residential!A87</f>
        <v>Chlorobenzilate</v>
      </c>
      <c r="C87" s="7" t="str">
        <f>Residential!B87</f>
        <v>510-15-6</v>
      </c>
      <c r="D87" s="49" t="str">
        <f>IFERROR(VLOOKUP($C87,Acute!$B$6:$R$298,4,FALSE),"--")</f>
        <v>--</v>
      </c>
      <c r="E87" s="50" t="str">
        <f>IFERROR(VLOOKUP($C87,Acute!$B$6:$R$298,8,FALSE),"--")</f>
        <v>--</v>
      </c>
      <c r="F87" s="51" t="str">
        <f>IFERROR(VLOOKUP($C87,Acute!$B$6:$R$298,13,FALSE),"--")</f>
        <v>--</v>
      </c>
      <c r="G87" s="54" t="str">
        <f>IFERROR(VLOOKUP($C87,Acute!$B$6:$R$298,6,FALSE),"--")</f>
        <v>--</v>
      </c>
      <c r="H87" s="47" t="str">
        <f>IFERROR(VLOOKUP($C87,Acute!$B$6:$R$298,10,FALSE),"--")</f>
        <v>--</v>
      </c>
      <c r="I87" s="53" t="str">
        <f>IFERROR(VLOOKUP($C87,Acute!$B$6:$R$298,16,FALSE),"--")</f>
        <v>--</v>
      </c>
      <c r="J87" s="219">
        <f t="shared" si="1"/>
        <v>0</v>
      </c>
    </row>
    <row r="88" spans="2:10" ht="15" hidden="1">
      <c r="B88" s="55" t="str">
        <f>Residential!A88</f>
        <v>Chlorobenzotrifluoride, 4-</v>
      </c>
      <c r="C88" s="7" t="str">
        <f>Residential!B88</f>
        <v>98-56-6</v>
      </c>
      <c r="D88" s="46" t="str">
        <f>IFERROR(VLOOKUP($C88,Acute!$B$6:$R$298,4,FALSE),"--")</f>
        <v>--</v>
      </c>
      <c r="E88" s="47" t="str">
        <f>IFERROR(VLOOKUP($C88,Acute!$B$6:$R$298,8,FALSE),"--")</f>
        <v>--</v>
      </c>
      <c r="F88" s="48" t="str">
        <f>IFERROR(VLOOKUP($C88,Acute!$B$6:$R$298,13,FALSE),"--")</f>
        <v>--</v>
      </c>
      <c r="G88" s="52" t="str">
        <f>IFERROR(VLOOKUP($C88,Acute!$B$6:$R$298,6,FALSE),"--")</f>
        <v>--</v>
      </c>
      <c r="H88" s="47" t="str">
        <f>IFERROR(VLOOKUP($C88,Acute!$B$6:$R$298,10,FALSE),"--")</f>
        <v>--</v>
      </c>
      <c r="I88" s="53" t="str">
        <f>IFERROR(VLOOKUP($C88,Acute!$B$6:$R$298,16,FALSE),"--")</f>
        <v>--</v>
      </c>
      <c r="J88" s="219">
        <f t="shared" si="1"/>
        <v>0</v>
      </c>
    </row>
    <row r="89" spans="2:10" ht="15" hidden="1">
      <c r="B89" s="55" t="str">
        <f>Residential!A89</f>
        <v>Chlorodifluoromethane</v>
      </c>
      <c r="C89" s="7" t="str">
        <f>Residential!B89</f>
        <v>75-45-6</v>
      </c>
      <c r="D89" s="46" t="str">
        <f>IFERROR(VLOOKUP($C89,Acute!$B$6:$R$298,4,FALSE),"--")</f>
        <v>--</v>
      </c>
      <c r="E89" s="47" t="str">
        <f>IFERROR(VLOOKUP($C89,Acute!$B$6:$R$298,8,FALSE),"--")</f>
        <v>--</v>
      </c>
      <c r="F89" s="48" t="str">
        <f>IFERROR(VLOOKUP($C89,Acute!$B$6:$R$298,13,FALSE),"--")</f>
        <v>--</v>
      </c>
      <c r="G89" s="52" t="str">
        <f>IFERROR(VLOOKUP($C89,Acute!$B$6:$R$298,6,FALSE),"--")</f>
        <v>--</v>
      </c>
      <c r="H89" s="47" t="str">
        <f>IFERROR(VLOOKUP($C89,Acute!$B$6:$R$298,10,FALSE),"--")</f>
        <v>--</v>
      </c>
      <c r="I89" s="53" t="str">
        <f>IFERROR(VLOOKUP($C89,Acute!$B$6:$R$298,16,FALSE),"--")</f>
        <v>--</v>
      </c>
      <c r="J89" s="219">
        <f t="shared" si="1"/>
        <v>0</v>
      </c>
    </row>
    <row r="90" spans="2:10" ht="14.25">
      <c r="B90" s="417" t="str">
        <f>Residential!A90</f>
        <v>Chloroform</v>
      </c>
      <c r="C90" s="418" t="str">
        <f>Residential!B90</f>
        <v>67-66-3</v>
      </c>
      <c r="D90" s="404">
        <f>IFERROR(VLOOKUP($C90,Acute!$B$6:$R$298,4,FALSE),"--")</f>
        <v>490</v>
      </c>
      <c r="E90" s="392">
        <f>IFERROR(VLOOKUP($C90,Acute!$B$6:$R$298,8,FALSE),"--")</f>
        <v>16000</v>
      </c>
      <c r="F90" s="398">
        <f>IFERROR(VLOOKUP($C90,Acute!$B$6:$R$298,13,FALSE),"--")</f>
        <v>5500</v>
      </c>
      <c r="G90" s="404">
        <f>IFERROR(VLOOKUP($C90,Acute!$B$6:$R$298,6,FALSE),"--")</f>
        <v>1500</v>
      </c>
      <c r="H90" s="392">
        <f>IFERROR(VLOOKUP($C90,Acute!$B$6:$R$298,10,FALSE),"--")</f>
        <v>50000</v>
      </c>
      <c r="I90" s="398">
        <f>IFERROR(VLOOKUP($C90,Acute!$B$6:$R$298,16,FALSE),"--")</f>
        <v>17000</v>
      </c>
      <c r="J90" s="219">
        <f t="shared" si="1"/>
        <v>1</v>
      </c>
    </row>
    <row r="91" spans="2:10" ht="14.25">
      <c r="B91" s="417" t="str">
        <f>Residential!A91</f>
        <v>Chloromethane</v>
      </c>
      <c r="C91" s="418" t="str">
        <f>Residential!B91</f>
        <v>74-87-3</v>
      </c>
      <c r="D91" s="404">
        <f>IFERROR(VLOOKUP($C91,Acute!$B$6:$R$298,4,FALSE),"--")</f>
        <v>1000</v>
      </c>
      <c r="E91" s="392">
        <f>IFERROR(VLOOKUP($C91,Acute!$B$6:$R$298,8,FALSE),"--")</f>
        <v>33000</v>
      </c>
      <c r="F91" s="398">
        <f>IFERROR(VLOOKUP($C91,Acute!$B$6:$R$298,13,FALSE),"--")</f>
        <v>3800</v>
      </c>
      <c r="G91" s="404">
        <f>IFERROR(VLOOKUP($C91,Acute!$B$6:$R$298,6,FALSE),"--")</f>
        <v>3000</v>
      </c>
      <c r="H91" s="392">
        <f>IFERROR(VLOOKUP($C91,Acute!$B$6:$R$298,10,FALSE),"--")</f>
        <v>100000</v>
      </c>
      <c r="I91" s="398">
        <f>IFERROR(VLOOKUP($C91,Acute!$B$6:$R$298,16,FALSE),"--")</f>
        <v>11000</v>
      </c>
      <c r="J91" s="219">
        <f t="shared" si="1"/>
        <v>1</v>
      </c>
    </row>
    <row r="92" spans="2:10" ht="15" hidden="1">
      <c r="B92" s="55" t="str">
        <f>Residential!A92</f>
        <v>Chloromethyl Methyl Ether</v>
      </c>
      <c r="C92" s="7" t="str">
        <f>Residential!B92</f>
        <v>107-30-2</v>
      </c>
      <c r="D92" s="46" t="str">
        <f>IFERROR(VLOOKUP($C92,Acute!$B$6:$R$298,4,FALSE),"--")</f>
        <v>--</v>
      </c>
      <c r="E92" s="47" t="str">
        <f>IFERROR(VLOOKUP($C92,Acute!$B$6:$R$298,8,FALSE),"--")</f>
        <v>--</v>
      </c>
      <c r="F92" s="48" t="str">
        <f>IFERROR(VLOOKUP($C92,Acute!$B$6:$R$298,13,FALSE),"--")</f>
        <v>--</v>
      </c>
      <c r="G92" s="52" t="str">
        <f>IFERROR(VLOOKUP($C92,Acute!$B$6:$R$298,6,FALSE),"--")</f>
        <v>--</v>
      </c>
      <c r="H92" s="47" t="str">
        <f>IFERROR(VLOOKUP($C92,Acute!$B$6:$R$298,10,FALSE),"--")</f>
        <v>--</v>
      </c>
      <c r="I92" s="53" t="str">
        <f>IFERROR(VLOOKUP($C92,Acute!$B$6:$R$298,16,FALSE),"--")</f>
        <v>--</v>
      </c>
      <c r="J92" s="219">
        <f t="shared" si="1"/>
        <v>0</v>
      </c>
    </row>
    <row r="93" spans="2:10" ht="15" hidden="1">
      <c r="B93" s="55" t="str">
        <f>Residential!A93</f>
        <v>Chloronitrobenzene, o-</v>
      </c>
      <c r="C93" s="7" t="str">
        <f>Residential!B93</f>
        <v>88-73-3</v>
      </c>
      <c r="D93" s="46" t="str">
        <f>IFERROR(VLOOKUP($C93,Acute!$B$6:$R$298,4,FALSE),"--")</f>
        <v>--</v>
      </c>
      <c r="E93" s="47" t="str">
        <f>IFERROR(VLOOKUP($C93,Acute!$B$6:$R$298,8,FALSE),"--")</f>
        <v>--</v>
      </c>
      <c r="F93" s="48" t="str">
        <f>IFERROR(VLOOKUP($C93,Acute!$B$6:$R$298,13,FALSE),"--")</f>
        <v>--</v>
      </c>
      <c r="G93" s="52" t="str">
        <f>IFERROR(VLOOKUP($C93,Acute!$B$6:$R$298,6,FALSE),"--")</f>
        <v>--</v>
      </c>
      <c r="H93" s="47" t="str">
        <f>IFERROR(VLOOKUP($C93,Acute!$B$6:$R$298,10,FALSE),"--")</f>
        <v>--</v>
      </c>
      <c r="I93" s="53" t="str">
        <f>IFERROR(VLOOKUP($C93,Acute!$B$6:$R$298,16,FALSE),"--")</f>
        <v>--</v>
      </c>
      <c r="J93" s="219">
        <f t="shared" si="1"/>
        <v>0</v>
      </c>
    </row>
    <row r="94" spans="2:10" ht="15" hidden="1">
      <c r="B94" s="55" t="str">
        <f>Residential!A94</f>
        <v>Chloronitrobenzene, p-</v>
      </c>
      <c r="C94" s="7" t="str">
        <f>Residential!B94</f>
        <v>100-00-5</v>
      </c>
      <c r="D94" s="46" t="str">
        <f>IFERROR(VLOOKUP($C94,Acute!$B$6:$R$298,4,FALSE),"--")</f>
        <v>--</v>
      </c>
      <c r="E94" s="47" t="str">
        <f>IFERROR(VLOOKUP($C94,Acute!$B$6:$R$298,8,FALSE),"--")</f>
        <v>--</v>
      </c>
      <c r="F94" s="48" t="str">
        <f>IFERROR(VLOOKUP($C94,Acute!$B$6:$R$298,13,FALSE),"--")</f>
        <v>--</v>
      </c>
      <c r="G94" s="52" t="str">
        <f>IFERROR(VLOOKUP($C94,Acute!$B$6:$R$298,6,FALSE),"--")</f>
        <v>--</v>
      </c>
      <c r="H94" s="47" t="str">
        <f>IFERROR(VLOOKUP($C94,Acute!$B$6:$R$298,10,FALSE),"--")</f>
        <v>--</v>
      </c>
      <c r="I94" s="53" t="str">
        <f>IFERROR(VLOOKUP($C94,Acute!$B$6:$R$298,16,FALSE),"--")</f>
        <v>--</v>
      </c>
      <c r="J94" s="219">
        <f t="shared" si="1"/>
        <v>0</v>
      </c>
    </row>
    <row r="95" spans="2:10" ht="14.25">
      <c r="B95" s="417" t="str">
        <f>Residential!A95</f>
        <v>Chloropicrin</v>
      </c>
      <c r="C95" s="418" t="str">
        <f>Residential!B95</f>
        <v>76-06-2</v>
      </c>
      <c r="D95" s="407">
        <f>IFERROR(VLOOKUP($C95,Acute!$B$6:$R$298,4,FALSE),"--")</f>
        <v>29</v>
      </c>
      <c r="E95" s="393">
        <f>IFERROR(VLOOKUP($C95,Acute!$B$6:$R$298,8,FALSE),"--")</f>
        <v>970</v>
      </c>
      <c r="F95" s="413">
        <f>IFERROR(VLOOKUP($C95,Acute!$B$6:$R$298,13,FALSE),"--")</f>
        <v>660</v>
      </c>
      <c r="G95" s="407">
        <f>IFERROR(VLOOKUP($C95,Acute!$B$6:$R$298,6,FALSE),"--")</f>
        <v>87</v>
      </c>
      <c r="H95" s="392">
        <f>IFERROR(VLOOKUP($C95,Acute!$B$6:$R$298,10,FALSE),"--")</f>
        <v>2900</v>
      </c>
      <c r="I95" s="398">
        <f>IFERROR(VLOOKUP($C95,Acute!$B$6:$R$298,16,FALSE),"--")</f>
        <v>2000</v>
      </c>
      <c r="J95" s="219">
        <f t="shared" si="1"/>
        <v>1</v>
      </c>
    </row>
    <row r="96" spans="2:10" ht="15" hidden="1">
      <c r="B96" s="55" t="str">
        <f>Residential!A96</f>
        <v>Chlorozotocin</v>
      </c>
      <c r="C96" s="7" t="str">
        <f>Residential!B96</f>
        <v>54749-90-5</v>
      </c>
      <c r="D96" s="46" t="str">
        <f>IFERROR(VLOOKUP($C96,Acute!$B$6:$R$298,4,FALSE),"--")</f>
        <v>--</v>
      </c>
      <c r="E96" s="47" t="str">
        <f>IFERROR(VLOOKUP($C96,Acute!$B$6:$R$298,8,FALSE),"--")</f>
        <v>--</v>
      </c>
      <c r="F96" s="48" t="str">
        <f>IFERROR(VLOOKUP($C96,Acute!$B$6:$R$298,13,FALSE),"--")</f>
        <v>--</v>
      </c>
      <c r="G96" s="52" t="str">
        <f>IFERROR(VLOOKUP($C96,Acute!$B$6:$R$298,6,FALSE),"--")</f>
        <v>--</v>
      </c>
      <c r="H96" s="47" t="str">
        <f>IFERROR(VLOOKUP($C96,Acute!$B$6:$R$298,10,FALSE),"--")</f>
        <v>--</v>
      </c>
      <c r="I96" s="53" t="str">
        <f>IFERROR(VLOOKUP($C96,Acute!$B$6:$R$298,16,FALSE),"--")</f>
        <v>--</v>
      </c>
      <c r="J96" s="219">
        <f t="shared" si="1"/>
        <v>0</v>
      </c>
    </row>
    <row r="97" spans="2:10" ht="15" hidden="1">
      <c r="B97" s="55" t="str">
        <f>Residential!A97</f>
        <v>Chromium(III) (Soluble Compounds)</v>
      </c>
      <c r="C97" s="7" t="str">
        <f>Residential!B97</f>
        <v>16065-83-1</v>
      </c>
      <c r="D97" s="46" t="str">
        <f>IFERROR(VLOOKUP($C97,Acute!$B$6:$R$298,4,FALSE),"--")</f>
        <v>--</v>
      </c>
      <c r="E97" s="47" t="str">
        <f>IFERROR(VLOOKUP($C97,Acute!$B$6:$R$298,8,FALSE),"--")</f>
        <v>--</v>
      </c>
      <c r="F97" s="48" t="str">
        <f>IFERROR(VLOOKUP($C97,Acute!$B$6:$R$298,13,FALSE),"--")</f>
        <v>--</v>
      </c>
      <c r="G97" s="52" t="str">
        <f>IFERROR(VLOOKUP($C97,Acute!$B$6:$R$298,6,FALSE),"--")</f>
        <v>--</v>
      </c>
      <c r="H97" s="47" t="str">
        <f>IFERROR(VLOOKUP($C97,Acute!$B$6:$R$298,10,FALSE),"--")</f>
        <v>--</v>
      </c>
      <c r="I97" s="53" t="str">
        <f>IFERROR(VLOOKUP($C97,Acute!$B$6:$R$298,16,FALSE),"--")</f>
        <v>--</v>
      </c>
      <c r="J97" s="219">
        <f t="shared" si="1"/>
        <v>0</v>
      </c>
    </row>
    <row r="98" spans="2:10" ht="14.25">
      <c r="B98" s="417" t="str">
        <f>Residential!A98</f>
        <v>Chromium(VI)</v>
      </c>
      <c r="C98" s="418" t="str">
        <f>Residential!B98</f>
        <v>18540-29-9</v>
      </c>
      <c r="D98" s="405">
        <f>IFERROR(VLOOKUP($C98,Acute!$B$6:$R$298,4,FALSE),"--")</f>
        <v>0.3</v>
      </c>
      <c r="E98" s="392" t="str">
        <f>IFERROR(VLOOKUP($C98,Acute!$B$6:$R$298,8,FALSE),"--")</f>
        <v>NV</v>
      </c>
      <c r="F98" s="398" t="str">
        <f>IFERROR(VLOOKUP($C98,Acute!$B$6:$R$298,13,FALSE),"--")</f>
        <v>NV</v>
      </c>
      <c r="G98" s="405">
        <f>IFERROR(VLOOKUP($C98,Acute!$B$6:$R$298,6,FALSE),"--")</f>
        <v>0.9</v>
      </c>
      <c r="H98" s="392" t="str">
        <f>IFERROR(VLOOKUP($C98,Acute!$B$6:$R$298,10,FALSE),"--")</f>
        <v>NV</v>
      </c>
      <c r="I98" s="398" t="str">
        <f>IFERROR(VLOOKUP($C98,Acute!$B$6:$R$298,16,FALSE),"--")</f>
        <v>NV</v>
      </c>
      <c r="J98" s="219">
        <f t="shared" si="1"/>
        <v>1</v>
      </c>
    </row>
    <row r="99" spans="2:10" ht="15" hidden="1">
      <c r="B99" s="55" t="str">
        <f>Residential!A99</f>
        <v>Chrysene</v>
      </c>
      <c r="C99" s="7" t="str">
        <f>Residential!B99</f>
        <v>218-01-9</v>
      </c>
      <c r="D99" s="46" t="str">
        <f>IFERROR(VLOOKUP($C99,Acute!$B$6:$R$298,4,FALSE),"--")</f>
        <v>--</v>
      </c>
      <c r="E99" s="47" t="str">
        <f>IFERROR(VLOOKUP($C99,Acute!$B$6:$R$298,8,FALSE),"--")</f>
        <v>--</v>
      </c>
      <c r="F99" s="48" t="str">
        <f>IFERROR(VLOOKUP($C99,Acute!$B$6:$R$298,13,FALSE),"--")</f>
        <v>--</v>
      </c>
      <c r="G99" s="52" t="str">
        <f>IFERROR(VLOOKUP($C99,Acute!$B$6:$R$298,6,FALSE),"--")</f>
        <v>--</v>
      </c>
      <c r="H99" s="47" t="str">
        <f>IFERROR(VLOOKUP($C99,Acute!$B$6:$R$298,10,FALSE),"--")</f>
        <v>--</v>
      </c>
      <c r="I99" s="53" t="str">
        <f>IFERROR(VLOOKUP($C99,Acute!$B$6:$R$298,16,FALSE),"--")</f>
        <v>--</v>
      </c>
      <c r="J99" s="219">
        <f t="shared" si="1"/>
        <v>0</v>
      </c>
    </row>
    <row r="100" spans="2:10" ht="15" hidden="1">
      <c r="B100" s="55" t="str">
        <f>Residential!A100</f>
        <v>Cobalt</v>
      </c>
      <c r="C100" s="7" t="str">
        <f>Residential!B100</f>
        <v>7440-48-4</v>
      </c>
      <c r="D100" s="46" t="str">
        <f>IFERROR(VLOOKUP($C100,Acute!$B$6:$R$298,4,FALSE),"--")</f>
        <v>--</v>
      </c>
      <c r="E100" s="47" t="str">
        <f>IFERROR(VLOOKUP($C100,Acute!$B$6:$R$298,8,FALSE),"--")</f>
        <v>--</v>
      </c>
      <c r="F100" s="48" t="str">
        <f>IFERROR(VLOOKUP($C100,Acute!$B$6:$R$298,13,FALSE),"--")</f>
        <v>--</v>
      </c>
      <c r="G100" s="52" t="str">
        <f>IFERROR(VLOOKUP($C100,Acute!$B$6:$R$298,6,FALSE),"--")</f>
        <v>--</v>
      </c>
      <c r="H100" s="47" t="str">
        <f>IFERROR(VLOOKUP($C100,Acute!$B$6:$R$298,10,FALSE),"--")</f>
        <v>--</v>
      </c>
      <c r="I100" s="53" t="str">
        <f>IFERROR(VLOOKUP($C100,Acute!$B$6:$R$298,16,FALSE),"--")</f>
        <v>--</v>
      </c>
      <c r="J100" s="219">
        <f t="shared" si="1"/>
        <v>0</v>
      </c>
    </row>
    <row r="101" spans="2:10" ht="15" hidden="1">
      <c r="B101" s="55" t="str">
        <f>Residential!A101</f>
        <v>Coke Oven Emissions</v>
      </c>
      <c r="C101" s="7" t="str">
        <f>Residential!B101</f>
        <v>NA</v>
      </c>
      <c r="D101" s="46" t="str">
        <f>IFERROR(VLOOKUP($C101,Acute!$B$6:$R$298,4,FALSE),"--")</f>
        <v>--</v>
      </c>
      <c r="E101" s="47" t="str">
        <f>IFERROR(VLOOKUP($C101,Acute!$B$6:$R$298,8,FALSE),"--")</f>
        <v>--</v>
      </c>
      <c r="F101" s="48" t="str">
        <f>IFERROR(VLOOKUP($C101,Acute!$B$6:$R$298,13,FALSE),"--")</f>
        <v>--</v>
      </c>
      <c r="G101" s="52" t="str">
        <f>IFERROR(VLOOKUP($C101,Acute!$B$6:$R$298,6,FALSE),"--")</f>
        <v>--</v>
      </c>
      <c r="H101" s="47" t="str">
        <f>IFERROR(VLOOKUP($C101,Acute!$B$6:$R$298,10,FALSE),"--")</f>
        <v>--</v>
      </c>
      <c r="I101" s="53" t="str">
        <f>IFERROR(VLOOKUP($C101,Acute!$B$6:$R$298,16,FALSE),"--")</f>
        <v>--</v>
      </c>
      <c r="J101" s="219">
        <f t="shared" si="1"/>
        <v>0</v>
      </c>
    </row>
    <row r="102" spans="2:10" ht="15" hidden="1">
      <c r="B102" s="55" t="str">
        <f>Residential!A102</f>
        <v>Cresol, m-</v>
      </c>
      <c r="C102" s="7" t="str">
        <f>Residential!B102</f>
        <v>108-39-4</v>
      </c>
      <c r="D102" s="46" t="str">
        <f>IFERROR(VLOOKUP($C102,Acute!$B$6:$R$298,4,FALSE),"--")</f>
        <v>--</v>
      </c>
      <c r="E102" s="47" t="str">
        <f>IFERROR(VLOOKUP($C102,Acute!$B$6:$R$298,8,FALSE),"--")</f>
        <v>--</v>
      </c>
      <c r="F102" s="48" t="str">
        <f>IFERROR(VLOOKUP($C102,Acute!$B$6:$R$298,13,FALSE),"--")</f>
        <v>--</v>
      </c>
      <c r="G102" s="52" t="str">
        <f>IFERROR(VLOOKUP($C102,Acute!$B$6:$R$298,6,FALSE),"--")</f>
        <v>--</v>
      </c>
      <c r="H102" s="47" t="str">
        <f>IFERROR(VLOOKUP($C102,Acute!$B$6:$R$298,10,FALSE),"--")</f>
        <v>--</v>
      </c>
      <c r="I102" s="53" t="str">
        <f>IFERROR(VLOOKUP($C102,Acute!$B$6:$R$298,16,FALSE),"--")</f>
        <v>--</v>
      </c>
      <c r="J102" s="219">
        <f t="shared" si="1"/>
        <v>0</v>
      </c>
    </row>
    <row r="103" spans="2:10" ht="15" hidden="1">
      <c r="B103" s="55" t="str">
        <f>Residential!A103</f>
        <v>Cresol, o-</v>
      </c>
      <c r="C103" s="7" t="str">
        <f>Residential!B103</f>
        <v>95-48-7</v>
      </c>
      <c r="D103" s="46" t="str">
        <f>IFERROR(VLOOKUP($C103,Acute!$B$6:$R$298,4,FALSE),"--")</f>
        <v>--</v>
      </c>
      <c r="E103" s="47" t="str">
        <f>IFERROR(VLOOKUP($C103,Acute!$B$6:$R$298,8,FALSE),"--")</f>
        <v>--</v>
      </c>
      <c r="F103" s="48" t="str">
        <f>IFERROR(VLOOKUP($C103,Acute!$B$6:$R$298,13,FALSE),"--")</f>
        <v>--</v>
      </c>
      <c r="G103" s="52" t="str">
        <f>IFERROR(VLOOKUP($C103,Acute!$B$6:$R$298,6,FALSE),"--")</f>
        <v>--</v>
      </c>
      <c r="H103" s="47" t="str">
        <f>IFERROR(VLOOKUP($C103,Acute!$B$6:$R$298,10,FALSE),"--")</f>
        <v>--</v>
      </c>
      <c r="I103" s="53" t="str">
        <f>IFERROR(VLOOKUP($C103,Acute!$B$6:$R$298,16,FALSE),"--")</f>
        <v>--</v>
      </c>
      <c r="J103" s="219">
        <f t="shared" si="1"/>
        <v>0</v>
      </c>
    </row>
    <row r="104" spans="2:10" ht="15" hidden="1">
      <c r="B104" s="55" t="str">
        <f>Residential!A104</f>
        <v>Cresol, p-</v>
      </c>
      <c r="C104" s="7" t="str">
        <f>Residential!B104</f>
        <v>106-44-5</v>
      </c>
      <c r="D104" s="46" t="str">
        <f>IFERROR(VLOOKUP($C104,Acute!$B$6:$R$298,4,FALSE),"--")</f>
        <v>--</v>
      </c>
      <c r="E104" s="47" t="str">
        <f>IFERROR(VLOOKUP($C104,Acute!$B$6:$R$298,8,FALSE),"--")</f>
        <v>--</v>
      </c>
      <c r="F104" s="48" t="str">
        <f>IFERROR(VLOOKUP($C104,Acute!$B$6:$R$298,13,FALSE),"--")</f>
        <v>--</v>
      </c>
      <c r="G104" s="52" t="str">
        <f>IFERROR(VLOOKUP($C104,Acute!$B$6:$R$298,6,FALSE),"--")</f>
        <v>--</v>
      </c>
      <c r="H104" s="47" t="str">
        <f>IFERROR(VLOOKUP($C104,Acute!$B$6:$R$298,10,FALSE),"--")</f>
        <v>--</v>
      </c>
      <c r="I104" s="53" t="str">
        <f>IFERROR(VLOOKUP($C104,Acute!$B$6:$R$298,16,FALSE),"--")</f>
        <v>--</v>
      </c>
      <c r="J104" s="219">
        <f t="shared" si="1"/>
        <v>0</v>
      </c>
    </row>
    <row r="105" spans="2:10" ht="15" hidden="1">
      <c r="B105" s="55" t="str">
        <f>Residential!A105</f>
        <v>Cresols</v>
      </c>
      <c r="C105" s="7" t="str">
        <f>Residential!B105</f>
        <v>1319-77-3</v>
      </c>
      <c r="D105" s="46" t="str">
        <f>IFERROR(VLOOKUP($C105,Acute!$B$6:$R$298,4,FALSE),"--")</f>
        <v>--</v>
      </c>
      <c r="E105" s="47" t="str">
        <f>IFERROR(VLOOKUP($C105,Acute!$B$6:$R$298,8,FALSE),"--")</f>
        <v>--</v>
      </c>
      <c r="F105" s="48" t="str">
        <f>IFERROR(VLOOKUP($C105,Acute!$B$6:$R$298,13,FALSE),"--")</f>
        <v>--</v>
      </c>
      <c r="G105" s="52" t="str">
        <f>IFERROR(VLOOKUP($C105,Acute!$B$6:$R$298,6,FALSE),"--")</f>
        <v>--</v>
      </c>
      <c r="H105" s="47" t="str">
        <f>IFERROR(VLOOKUP($C105,Acute!$B$6:$R$298,10,FALSE),"--")</f>
        <v>--</v>
      </c>
      <c r="I105" s="53" t="str">
        <f>IFERROR(VLOOKUP($C105,Acute!$B$6:$R$298,16,FALSE),"--")</f>
        <v>--</v>
      </c>
      <c r="J105" s="219">
        <f t="shared" si="1"/>
        <v>0</v>
      </c>
    </row>
    <row r="106" spans="2:10" ht="15" hidden="1">
      <c r="B106" s="55" t="str">
        <f>Residential!A106</f>
        <v>Cumene</v>
      </c>
      <c r="C106" s="7" t="str">
        <f>Residential!B106</f>
        <v>98-82-8</v>
      </c>
      <c r="D106" s="46" t="str">
        <f>IFERROR(VLOOKUP($C106,Acute!$B$6:$R$298,4,FALSE),"--")</f>
        <v>--</v>
      </c>
      <c r="E106" s="47" t="str">
        <f>IFERROR(VLOOKUP($C106,Acute!$B$6:$R$298,8,FALSE),"--")</f>
        <v>--</v>
      </c>
      <c r="F106" s="48" t="str">
        <f>IFERROR(VLOOKUP($C106,Acute!$B$6:$R$298,13,FALSE),"--")</f>
        <v>--</v>
      </c>
      <c r="G106" s="52" t="str">
        <f>IFERROR(VLOOKUP($C106,Acute!$B$6:$R$298,6,FALSE),"--")</f>
        <v>--</v>
      </c>
      <c r="H106" s="47" t="str">
        <f>IFERROR(VLOOKUP($C106,Acute!$B$6:$R$298,10,FALSE),"--")</f>
        <v>--</v>
      </c>
      <c r="I106" s="53" t="str">
        <f>IFERROR(VLOOKUP($C106,Acute!$B$6:$R$298,16,FALSE),"--")</f>
        <v>--</v>
      </c>
      <c r="J106" s="219">
        <f t="shared" si="1"/>
        <v>0</v>
      </c>
    </row>
    <row r="107" spans="2:10" ht="15" hidden="1">
      <c r="B107" s="55" t="str">
        <f>Residential!A107</f>
        <v>Cupferron</v>
      </c>
      <c r="C107" s="7" t="str">
        <f>Residential!B107</f>
        <v>135-20-6</v>
      </c>
      <c r="D107" s="46" t="str">
        <f>IFERROR(VLOOKUP($C107,Acute!$B$6:$R$298,4,FALSE),"--")</f>
        <v>--</v>
      </c>
      <c r="E107" s="47" t="str">
        <f>IFERROR(VLOOKUP($C107,Acute!$B$6:$R$298,8,FALSE),"--")</f>
        <v>--</v>
      </c>
      <c r="F107" s="48" t="str">
        <f>IFERROR(VLOOKUP($C107,Acute!$B$6:$R$298,13,FALSE),"--")</f>
        <v>--</v>
      </c>
      <c r="G107" s="52" t="str">
        <f>IFERROR(VLOOKUP($C107,Acute!$B$6:$R$298,6,FALSE),"--")</f>
        <v>--</v>
      </c>
      <c r="H107" s="47" t="str">
        <f>IFERROR(VLOOKUP($C107,Acute!$B$6:$R$298,10,FALSE),"--")</f>
        <v>--</v>
      </c>
      <c r="I107" s="53" t="str">
        <f>IFERROR(VLOOKUP($C107,Acute!$B$6:$R$298,16,FALSE),"--")</f>
        <v>--</v>
      </c>
      <c r="J107" s="219">
        <f t="shared" si="1"/>
        <v>0</v>
      </c>
    </row>
    <row r="108" spans="2:10" ht="15" hidden="1">
      <c r="B108" s="55" t="str">
        <f>Residential!A108</f>
        <v>Cyanide (CN-)</v>
      </c>
      <c r="C108" s="7" t="str">
        <f>Residential!B108</f>
        <v>57-12-5</v>
      </c>
      <c r="D108" s="46" t="str">
        <f>IFERROR(VLOOKUP($C108,Acute!$B$6:$R$298,4,FALSE),"--")</f>
        <v>--</v>
      </c>
      <c r="E108" s="47" t="str">
        <f>IFERROR(VLOOKUP($C108,Acute!$B$6:$R$298,8,FALSE),"--")</f>
        <v>--</v>
      </c>
      <c r="F108" s="48" t="str">
        <f>IFERROR(VLOOKUP($C108,Acute!$B$6:$R$298,13,FALSE),"--")</f>
        <v>--</v>
      </c>
      <c r="G108" s="52" t="str">
        <f>IFERROR(VLOOKUP($C108,Acute!$B$6:$R$298,6,FALSE),"--")</f>
        <v>--</v>
      </c>
      <c r="H108" s="47" t="str">
        <f>IFERROR(VLOOKUP($C108,Acute!$B$6:$R$298,10,FALSE),"--")</f>
        <v>--</v>
      </c>
      <c r="I108" s="53" t="str">
        <f>IFERROR(VLOOKUP($C108,Acute!$B$6:$R$298,16,FALSE),"--")</f>
        <v>--</v>
      </c>
      <c r="J108" s="219">
        <f t="shared" si="1"/>
        <v>0</v>
      </c>
    </row>
    <row r="109" spans="2:10" ht="15" hidden="1">
      <c r="B109" s="55" t="str">
        <f>Residential!A109</f>
        <v>Cyclohexane</v>
      </c>
      <c r="C109" s="7" t="str">
        <f>Residential!B109</f>
        <v>110-82-7</v>
      </c>
      <c r="D109" s="46" t="str">
        <f>IFERROR(VLOOKUP($C109,Acute!$B$6:$R$298,4,FALSE),"--")</f>
        <v>--</v>
      </c>
      <c r="E109" s="47" t="str">
        <f>IFERROR(VLOOKUP($C109,Acute!$B$6:$R$298,8,FALSE),"--")</f>
        <v>--</v>
      </c>
      <c r="F109" s="48" t="str">
        <f>IFERROR(VLOOKUP($C109,Acute!$B$6:$R$298,13,FALSE),"--")</f>
        <v>--</v>
      </c>
      <c r="G109" s="52" t="str">
        <f>IFERROR(VLOOKUP($C109,Acute!$B$6:$R$298,6,FALSE),"--")</f>
        <v>--</v>
      </c>
      <c r="H109" s="47" t="str">
        <f>IFERROR(VLOOKUP($C109,Acute!$B$6:$R$298,10,FALSE),"--")</f>
        <v>--</v>
      </c>
      <c r="I109" s="53" t="str">
        <f>IFERROR(VLOOKUP($C109,Acute!$B$6:$R$298,16,FALSE),"--")</f>
        <v>--</v>
      </c>
      <c r="J109" s="219">
        <f t="shared" si="1"/>
        <v>0</v>
      </c>
    </row>
    <row r="110" spans="2:10" ht="15" hidden="1">
      <c r="B110" s="55" t="str">
        <f>Residential!A110</f>
        <v>Cyclohexanone</v>
      </c>
      <c r="C110" s="7" t="str">
        <f>Residential!B110</f>
        <v>108-94-1</v>
      </c>
      <c r="D110" s="46" t="str">
        <f>IFERROR(VLOOKUP($C110,Acute!$B$6:$R$298,4,FALSE),"--")</f>
        <v>--</v>
      </c>
      <c r="E110" s="47" t="str">
        <f>IFERROR(VLOOKUP($C110,Acute!$B$6:$R$298,8,FALSE),"--")</f>
        <v>--</v>
      </c>
      <c r="F110" s="48" t="str">
        <f>IFERROR(VLOOKUP($C110,Acute!$B$6:$R$298,13,FALSE),"--")</f>
        <v>--</v>
      </c>
      <c r="G110" s="52" t="str">
        <f>IFERROR(VLOOKUP($C110,Acute!$B$6:$R$298,6,FALSE),"--")</f>
        <v>--</v>
      </c>
      <c r="H110" s="47" t="str">
        <f>IFERROR(VLOOKUP($C110,Acute!$B$6:$R$298,10,FALSE),"--")</f>
        <v>--</v>
      </c>
      <c r="I110" s="53" t="str">
        <f>IFERROR(VLOOKUP($C110,Acute!$B$6:$R$298,16,FALSE),"--")</f>
        <v>--</v>
      </c>
      <c r="J110" s="219">
        <f t="shared" si="1"/>
        <v>0</v>
      </c>
    </row>
    <row r="111" spans="2:10" ht="15" hidden="1">
      <c r="B111" s="55" t="str">
        <f>Residential!A111</f>
        <v>Cyclohexene</v>
      </c>
      <c r="C111" s="7" t="str">
        <f>Residential!B111</f>
        <v>110-83-8</v>
      </c>
      <c r="D111" s="46" t="str">
        <f>IFERROR(VLOOKUP($C111,Acute!$B$6:$R$298,4,FALSE),"--")</f>
        <v>--</v>
      </c>
      <c r="E111" s="47" t="str">
        <f>IFERROR(VLOOKUP($C111,Acute!$B$6:$R$298,8,FALSE),"--")</f>
        <v>--</v>
      </c>
      <c r="F111" s="48" t="str">
        <f>IFERROR(VLOOKUP($C111,Acute!$B$6:$R$298,13,FALSE),"--")</f>
        <v>--</v>
      </c>
      <c r="G111" s="52" t="str">
        <f>IFERROR(VLOOKUP($C111,Acute!$B$6:$R$298,6,FALSE),"--")</f>
        <v>--</v>
      </c>
      <c r="H111" s="47" t="str">
        <f>IFERROR(VLOOKUP($C111,Acute!$B$6:$R$298,10,FALSE),"--")</f>
        <v>--</v>
      </c>
      <c r="I111" s="53" t="str">
        <f>IFERROR(VLOOKUP($C111,Acute!$B$6:$R$298,16,FALSE),"--")</f>
        <v>--</v>
      </c>
      <c r="J111" s="219">
        <f t="shared" si="1"/>
        <v>0</v>
      </c>
    </row>
    <row r="112" spans="2:10" ht="15" hidden="1">
      <c r="B112" s="55" t="str">
        <f>Residential!A112</f>
        <v>Daminozide</v>
      </c>
      <c r="C112" s="7" t="str">
        <f>Residential!B112</f>
        <v>1596-84-5</v>
      </c>
      <c r="D112" s="46" t="str">
        <f>IFERROR(VLOOKUP($C112,Acute!$B$6:$R$298,4,FALSE),"--")</f>
        <v>--</v>
      </c>
      <c r="E112" s="47" t="str">
        <f>IFERROR(VLOOKUP($C112,Acute!$B$6:$R$298,8,FALSE),"--")</f>
        <v>--</v>
      </c>
      <c r="F112" s="48" t="str">
        <f>IFERROR(VLOOKUP($C112,Acute!$B$6:$R$298,13,FALSE),"--")</f>
        <v>--</v>
      </c>
      <c r="G112" s="52" t="str">
        <f>IFERROR(VLOOKUP($C112,Acute!$B$6:$R$298,6,FALSE),"--")</f>
        <v>--</v>
      </c>
      <c r="H112" s="47" t="str">
        <f>IFERROR(VLOOKUP($C112,Acute!$B$6:$R$298,10,FALSE),"--")</f>
        <v>--</v>
      </c>
      <c r="I112" s="53" t="str">
        <f>IFERROR(VLOOKUP($C112,Acute!$B$6:$R$298,16,FALSE),"--")</f>
        <v>--</v>
      </c>
      <c r="J112" s="219">
        <f t="shared" si="1"/>
        <v>0</v>
      </c>
    </row>
    <row r="113" spans="2:10" ht="15" hidden="1">
      <c r="B113" s="55" t="str">
        <f>Residential!A113</f>
        <v>Dibenz[a,h]anthracene</v>
      </c>
      <c r="C113" s="7" t="str">
        <f>Residential!B113</f>
        <v>53-70-3</v>
      </c>
      <c r="D113" s="46" t="str">
        <f>IFERROR(VLOOKUP($C113,Acute!$B$6:$R$298,4,FALSE),"--")</f>
        <v>--</v>
      </c>
      <c r="E113" s="47" t="str">
        <f>IFERROR(VLOOKUP($C113,Acute!$B$6:$R$298,8,FALSE),"--")</f>
        <v>--</v>
      </c>
      <c r="F113" s="48" t="str">
        <f>IFERROR(VLOOKUP($C113,Acute!$B$6:$R$298,13,FALSE),"--")</f>
        <v>--</v>
      </c>
      <c r="G113" s="52" t="str">
        <f>IFERROR(VLOOKUP($C113,Acute!$B$6:$R$298,6,FALSE),"--")</f>
        <v>--</v>
      </c>
      <c r="H113" s="47" t="str">
        <f>IFERROR(VLOOKUP($C113,Acute!$B$6:$R$298,10,FALSE),"--")</f>
        <v>--</v>
      </c>
      <c r="I113" s="53" t="str">
        <f>IFERROR(VLOOKUP($C113,Acute!$B$6:$R$298,16,FALSE),"--")</f>
        <v>--</v>
      </c>
      <c r="J113" s="219">
        <f t="shared" si="1"/>
        <v>0</v>
      </c>
    </row>
    <row r="114" spans="2:10" ht="15" hidden="1">
      <c r="B114" s="55" t="str">
        <f>Residential!A114</f>
        <v>Dibenzo[a,e]pyrene</v>
      </c>
      <c r="C114" s="7" t="str">
        <f>Residential!B114</f>
        <v>192-65-4</v>
      </c>
      <c r="D114" s="46" t="str">
        <f>IFERROR(VLOOKUP($C114,Acute!$B$6:$R$298,4,FALSE),"--")</f>
        <v>--</v>
      </c>
      <c r="E114" s="47" t="str">
        <f>IFERROR(VLOOKUP($C114,Acute!$B$6:$R$298,8,FALSE),"--")</f>
        <v>--</v>
      </c>
      <c r="F114" s="48" t="str">
        <f>IFERROR(VLOOKUP($C114,Acute!$B$6:$R$298,13,FALSE),"--")</f>
        <v>--</v>
      </c>
      <c r="G114" s="52" t="str">
        <f>IFERROR(VLOOKUP($C114,Acute!$B$6:$R$298,6,FALSE),"--")</f>
        <v>--</v>
      </c>
      <c r="H114" s="47" t="str">
        <f>IFERROR(VLOOKUP($C114,Acute!$B$6:$R$298,10,FALSE),"--")</f>
        <v>--</v>
      </c>
      <c r="I114" s="53" t="str">
        <f>IFERROR(VLOOKUP($C114,Acute!$B$6:$R$298,16,FALSE),"--")</f>
        <v>--</v>
      </c>
      <c r="J114" s="219">
        <f t="shared" si="1"/>
        <v>0</v>
      </c>
    </row>
    <row r="115" spans="2:10" ht="14.25">
      <c r="B115" s="417" t="str">
        <f>Residential!A115</f>
        <v>Dibromo-3-chloropropane, 1,2-</v>
      </c>
      <c r="C115" s="418" t="str">
        <f>Residential!B115</f>
        <v>96-12-8</v>
      </c>
      <c r="D115" s="397">
        <f>IFERROR(VLOOKUP($C115,Acute!$B$6:$R$298,4,FALSE),"--")</f>
        <v>1.9</v>
      </c>
      <c r="E115" s="392">
        <f>IFERROR(VLOOKUP($C115,Acute!$B$6:$R$298,8,FALSE),"--")</f>
        <v>63</v>
      </c>
      <c r="F115" s="398">
        <f>IFERROR(VLOOKUP($C115,Acute!$B$6:$R$298,13,FALSE),"--")</f>
        <v>760</v>
      </c>
      <c r="G115" s="397">
        <f>IFERROR(VLOOKUP($C115,Acute!$B$6:$R$298,6,FALSE),"--")</f>
        <v>5.7</v>
      </c>
      <c r="H115" s="392">
        <f>IFERROR(VLOOKUP($C115,Acute!$B$6:$R$298,10,FALSE),"--")</f>
        <v>190</v>
      </c>
      <c r="I115" s="398">
        <f>IFERROR(VLOOKUP($C115,Acute!$B$6:$R$298,16,FALSE),"--")</f>
        <v>2300</v>
      </c>
      <c r="J115" s="219">
        <f t="shared" si="1"/>
        <v>1</v>
      </c>
    </row>
    <row r="116" spans="2:10" ht="15" hidden="1">
      <c r="B116" s="55" t="str">
        <f>Residential!A116</f>
        <v>Dibromoethane, 1,2-</v>
      </c>
      <c r="C116" s="7" t="str">
        <f>Residential!B116</f>
        <v>106-93-4</v>
      </c>
      <c r="D116" s="46" t="str">
        <f>IFERROR(VLOOKUP($C116,Acute!$B$6:$R$298,4,FALSE),"--")</f>
        <v>--</v>
      </c>
      <c r="E116" s="47" t="str">
        <f>IFERROR(VLOOKUP($C116,Acute!$B$6:$R$298,8,FALSE),"--")</f>
        <v>--</v>
      </c>
      <c r="F116" s="48" t="str">
        <f>IFERROR(VLOOKUP($C116,Acute!$B$6:$R$298,13,FALSE),"--")</f>
        <v>--</v>
      </c>
      <c r="G116" s="52" t="str">
        <f>IFERROR(VLOOKUP($C116,Acute!$B$6:$R$298,6,FALSE),"--")</f>
        <v>--</v>
      </c>
      <c r="H116" s="47" t="str">
        <f>IFERROR(VLOOKUP($C116,Acute!$B$6:$R$298,10,FALSE),"--")</f>
        <v>--</v>
      </c>
      <c r="I116" s="53" t="str">
        <f>IFERROR(VLOOKUP($C116,Acute!$B$6:$R$298,16,FALSE),"--")</f>
        <v>--</v>
      </c>
      <c r="J116" s="219">
        <f t="shared" si="1"/>
        <v>0</v>
      </c>
    </row>
    <row r="117" spans="2:10" ht="15" hidden="1">
      <c r="B117" s="55" t="str">
        <f>Residential!A117</f>
        <v>Dibromomethane (Methylene Bromide)</v>
      </c>
      <c r="C117" s="7" t="str">
        <f>Residential!B117</f>
        <v>74-95-3</v>
      </c>
      <c r="D117" s="46" t="str">
        <f>IFERROR(VLOOKUP($C117,Acute!$B$6:$R$298,4,FALSE),"--")</f>
        <v>--</v>
      </c>
      <c r="E117" s="47" t="str">
        <f>IFERROR(VLOOKUP($C117,Acute!$B$6:$R$298,8,FALSE),"--")</f>
        <v>--</v>
      </c>
      <c r="F117" s="48" t="str">
        <f>IFERROR(VLOOKUP($C117,Acute!$B$6:$R$298,13,FALSE),"--")</f>
        <v>--</v>
      </c>
      <c r="G117" s="52" t="str">
        <f>IFERROR(VLOOKUP($C117,Acute!$B$6:$R$298,6,FALSE),"--")</f>
        <v>--</v>
      </c>
      <c r="H117" s="47" t="str">
        <f>IFERROR(VLOOKUP($C117,Acute!$B$6:$R$298,10,FALSE),"--")</f>
        <v>--</v>
      </c>
      <c r="I117" s="53" t="str">
        <f>IFERROR(VLOOKUP($C117,Acute!$B$6:$R$298,16,FALSE),"--")</f>
        <v>--</v>
      </c>
      <c r="J117" s="219">
        <f t="shared" si="1"/>
        <v>0</v>
      </c>
    </row>
    <row r="118" spans="2:10" ht="15" hidden="1">
      <c r="B118" s="55" t="str">
        <f>Residential!A118</f>
        <v>Dichloro-2-butene, 1,4-</v>
      </c>
      <c r="C118" s="7" t="str">
        <f>Residential!B118</f>
        <v>764-41-0</v>
      </c>
      <c r="D118" s="46" t="str">
        <f>IFERROR(VLOOKUP($C118,Acute!$B$6:$R$298,4,FALSE),"--")</f>
        <v>--</v>
      </c>
      <c r="E118" s="47" t="str">
        <f>IFERROR(VLOOKUP($C118,Acute!$B$6:$R$298,8,FALSE),"--")</f>
        <v>--</v>
      </c>
      <c r="F118" s="48" t="str">
        <f>IFERROR(VLOOKUP($C118,Acute!$B$6:$R$298,13,FALSE),"--")</f>
        <v>--</v>
      </c>
      <c r="G118" s="52" t="str">
        <f>IFERROR(VLOOKUP($C118,Acute!$B$6:$R$298,6,FALSE),"--")</f>
        <v>--</v>
      </c>
      <c r="H118" s="47" t="str">
        <f>IFERROR(VLOOKUP($C118,Acute!$B$6:$R$298,10,FALSE),"--")</f>
        <v>--</v>
      </c>
      <c r="I118" s="53" t="str">
        <f>IFERROR(VLOOKUP($C118,Acute!$B$6:$R$298,16,FALSE),"--")</f>
        <v>--</v>
      </c>
      <c r="J118" s="219">
        <f t="shared" si="1"/>
        <v>0</v>
      </c>
    </row>
    <row r="119" spans="2:10" ht="15" hidden="1">
      <c r="B119" s="55" t="str">
        <f>Residential!A119</f>
        <v>Dichloro-2-butene, cis-1,4-</v>
      </c>
      <c r="C119" s="7" t="str">
        <f>Residential!B119</f>
        <v>1476-11-5</v>
      </c>
      <c r="D119" s="46" t="str">
        <f>IFERROR(VLOOKUP($C119,Acute!$B$6:$R$298,4,FALSE),"--")</f>
        <v>--</v>
      </c>
      <c r="E119" s="47" t="str">
        <f>IFERROR(VLOOKUP($C119,Acute!$B$6:$R$298,8,FALSE),"--")</f>
        <v>--</v>
      </c>
      <c r="F119" s="48" t="str">
        <f>IFERROR(VLOOKUP($C119,Acute!$B$6:$R$298,13,FALSE),"--")</f>
        <v>--</v>
      </c>
      <c r="G119" s="52" t="str">
        <f>IFERROR(VLOOKUP($C119,Acute!$B$6:$R$298,6,FALSE),"--")</f>
        <v>--</v>
      </c>
      <c r="H119" s="47" t="str">
        <f>IFERROR(VLOOKUP($C119,Acute!$B$6:$R$298,10,FALSE),"--")</f>
        <v>--</v>
      </c>
      <c r="I119" s="53" t="str">
        <f>IFERROR(VLOOKUP($C119,Acute!$B$6:$R$298,16,FALSE),"--")</f>
        <v>--</v>
      </c>
      <c r="J119" s="219">
        <f t="shared" si="1"/>
        <v>0</v>
      </c>
    </row>
    <row r="120" spans="2:10" ht="15" hidden="1">
      <c r="B120" s="55" t="str">
        <f>Residential!A120</f>
        <v>Dichloro-2-butene, trans-1,4-</v>
      </c>
      <c r="C120" s="7" t="str">
        <f>Residential!B120</f>
        <v>110-57-6</v>
      </c>
      <c r="D120" s="46" t="str">
        <f>IFERROR(VLOOKUP($C120,Acute!$B$6:$R$298,4,FALSE),"--")</f>
        <v>--</v>
      </c>
      <c r="E120" s="47" t="str">
        <f>IFERROR(VLOOKUP($C120,Acute!$B$6:$R$298,8,FALSE),"--")</f>
        <v>--</v>
      </c>
      <c r="F120" s="48" t="str">
        <f>IFERROR(VLOOKUP($C120,Acute!$B$6:$R$298,13,FALSE),"--")</f>
        <v>--</v>
      </c>
      <c r="G120" s="52" t="str">
        <f>IFERROR(VLOOKUP($C120,Acute!$B$6:$R$298,6,FALSE),"--")</f>
        <v>--</v>
      </c>
      <c r="H120" s="47" t="str">
        <f>IFERROR(VLOOKUP($C120,Acute!$B$6:$R$298,10,FALSE),"--")</f>
        <v>--</v>
      </c>
      <c r="I120" s="53" t="str">
        <f>IFERROR(VLOOKUP($C120,Acute!$B$6:$R$298,16,FALSE),"--")</f>
        <v>--</v>
      </c>
      <c r="J120" s="219">
        <f t="shared" si="1"/>
        <v>0</v>
      </c>
    </row>
    <row r="121" spans="2:10" ht="15" hidden="1">
      <c r="B121" s="55" t="str">
        <f>Residential!A121</f>
        <v>Dichlorobenzene, 1,2-</v>
      </c>
      <c r="C121" s="7" t="str">
        <f>Residential!B121</f>
        <v>95-50-1</v>
      </c>
      <c r="D121" s="46" t="str">
        <f>IFERROR(VLOOKUP($C121,Acute!$B$6:$R$298,4,FALSE),"--")</f>
        <v>--</v>
      </c>
      <c r="E121" s="47" t="str">
        <f>IFERROR(VLOOKUP($C121,Acute!$B$6:$R$298,8,FALSE),"--")</f>
        <v>--</v>
      </c>
      <c r="F121" s="48" t="str">
        <f>IFERROR(VLOOKUP($C121,Acute!$B$6:$R$298,13,FALSE),"--")</f>
        <v>--</v>
      </c>
      <c r="G121" s="52" t="str">
        <f>IFERROR(VLOOKUP($C121,Acute!$B$6:$R$298,6,FALSE),"--")</f>
        <v>--</v>
      </c>
      <c r="H121" s="47" t="str">
        <f>IFERROR(VLOOKUP($C121,Acute!$B$6:$R$298,10,FALSE),"--")</f>
        <v>--</v>
      </c>
      <c r="I121" s="53" t="str">
        <f>IFERROR(VLOOKUP($C121,Acute!$B$6:$R$298,16,FALSE),"--")</f>
        <v>--</v>
      </c>
      <c r="J121" s="219">
        <f t="shared" si="1"/>
        <v>0</v>
      </c>
    </row>
    <row r="122" spans="2:10" ht="14.25">
      <c r="B122" s="417" t="str">
        <f>Residential!A122</f>
        <v>Dichlorobenzene, 1,4-</v>
      </c>
      <c r="C122" s="418" t="str">
        <f>Residential!B122</f>
        <v>106-46-7</v>
      </c>
      <c r="D122" s="404">
        <f>IFERROR(VLOOKUP($C122,Acute!$B$6:$R$298,4,FALSE),"--")</f>
        <v>12000</v>
      </c>
      <c r="E122" s="392">
        <f>IFERROR(VLOOKUP($C122,Acute!$B$6:$R$298,8,FALSE),"--")</f>
        <v>400000</v>
      </c>
      <c r="F122" s="398">
        <f>IFERROR(VLOOKUP($C122,Acute!$B$6:$R$298,13,FALSE),"--")</f>
        <v>270000</v>
      </c>
      <c r="G122" s="404">
        <f>IFERROR(VLOOKUP($C122,Acute!$B$6:$R$298,6,FALSE),"--")</f>
        <v>36000</v>
      </c>
      <c r="H122" s="392">
        <f>IFERROR(VLOOKUP($C122,Acute!$B$6:$R$298,10,FALSE),"--")</f>
        <v>1200000</v>
      </c>
      <c r="I122" s="398">
        <f>IFERROR(VLOOKUP($C122,Acute!$B$6:$R$298,16,FALSE),"--")</f>
        <v>820000</v>
      </c>
      <c r="J122" s="219">
        <f t="shared" si="1"/>
        <v>1</v>
      </c>
    </row>
    <row r="123" spans="2:10" ht="15" hidden="1">
      <c r="B123" s="55" t="str">
        <f>Residential!A123</f>
        <v>Dichlorobenzidine, 3,3'-</v>
      </c>
      <c r="C123" s="7" t="str">
        <f>Residential!B123</f>
        <v>91-94-1</v>
      </c>
      <c r="D123" s="46" t="str">
        <f>IFERROR(VLOOKUP($C123,Acute!$B$6:$R$298,4,FALSE),"--")</f>
        <v>--</v>
      </c>
      <c r="E123" s="47" t="str">
        <f>IFERROR(VLOOKUP($C123,Acute!$B$6:$R$298,8,FALSE),"--")</f>
        <v>--</v>
      </c>
      <c r="F123" s="48" t="str">
        <f>IFERROR(VLOOKUP($C123,Acute!$B$6:$R$298,13,FALSE),"--")</f>
        <v>--</v>
      </c>
      <c r="G123" s="52" t="str">
        <f>IFERROR(VLOOKUP($C123,Acute!$B$6:$R$298,6,FALSE),"--")</f>
        <v>--</v>
      </c>
      <c r="H123" s="47" t="str">
        <f>IFERROR(VLOOKUP($C123,Acute!$B$6:$R$298,10,FALSE),"--")</f>
        <v>--</v>
      </c>
      <c r="I123" s="53" t="str">
        <f>IFERROR(VLOOKUP($C123,Acute!$B$6:$R$298,16,FALSE),"--")</f>
        <v>--</v>
      </c>
      <c r="J123" s="219">
        <f t="shared" si="1"/>
        <v>0</v>
      </c>
    </row>
    <row r="124" spans="2:10" ht="15" hidden="1">
      <c r="B124" s="55" t="str">
        <f>Residential!A124</f>
        <v>Dichlorodifluoromethane</v>
      </c>
      <c r="C124" s="7" t="str">
        <f>Residential!B124</f>
        <v>75-71-8</v>
      </c>
      <c r="D124" s="46" t="str">
        <f>IFERROR(VLOOKUP($C124,Acute!$B$6:$R$298,4,FALSE),"--")</f>
        <v>--</v>
      </c>
      <c r="E124" s="47" t="str">
        <f>IFERROR(VLOOKUP($C124,Acute!$B$6:$R$298,8,FALSE),"--")</f>
        <v>--</v>
      </c>
      <c r="F124" s="48" t="str">
        <f>IFERROR(VLOOKUP($C124,Acute!$B$6:$R$298,13,FALSE),"--")</f>
        <v>--</v>
      </c>
      <c r="G124" s="52" t="str">
        <f>IFERROR(VLOOKUP($C124,Acute!$B$6:$R$298,6,FALSE),"--")</f>
        <v>--</v>
      </c>
      <c r="H124" s="47" t="str">
        <f>IFERROR(VLOOKUP($C124,Acute!$B$6:$R$298,10,FALSE),"--")</f>
        <v>--</v>
      </c>
      <c r="I124" s="53" t="str">
        <f>IFERROR(VLOOKUP($C124,Acute!$B$6:$R$298,16,FALSE),"--")</f>
        <v>--</v>
      </c>
      <c r="J124" s="219">
        <f t="shared" si="1"/>
        <v>0</v>
      </c>
    </row>
    <row r="125" spans="2:10" ht="15" hidden="1">
      <c r="B125" s="55" t="str">
        <f>Residential!A125</f>
        <v>Dichlorodiphenyldichloroethane, p,p'- (DDD)</v>
      </c>
      <c r="C125" s="7" t="str">
        <f>Residential!B125</f>
        <v>72-54-8</v>
      </c>
      <c r="D125" s="46" t="str">
        <f>IFERROR(VLOOKUP($C125,Acute!$B$6:$R$298,4,FALSE),"--")</f>
        <v>--</v>
      </c>
      <c r="E125" s="47" t="str">
        <f>IFERROR(VLOOKUP($C125,Acute!$B$6:$R$298,8,FALSE),"--")</f>
        <v>--</v>
      </c>
      <c r="F125" s="48" t="str">
        <f>IFERROR(VLOOKUP($C125,Acute!$B$6:$R$298,13,FALSE),"--")</f>
        <v>--</v>
      </c>
      <c r="G125" s="52" t="str">
        <f>IFERROR(VLOOKUP($C125,Acute!$B$6:$R$298,6,FALSE),"--")</f>
        <v>--</v>
      </c>
      <c r="H125" s="47" t="str">
        <f>IFERROR(VLOOKUP($C125,Acute!$B$6:$R$298,10,FALSE),"--")</f>
        <v>--</v>
      </c>
      <c r="I125" s="53" t="str">
        <f>IFERROR(VLOOKUP($C125,Acute!$B$6:$R$298,16,FALSE),"--")</f>
        <v>--</v>
      </c>
      <c r="J125" s="219">
        <f t="shared" si="1"/>
        <v>0</v>
      </c>
    </row>
    <row r="126" spans="2:10" ht="15" hidden="1">
      <c r="B126" s="55" t="str">
        <f>Residential!A126</f>
        <v>Dichlorodiphenyldichloroethylene, p,p'- (DDE)</v>
      </c>
      <c r="C126" s="7" t="str">
        <f>Residential!B126</f>
        <v>72-55-9</v>
      </c>
      <c r="D126" s="46" t="str">
        <f>IFERROR(VLOOKUP($C126,Acute!$B$6:$R$298,4,FALSE),"--")</f>
        <v>--</v>
      </c>
      <c r="E126" s="47" t="str">
        <f>IFERROR(VLOOKUP($C126,Acute!$B$6:$R$298,8,FALSE),"--")</f>
        <v>--</v>
      </c>
      <c r="F126" s="48" t="str">
        <f>IFERROR(VLOOKUP($C126,Acute!$B$6:$R$298,13,FALSE),"--")</f>
        <v>--</v>
      </c>
      <c r="G126" s="52" t="str">
        <f>IFERROR(VLOOKUP($C126,Acute!$B$6:$R$298,6,FALSE),"--")</f>
        <v>--</v>
      </c>
      <c r="H126" s="47" t="str">
        <f>IFERROR(VLOOKUP($C126,Acute!$B$6:$R$298,10,FALSE),"--")</f>
        <v>--</v>
      </c>
      <c r="I126" s="53" t="str">
        <f>IFERROR(VLOOKUP($C126,Acute!$B$6:$R$298,16,FALSE),"--")</f>
        <v>--</v>
      </c>
      <c r="J126" s="219">
        <f t="shared" si="1"/>
        <v>0</v>
      </c>
    </row>
    <row r="127" spans="2:10" ht="15" hidden="1">
      <c r="B127" s="55" t="str">
        <f>Residential!A127</f>
        <v>Dichlorodiphenyltrichloroethane, p,p'- (DDT)</v>
      </c>
      <c r="C127" s="7" t="str">
        <f>Residential!B127</f>
        <v>50-29-3</v>
      </c>
      <c r="D127" s="46" t="str">
        <f>IFERROR(VLOOKUP($C127,Acute!$B$6:$R$298,4,FALSE),"--")</f>
        <v>--</v>
      </c>
      <c r="E127" s="47" t="str">
        <f>IFERROR(VLOOKUP($C127,Acute!$B$6:$R$298,8,FALSE),"--")</f>
        <v>--</v>
      </c>
      <c r="F127" s="48" t="str">
        <f>IFERROR(VLOOKUP($C127,Acute!$B$6:$R$298,13,FALSE),"--")</f>
        <v>--</v>
      </c>
      <c r="G127" s="52" t="str">
        <f>IFERROR(VLOOKUP($C127,Acute!$B$6:$R$298,6,FALSE),"--")</f>
        <v>--</v>
      </c>
      <c r="H127" s="47" t="str">
        <f>IFERROR(VLOOKUP($C127,Acute!$B$6:$R$298,10,FALSE),"--")</f>
        <v>--</v>
      </c>
      <c r="I127" s="53" t="str">
        <f>IFERROR(VLOOKUP($C127,Acute!$B$6:$R$298,16,FALSE),"--")</f>
        <v>--</v>
      </c>
      <c r="J127" s="219">
        <f t="shared" si="1"/>
        <v>0</v>
      </c>
    </row>
    <row r="128" spans="2:10" ht="15" hidden="1">
      <c r="B128" s="55" t="str">
        <f>Residential!A128</f>
        <v>Dichloroethane, 1,1-</v>
      </c>
      <c r="C128" s="7" t="str">
        <f>Residential!B128</f>
        <v>75-34-3</v>
      </c>
      <c r="D128" s="46" t="str">
        <f>IFERROR(VLOOKUP($C128,Acute!$B$6:$R$298,4,FALSE),"--")</f>
        <v>--</v>
      </c>
      <c r="E128" s="47" t="str">
        <f>IFERROR(VLOOKUP($C128,Acute!$B$6:$R$298,8,FALSE),"--")</f>
        <v>--</v>
      </c>
      <c r="F128" s="48" t="str">
        <f>IFERROR(VLOOKUP($C128,Acute!$B$6:$R$298,13,FALSE),"--")</f>
        <v>--</v>
      </c>
      <c r="G128" s="52" t="str">
        <f>IFERROR(VLOOKUP($C128,Acute!$B$6:$R$298,6,FALSE),"--")</f>
        <v>--</v>
      </c>
      <c r="H128" s="47" t="str">
        <f>IFERROR(VLOOKUP($C128,Acute!$B$6:$R$298,10,FALSE),"--")</f>
        <v>--</v>
      </c>
      <c r="I128" s="53" t="str">
        <f>IFERROR(VLOOKUP($C128,Acute!$B$6:$R$298,16,FALSE),"--")</f>
        <v>--</v>
      </c>
      <c r="J128" s="219">
        <f t="shared" si="1"/>
        <v>0</v>
      </c>
    </row>
    <row r="129" spans="2:10" ht="15" hidden="1">
      <c r="B129" s="55" t="str">
        <f>Residential!A129</f>
        <v>Dichloroethane, 1,2-</v>
      </c>
      <c r="C129" s="7" t="str">
        <f>Residential!B129</f>
        <v>107-06-2</v>
      </c>
      <c r="D129" s="49" t="str">
        <f>IFERROR(VLOOKUP($C129,Acute!$B$6:$R$298,4,FALSE),"--")</f>
        <v>--</v>
      </c>
      <c r="E129" s="50" t="str">
        <f>IFERROR(VLOOKUP($C129,Acute!$B$6:$R$298,8,FALSE),"--")</f>
        <v>--</v>
      </c>
      <c r="F129" s="51" t="str">
        <f>IFERROR(VLOOKUP($C129,Acute!$B$6:$R$298,13,FALSE),"--")</f>
        <v>--</v>
      </c>
      <c r="G129" s="54" t="str">
        <f>IFERROR(VLOOKUP($C129,Acute!$B$6:$R$298,6,FALSE),"--")</f>
        <v>--</v>
      </c>
      <c r="H129" s="47" t="str">
        <f>IFERROR(VLOOKUP($C129,Acute!$B$6:$R$298,10,FALSE),"--")</f>
        <v>--</v>
      </c>
      <c r="I129" s="53" t="str">
        <f>IFERROR(VLOOKUP($C129,Acute!$B$6:$R$298,16,FALSE),"--")</f>
        <v>--</v>
      </c>
      <c r="J129" s="219">
        <f t="shared" si="1"/>
        <v>0</v>
      </c>
    </row>
    <row r="130" spans="2:10" ht="14.25">
      <c r="B130" s="417" t="str">
        <f>Residential!A130</f>
        <v>Dichloroethylene, 1,1-</v>
      </c>
      <c r="C130" s="418" t="str">
        <f>Residential!B130</f>
        <v>75-35-4</v>
      </c>
      <c r="D130" s="407">
        <f>IFERROR(VLOOKUP($C130,Acute!$B$6:$R$298,4,FALSE),"--")</f>
        <v>200</v>
      </c>
      <c r="E130" s="393">
        <f>IFERROR(VLOOKUP($C130,Acute!$B$6:$R$298,8,FALSE),"--")</f>
        <v>6700</v>
      </c>
      <c r="F130" s="413">
        <f>IFERROR(VLOOKUP($C130,Acute!$B$6:$R$298,13,FALSE),"--")</f>
        <v>290</v>
      </c>
      <c r="G130" s="407">
        <f>IFERROR(VLOOKUP($C130,Acute!$B$6:$R$298,6,FALSE),"--")</f>
        <v>600</v>
      </c>
      <c r="H130" s="392">
        <f>IFERROR(VLOOKUP($C130,Acute!$B$6:$R$298,10,FALSE),"--")</f>
        <v>20000</v>
      </c>
      <c r="I130" s="398">
        <f>IFERROR(VLOOKUP($C130,Acute!$B$6:$R$298,16,FALSE),"--")</f>
        <v>870</v>
      </c>
      <c r="J130" s="219">
        <f t="shared" si="1"/>
        <v>1</v>
      </c>
    </row>
    <row r="131" spans="2:10" ht="15" hidden="1">
      <c r="B131" s="55" t="str">
        <f>Residential!A131</f>
        <v>Dichloroethylene, cis-1,2-</v>
      </c>
      <c r="C131" s="7" t="str">
        <f>Residential!B131</f>
        <v>156-59-2</v>
      </c>
      <c r="D131" s="46" t="str">
        <f>IFERROR(VLOOKUP($C131,Acute!$B$6:$R$298,4,FALSE),"--")</f>
        <v>--</v>
      </c>
      <c r="E131" s="47" t="str">
        <f>IFERROR(VLOOKUP($C131,Acute!$B$6:$R$298,8,FALSE),"--")</f>
        <v>--</v>
      </c>
      <c r="F131" s="48" t="str">
        <f>IFERROR(VLOOKUP($C131,Acute!$B$6:$R$298,13,FALSE),"--")</f>
        <v>--</v>
      </c>
      <c r="G131" s="52" t="str">
        <f>IFERROR(VLOOKUP($C131,Acute!$B$6:$R$298,6,FALSE),"--")</f>
        <v>--</v>
      </c>
      <c r="H131" s="47" t="str">
        <f>IFERROR(VLOOKUP($C131,Acute!$B$6:$R$298,10,FALSE),"--")</f>
        <v>--</v>
      </c>
      <c r="I131" s="53" t="str">
        <f>IFERROR(VLOOKUP($C131,Acute!$B$6:$R$298,16,FALSE),"--")</f>
        <v>--</v>
      </c>
      <c r="J131" s="219">
        <f t="shared" si="1"/>
        <v>0</v>
      </c>
    </row>
    <row r="132" spans="2:10" ht="14.25">
      <c r="B132" s="417" t="str">
        <f>Residential!A132</f>
        <v>Dichloroethylene, trans-1,2-</v>
      </c>
      <c r="C132" s="418" t="str">
        <f>Residential!B132</f>
        <v>156-60-5</v>
      </c>
      <c r="D132" s="404">
        <f>IFERROR(VLOOKUP($C132,Acute!$B$6:$R$298,4,FALSE),"--")</f>
        <v>790</v>
      </c>
      <c r="E132" s="392">
        <f>IFERROR(VLOOKUP($C132,Acute!$B$6:$R$298,8,FALSE),"--")</f>
        <v>26000</v>
      </c>
      <c r="F132" s="398">
        <f>IFERROR(VLOOKUP($C132,Acute!$B$6:$R$298,13,FALSE),"--")</f>
        <v>3400</v>
      </c>
      <c r="G132" s="404">
        <f>IFERROR(VLOOKUP($C132,Acute!$B$6:$R$298,6,FALSE),"--")</f>
        <v>2400</v>
      </c>
      <c r="H132" s="392">
        <f>IFERROR(VLOOKUP($C132,Acute!$B$6:$R$298,10,FALSE),"--")</f>
        <v>80000</v>
      </c>
      <c r="I132" s="398">
        <f>IFERROR(VLOOKUP($C132,Acute!$B$6:$R$298,16,FALSE),"--")</f>
        <v>10000</v>
      </c>
      <c r="J132" s="219">
        <f t="shared" si="1"/>
        <v>1</v>
      </c>
    </row>
    <row r="133" spans="2:10" ht="14.25">
      <c r="B133" s="417" t="str">
        <f>Residential!A133</f>
        <v>Dichloropropane, 1,2-</v>
      </c>
      <c r="C133" s="418" t="str">
        <f>Residential!B133</f>
        <v>78-87-5</v>
      </c>
      <c r="D133" s="404">
        <f>IFERROR(VLOOKUP($C133,Acute!$B$6:$R$298,4,FALSE),"--")</f>
        <v>230</v>
      </c>
      <c r="E133" s="392">
        <f>IFERROR(VLOOKUP($C133,Acute!$B$6:$R$298,8,FALSE),"--")</f>
        <v>7700</v>
      </c>
      <c r="F133" s="398">
        <f>IFERROR(VLOOKUP($C133,Acute!$B$6:$R$298,13,FALSE),"--")</f>
        <v>3600</v>
      </c>
      <c r="G133" s="404">
        <f>IFERROR(VLOOKUP($C133,Acute!$B$6:$R$298,6,FALSE),"--")</f>
        <v>690</v>
      </c>
      <c r="H133" s="392">
        <f>IFERROR(VLOOKUP($C133,Acute!$B$6:$R$298,10,FALSE),"--")</f>
        <v>23000</v>
      </c>
      <c r="I133" s="398">
        <f>IFERROR(VLOOKUP($C133,Acute!$B$6:$R$298,16,FALSE),"--")</f>
        <v>11000</v>
      </c>
      <c r="J133" s="219">
        <f t="shared" si="1"/>
        <v>1</v>
      </c>
    </row>
    <row r="134" spans="2:10" ht="14.25">
      <c r="B134" s="417" t="str">
        <f>Residential!A134</f>
        <v>Dichloropropene, 1,3-</v>
      </c>
      <c r="C134" s="418" t="str">
        <f>Residential!B134</f>
        <v>542-75-6</v>
      </c>
      <c r="D134" s="404">
        <f>IFERROR(VLOOKUP($C134,Acute!$B$6:$R$298,4,FALSE),"--")</f>
        <v>36</v>
      </c>
      <c r="E134" s="392">
        <f>IFERROR(VLOOKUP($C134,Acute!$B$6:$R$298,8,FALSE),"--")</f>
        <v>1200</v>
      </c>
      <c r="F134" s="398">
        <f>IFERROR(VLOOKUP($C134,Acute!$B$6:$R$298,13,FALSE),"--")</f>
        <v>470</v>
      </c>
      <c r="G134" s="404">
        <f>IFERROR(VLOOKUP($C134,Acute!$B$6:$R$298,6,FALSE),"--")</f>
        <v>110</v>
      </c>
      <c r="H134" s="392">
        <f>IFERROR(VLOOKUP($C134,Acute!$B$6:$R$298,10,FALSE),"--")</f>
        <v>3700</v>
      </c>
      <c r="I134" s="398">
        <f>IFERROR(VLOOKUP($C134,Acute!$B$6:$R$298,16,FALSE),"--")</f>
        <v>1400</v>
      </c>
      <c r="J134" s="219">
        <f t="shared" ref="J134:J197" si="2">IF(ISNUMBER(D134),1,0)</f>
        <v>1</v>
      </c>
    </row>
    <row r="135" spans="2:10" ht="14.25">
      <c r="B135" s="417" t="str">
        <f>Residential!A135</f>
        <v>Dichlorvos</v>
      </c>
      <c r="C135" s="418" t="str">
        <f>Residential!B135</f>
        <v>62-73-7</v>
      </c>
      <c r="D135" s="404">
        <f>IFERROR(VLOOKUP($C135,Acute!$B$6:$R$298,4,FALSE),"--")</f>
        <v>18</v>
      </c>
      <c r="E135" s="392" t="str">
        <f>IFERROR(VLOOKUP($C135,Acute!$B$6:$R$298,8,FALSE),"--")</f>
        <v>NV</v>
      </c>
      <c r="F135" s="398" t="str">
        <f>IFERROR(VLOOKUP($C135,Acute!$B$6:$R$298,13,FALSE),"--")</f>
        <v>NV</v>
      </c>
      <c r="G135" s="404">
        <f>IFERROR(VLOOKUP($C135,Acute!$B$6:$R$298,6,FALSE),"--")</f>
        <v>54</v>
      </c>
      <c r="H135" s="392" t="str">
        <f>IFERROR(VLOOKUP($C135,Acute!$B$6:$R$298,10,FALSE),"--")</f>
        <v>NV</v>
      </c>
      <c r="I135" s="398" t="str">
        <f>IFERROR(VLOOKUP($C135,Acute!$B$6:$R$298,16,FALSE),"--")</f>
        <v>NV</v>
      </c>
      <c r="J135" s="219">
        <f t="shared" si="2"/>
        <v>1</v>
      </c>
    </row>
    <row r="136" spans="2:10" ht="15" hidden="1">
      <c r="B136" s="55" t="str">
        <f>Residential!A136</f>
        <v>Dicyclopentadiene</v>
      </c>
      <c r="C136" s="7" t="str">
        <f>Residential!B136</f>
        <v>77-73-6</v>
      </c>
      <c r="D136" s="46" t="str">
        <f>IFERROR(VLOOKUP($C136,Acute!$B$6:$R$298,4,FALSE),"--")</f>
        <v>--</v>
      </c>
      <c r="E136" s="47" t="str">
        <f>IFERROR(VLOOKUP($C136,Acute!$B$6:$R$298,8,FALSE),"--")</f>
        <v>--</v>
      </c>
      <c r="F136" s="48" t="str">
        <f>IFERROR(VLOOKUP($C136,Acute!$B$6:$R$298,13,FALSE),"--")</f>
        <v>--</v>
      </c>
      <c r="G136" s="52" t="str">
        <f>IFERROR(VLOOKUP($C136,Acute!$B$6:$R$298,6,FALSE),"--")</f>
        <v>--</v>
      </c>
      <c r="H136" s="47" t="str">
        <f>IFERROR(VLOOKUP($C136,Acute!$B$6:$R$298,10,FALSE),"--")</f>
        <v>--</v>
      </c>
      <c r="I136" s="53" t="str">
        <f>IFERROR(VLOOKUP($C136,Acute!$B$6:$R$298,16,FALSE),"--")</f>
        <v>--</v>
      </c>
      <c r="J136" s="219">
        <f t="shared" si="2"/>
        <v>0</v>
      </c>
    </row>
    <row r="137" spans="2:10" ht="15" hidden="1">
      <c r="B137" s="55" t="str">
        <f>Residential!A137</f>
        <v>Dieldrin</v>
      </c>
      <c r="C137" s="7" t="str">
        <f>Residential!B137</f>
        <v>60-57-1</v>
      </c>
      <c r="D137" s="46" t="str">
        <f>IFERROR(VLOOKUP($C137,Acute!$B$6:$R$298,4,FALSE),"--")</f>
        <v>--</v>
      </c>
      <c r="E137" s="47" t="str">
        <f>IFERROR(VLOOKUP($C137,Acute!$B$6:$R$298,8,FALSE),"--")</f>
        <v>--</v>
      </c>
      <c r="F137" s="48" t="str">
        <f>IFERROR(VLOOKUP($C137,Acute!$B$6:$R$298,13,FALSE),"--")</f>
        <v>--</v>
      </c>
      <c r="G137" s="52" t="str">
        <f>IFERROR(VLOOKUP($C137,Acute!$B$6:$R$298,6,FALSE),"--")</f>
        <v>--</v>
      </c>
      <c r="H137" s="47" t="str">
        <f>IFERROR(VLOOKUP($C137,Acute!$B$6:$R$298,10,FALSE),"--")</f>
        <v>--</v>
      </c>
      <c r="I137" s="53" t="str">
        <f>IFERROR(VLOOKUP($C137,Acute!$B$6:$R$298,16,FALSE),"--")</f>
        <v>--</v>
      </c>
      <c r="J137" s="219">
        <f t="shared" si="2"/>
        <v>0</v>
      </c>
    </row>
    <row r="138" spans="2:10" ht="15" hidden="1">
      <c r="B138" s="55" t="str">
        <f>Residential!A138</f>
        <v>Diesel Engine Exhaust</v>
      </c>
      <c r="C138" s="7" t="str">
        <f>Residential!B138</f>
        <v>NA</v>
      </c>
      <c r="D138" s="46" t="str">
        <f>IFERROR(VLOOKUP($C138,Acute!$B$6:$R$298,4,FALSE),"--")</f>
        <v>--</v>
      </c>
      <c r="E138" s="47" t="str">
        <f>IFERROR(VLOOKUP($C138,Acute!$B$6:$R$298,8,FALSE),"--")</f>
        <v>--</v>
      </c>
      <c r="F138" s="48" t="str">
        <f>IFERROR(VLOOKUP($C138,Acute!$B$6:$R$298,13,FALSE),"--")</f>
        <v>--</v>
      </c>
      <c r="G138" s="52" t="str">
        <f>IFERROR(VLOOKUP($C138,Acute!$B$6:$R$298,6,FALSE),"--")</f>
        <v>--</v>
      </c>
      <c r="H138" s="47" t="str">
        <f>IFERROR(VLOOKUP($C138,Acute!$B$6:$R$298,10,FALSE),"--")</f>
        <v>--</v>
      </c>
      <c r="I138" s="53" t="str">
        <f>IFERROR(VLOOKUP($C138,Acute!$B$6:$R$298,16,FALSE),"--")</f>
        <v>--</v>
      </c>
      <c r="J138" s="219">
        <f t="shared" si="2"/>
        <v>0</v>
      </c>
    </row>
    <row r="139" spans="2:10" ht="15" hidden="1">
      <c r="B139" s="55" t="str">
        <f>Residential!A139</f>
        <v>Diethanolamine</v>
      </c>
      <c r="C139" s="7" t="str">
        <f>Residential!B139</f>
        <v>111-42-2</v>
      </c>
      <c r="D139" s="46" t="str">
        <f>IFERROR(VLOOKUP($C139,Acute!$B$6:$R$298,4,FALSE),"--")</f>
        <v>--</v>
      </c>
      <c r="E139" s="47" t="str">
        <f>IFERROR(VLOOKUP($C139,Acute!$B$6:$R$298,8,FALSE),"--")</f>
        <v>--</v>
      </c>
      <c r="F139" s="48" t="str">
        <f>IFERROR(VLOOKUP($C139,Acute!$B$6:$R$298,13,FALSE),"--")</f>
        <v>--</v>
      </c>
      <c r="G139" s="52" t="str">
        <f>IFERROR(VLOOKUP($C139,Acute!$B$6:$R$298,6,FALSE),"--")</f>
        <v>--</v>
      </c>
      <c r="H139" s="47" t="str">
        <f>IFERROR(VLOOKUP($C139,Acute!$B$6:$R$298,10,FALSE),"--")</f>
        <v>--</v>
      </c>
      <c r="I139" s="53" t="str">
        <f>IFERROR(VLOOKUP($C139,Acute!$B$6:$R$298,16,FALSE),"--")</f>
        <v>--</v>
      </c>
      <c r="J139" s="219">
        <f t="shared" si="2"/>
        <v>0</v>
      </c>
    </row>
    <row r="140" spans="2:10" ht="15" hidden="1">
      <c r="B140" s="55" t="str">
        <f>Residential!A140</f>
        <v>Diethylene Glycol Monobutyl Ether</v>
      </c>
      <c r="C140" s="7" t="str">
        <f>Residential!B140</f>
        <v>112-34-5</v>
      </c>
      <c r="D140" s="46" t="str">
        <f>IFERROR(VLOOKUP($C140,Acute!$B$6:$R$298,4,FALSE),"--")</f>
        <v>--</v>
      </c>
      <c r="E140" s="47" t="str">
        <f>IFERROR(VLOOKUP($C140,Acute!$B$6:$R$298,8,FALSE),"--")</f>
        <v>--</v>
      </c>
      <c r="F140" s="48" t="str">
        <f>IFERROR(VLOOKUP($C140,Acute!$B$6:$R$298,13,FALSE),"--")</f>
        <v>--</v>
      </c>
      <c r="G140" s="52" t="str">
        <f>IFERROR(VLOOKUP($C140,Acute!$B$6:$R$298,6,FALSE),"--")</f>
        <v>--</v>
      </c>
      <c r="H140" s="47" t="str">
        <f>IFERROR(VLOOKUP($C140,Acute!$B$6:$R$298,10,FALSE),"--")</f>
        <v>--</v>
      </c>
      <c r="I140" s="53" t="str">
        <f>IFERROR(VLOOKUP($C140,Acute!$B$6:$R$298,16,FALSE),"--")</f>
        <v>--</v>
      </c>
      <c r="J140" s="219">
        <f t="shared" si="2"/>
        <v>0</v>
      </c>
    </row>
    <row r="141" spans="2:10" ht="15" hidden="1">
      <c r="B141" s="55" t="str">
        <f>Residential!A141</f>
        <v>Diethylene Glycol Monoethyl Ether</v>
      </c>
      <c r="C141" s="7" t="str">
        <f>Residential!B141</f>
        <v>111-90-0</v>
      </c>
      <c r="D141" s="46" t="str">
        <f>IFERROR(VLOOKUP($C141,Acute!$B$6:$R$298,4,FALSE),"--")</f>
        <v>--</v>
      </c>
      <c r="E141" s="47" t="str">
        <f>IFERROR(VLOOKUP($C141,Acute!$B$6:$R$298,8,FALSE),"--")</f>
        <v>--</v>
      </c>
      <c r="F141" s="48" t="str">
        <f>IFERROR(VLOOKUP($C141,Acute!$B$6:$R$298,13,FALSE),"--")</f>
        <v>--</v>
      </c>
      <c r="G141" s="52" t="str">
        <f>IFERROR(VLOOKUP($C141,Acute!$B$6:$R$298,6,FALSE),"--")</f>
        <v>--</v>
      </c>
      <c r="H141" s="47" t="str">
        <f>IFERROR(VLOOKUP($C141,Acute!$B$6:$R$298,10,FALSE),"--")</f>
        <v>--</v>
      </c>
      <c r="I141" s="53" t="str">
        <f>IFERROR(VLOOKUP($C141,Acute!$B$6:$R$298,16,FALSE),"--")</f>
        <v>--</v>
      </c>
      <c r="J141" s="219">
        <f t="shared" si="2"/>
        <v>0</v>
      </c>
    </row>
    <row r="142" spans="2:10" ht="15" hidden="1">
      <c r="B142" s="55" t="str">
        <f>Residential!A142</f>
        <v>Diethylstilbestrol</v>
      </c>
      <c r="C142" s="7" t="str">
        <f>Residential!B142</f>
        <v>56-53-1</v>
      </c>
      <c r="D142" s="46" t="str">
        <f>IFERROR(VLOOKUP($C142,Acute!$B$6:$R$298,4,FALSE),"--")</f>
        <v>--</v>
      </c>
      <c r="E142" s="47" t="str">
        <f>IFERROR(VLOOKUP($C142,Acute!$B$6:$R$298,8,FALSE),"--")</f>
        <v>--</v>
      </c>
      <c r="F142" s="48" t="str">
        <f>IFERROR(VLOOKUP($C142,Acute!$B$6:$R$298,13,FALSE),"--")</f>
        <v>--</v>
      </c>
      <c r="G142" s="52" t="str">
        <f>IFERROR(VLOOKUP($C142,Acute!$B$6:$R$298,6,FALSE),"--")</f>
        <v>--</v>
      </c>
      <c r="H142" s="47" t="str">
        <f>IFERROR(VLOOKUP($C142,Acute!$B$6:$R$298,10,FALSE),"--")</f>
        <v>--</v>
      </c>
      <c r="I142" s="53" t="str">
        <f>IFERROR(VLOOKUP($C142,Acute!$B$6:$R$298,16,FALSE),"--")</f>
        <v>--</v>
      </c>
      <c r="J142" s="219">
        <f t="shared" si="2"/>
        <v>0</v>
      </c>
    </row>
    <row r="143" spans="2:10" ht="15" hidden="1">
      <c r="B143" s="55" t="str">
        <f>Residential!A143</f>
        <v>Difluoroethane, 1,1-</v>
      </c>
      <c r="C143" s="7" t="str">
        <f>Residential!B143</f>
        <v>75-37-6</v>
      </c>
      <c r="D143" s="46" t="str">
        <f>IFERROR(VLOOKUP($C143,Acute!$B$6:$R$298,4,FALSE),"--")</f>
        <v>--</v>
      </c>
      <c r="E143" s="47" t="str">
        <f>IFERROR(VLOOKUP($C143,Acute!$B$6:$R$298,8,FALSE),"--")</f>
        <v>--</v>
      </c>
      <c r="F143" s="48" t="str">
        <f>IFERROR(VLOOKUP($C143,Acute!$B$6:$R$298,13,FALSE),"--")</f>
        <v>--</v>
      </c>
      <c r="G143" s="52" t="str">
        <f>IFERROR(VLOOKUP($C143,Acute!$B$6:$R$298,6,FALSE),"--")</f>
        <v>--</v>
      </c>
      <c r="H143" s="47" t="str">
        <f>IFERROR(VLOOKUP($C143,Acute!$B$6:$R$298,10,FALSE),"--")</f>
        <v>--</v>
      </c>
      <c r="I143" s="53" t="str">
        <f>IFERROR(VLOOKUP($C143,Acute!$B$6:$R$298,16,FALSE),"--")</f>
        <v>--</v>
      </c>
      <c r="J143" s="219">
        <f t="shared" si="2"/>
        <v>0</v>
      </c>
    </row>
    <row r="144" spans="2:10" ht="15" hidden="1">
      <c r="B144" s="55" t="str">
        <f>Residential!A144</f>
        <v>Difluoropropane, 2,2-</v>
      </c>
      <c r="C144" s="7" t="str">
        <f>Residential!B144</f>
        <v>420-45-1</v>
      </c>
      <c r="D144" s="46" t="str">
        <f>IFERROR(VLOOKUP($C144,Acute!$B$6:$R$298,4,FALSE),"--")</f>
        <v>--</v>
      </c>
      <c r="E144" s="47" t="str">
        <f>IFERROR(VLOOKUP($C144,Acute!$B$6:$R$298,8,FALSE),"--")</f>
        <v>--</v>
      </c>
      <c r="F144" s="48" t="str">
        <f>IFERROR(VLOOKUP($C144,Acute!$B$6:$R$298,13,FALSE),"--")</f>
        <v>--</v>
      </c>
      <c r="G144" s="52" t="str">
        <f>IFERROR(VLOOKUP($C144,Acute!$B$6:$R$298,6,FALSE),"--")</f>
        <v>--</v>
      </c>
      <c r="H144" s="47" t="str">
        <f>IFERROR(VLOOKUP($C144,Acute!$B$6:$R$298,10,FALSE),"--")</f>
        <v>--</v>
      </c>
      <c r="I144" s="53" t="str">
        <f>IFERROR(VLOOKUP($C144,Acute!$B$6:$R$298,16,FALSE),"--")</f>
        <v>--</v>
      </c>
      <c r="J144" s="219">
        <f t="shared" si="2"/>
        <v>0</v>
      </c>
    </row>
    <row r="145" spans="2:10" ht="15" hidden="1">
      <c r="B145" s="55" t="str">
        <f>Residential!A145</f>
        <v>Dihydrosafrole</v>
      </c>
      <c r="C145" s="7" t="str">
        <f>Residential!B145</f>
        <v>94-58-6</v>
      </c>
      <c r="D145" s="46" t="str">
        <f>IFERROR(VLOOKUP($C145,Acute!$B$6:$R$298,4,FALSE),"--")</f>
        <v>--</v>
      </c>
      <c r="E145" s="47" t="str">
        <f>IFERROR(VLOOKUP($C145,Acute!$B$6:$R$298,8,FALSE),"--")</f>
        <v>--</v>
      </c>
      <c r="F145" s="48" t="str">
        <f>IFERROR(VLOOKUP($C145,Acute!$B$6:$R$298,13,FALSE),"--")</f>
        <v>--</v>
      </c>
      <c r="G145" s="52" t="str">
        <f>IFERROR(VLOOKUP($C145,Acute!$B$6:$R$298,6,FALSE),"--")</f>
        <v>--</v>
      </c>
      <c r="H145" s="47" t="str">
        <f>IFERROR(VLOOKUP($C145,Acute!$B$6:$R$298,10,FALSE),"--")</f>
        <v>--</v>
      </c>
      <c r="I145" s="53" t="str">
        <f>IFERROR(VLOOKUP($C145,Acute!$B$6:$R$298,16,FALSE),"--")</f>
        <v>--</v>
      </c>
      <c r="J145" s="219">
        <f t="shared" si="2"/>
        <v>0</v>
      </c>
    </row>
    <row r="146" spans="2:10" ht="15" hidden="1">
      <c r="B146" s="55" t="str">
        <f>Residential!A146</f>
        <v>Diisopropyl Ether</v>
      </c>
      <c r="C146" s="7" t="str">
        <f>Residential!B146</f>
        <v>108-20-3</v>
      </c>
      <c r="D146" s="46" t="str">
        <f>IFERROR(VLOOKUP($C146,Acute!$B$6:$R$298,4,FALSE),"--")</f>
        <v>--</v>
      </c>
      <c r="E146" s="47" t="str">
        <f>IFERROR(VLOOKUP($C146,Acute!$B$6:$R$298,8,FALSE),"--")</f>
        <v>--</v>
      </c>
      <c r="F146" s="48" t="str">
        <f>IFERROR(VLOOKUP($C146,Acute!$B$6:$R$298,13,FALSE),"--")</f>
        <v>--</v>
      </c>
      <c r="G146" s="52" t="str">
        <f>IFERROR(VLOOKUP($C146,Acute!$B$6:$R$298,6,FALSE),"--")</f>
        <v>--</v>
      </c>
      <c r="H146" s="47" t="str">
        <f>IFERROR(VLOOKUP($C146,Acute!$B$6:$R$298,10,FALSE),"--")</f>
        <v>--</v>
      </c>
      <c r="I146" s="53" t="str">
        <f>IFERROR(VLOOKUP($C146,Acute!$B$6:$R$298,16,FALSE),"--")</f>
        <v>--</v>
      </c>
      <c r="J146" s="219">
        <f t="shared" si="2"/>
        <v>0</v>
      </c>
    </row>
    <row r="147" spans="2:10" ht="15" hidden="1">
      <c r="B147" s="55" t="str">
        <f>Residential!A147</f>
        <v>Dimethyl Sulfide</v>
      </c>
      <c r="C147" s="7" t="str">
        <f>Residential!B147</f>
        <v>75-18-3</v>
      </c>
      <c r="D147" s="46" t="str">
        <f>IFERROR(VLOOKUP($C147,Acute!$B$6:$R$298,4,FALSE),"--")</f>
        <v>--</v>
      </c>
      <c r="E147" s="47" t="str">
        <f>IFERROR(VLOOKUP($C147,Acute!$B$6:$R$298,8,FALSE),"--")</f>
        <v>--</v>
      </c>
      <c r="F147" s="48" t="str">
        <f>IFERROR(VLOOKUP($C147,Acute!$B$6:$R$298,13,FALSE),"--")</f>
        <v>--</v>
      </c>
      <c r="G147" s="52" t="str">
        <f>IFERROR(VLOOKUP($C147,Acute!$B$6:$R$298,6,FALSE),"--")</f>
        <v>--</v>
      </c>
      <c r="H147" s="47" t="str">
        <f>IFERROR(VLOOKUP($C147,Acute!$B$6:$R$298,10,FALSE),"--")</f>
        <v>--</v>
      </c>
      <c r="I147" s="53" t="str">
        <f>IFERROR(VLOOKUP($C147,Acute!$B$6:$R$298,16,FALSE),"--")</f>
        <v>--</v>
      </c>
      <c r="J147" s="219">
        <f t="shared" si="2"/>
        <v>0</v>
      </c>
    </row>
    <row r="148" spans="2:10" ht="15" hidden="1">
      <c r="B148" s="55" t="str">
        <f>Residential!A148</f>
        <v>Dimethylamino azobenzene [p-]</v>
      </c>
      <c r="C148" s="7" t="str">
        <f>Residential!B148</f>
        <v>60-11-7</v>
      </c>
      <c r="D148" s="46" t="str">
        <f>IFERROR(VLOOKUP($C148,Acute!$B$6:$R$298,4,FALSE),"--")</f>
        <v>--</v>
      </c>
      <c r="E148" s="47" t="str">
        <f>IFERROR(VLOOKUP($C148,Acute!$B$6:$R$298,8,FALSE),"--")</f>
        <v>--</v>
      </c>
      <c r="F148" s="48" t="str">
        <f>IFERROR(VLOOKUP($C148,Acute!$B$6:$R$298,13,FALSE),"--")</f>
        <v>--</v>
      </c>
      <c r="G148" s="52" t="str">
        <f>IFERROR(VLOOKUP($C148,Acute!$B$6:$R$298,6,FALSE),"--")</f>
        <v>--</v>
      </c>
      <c r="H148" s="47" t="str">
        <f>IFERROR(VLOOKUP($C148,Acute!$B$6:$R$298,10,FALSE),"--")</f>
        <v>--</v>
      </c>
      <c r="I148" s="53" t="str">
        <f>IFERROR(VLOOKUP($C148,Acute!$B$6:$R$298,16,FALSE),"--")</f>
        <v>--</v>
      </c>
      <c r="J148" s="219">
        <f t="shared" si="2"/>
        <v>0</v>
      </c>
    </row>
    <row r="149" spans="2:10" ht="15" hidden="1">
      <c r="B149" s="55" t="str">
        <f>Residential!A149</f>
        <v>Dimethylbenz[a]anthracene, 7,12-</v>
      </c>
      <c r="C149" s="7" t="str">
        <f>Residential!B149</f>
        <v>57-97-6</v>
      </c>
      <c r="D149" s="46" t="str">
        <f>IFERROR(VLOOKUP($C149,Acute!$B$6:$R$298,4,FALSE),"--")</f>
        <v>--</v>
      </c>
      <c r="E149" s="47" t="str">
        <f>IFERROR(VLOOKUP($C149,Acute!$B$6:$R$298,8,FALSE),"--")</f>
        <v>--</v>
      </c>
      <c r="F149" s="48" t="str">
        <f>IFERROR(VLOOKUP($C149,Acute!$B$6:$R$298,13,FALSE),"--")</f>
        <v>--</v>
      </c>
      <c r="G149" s="52" t="str">
        <f>IFERROR(VLOOKUP($C149,Acute!$B$6:$R$298,6,FALSE),"--")</f>
        <v>--</v>
      </c>
      <c r="H149" s="47" t="str">
        <f>IFERROR(VLOOKUP($C149,Acute!$B$6:$R$298,10,FALSE),"--")</f>
        <v>--</v>
      </c>
      <c r="I149" s="53" t="str">
        <f>IFERROR(VLOOKUP($C149,Acute!$B$6:$R$298,16,FALSE),"--")</f>
        <v>--</v>
      </c>
      <c r="J149" s="219">
        <f t="shared" si="2"/>
        <v>0</v>
      </c>
    </row>
    <row r="150" spans="2:10" ht="15" hidden="1">
      <c r="B150" s="55" t="str">
        <f>Residential!A150</f>
        <v>Dimethylformamide</v>
      </c>
      <c r="C150" s="7" t="str">
        <f>Residential!B150</f>
        <v>68-12-2</v>
      </c>
      <c r="D150" s="46" t="str">
        <f>IFERROR(VLOOKUP($C150,Acute!$B$6:$R$298,4,FALSE),"--")</f>
        <v>--</v>
      </c>
      <c r="E150" s="47" t="str">
        <f>IFERROR(VLOOKUP($C150,Acute!$B$6:$R$298,8,FALSE),"--")</f>
        <v>--</v>
      </c>
      <c r="F150" s="48" t="str">
        <f>IFERROR(VLOOKUP($C150,Acute!$B$6:$R$298,13,FALSE),"--")</f>
        <v>--</v>
      </c>
      <c r="G150" s="52" t="str">
        <f>IFERROR(VLOOKUP($C150,Acute!$B$6:$R$298,6,FALSE),"--")</f>
        <v>--</v>
      </c>
      <c r="H150" s="47" t="str">
        <f>IFERROR(VLOOKUP($C150,Acute!$B$6:$R$298,10,FALSE),"--")</f>
        <v>--</v>
      </c>
      <c r="I150" s="53" t="str">
        <f>IFERROR(VLOOKUP($C150,Acute!$B$6:$R$298,16,FALSE),"--")</f>
        <v>--</v>
      </c>
      <c r="J150" s="219">
        <f t="shared" si="2"/>
        <v>0</v>
      </c>
    </row>
    <row r="151" spans="2:10" ht="14.25">
      <c r="B151" s="417" t="str">
        <f>Residential!A151</f>
        <v>Dimethylhydrazine, 1,1-</v>
      </c>
      <c r="C151" s="418" t="str">
        <f>Residential!B151</f>
        <v>57-14-7</v>
      </c>
      <c r="D151" s="407">
        <f>IFERROR(VLOOKUP($C151,Acute!$B$6:$R$298,4,FALSE),"--")</f>
        <v>0.49</v>
      </c>
      <c r="E151" s="393">
        <f>IFERROR(VLOOKUP($C151,Acute!$B$6:$R$298,8,FALSE),"--")</f>
        <v>16</v>
      </c>
      <c r="F151" s="413">
        <f>IFERROR(VLOOKUP($C151,Acute!$B$6:$R$298,13,FALSE),"--")</f>
        <v>1700</v>
      </c>
      <c r="G151" s="407">
        <f>IFERROR(VLOOKUP($C151,Acute!$B$6:$R$298,6,FALSE),"--")</f>
        <v>1.5</v>
      </c>
      <c r="H151" s="392">
        <f>IFERROR(VLOOKUP($C151,Acute!$B$6:$R$298,10,FALSE),"--")</f>
        <v>50</v>
      </c>
      <c r="I151" s="398">
        <f>IFERROR(VLOOKUP($C151,Acute!$B$6:$R$298,16,FALSE),"--")</f>
        <v>5100</v>
      </c>
      <c r="J151" s="219">
        <f t="shared" si="2"/>
        <v>1</v>
      </c>
    </row>
    <row r="152" spans="2:10" ht="15" hidden="1">
      <c r="B152" s="55" t="str">
        <f>Residential!A152</f>
        <v>Dimethylhydrazine, 1,2-</v>
      </c>
      <c r="C152" s="7" t="str">
        <f>Residential!B152</f>
        <v>540-73-8</v>
      </c>
      <c r="D152" s="49" t="str">
        <f>IFERROR(VLOOKUP($C152,Acute!$B$6:$R$298,4,FALSE),"--")</f>
        <v>--</v>
      </c>
      <c r="E152" s="50" t="str">
        <f>IFERROR(VLOOKUP($C152,Acute!$B$6:$R$298,8,FALSE),"--")</f>
        <v>--</v>
      </c>
      <c r="F152" s="51" t="str">
        <f>IFERROR(VLOOKUP($C152,Acute!$B$6:$R$298,13,FALSE),"--")</f>
        <v>--</v>
      </c>
      <c r="G152" s="54" t="str">
        <f>IFERROR(VLOOKUP($C152,Acute!$B$6:$R$298,6,FALSE),"--")</f>
        <v>--</v>
      </c>
      <c r="H152" s="47" t="str">
        <f>IFERROR(VLOOKUP($C152,Acute!$B$6:$R$298,10,FALSE),"--")</f>
        <v>--</v>
      </c>
      <c r="I152" s="53" t="str">
        <f>IFERROR(VLOOKUP($C152,Acute!$B$6:$R$298,16,FALSE),"--")</f>
        <v>--</v>
      </c>
      <c r="J152" s="219">
        <f t="shared" si="2"/>
        <v>0</v>
      </c>
    </row>
    <row r="153" spans="2:10" ht="15" hidden="1">
      <c r="B153" s="55" t="str">
        <f>Residential!A153</f>
        <v>Dimethylvinylchloride</v>
      </c>
      <c r="C153" s="7" t="str">
        <f>Residential!B153</f>
        <v>513-37-1</v>
      </c>
      <c r="D153" s="49" t="str">
        <f>IFERROR(VLOOKUP($C153,Acute!$B$6:$R$298,4,FALSE),"--")</f>
        <v>--</v>
      </c>
      <c r="E153" s="50" t="str">
        <f>IFERROR(VLOOKUP($C153,Acute!$B$6:$R$298,8,FALSE),"--")</f>
        <v>--</v>
      </c>
      <c r="F153" s="51" t="str">
        <f>IFERROR(VLOOKUP($C153,Acute!$B$6:$R$298,13,FALSE),"--")</f>
        <v>--</v>
      </c>
      <c r="G153" s="54" t="str">
        <f>IFERROR(VLOOKUP($C153,Acute!$B$6:$R$298,6,FALSE),"--")</f>
        <v>--</v>
      </c>
      <c r="H153" s="47" t="str">
        <f>IFERROR(VLOOKUP($C153,Acute!$B$6:$R$298,10,FALSE),"--")</f>
        <v>--</v>
      </c>
      <c r="I153" s="53" t="str">
        <f>IFERROR(VLOOKUP($C153,Acute!$B$6:$R$298,16,FALSE),"--")</f>
        <v>--</v>
      </c>
      <c r="J153" s="219">
        <f t="shared" si="2"/>
        <v>0</v>
      </c>
    </row>
    <row r="154" spans="2:10" ht="15" hidden="1">
      <c r="B154" s="55" t="str">
        <f>Residential!A154</f>
        <v>Dinitroaniline, 3,5-</v>
      </c>
      <c r="C154" s="7" t="str">
        <f>Residential!B154</f>
        <v>618-87-1</v>
      </c>
      <c r="D154" s="49" t="str">
        <f>IFERROR(VLOOKUP($C154,Acute!$B$6:$R$298,4,FALSE),"--")</f>
        <v>--</v>
      </c>
      <c r="E154" s="50" t="str">
        <f>IFERROR(VLOOKUP($C154,Acute!$B$6:$R$298,8,FALSE),"--")</f>
        <v>--</v>
      </c>
      <c r="F154" s="51" t="str">
        <f>IFERROR(VLOOKUP($C154,Acute!$B$6:$R$298,13,FALSE),"--")</f>
        <v>--</v>
      </c>
      <c r="G154" s="54" t="str">
        <f>IFERROR(VLOOKUP($C154,Acute!$B$6:$R$298,6,FALSE),"--")</f>
        <v>--</v>
      </c>
      <c r="H154" s="47" t="str">
        <f>IFERROR(VLOOKUP($C154,Acute!$B$6:$R$298,10,FALSE),"--")</f>
        <v>--</v>
      </c>
      <c r="I154" s="53" t="str">
        <f>IFERROR(VLOOKUP($C154,Acute!$B$6:$R$298,16,FALSE),"--")</f>
        <v>--</v>
      </c>
      <c r="J154" s="219">
        <f t="shared" si="2"/>
        <v>0</v>
      </c>
    </row>
    <row r="155" spans="2:10" ht="15" hidden="1">
      <c r="B155" s="55" t="str">
        <f>Residential!A155</f>
        <v>Dinitrotoluene, 2,4-</v>
      </c>
      <c r="C155" s="7" t="str">
        <f>Residential!B155</f>
        <v>121-14-2</v>
      </c>
      <c r="D155" s="49" t="str">
        <f>IFERROR(VLOOKUP($C155,Acute!$B$6:$R$298,4,FALSE),"--")</f>
        <v>--</v>
      </c>
      <c r="E155" s="50" t="str">
        <f>IFERROR(VLOOKUP($C155,Acute!$B$6:$R$298,8,FALSE),"--")</f>
        <v>--</v>
      </c>
      <c r="F155" s="51" t="str">
        <f>IFERROR(VLOOKUP($C155,Acute!$B$6:$R$298,13,FALSE),"--")</f>
        <v>--</v>
      </c>
      <c r="G155" s="54" t="str">
        <f>IFERROR(VLOOKUP($C155,Acute!$B$6:$R$298,6,FALSE),"--")</f>
        <v>--</v>
      </c>
      <c r="H155" s="47" t="str">
        <f>IFERROR(VLOOKUP($C155,Acute!$B$6:$R$298,10,FALSE),"--")</f>
        <v>--</v>
      </c>
      <c r="I155" s="53" t="str">
        <f>IFERROR(VLOOKUP($C155,Acute!$B$6:$R$298,16,FALSE),"--")</f>
        <v>--</v>
      </c>
      <c r="J155" s="219">
        <f t="shared" si="2"/>
        <v>0</v>
      </c>
    </row>
    <row r="156" spans="2:10" ht="14.25">
      <c r="B156" s="417" t="str">
        <f>Residential!A156</f>
        <v>Dioxane, 1,4-</v>
      </c>
      <c r="C156" s="418" t="str">
        <f>Residential!B156</f>
        <v>123-91-1</v>
      </c>
      <c r="D156" s="404">
        <f>IFERROR(VLOOKUP($C156,Acute!$B$6:$R$298,4,FALSE),"--")</f>
        <v>7200</v>
      </c>
      <c r="E156" s="392">
        <f>IFERROR(VLOOKUP($C156,Acute!$B$6:$R$298,8,FALSE),"--")</f>
        <v>240000</v>
      </c>
      <c r="F156" s="398">
        <f>IFERROR(VLOOKUP($C156,Acute!$B$6:$R$298,13,FALSE),"--")</f>
        <v>70000000</v>
      </c>
      <c r="G156" s="404">
        <f>IFERROR(VLOOKUP($C156,Acute!$B$6:$R$298,6,FALSE),"--")</f>
        <v>22000</v>
      </c>
      <c r="H156" s="392">
        <f>IFERROR(VLOOKUP($C156,Acute!$B$6:$R$298,10,FALSE),"--")</f>
        <v>730000</v>
      </c>
      <c r="I156" s="398">
        <f>IFERROR(VLOOKUP($C156,Acute!$B$6:$R$298,16,FALSE),"--")</f>
        <v>210000000</v>
      </c>
      <c r="J156" s="219">
        <f t="shared" si="2"/>
        <v>1</v>
      </c>
    </row>
    <row r="157" spans="2:10" ht="15" hidden="1">
      <c r="B157" s="55" t="str">
        <f>Residential!A157</f>
        <v>Diphenyl Ether</v>
      </c>
      <c r="C157" s="7" t="str">
        <f>Residential!B157</f>
        <v>101-84-8</v>
      </c>
      <c r="D157" s="46" t="str">
        <f>IFERROR(VLOOKUP($C157,Acute!$B$6:$R$298,4,FALSE),"--")</f>
        <v>--</v>
      </c>
      <c r="E157" s="47" t="str">
        <f>IFERROR(VLOOKUP($C157,Acute!$B$6:$R$298,8,FALSE),"--")</f>
        <v>--</v>
      </c>
      <c r="F157" s="48" t="str">
        <f>IFERROR(VLOOKUP($C157,Acute!$B$6:$R$298,13,FALSE),"--")</f>
        <v>--</v>
      </c>
      <c r="G157" s="52" t="str">
        <f>IFERROR(VLOOKUP($C157,Acute!$B$6:$R$298,6,FALSE),"--")</f>
        <v>--</v>
      </c>
      <c r="H157" s="47" t="str">
        <f>IFERROR(VLOOKUP($C157,Acute!$B$6:$R$298,10,FALSE),"--")</f>
        <v>--</v>
      </c>
      <c r="I157" s="53" t="str">
        <f>IFERROR(VLOOKUP($C157,Acute!$B$6:$R$298,16,FALSE),"--")</f>
        <v>--</v>
      </c>
      <c r="J157" s="219">
        <f t="shared" si="2"/>
        <v>0</v>
      </c>
    </row>
    <row r="158" spans="2:10" ht="15" hidden="1">
      <c r="B158" s="55" t="str">
        <f>Residential!A158</f>
        <v>Diphenylhydrazine, 1,2-</v>
      </c>
      <c r="C158" s="7" t="str">
        <f>Residential!B158</f>
        <v>122-66-7</v>
      </c>
      <c r="D158" s="46" t="str">
        <f>IFERROR(VLOOKUP($C158,Acute!$B$6:$R$298,4,FALSE),"--")</f>
        <v>--</v>
      </c>
      <c r="E158" s="47" t="str">
        <f>IFERROR(VLOOKUP($C158,Acute!$B$6:$R$298,8,FALSE),"--")</f>
        <v>--</v>
      </c>
      <c r="F158" s="48" t="str">
        <f>IFERROR(VLOOKUP($C158,Acute!$B$6:$R$298,13,FALSE),"--")</f>
        <v>--</v>
      </c>
      <c r="G158" s="52" t="str">
        <f>IFERROR(VLOOKUP($C158,Acute!$B$6:$R$298,6,FALSE),"--")</f>
        <v>--</v>
      </c>
      <c r="H158" s="47" t="str">
        <f>IFERROR(VLOOKUP($C158,Acute!$B$6:$R$298,10,FALSE),"--")</f>
        <v>--</v>
      </c>
      <c r="I158" s="53" t="str">
        <f>IFERROR(VLOOKUP($C158,Acute!$B$6:$R$298,16,FALSE),"--")</f>
        <v>--</v>
      </c>
      <c r="J158" s="219">
        <f t="shared" si="2"/>
        <v>0</v>
      </c>
    </row>
    <row r="159" spans="2:10" ht="15" hidden="1">
      <c r="B159" s="55" t="str">
        <f>Residential!A159</f>
        <v>Direct Black 38</v>
      </c>
      <c r="C159" s="7" t="str">
        <f>Residential!B159</f>
        <v>1937-37-7</v>
      </c>
      <c r="D159" s="46" t="str">
        <f>IFERROR(VLOOKUP($C159,Acute!$B$6:$R$298,4,FALSE),"--")</f>
        <v>--</v>
      </c>
      <c r="E159" s="47" t="str">
        <f>IFERROR(VLOOKUP($C159,Acute!$B$6:$R$298,8,FALSE),"--")</f>
        <v>--</v>
      </c>
      <c r="F159" s="48" t="str">
        <f>IFERROR(VLOOKUP($C159,Acute!$B$6:$R$298,13,FALSE),"--")</f>
        <v>--</v>
      </c>
      <c r="G159" s="52" t="str">
        <f>IFERROR(VLOOKUP($C159,Acute!$B$6:$R$298,6,FALSE),"--")</f>
        <v>--</v>
      </c>
      <c r="H159" s="47" t="str">
        <f>IFERROR(VLOOKUP($C159,Acute!$B$6:$R$298,10,FALSE),"--")</f>
        <v>--</v>
      </c>
      <c r="I159" s="53" t="str">
        <f>IFERROR(VLOOKUP($C159,Acute!$B$6:$R$298,16,FALSE),"--")</f>
        <v>--</v>
      </c>
      <c r="J159" s="219">
        <f t="shared" si="2"/>
        <v>0</v>
      </c>
    </row>
    <row r="160" spans="2:10" ht="15" hidden="1">
      <c r="B160" s="55" t="str">
        <f>Residential!A160</f>
        <v>Direct Blue 6</v>
      </c>
      <c r="C160" s="7" t="str">
        <f>Residential!B160</f>
        <v>2602-46-2</v>
      </c>
      <c r="D160" s="46" t="str">
        <f>IFERROR(VLOOKUP($C160,Acute!$B$6:$R$298,4,FALSE),"--")</f>
        <v>--</v>
      </c>
      <c r="E160" s="47" t="str">
        <f>IFERROR(VLOOKUP($C160,Acute!$B$6:$R$298,8,FALSE),"--")</f>
        <v>--</v>
      </c>
      <c r="F160" s="48" t="str">
        <f>IFERROR(VLOOKUP($C160,Acute!$B$6:$R$298,13,FALSE),"--")</f>
        <v>--</v>
      </c>
      <c r="G160" s="52" t="str">
        <f>IFERROR(VLOOKUP($C160,Acute!$B$6:$R$298,6,FALSE),"--")</f>
        <v>--</v>
      </c>
      <c r="H160" s="47" t="str">
        <f>IFERROR(VLOOKUP($C160,Acute!$B$6:$R$298,10,FALSE),"--")</f>
        <v>--</v>
      </c>
      <c r="I160" s="53" t="str">
        <f>IFERROR(VLOOKUP($C160,Acute!$B$6:$R$298,16,FALSE),"--")</f>
        <v>--</v>
      </c>
      <c r="J160" s="219">
        <f t="shared" si="2"/>
        <v>0</v>
      </c>
    </row>
    <row r="161" spans="2:10" ht="15" hidden="1">
      <c r="B161" s="55" t="str">
        <f>Residential!A161</f>
        <v>Direct Brown 95</v>
      </c>
      <c r="C161" s="7" t="str">
        <f>Residential!B161</f>
        <v>16071-86-6</v>
      </c>
      <c r="D161" s="46" t="str">
        <f>IFERROR(VLOOKUP($C161,Acute!$B$6:$R$298,4,FALSE),"--")</f>
        <v>--</v>
      </c>
      <c r="E161" s="47" t="str">
        <f>IFERROR(VLOOKUP($C161,Acute!$B$6:$R$298,8,FALSE),"--")</f>
        <v>--</v>
      </c>
      <c r="F161" s="48" t="str">
        <f>IFERROR(VLOOKUP($C161,Acute!$B$6:$R$298,13,FALSE),"--")</f>
        <v>--</v>
      </c>
      <c r="G161" s="52" t="str">
        <f>IFERROR(VLOOKUP($C161,Acute!$B$6:$R$298,6,FALSE),"--")</f>
        <v>--</v>
      </c>
      <c r="H161" s="47" t="str">
        <f>IFERROR(VLOOKUP($C161,Acute!$B$6:$R$298,10,FALSE),"--")</f>
        <v>--</v>
      </c>
      <c r="I161" s="53" t="str">
        <f>IFERROR(VLOOKUP($C161,Acute!$B$6:$R$298,16,FALSE),"--")</f>
        <v>--</v>
      </c>
      <c r="J161" s="219">
        <f t="shared" si="2"/>
        <v>0</v>
      </c>
    </row>
    <row r="162" spans="2:10" ht="14.25">
      <c r="B162" s="417" t="str">
        <f>Residential!A162</f>
        <v>Epichlorohydrin</v>
      </c>
      <c r="C162" s="418" t="str">
        <f>Residential!B162</f>
        <v>106-89-8</v>
      </c>
      <c r="D162" s="404">
        <f>IFERROR(VLOOKUP($C162,Acute!$B$6:$R$298,4,FALSE),"--")</f>
        <v>1300</v>
      </c>
      <c r="E162" s="392">
        <f>IFERROR(VLOOKUP($C162,Acute!$B$6:$R$298,8,FALSE),"--")</f>
        <v>43000</v>
      </c>
      <c r="F162" s="398">
        <f>IFERROR(VLOOKUP($C162,Acute!$B$6:$R$298,13,FALSE),"--")</f>
        <v>1000000</v>
      </c>
      <c r="G162" s="404">
        <f>IFERROR(VLOOKUP($C162,Acute!$B$6:$R$298,6,FALSE),"--")</f>
        <v>3900</v>
      </c>
      <c r="H162" s="392">
        <f>IFERROR(VLOOKUP($C162,Acute!$B$6:$R$298,10,FALSE),"--")</f>
        <v>130000</v>
      </c>
      <c r="I162" s="398">
        <f>IFERROR(VLOOKUP($C162,Acute!$B$6:$R$298,16,FALSE),"--")</f>
        <v>3000000</v>
      </c>
      <c r="J162" s="219">
        <f t="shared" si="2"/>
        <v>1</v>
      </c>
    </row>
    <row r="163" spans="2:10" ht="15" hidden="1">
      <c r="B163" s="55" t="str">
        <f>Residential!A163</f>
        <v>Epoxybutane, 1,2-</v>
      </c>
      <c r="C163" s="7" t="str">
        <f>Residential!B163</f>
        <v>106-88-7</v>
      </c>
      <c r="D163" s="46" t="str">
        <f>IFERROR(VLOOKUP($C163,Acute!$B$6:$R$298,4,FALSE),"--")</f>
        <v>--</v>
      </c>
      <c r="E163" s="47" t="str">
        <f>IFERROR(VLOOKUP($C163,Acute!$B$6:$R$298,8,FALSE),"--")</f>
        <v>--</v>
      </c>
      <c r="F163" s="48" t="str">
        <f>IFERROR(VLOOKUP($C163,Acute!$B$6:$R$298,13,FALSE),"--")</f>
        <v>--</v>
      </c>
      <c r="G163" s="52" t="str">
        <f>IFERROR(VLOOKUP($C163,Acute!$B$6:$R$298,6,FALSE),"--")</f>
        <v>--</v>
      </c>
      <c r="H163" s="47" t="str">
        <f>IFERROR(VLOOKUP($C163,Acute!$B$6:$R$298,10,FALSE),"--")</f>
        <v>--</v>
      </c>
      <c r="I163" s="53" t="str">
        <f>IFERROR(VLOOKUP($C163,Acute!$B$6:$R$298,16,FALSE),"--")</f>
        <v>--</v>
      </c>
      <c r="J163" s="219">
        <f t="shared" si="2"/>
        <v>0</v>
      </c>
    </row>
    <row r="164" spans="2:10" ht="14.25">
      <c r="B164" s="417" t="str">
        <f>Residential!A164</f>
        <v>Ethoxyethanol Acetate, 2-</v>
      </c>
      <c r="C164" s="418" t="str">
        <f>Residential!B164</f>
        <v>111-15-9</v>
      </c>
      <c r="D164" s="404">
        <f>IFERROR(VLOOKUP($C164,Acute!$B$6:$R$298,4,FALSE),"--")</f>
        <v>140</v>
      </c>
      <c r="E164" s="392">
        <f>IFERROR(VLOOKUP($C164,Acute!$B$6:$R$298,8,FALSE),"--")</f>
        <v>4700</v>
      </c>
      <c r="F164" s="398">
        <f>IFERROR(VLOOKUP($C164,Acute!$B$6:$R$298,13,FALSE),"--")</f>
        <v>2500000</v>
      </c>
      <c r="G164" s="404">
        <f>IFERROR(VLOOKUP($C164,Acute!$B$6:$R$298,6,FALSE),"--")</f>
        <v>420</v>
      </c>
      <c r="H164" s="392">
        <f>IFERROR(VLOOKUP($C164,Acute!$B$6:$R$298,10,FALSE),"--")</f>
        <v>14000</v>
      </c>
      <c r="I164" s="398">
        <f>IFERROR(VLOOKUP($C164,Acute!$B$6:$R$298,16,FALSE),"--")</f>
        <v>7700000</v>
      </c>
      <c r="J164" s="219">
        <f t="shared" si="2"/>
        <v>1</v>
      </c>
    </row>
    <row r="165" spans="2:10" ht="14.25">
      <c r="B165" s="417" t="str">
        <f>Residential!A165</f>
        <v>Ethoxyethanol, 2-</v>
      </c>
      <c r="C165" s="418" t="str">
        <f>Residential!B165</f>
        <v>110-80-5</v>
      </c>
      <c r="D165" s="404">
        <f>IFERROR(VLOOKUP($C165,Acute!$B$6:$R$298,4,FALSE),"--")</f>
        <v>370</v>
      </c>
      <c r="E165" s="392">
        <f>IFERROR(VLOOKUP($C165,Acute!$B$6:$R$298,8,FALSE),"--")</f>
        <v>12000</v>
      </c>
      <c r="F165" s="398">
        <f>IFERROR(VLOOKUP($C165,Acute!$B$6:$R$298,13,FALSE),"--")</f>
        <v>44000000</v>
      </c>
      <c r="G165" s="404">
        <f>IFERROR(VLOOKUP($C165,Acute!$B$6:$R$298,6,FALSE),"--")</f>
        <v>1100</v>
      </c>
      <c r="H165" s="392">
        <f>IFERROR(VLOOKUP($C165,Acute!$B$6:$R$298,10,FALSE),"--")</f>
        <v>37000</v>
      </c>
      <c r="I165" s="398">
        <f>IFERROR(VLOOKUP($C165,Acute!$B$6:$R$298,16,FALSE),"--")</f>
        <v>130000000</v>
      </c>
      <c r="J165" s="219">
        <f t="shared" si="2"/>
        <v>1</v>
      </c>
    </row>
    <row r="166" spans="2:10" ht="15" hidden="1">
      <c r="B166" s="55" t="str">
        <f>Residential!A166</f>
        <v>Ethyl Acetate</v>
      </c>
      <c r="C166" s="7" t="str">
        <f>Residential!B166</f>
        <v>141-78-6</v>
      </c>
      <c r="D166" s="46" t="str">
        <f>IFERROR(VLOOKUP($C166,Acute!$B$6:$R$298,4,FALSE),"--")</f>
        <v>--</v>
      </c>
      <c r="E166" s="47" t="str">
        <f>IFERROR(VLOOKUP($C166,Acute!$B$6:$R$298,8,FALSE),"--")</f>
        <v>--</v>
      </c>
      <c r="F166" s="48" t="str">
        <f>IFERROR(VLOOKUP($C166,Acute!$B$6:$R$298,13,FALSE),"--")</f>
        <v>--</v>
      </c>
      <c r="G166" s="52" t="str">
        <f>IFERROR(VLOOKUP($C166,Acute!$B$6:$R$298,6,FALSE),"--")</f>
        <v>--</v>
      </c>
      <c r="H166" s="47" t="str">
        <f>IFERROR(VLOOKUP($C166,Acute!$B$6:$R$298,10,FALSE),"--")</f>
        <v>--</v>
      </c>
      <c r="I166" s="53" t="str">
        <f>IFERROR(VLOOKUP($C166,Acute!$B$6:$R$298,16,FALSE),"--")</f>
        <v>--</v>
      </c>
      <c r="J166" s="219">
        <f t="shared" si="2"/>
        <v>0</v>
      </c>
    </row>
    <row r="167" spans="2:10" ht="15" hidden="1">
      <c r="B167" s="55" t="str">
        <f>Residential!A167</f>
        <v>Ethyl Acrylate</v>
      </c>
      <c r="C167" s="7" t="str">
        <f>Residential!B167</f>
        <v>140-88-5</v>
      </c>
      <c r="D167" s="46" t="str">
        <f>IFERROR(VLOOKUP($C167,Acute!$B$6:$R$298,4,FALSE),"--")</f>
        <v>--</v>
      </c>
      <c r="E167" s="47" t="str">
        <f>IFERROR(VLOOKUP($C167,Acute!$B$6:$R$298,8,FALSE),"--")</f>
        <v>--</v>
      </c>
      <c r="F167" s="48" t="str">
        <f>IFERROR(VLOOKUP($C167,Acute!$B$6:$R$298,13,FALSE),"--")</f>
        <v>--</v>
      </c>
      <c r="G167" s="52" t="str">
        <f>IFERROR(VLOOKUP($C167,Acute!$B$6:$R$298,6,FALSE),"--")</f>
        <v>--</v>
      </c>
      <c r="H167" s="47" t="str">
        <f>IFERROR(VLOOKUP($C167,Acute!$B$6:$R$298,10,FALSE),"--")</f>
        <v>--</v>
      </c>
      <c r="I167" s="53" t="str">
        <f>IFERROR(VLOOKUP($C167,Acute!$B$6:$R$298,16,FALSE),"--")</f>
        <v>--</v>
      </c>
      <c r="J167" s="219">
        <f t="shared" si="2"/>
        <v>0</v>
      </c>
    </row>
    <row r="168" spans="2:10" ht="14.25">
      <c r="B168" s="417" t="str">
        <f>Residential!A168</f>
        <v>Ethyl Chloride</v>
      </c>
      <c r="C168" s="418" t="str">
        <f>Residential!B168</f>
        <v>75-00-3</v>
      </c>
      <c r="D168" s="404">
        <f>IFERROR(VLOOKUP($C168,Acute!$B$6:$R$298,4,FALSE),"--")</f>
        <v>40000</v>
      </c>
      <c r="E168" s="392">
        <f>IFERROR(VLOOKUP($C168,Acute!$B$6:$R$298,8,FALSE),"--")</f>
        <v>1300000</v>
      </c>
      <c r="F168" s="398">
        <f>IFERROR(VLOOKUP($C168,Acute!$B$6:$R$298,13,FALSE),"--")</f>
        <v>130000</v>
      </c>
      <c r="G168" s="404">
        <f>IFERROR(VLOOKUP($C168,Acute!$B$6:$R$298,6,FALSE),"--")</f>
        <v>120000</v>
      </c>
      <c r="H168" s="392">
        <f>IFERROR(VLOOKUP($C168,Acute!$B$6:$R$298,10,FALSE),"--")</f>
        <v>4000000</v>
      </c>
      <c r="I168" s="398">
        <f>IFERROR(VLOOKUP($C168,Acute!$B$6:$R$298,16,FALSE),"--")</f>
        <v>390000</v>
      </c>
      <c r="J168" s="219">
        <f t="shared" si="2"/>
        <v>1</v>
      </c>
    </row>
    <row r="169" spans="2:10" ht="15" hidden="1">
      <c r="B169" s="55" t="str">
        <f>Residential!A169</f>
        <v>Ethyl Methacrylate</v>
      </c>
      <c r="C169" s="7" t="str">
        <f>Residential!B169</f>
        <v>97-63-2</v>
      </c>
      <c r="D169" s="46" t="str">
        <f>IFERROR(VLOOKUP($C169,Acute!$B$6:$R$298,4,FALSE),"--")</f>
        <v>--</v>
      </c>
      <c r="E169" s="47" t="str">
        <f>IFERROR(VLOOKUP($C169,Acute!$B$6:$R$298,8,FALSE),"--")</f>
        <v>--</v>
      </c>
      <c r="F169" s="48" t="str">
        <f>IFERROR(VLOOKUP($C169,Acute!$B$6:$R$298,13,FALSE),"--")</f>
        <v>--</v>
      </c>
      <c r="G169" s="52" t="str">
        <f>IFERROR(VLOOKUP($C169,Acute!$B$6:$R$298,6,FALSE),"--")</f>
        <v>--</v>
      </c>
      <c r="H169" s="47" t="str">
        <f>IFERROR(VLOOKUP($C169,Acute!$B$6:$R$298,10,FALSE),"--")</f>
        <v>--</v>
      </c>
      <c r="I169" s="53" t="str">
        <f>IFERROR(VLOOKUP($C169,Acute!$B$6:$R$298,16,FALSE),"--")</f>
        <v>--</v>
      </c>
      <c r="J169" s="219">
        <f t="shared" si="2"/>
        <v>0</v>
      </c>
    </row>
    <row r="170" spans="2:10" ht="15" hidden="1">
      <c r="B170" s="55" t="str">
        <f>Residential!A170</f>
        <v>Ethyl Tertiary Butyl Ether (ETBE)</v>
      </c>
      <c r="C170" s="7" t="str">
        <f>Residential!B170</f>
        <v>637-92-3</v>
      </c>
      <c r="D170" s="46" t="str">
        <f>IFERROR(VLOOKUP($C170,Acute!$B$6:$R$298,4,FALSE),"--")</f>
        <v>--</v>
      </c>
      <c r="E170" s="47" t="str">
        <f>IFERROR(VLOOKUP($C170,Acute!$B$6:$R$298,8,FALSE),"--")</f>
        <v>--</v>
      </c>
      <c r="F170" s="48" t="str">
        <f>IFERROR(VLOOKUP($C170,Acute!$B$6:$R$298,13,FALSE),"--")</f>
        <v>--</v>
      </c>
      <c r="G170" s="52" t="str">
        <f>IFERROR(VLOOKUP($C170,Acute!$B$6:$R$298,6,FALSE),"--")</f>
        <v>--</v>
      </c>
      <c r="H170" s="47" t="str">
        <f>IFERROR(VLOOKUP($C170,Acute!$B$6:$R$298,10,FALSE),"--")</f>
        <v>--</v>
      </c>
      <c r="I170" s="53" t="str">
        <f>IFERROR(VLOOKUP($C170,Acute!$B$6:$R$298,16,FALSE),"--")</f>
        <v>--</v>
      </c>
      <c r="J170" s="219">
        <f t="shared" si="2"/>
        <v>0</v>
      </c>
    </row>
    <row r="171" spans="2:10" ht="14.25">
      <c r="B171" s="417" t="str">
        <f>Residential!A171</f>
        <v>Ethylbenzene</v>
      </c>
      <c r="C171" s="418" t="str">
        <f>Residential!B171</f>
        <v>100-41-4</v>
      </c>
      <c r="D171" s="404">
        <f>IFERROR(VLOOKUP($C171,Acute!$B$6:$R$298,4,FALSE),"--")</f>
        <v>22000</v>
      </c>
      <c r="E171" s="392">
        <f>IFERROR(VLOOKUP($C171,Acute!$B$6:$R$298,8,FALSE),"--")</f>
        <v>730000</v>
      </c>
      <c r="F171" s="398">
        <f>IFERROR(VLOOKUP($C171,Acute!$B$6:$R$298,13,FALSE),"--")</f>
        <v>140000</v>
      </c>
      <c r="G171" s="404">
        <f>IFERROR(VLOOKUP($C171,Acute!$B$6:$R$298,6,FALSE),"--")</f>
        <v>66000</v>
      </c>
      <c r="H171" s="392">
        <f>IFERROR(VLOOKUP($C171,Acute!$B$6:$R$298,10,FALSE),"--")</f>
        <v>2200000</v>
      </c>
      <c r="I171" s="398">
        <f>IFERROR(VLOOKUP($C171,Acute!$B$6:$R$298,16,FALSE),"--")</f>
        <v>410000</v>
      </c>
      <c r="J171" s="219">
        <f t="shared" si="2"/>
        <v>1</v>
      </c>
    </row>
    <row r="172" spans="2:10" ht="14.25">
      <c r="B172" s="417" t="str">
        <f>Residential!A172</f>
        <v>Ethylene Glycol</v>
      </c>
      <c r="C172" s="418" t="str">
        <f>Residential!B172</f>
        <v>107-21-1</v>
      </c>
      <c r="D172" s="404">
        <f>IFERROR(VLOOKUP($C172,Acute!$B$6:$R$298,4,FALSE),"--")</f>
        <v>2000</v>
      </c>
      <c r="E172" s="392" t="str">
        <f>IFERROR(VLOOKUP($C172,Acute!$B$6:$R$298,8,FALSE),"--")</f>
        <v>NV</v>
      </c>
      <c r="F172" s="398" t="str">
        <f>IFERROR(VLOOKUP($C172,Acute!$B$6:$R$298,13,FALSE),"--")</f>
        <v>NV</v>
      </c>
      <c r="G172" s="404">
        <f>IFERROR(VLOOKUP($C172,Acute!$B$6:$R$298,6,FALSE),"--")</f>
        <v>6000</v>
      </c>
      <c r="H172" s="392" t="str">
        <f>IFERROR(VLOOKUP($C172,Acute!$B$6:$R$298,10,FALSE),"--")</f>
        <v>NV</v>
      </c>
      <c r="I172" s="398" t="str">
        <f>IFERROR(VLOOKUP($C172,Acute!$B$6:$R$298,16,FALSE),"--")</f>
        <v>NV</v>
      </c>
      <c r="J172" s="219">
        <f t="shared" si="2"/>
        <v>1</v>
      </c>
    </row>
    <row r="173" spans="2:10" ht="14.25">
      <c r="B173" s="417" t="str">
        <f>Residential!A173</f>
        <v>Ethylene Glycol Monobutyl Ether</v>
      </c>
      <c r="C173" s="418" t="str">
        <f>Residential!B173</f>
        <v>111-76-2</v>
      </c>
      <c r="D173" s="404">
        <f>IFERROR(VLOOKUP($C173,Acute!$B$6:$R$298,4,FALSE),"--")</f>
        <v>29000</v>
      </c>
      <c r="E173" s="392" t="str">
        <f>IFERROR(VLOOKUP($C173,Acute!$B$6:$R$298,8,FALSE),"--")</f>
        <v>NV</v>
      </c>
      <c r="F173" s="398" t="str">
        <f>IFERROR(VLOOKUP($C173,Acute!$B$6:$R$298,13,FALSE),"--")</f>
        <v>NV</v>
      </c>
      <c r="G173" s="404">
        <f>IFERROR(VLOOKUP($C173,Acute!$B$6:$R$298,6,FALSE),"--")</f>
        <v>87000</v>
      </c>
      <c r="H173" s="392" t="str">
        <f>IFERROR(VLOOKUP($C173,Acute!$B$6:$R$298,10,FALSE),"--")</f>
        <v>NV</v>
      </c>
      <c r="I173" s="398" t="str">
        <f>IFERROR(VLOOKUP($C173,Acute!$B$6:$R$298,16,FALSE),"--")</f>
        <v>NV</v>
      </c>
      <c r="J173" s="219">
        <f t="shared" si="2"/>
        <v>1</v>
      </c>
    </row>
    <row r="174" spans="2:10" ht="14.25">
      <c r="B174" s="417" t="str">
        <f>Residential!A174</f>
        <v>Ethylene Oxide</v>
      </c>
      <c r="C174" s="418" t="str">
        <f>Residential!B174</f>
        <v>75-21-8</v>
      </c>
      <c r="D174" s="404">
        <f>IFERROR(VLOOKUP($C174,Acute!$B$6:$R$298,4,FALSE),"--")</f>
        <v>160</v>
      </c>
      <c r="E174" s="392">
        <f>IFERROR(VLOOKUP($C174,Acute!$B$6:$R$298,8,FALSE),"--")</f>
        <v>5300</v>
      </c>
      <c r="F174" s="398">
        <f>IFERROR(VLOOKUP($C174,Acute!$B$6:$R$298,13,FALSE),"--")</f>
        <v>40000</v>
      </c>
      <c r="G174" s="404">
        <f>IFERROR(VLOOKUP($C174,Acute!$B$6:$R$298,6,FALSE),"--")</f>
        <v>480</v>
      </c>
      <c r="H174" s="392">
        <f>IFERROR(VLOOKUP($C174,Acute!$B$6:$R$298,10,FALSE),"--")</f>
        <v>16000</v>
      </c>
      <c r="I174" s="398">
        <f>IFERROR(VLOOKUP($C174,Acute!$B$6:$R$298,16,FALSE),"--")</f>
        <v>120000</v>
      </c>
      <c r="J174" s="219">
        <f t="shared" si="2"/>
        <v>1</v>
      </c>
    </row>
    <row r="175" spans="2:10" ht="15" hidden="1">
      <c r="B175" s="55" t="str">
        <f>Residential!A175</f>
        <v>Ethylene Thiourea</v>
      </c>
      <c r="C175" s="7" t="str">
        <f>Residential!B175</f>
        <v>96-45-7</v>
      </c>
      <c r="D175" s="46" t="str">
        <f>IFERROR(VLOOKUP($C175,Acute!$B$6:$R$298,4,FALSE),"--")</f>
        <v>--</v>
      </c>
      <c r="E175" s="47" t="str">
        <f>IFERROR(VLOOKUP($C175,Acute!$B$6:$R$298,8,FALSE),"--")</f>
        <v>--</v>
      </c>
      <c r="F175" s="48" t="str">
        <f>IFERROR(VLOOKUP($C175,Acute!$B$6:$R$298,13,FALSE),"--")</f>
        <v>--</v>
      </c>
      <c r="G175" s="52" t="str">
        <f>IFERROR(VLOOKUP($C175,Acute!$B$6:$R$298,6,FALSE),"--")</f>
        <v>--</v>
      </c>
      <c r="H175" s="47" t="str">
        <f>IFERROR(VLOOKUP($C175,Acute!$B$6:$R$298,10,FALSE),"--")</f>
        <v>--</v>
      </c>
      <c r="I175" s="53" t="str">
        <f>IFERROR(VLOOKUP($C175,Acute!$B$6:$R$298,16,FALSE),"--")</f>
        <v>--</v>
      </c>
      <c r="J175" s="219">
        <f t="shared" si="2"/>
        <v>0</v>
      </c>
    </row>
    <row r="176" spans="2:10" ht="15" hidden="1">
      <c r="B176" s="55" t="str">
        <f>Residential!A176</f>
        <v>Ethyleneimine</v>
      </c>
      <c r="C176" s="7" t="str">
        <f>Residential!B176</f>
        <v>151-56-4</v>
      </c>
      <c r="D176" s="46" t="str">
        <f>IFERROR(VLOOKUP($C176,Acute!$B$6:$R$298,4,FALSE),"--")</f>
        <v>--</v>
      </c>
      <c r="E176" s="47" t="str">
        <f>IFERROR(VLOOKUP($C176,Acute!$B$6:$R$298,8,FALSE),"--")</f>
        <v>--</v>
      </c>
      <c r="F176" s="48" t="str">
        <f>IFERROR(VLOOKUP($C176,Acute!$B$6:$R$298,13,FALSE),"--")</f>
        <v>--</v>
      </c>
      <c r="G176" s="52" t="str">
        <f>IFERROR(VLOOKUP($C176,Acute!$B$6:$R$298,6,FALSE),"--")</f>
        <v>--</v>
      </c>
      <c r="H176" s="47" t="str">
        <f>IFERROR(VLOOKUP($C176,Acute!$B$6:$R$298,10,FALSE),"--")</f>
        <v>--</v>
      </c>
      <c r="I176" s="53" t="str">
        <f>IFERROR(VLOOKUP($C176,Acute!$B$6:$R$298,16,FALSE),"--")</f>
        <v>--</v>
      </c>
      <c r="J176" s="219">
        <f t="shared" si="2"/>
        <v>0</v>
      </c>
    </row>
    <row r="177" spans="2:10" ht="14.25">
      <c r="B177" s="417" t="str">
        <f>Residential!A177</f>
        <v>Fluoride</v>
      </c>
      <c r="C177" s="418" t="str">
        <f>Residential!B177</f>
        <v>16984-48-8</v>
      </c>
      <c r="D177" s="404">
        <f>IFERROR(VLOOKUP($C177,Acute!$B$6:$R$298,4,FALSE),"--")</f>
        <v>240</v>
      </c>
      <c r="E177" s="392" t="str">
        <f>IFERROR(VLOOKUP($C177,Acute!$B$6:$R$298,8,FALSE),"--")</f>
        <v>NV</v>
      </c>
      <c r="F177" s="398" t="str">
        <f>IFERROR(VLOOKUP($C177,Acute!$B$6:$R$298,13,FALSE),"--")</f>
        <v>NV</v>
      </c>
      <c r="G177" s="404">
        <f>IFERROR(VLOOKUP($C177,Acute!$B$6:$R$298,6,FALSE),"--")</f>
        <v>720</v>
      </c>
      <c r="H177" s="392" t="str">
        <f>IFERROR(VLOOKUP($C177,Acute!$B$6:$R$298,10,FALSE),"--")</f>
        <v>NV</v>
      </c>
      <c r="I177" s="398" t="str">
        <f>IFERROR(VLOOKUP($C177,Acute!$B$6:$R$298,16,FALSE),"--")</f>
        <v>NV</v>
      </c>
      <c r="J177" s="219">
        <f t="shared" si="2"/>
        <v>1</v>
      </c>
    </row>
    <row r="178" spans="2:10" ht="14.25">
      <c r="B178" s="417" t="str">
        <f>Residential!A178</f>
        <v>Fluorine (Soluble Fluoride)</v>
      </c>
      <c r="C178" s="418" t="str">
        <f>Residential!B178</f>
        <v>7782-41-4</v>
      </c>
      <c r="D178" s="404">
        <f>IFERROR(VLOOKUP($C178,Acute!$B$6:$R$298,4,FALSE),"--")</f>
        <v>16</v>
      </c>
      <c r="E178" s="392" t="str">
        <f>IFERROR(VLOOKUP($C178,Acute!$B$6:$R$298,8,FALSE),"--")</f>
        <v>NV</v>
      </c>
      <c r="F178" s="398" t="str">
        <f>IFERROR(VLOOKUP($C178,Acute!$B$6:$R$298,13,FALSE),"--")</f>
        <v>NV</v>
      </c>
      <c r="G178" s="404">
        <f>IFERROR(VLOOKUP($C178,Acute!$B$6:$R$298,6,FALSE),"--")</f>
        <v>48</v>
      </c>
      <c r="H178" s="392" t="str">
        <f>IFERROR(VLOOKUP($C178,Acute!$B$6:$R$298,10,FALSE),"--")</f>
        <v>NV</v>
      </c>
      <c r="I178" s="398" t="str">
        <f>IFERROR(VLOOKUP($C178,Acute!$B$6:$R$298,16,FALSE),"--")</f>
        <v>NV</v>
      </c>
      <c r="J178" s="219">
        <f t="shared" si="2"/>
        <v>1</v>
      </c>
    </row>
    <row r="179" spans="2:10" ht="14.25">
      <c r="B179" s="417" t="str">
        <f>Residential!A179</f>
        <v>Formaldehyde</v>
      </c>
      <c r="C179" s="418" t="str">
        <f>Residential!B179</f>
        <v>50-00-0</v>
      </c>
      <c r="D179" s="404">
        <f>IFERROR(VLOOKUP($C179,Acute!$B$6:$R$298,4,FALSE),"--")</f>
        <v>49</v>
      </c>
      <c r="E179" s="392">
        <f>IFERROR(VLOOKUP($C179,Acute!$B$6:$R$298,8,FALSE),"--")</f>
        <v>1600</v>
      </c>
      <c r="F179" s="398">
        <f>IFERROR(VLOOKUP($C179,Acute!$B$6:$R$298,13,FALSE),"--")</f>
        <v>5100000</v>
      </c>
      <c r="G179" s="404">
        <f>IFERROR(VLOOKUP($C179,Acute!$B$6:$R$298,6,FALSE),"--")</f>
        <v>150</v>
      </c>
      <c r="H179" s="392">
        <f>IFERROR(VLOOKUP($C179,Acute!$B$6:$R$298,10,FALSE),"--")</f>
        <v>5000</v>
      </c>
      <c r="I179" s="398">
        <f>IFERROR(VLOOKUP($C179,Acute!$B$6:$R$298,16,FALSE),"--")</f>
        <v>16000000</v>
      </c>
      <c r="J179" s="219">
        <f t="shared" si="2"/>
        <v>1</v>
      </c>
    </row>
    <row r="180" spans="2:10" ht="15" hidden="1">
      <c r="B180" s="55" t="str">
        <f>Residential!A180</f>
        <v>Formic Acid</v>
      </c>
      <c r="C180" s="7" t="str">
        <f>Residential!B180</f>
        <v>64-18-6</v>
      </c>
      <c r="D180" s="46" t="str">
        <f>IFERROR(VLOOKUP($C180,Acute!$B$6:$R$298,4,FALSE),"--")</f>
        <v>--</v>
      </c>
      <c r="E180" s="47" t="str">
        <f>IFERROR(VLOOKUP($C180,Acute!$B$6:$R$298,8,FALSE),"--")</f>
        <v>--</v>
      </c>
      <c r="F180" s="48" t="str">
        <f>IFERROR(VLOOKUP($C180,Acute!$B$6:$R$298,13,FALSE),"--")</f>
        <v>--</v>
      </c>
      <c r="G180" s="52" t="str">
        <f>IFERROR(VLOOKUP($C180,Acute!$B$6:$R$298,6,FALSE),"--")</f>
        <v>--</v>
      </c>
      <c r="H180" s="47" t="str">
        <f>IFERROR(VLOOKUP($C180,Acute!$B$6:$R$298,10,FALSE),"--")</f>
        <v>--</v>
      </c>
      <c r="I180" s="53" t="str">
        <f>IFERROR(VLOOKUP($C180,Acute!$B$6:$R$298,16,FALSE),"--")</f>
        <v>--</v>
      </c>
      <c r="J180" s="219">
        <f t="shared" si="2"/>
        <v>0</v>
      </c>
    </row>
    <row r="181" spans="2:10" ht="15" hidden="1">
      <c r="B181" s="55" t="str">
        <f>Residential!A181</f>
        <v>Furfural</v>
      </c>
      <c r="C181" s="7" t="str">
        <f>Residential!B181</f>
        <v>98-01-1</v>
      </c>
      <c r="D181" s="46" t="str">
        <f>IFERROR(VLOOKUP($C181,Acute!$B$6:$R$298,4,FALSE),"--")</f>
        <v>--</v>
      </c>
      <c r="E181" s="47" t="str">
        <f>IFERROR(VLOOKUP($C181,Acute!$B$6:$R$298,8,FALSE),"--")</f>
        <v>--</v>
      </c>
      <c r="F181" s="48" t="str">
        <f>IFERROR(VLOOKUP($C181,Acute!$B$6:$R$298,13,FALSE),"--")</f>
        <v>--</v>
      </c>
      <c r="G181" s="52" t="str">
        <f>IFERROR(VLOOKUP($C181,Acute!$B$6:$R$298,6,FALSE),"--")</f>
        <v>--</v>
      </c>
      <c r="H181" s="47" t="str">
        <f>IFERROR(VLOOKUP($C181,Acute!$B$6:$R$298,10,FALSE),"--")</f>
        <v>--</v>
      </c>
      <c r="I181" s="53" t="str">
        <f>IFERROR(VLOOKUP($C181,Acute!$B$6:$R$298,16,FALSE),"--")</f>
        <v>--</v>
      </c>
      <c r="J181" s="219">
        <f t="shared" si="2"/>
        <v>0</v>
      </c>
    </row>
    <row r="182" spans="2:10" ht="15" hidden="1">
      <c r="B182" s="55" t="str">
        <f>Residential!A182</f>
        <v>Furium</v>
      </c>
      <c r="C182" s="7" t="str">
        <f>Residential!B182</f>
        <v>531-82-8</v>
      </c>
      <c r="D182" s="46" t="str">
        <f>IFERROR(VLOOKUP($C182,Acute!$B$6:$R$298,4,FALSE),"--")</f>
        <v>--</v>
      </c>
      <c r="E182" s="47" t="str">
        <f>IFERROR(VLOOKUP($C182,Acute!$B$6:$R$298,8,FALSE),"--")</f>
        <v>--</v>
      </c>
      <c r="F182" s="48" t="str">
        <f>IFERROR(VLOOKUP($C182,Acute!$B$6:$R$298,13,FALSE),"--")</f>
        <v>--</v>
      </c>
      <c r="G182" s="52" t="str">
        <f>IFERROR(VLOOKUP($C182,Acute!$B$6:$R$298,6,FALSE),"--")</f>
        <v>--</v>
      </c>
      <c r="H182" s="47" t="str">
        <f>IFERROR(VLOOKUP($C182,Acute!$B$6:$R$298,10,FALSE),"--")</f>
        <v>--</v>
      </c>
      <c r="I182" s="53" t="str">
        <f>IFERROR(VLOOKUP($C182,Acute!$B$6:$R$298,16,FALSE),"--")</f>
        <v>--</v>
      </c>
      <c r="J182" s="219">
        <f t="shared" si="2"/>
        <v>0</v>
      </c>
    </row>
    <row r="183" spans="2:10" ht="15" hidden="1">
      <c r="B183" s="55" t="str">
        <f>Residential!A183</f>
        <v>Furmecyclox</v>
      </c>
      <c r="C183" s="7" t="str">
        <f>Residential!B183</f>
        <v>60568-05-0</v>
      </c>
      <c r="D183" s="46" t="str">
        <f>IFERROR(VLOOKUP($C183,Acute!$B$6:$R$298,4,FALSE),"--")</f>
        <v>--</v>
      </c>
      <c r="E183" s="47" t="str">
        <f>IFERROR(VLOOKUP($C183,Acute!$B$6:$R$298,8,FALSE),"--")</f>
        <v>--</v>
      </c>
      <c r="F183" s="48" t="str">
        <f>IFERROR(VLOOKUP($C183,Acute!$B$6:$R$298,13,FALSE),"--")</f>
        <v>--</v>
      </c>
      <c r="G183" s="52" t="str">
        <f>IFERROR(VLOOKUP($C183,Acute!$B$6:$R$298,6,FALSE),"--")</f>
        <v>--</v>
      </c>
      <c r="H183" s="47" t="str">
        <f>IFERROR(VLOOKUP($C183,Acute!$B$6:$R$298,10,FALSE),"--")</f>
        <v>--</v>
      </c>
      <c r="I183" s="53" t="str">
        <f>IFERROR(VLOOKUP($C183,Acute!$B$6:$R$298,16,FALSE),"--")</f>
        <v>--</v>
      </c>
      <c r="J183" s="219">
        <f t="shared" si="2"/>
        <v>0</v>
      </c>
    </row>
    <row r="184" spans="2:10" ht="14.25">
      <c r="B184" s="417" t="str">
        <f>Residential!A184</f>
        <v>Glutaraldehyde</v>
      </c>
      <c r="C184" s="418" t="str">
        <f>Residential!B184</f>
        <v>111-30-8</v>
      </c>
      <c r="D184" s="397">
        <f>IFERROR(VLOOKUP($C184,Acute!$B$6:$R$298,4,FALSE),"--")</f>
        <v>4.0999999999999996</v>
      </c>
      <c r="E184" s="392" t="str">
        <f>IFERROR(VLOOKUP($C184,Acute!$B$6:$R$298,8,FALSE),"--")</f>
        <v>NV</v>
      </c>
      <c r="F184" s="398" t="str">
        <f>IFERROR(VLOOKUP($C184,Acute!$B$6:$R$298,13,FALSE),"--")</f>
        <v>NV</v>
      </c>
      <c r="G184" s="404">
        <f>IFERROR(VLOOKUP($C184,Acute!$B$6:$R$298,6,FALSE),"--")</f>
        <v>12</v>
      </c>
      <c r="H184" s="392" t="str">
        <f>IFERROR(VLOOKUP($C184,Acute!$B$6:$R$298,10,FALSE),"--")</f>
        <v>NV</v>
      </c>
      <c r="I184" s="398" t="str">
        <f>IFERROR(VLOOKUP($C184,Acute!$B$6:$R$298,16,FALSE),"--")</f>
        <v>NV</v>
      </c>
      <c r="J184" s="219">
        <f t="shared" si="2"/>
        <v>1</v>
      </c>
    </row>
    <row r="185" spans="2:10" ht="15" hidden="1">
      <c r="B185" s="55" t="str">
        <f>Residential!A185</f>
        <v>Glycidaldehyde</v>
      </c>
      <c r="C185" s="7" t="str">
        <f>Residential!B185</f>
        <v>765-34-4</v>
      </c>
      <c r="D185" s="46" t="str">
        <f>IFERROR(VLOOKUP($C185,Acute!$B$6:$R$298,4,FALSE),"--")</f>
        <v>--</v>
      </c>
      <c r="E185" s="47" t="str">
        <f>IFERROR(VLOOKUP($C185,Acute!$B$6:$R$298,8,FALSE),"--")</f>
        <v>--</v>
      </c>
      <c r="F185" s="48" t="str">
        <f>IFERROR(VLOOKUP($C185,Acute!$B$6:$R$298,13,FALSE),"--")</f>
        <v>--</v>
      </c>
      <c r="G185" s="52" t="str">
        <f>IFERROR(VLOOKUP($C185,Acute!$B$6:$R$298,6,FALSE),"--")</f>
        <v>--</v>
      </c>
      <c r="H185" s="47" t="str">
        <f>IFERROR(VLOOKUP($C185,Acute!$B$6:$R$298,10,FALSE),"--")</f>
        <v>--</v>
      </c>
      <c r="I185" s="53" t="str">
        <f>IFERROR(VLOOKUP($C185,Acute!$B$6:$R$298,16,FALSE),"--")</f>
        <v>--</v>
      </c>
      <c r="J185" s="219">
        <f t="shared" si="2"/>
        <v>0</v>
      </c>
    </row>
    <row r="186" spans="2:10" ht="15" hidden="1">
      <c r="B186" s="55" t="str">
        <f>Residential!A186</f>
        <v>Heptachlor</v>
      </c>
      <c r="C186" s="7" t="str">
        <f>Residential!B186</f>
        <v>76-44-8</v>
      </c>
      <c r="D186" s="46" t="str">
        <f>IFERROR(VLOOKUP($C186,Acute!$B$6:$R$298,4,FALSE),"--")</f>
        <v>--</v>
      </c>
      <c r="E186" s="47" t="str">
        <f>IFERROR(VLOOKUP($C186,Acute!$B$6:$R$298,8,FALSE),"--")</f>
        <v>--</v>
      </c>
      <c r="F186" s="48" t="str">
        <f>IFERROR(VLOOKUP($C186,Acute!$B$6:$R$298,13,FALSE),"--")</f>
        <v>--</v>
      </c>
      <c r="G186" s="52" t="str">
        <f>IFERROR(VLOOKUP($C186,Acute!$B$6:$R$298,6,FALSE),"--")</f>
        <v>--</v>
      </c>
      <c r="H186" s="47" t="str">
        <f>IFERROR(VLOOKUP($C186,Acute!$B$6:$R$298,10,FALSE),"--")</f>
        <v>--</v>
      </c>
      <c r="I186" s="53" t="str">
        <f>IFERROR(VLOOKUP($C186,Acute!$B$6:$R$298,16,FALSE),"--")</f>
        <v>--</v>
      </c>
      <c r="J186" s="219">
        <f t="shared" si="2"/>
        <v>0</v>
      </c>
    </row>
    <row r="187" spans="2:10" ht="15" hidden="1">
      <c r="B187" s="55" t="str">
        <f>Residential!A187</f>
        <v>Heptachlor Epoxide</v>
      </c>
      <c r="C187" s="7" t="str">
        <f>Residential!B187</f>
        <v>1024-57-3</v>
      </c>
      <c r="D187" s="46" t="str">
        <f>IFERROR(VLOOKUP($C187,Acute!$B$6:$R$298,4,FALSE),"--")</f>
        <v>--</v>
      </c>
      <c r="E187" s="47" t="str">
        <f>IFERROR(VLOOKUP($C187,Acute!$B$6:$R$298,8,FALSE),"--")</f>
        <v>--</v>
      </c>
      <c r="F187" s="48" t="str">
        <f>IFERROR(VLOOKUP($C187,Acute!$B$6:$R$298,13,FALSE),"--")</f>
        <v>--</v>
      </c>
      <c r="G187" s="52" t="str">
        <f>IFERROR(VLOOKUP($C187,Acute!$B$6:$R$298,6,FALSE),"--")</f>
        <v>--</v>
      </c>
      <c r="H187" s="47" t="str">
        <f>IFERROR(VLOOKUP($C187,Acute!$B$6:$R$298,10,FALSE),"--")</f>
        <v>--</v>
      </c>
      <c r="I187" s="53" t="str">
        <f>IFERROR(VLOOKUP($C187,Acute!$B$6:$R$298,16,FALSE),"--")</f>
        <v>--</v>
      </c>
      <c r="J187" s="219">
        <f t="shared" si="2"/>
        <v>0</v>
      </c>
    </row>
    <row r="188" spans="2:10" ht="15" hidden="1">
      <c r="B188" s="55" t="str">
        <f>Residential!A188</f>
        <v>Heptachlorobiphenyl, 2,3,3',4,4',5,5'- (PCB 189)</v>
      </c>
      <c r="C188" s="7" t="str">
        <f>Residential!B188</f>
        <v>39635-31-9</v>
      </c>
      <c r="D188" s="46" t="str">
        <f>IFERROR(VLOOKUP($C188,Acute!$B$6:$R$298,4,FALSE),"--")</f>
        <v>--</v>
      </c>
      <c r="E188" s="47" t="str">
        <f>IFERROR(VLOOKUP($C188,Acute!$B$6:$R$298,8,FALSE),"--")</f>
        <v>--</v>
      </c>
      <c r="F188" s="48" t="str">
        <f>IFERROR(VLOOKUP($C188,Acute!$B$6:$R$298,13,FALSE),"--")</f>
        <v>--</v>
      </c>
      <c r="G188" s="52" t="str">
        <f>IFERROR(VLOOKUP($C188,Acute!$B$6:$R$298,6,FALSE),"--")</f>
        <v>--</v>
      </c>
      <c r="H188" s="47" t="str">
        <f>IFERROR(VLOOKUP($C188,Acute!$B$6:$R$298,10,FALSE),"--")</f>
        <v>--</v>
      </c>
      <c r="I188" s="53" t="str">
        <f>IFERROR(VLOOKUP($C188,Acute!$B$6:$R$298,16,FALSE),"--")</f>
        <v>--</v>
      </c>
      <c r="J188" s="219">
        <f t="shared" si="2"/>
        <v>0</v>
      </c>
    </row>
    <row r="189" spans="2:10" ht="15" hidden="1">
      <c r="B189" s="55" t="str">
        <f>Residential!A189</f>
        <v>Heptachlorodibenzofuran, 1,2,3,4,6,7,8-</v>
      </c>
      <c r="C189" s="7" t="str">
        <f>Residential!B189</f>
        <v>67562-39-4</v>
      </c>
      <c r="D189" s="46" t="str">
        <f>IFERROR(VLOOKUP($C189,Acute!$B$6:$R$298,4,FALSE),"--")</f>
        <v>--</v>
      </c>
      <c r="E189" s="47" t="str">
        <f>IFERROR(VLOOKUP($C189,Acute!$B$6:$R$298,8,FALSE),"--")</f>
        <v>--</v>
      </c>
      <c r="F189" s="48" t="str">
        <f>IFERROR(VLOOKUP($C189,Acute!$B$6:$R$298,13,FALSE),"--")</f>
        <v>--</v>
      </c>
      <c r="G189" s="52" t="str">
        <f>IFERROR(VLOOKUP($C189,Acute!$B$6:$R$298,6,FALSE),"--")</f>
        <v>--</v>
      </c>
      <c r="H189" s="47" t="str">
        <f>IFERROR(VLOOKUP($C189,Acute!$B$6:$R$298,10,FALSE),"--")</f>
        <v>--</v>
      </c>
      <c r="I189" s="53" t="str">
        <f>IFERROR(VLOOKUP($C189,Acute!$B$6:$R$298,16,FALSE),"--")</f>
        <v>--</v>
      </c>
      <c r="J189" s="219">
        <f t="shared" si="2"/>
        <v>0</v>
      </c>
    </row>
    <row r="190" spans="2:10" ht="15" hidden="1">
      <c r="B190" s="55" t="str">
        <f>Residential!A190</f>
        <v>Heptanal, n-</v>
      </c>
      <c r="C190" s="7" t="str">
        <f>Residential!B190</f>
        <v>111-71-7</v>
      </c>
      <c r="D190" s="46" t="str">
        <f>IFERROR(VLOOKUP($C190,Acute!$B$6:$R$298,4,FALSE),"--")</f>
        <v>--</v>
      </c>
      <c r="E190" s="47" t="str">
        <f>IFERROR(VLOOKUP($C190,Acute!$B$6:$R$298,8,FALSE),"--")</f>
        <v>--</v>
      </c>
      <c r="F190" s="48" t="str">
        <f>IFERROR(VLOOKUP($C190,Acute!$B$6:$R$298,13,FALSE),"--")</f>
        <v>--</v>
      </c>
      <c r="G190" s="52" t="str">
        <f>IFERROR(VLOOKUP($C190,Acute!$B$6:$R$298,6,FALSE),"--")</f>
        <v>--</v>
      </c>
      <c r="H190" s="47" t="str">
        <f>IFERROR(VLOOKUP($C190,Acute!$B$6:$R$298,10,FALSE),"--")</f>
        <v>--</v>
      </c>
      <c r="I190" s="53" t="str">
        <f>IFERROR(VLOOKUP($C190,Acute!$B$6:$R$298,16,FALSE),"--")</f>
        <v>--</v>
      </c>
      <c r="J190" s="219">
        <f t="shared" si="2"/>
        <v>0</v>
      </c>
    </row>
    <row r="191" spans="2:10" ht="15" hidden="1">
      <c r="B191" s="55" t="str">
        <f>Residential!A191</f>
        <v>Heptane, N-</v>
      </c>
      <c r="C191" s="7" t="str">
        <f>Residential!B191</f>
        <v>142-82-5</v>
      </c>
      <c r="D191" s="46" t="str">
        <f>IFERROR(VLOOKUP($C191,Acute!$B$6:$R$298,4,FALSE),"--")</f>
        <v>--</v>
      </c>
      <c r="E191" s="47" t="str">
        <f>IFERROR(VLOOKUP($C191,Acute!$B$6:$R$298,8,FALSE),"--")</f>
        <v>--</v>
      </c>
      <c r="F191" s="48" t="str">
        <f>IFERROR(VLOOKUP($C191,Acute!$B$6:$R$298,13,FALSE),"--")</f>
        <v>--</v>
      </c>
      <c r="G191" s="52" t="str">
        <f>IFERROR(VLOOKUP($C191,Acute!$B$6:$R$298,6,FALSE),"--")</f>
        <v>--</v>
      </c>
      <c r="H191" s="47" t="str">
        <f>IFERROR(VLOOKUP($C191,Acute!$B$6:$R$298,10,FALSE),"--")</f>
        <v>--</v>
      </c>
      <c r="I191" s="53" t="str">
        <f>IFERROR(VLOOKUP($C191,Acute!$B$6:$R$298,16,FALSE),"--")</f>
        <v>--</v>
      </c>
      <c r="J191" s="219">
        <f t="shared" si="2"/>
        <v>0</v>
      </c>
    </row>
    <row r="192" spans="2:10" ht="15" hidden="1">
      <c r="B192" s="55" t="str">
        <f>Residential!A192</f>
        <v>Hexachlorobenzene</v>
      </c>
      <c r="C192" s="7" t="str">
        <f>Residential!B192</f>
        <v>118-74-1</v>
      </c>
      <c r="D192" s="46" t="str">
        <f>IFERROR(VLOOKUP($C192,Acute!$B$6:$R$298,4,FALSE),"--")</f>
        <v>--</v>
      </c>
      <c r="E192" s="47" t="str">
        <f>IFERROR(VLOOKUP($C192,Acute!$B$6:$R$298,8,FALSE),"--")</f>
        <v>--</v>
      </c>
      <c r="F192" s="48" t="str">
        <f>IFERROR(VLOOKUP($C192,Acute!$B$6:$R$298,13,FALSE),"--")</f>
        <v>--</v>
      </c>
      <c r="G192" s="52" t="str">
        <f>IFERROR(VLOOKUP($C192,Acute!$B$6:$R$298,6,FALSE),"--")</f>
        <v>--</v>
      </c>
      <c r="H192" s="47" t="str">
        <f>IFERROR(VLOOKUP($C192,Acute!$B$6:$R$298,10,FALSE),"--")</f>
        <v>--</v>
      </c>
      <c r="I192" s="53" t="str">
        <f>IFERROR(VLOOKUP($C192,Acute!$B$6:$R$298,16,FALSE),"--")</f>
        <v>--</v>
      </c>
      <c r="J192" s="219">
        <f t="shared" si="2"/>
        <v>0</v>
      </c>
    </row>
    <row r="193" spans="2:10" ht="15" hidden="1">
      <c r="B193" s="55" t="str">
        <f>Residential!A193</f>
        <v>Hexachlorobiphenyl, 2,3,3',4,4',5- (PCB 156)</v>
      </c>
      <c r="C193" s="7" t="str">
        <f>Residential!B193</f>
        <v>38380-08-4</v>
      </c>
      <c r="D193" s="46" t="str">
        <f>IFERROR(VLOOKUP($C193,Acute!$B$6:$R$298,4,FALSE),"--")</f>
        <v>--</v>
      </c>
      <c r="E193" s="47" t="str">
        <f>IFERROR(VLOOKUP($C193,Acute!$B$6:$R$298,8,FALSE),"--")</f>
        <v>--</v>
      </c>
      <c r="F193" s="48" t="str">
        <f>IFERROR(VLOOKUP($C193,Acute!$B$6:$R$298,13,FALSE),"--")</f>
        <v>--</v>
      </c>
      <c r="G193" s="52" t="str">
        <f>IFERROR(VLOOKUP($C193,Acute!$B$6:$R$298,6,FALSE),"--")</f>
        <v>--</v>
      </c>
      <c r="H193" s="47" t="str">
        <f>IFERROR(VLOOKUP($C193,Acute!$B$6:$R$298,10,FALSE),"--")</f>
        <v>--</v>
      </c>
      <c r="I193" s="53" t="str">
        <f>IFERROR(VLOOKUP($C193,Acute!$B$6:$R$298,16,FALSE),"--")</f>
        <v>--</v>
      </c>
      <c r="J193" s="219">
        <f t="shared" si="2"/>
        <v>0</v>
      </c>
    </row>
    <row r="194" spans="2:10" ht="15" hidden="1">
      <c r="B194" s="55" t="str">
        <f>Residential!A194</f>
        <v>Hexachlorobiphenyl, 2,3,3',4,4',5'- (PCB 157)</v>
      </c>
      <c r="C194" s="7" t="str">
        <f>Residential!B194</f>
        <v>69782-90-7</v>
      </c>
      <c r="D194" s="46" t="str">
        <f>IFERROR(VLOOKUP($C194,Acute!$B$6:$R$298,4,FALSE),"--")</f>
        <v>--</v>
      </c>
      <c r="E194" s="47" t="str">
        <f>IFERROR(VLOOKUP($C194,Acute!$B$6:$R$298,8,FALSE),"--")</f>
        <v>--</v>
      </c>
      <c r="F194" s="48" t="str">
        <f>IFERROR(VLOOKUP($C194,Acute!$B$6:$R$298,13,FALSE),"--")</f>
        <v>--</v>
      </c>
      <c r="G194" s="52" t="str">
        <f>IFERROR(VLOOKUP($C194,Acute!$B$6:$R$298,6,FALSE),"--")</f>
        <v>--</v>
      </c>
      <c r="H194" s="47" t="str">
        <f>IFERROR(VLOOKUP($C194,Acute!$B$6:$R$298,10,FALSE),"--")</f>
        <v>--</v>
      </c>
      <c r="I194" s="53" t="str">
        <f>IFERROR(VLOOKUP($C194,Acute!$B$6:$R$298,16,FALSE),"--")</f>
        <v>--</v>
      </c>
      <c r="J194" s="219">
        <f t="shared" si="2"/>
        <v>0</v>
      </c>
    </row>
    <row r="195" spans="2:10" ht="15" hidden="1">
      <c r="B195" s="55" t="str">
        <f>Residential!A195</f>
        <v>Hexachlorobiphenyl, 2,3',4,4',5,5'- (PCB 167)</v>
      </c>
      <c r="C195" s="7" t="str">
        <f>Residential!B195</f>
        <v>52663-72-6</v>
      </c>
      <c r="D195" s="49" t="str">
        <f>IFERROR(VLOOKUP($C195,Acute!$B$6:$R$298,4,FALSE),"--")</f>
        <v>--</v>
      </c>
      <c r="E195" s="50" t="str">
        <f>IFERROR(VLOOKUP($C195,Acute!$B$6:$R$298,8,FALSE),"--")</f>
        <v>--</v>
      </c>
      <c r="F195" s="51" t="str">
        <f>IFERROR(VLOOKUP($C195,Acute!$B$6:$R$298,13,FALSE),"--")</f>
        <v>--</v>
      </c>
      <c r="G195" s="54" t="str">
        <f>IFERROR(VLOOKUP($C195,Acute!$B$6:$R$298,6,FALSE),"--")</f>
        <v>--</v>
      </c>
      <c r="H195" s="47" t="str">
        <f>IFERROR(VLOOKUP($C195,Acute!$B$6:$R$298,10,FALSE),"--")</f>
        <v>--</v>
      </c>
      <c r="I195" s="53" t="str">
        <f>IFERROR(VLOOKUP($C195,Acute!$B$6:$R$298,16,FALSE),"--")</f>
        <v>--</v>
      </c>
      <c r="J195" s="219">
        <f t="shared" si="2"/>
        <v>0</v>
      </c>
    </row>
    <row r="196" spans="2:10" ht="15" hidden="1">
      <c r="B196" s="55" t="str">
        <f>Residential!A196</f>
        <v>Hexachlorobiphenyl, 3,3',4,4',5,5'- (PCB 169)</v>
      </c>
      <c r="C196" s="7" t="str">
        <f>Residential!B196</f>
        <v>32774-16-6</v>
      </c>
      <c r="D196" s="46" t="str">
        <f>IFERROR(VLOOKUP($C196,Acute!$B$6:$R$298,4,FALSE),"--")</f>
        <v>--</v>
      </c>
      <c r="E196" s="47" t="str">
        <f>IFERROR(VLOOKUP($C196,Acute!$B$6:$R$298,8,FALSE),"--")</f>
        <v>--</v>
      </c>
      <c r="F196" s="48" t="str">
        <f>IFERROR(VLOOKUP($C196,Acute!$B$6:$R$298,13,FALSE),"--")</f>
        <v>--</v>
      </c>
      <c r="G196" s="52" t="str">
        <f>IFERROR(VLOOKUP($C196,Acute!$B$6:$R$298,6,FALSE),"--")</f>
        <v>--</v>
      </c>
      <c r="H196" s="47" t="str">
        <f>IFERROR(VLOOKUP($C196,Acute!$B$6:$R$298,10,FALSE),"--")</f>
        <v>--</v>
      </c>
      <c r="I196" s="53" t="str">
        <f>IFERROR(VLOOKUP($C196,Acute!$B$6:$R$298,16,FALSE),"--")</f>
        <v>--</v>
      </c>
      <c r="J196" s="219">
        <f t="shared" si="2"/>
        <v>0</v>
      </c>
    </row>
    <row r="197" spans="2:10" ht="15" hidden="1">
      <c r="B197" s="55" t="str">
        <f>Residential!A197</f>
        <v>Hexachlorobutadiene</v>
      </c>
      <c r="C197" s="7" t="str">
        <f>Residential!B197</f>
        <v>87-68-3</v>
      </c>
      <c r="D197" s="46" t="str">
        <f>IFERROR(VLOOKUP($C197,Acute!$B$6:$R$298,4,FALSE),"--")</f>
        <v>--</v>
      </c>
      <c r="E197" s="47" t="str">
        <f>IFERROR(VLOOKUP($C197,Acute!$B$6:$R$298,8,FALSE),"--")</f>
        <v>--</v>
      </c>
      <c r="F197" s="48" t="str">
        <f>IFERROR(VLOOKUP($C197,Acute!$B$6:$R$298,13,FALSE),"--")</f>
        <v>--</v>
      </c>
      <c r="G197" s="52" t="str">
        <f>IFERROR(VLOOKUP($C197,Acute!$B$6:$R$298,6,FALSE),"--")</f>
        <v>--</v>
      </c>
      <c r="H197" s="47" t="str">
        <f>IFERROR(VLOOKUP($C197,Acute!$B$6:$R$298,10,FALSE),"--")</f>
        <v>--</v>
      </c>
      <c r="I197" s="53" t="str">
        <f>IFERROR(VLOOKUP($C197,Acute!$B$6:$R$298,16,FALSE),"--")</f>
        <v>--</v>
      </c>
      <c r="J197" s="219">
        <f t="shared" si="2"/>
        <v>0</v>
      </c>
    </row>
    <row r="198" spans="2:10" ht="15" hidden="1">
      <c r="B198" s="55" t="str">
        <f>Residential!A198</f>
        <v>Hexachlorocyclohexane, Alpha-</v>
      </c>
      <c r="C198" s="7" t="str">
        <f>Residential!B198</f>
        <v>319-84-6</v>
      </c>
      <c r="D198" s="46" t="str">
        <f>IFERROR(VLOOKUP($C198,Acute!$B$6:$R$298,4,FALSE),"--")</f>
        <v>--</v>
      </c>
      <c r="E198" s="47" t="str">
        <f>IFERROR(VLOOKUP($C198,Acute!$B$6:$R$298,8,FALSE),"--")</f>
        <v>--</v>
      </c>
      <c r="F198" s="48" t="str">
        <f>IFERROR(VLOOKUP($C198,Acute!$B$6:$R$298,13,FALSE),"--")</f>
        <v>--</v>
      </c>
      <c r="G198" s="52" t="str">
        <f>IFERROR(VLOOKUP($C198,Acute!$B$6:$R$298,6,FALSE),"--")</f>
        <v>--</v>
      </c>
      <c r="H198" s="47" t="str">
        <f>IFERROR(VLOOKUP($C198,Acute!$B$6:$R$298,10,FALSE),"--")</f>
        <v>--</v>
      </c>
      <c r="I198" s="53" t="str">
        <f>IFERROR(VLOOKUP($C198,Acute!$B$6:$R$298,16,FALSE),"--")</f>
        <v>--</v>
      </c>
      <c r="J198" s="219">
        <f t="shared" ref="J198:J261" si="3">IF(ISNUMBER(D198),1,0)</f>
        <v>0</v>
      </c>
    </row>
    <row r="199" spans="2:10" ht="15" hidden="1">
      <c r="B199" s="55" t="str">
        <f>Residential!A199</f>
        <v>Hexachlorocyclohexane, Beta-</v>
      </c>
      <c r="C199" s="7" t="str">
        <f>Residential!B199</f>
        <v>319-85-7</v>
      </c>
      <c r="D199" s="46" t="str">
        <f>IFERROR(VLOOKUP($C199,Acute!$B$6:$R$298,4,FALSE),"--")</f>
        <v>--</v>
      </c>
      <c r="E199" s="47" t="str">
        <f>IFERROR(VLOOKUP($C199,Acute!$B$6:$R$298,8,FALSE),"--")</f>
        <v>--</v>
      </c>
      <c r="F199" s="48" t="str">
        <f>IFERROR(VLOOKUP($C199,Acute!$B$6:$R$298,13,FALSE),"--")</f>
        <v>--</v>
      </c>
      <c r="G199" s="52" t="str">
        <f>IFERROR(VLOOKUP($C199,Acute!$B$6:$R$298,6,FALSE),"--")</f>
        <v>--</v>
      </c>
      <c r="H199" s="47" t="str">
        <f>IFERROR(VLOOKUP($C199,Acute!$B$6:$R$298,10,FALSE),"--")</f>
        <v>--</v>
      </c>
      <c r="I199" s="53" t="str">
        <f>IFERROR(VLOOKUP($C199,Acute!$B$6:$R$298,16,FALSE),"--")</f>
        <v>--</v>
      </c>
      <c r="J199" s="219">
        <f t="shared" si="3"/>
        <v>0</v>
      </c>
    </row>
    <row r="200" spans="2:10" ht="15" hidden="1">
      <c r="B200" s="55" t="str">
        <f>Residential!A200</f>
        <v>Hexachlorocyclohexane, Gamma- (Lindane)</v>
      </c>
      <c r="C200" s="7" t="str">
        <f>Residential!B200</f>
        <v>58-89-9</v>
      </c>
      <c r="D200" s="46" t="str">
        <f>IFERROR(VLOOKUP($C200,Acute!$B$6:$R$298,4,FALSE),"--")</f>
        <v>--</v>
      </c>
      <c r="E200" s="47" t="str">
        <f>IFERROR(VLOOKUP($C200,Acute!$B$6:$R$298,8,FALSE),"--")</f>
        <v>--</v>
      </c>
      <c r="F200" s="48" t="str">
        <f>IFERROR(VLOOKUP($C200,Acute!$B$6:$R$298,13,FALSE),"--")</f>
        <v>--</v>
      </c>
      <c r="G200" s="52" t="str">
        <f>IFERROR(VLOOKUP($C200,Acute!$B$6:$R$298,6,FALSE),"--")</f>
        <v>--</v>
      </c>
      <c r="H200" s="47" t="str">
        <f>IFERROR(VLOOKUP($C200,Acute!$B$6:$R$298,10,FALSE),"--")</f>
        <v>--</v>
      </c>
      <c r="I200" s="53" t="str">
        <f>IFERROR(VLOOKUP($C200,Acute!$B$6:$R$298,16,FALSE),"--")</f>
        <v>--</v>
      </c>
      <c r="J200" s="219">
        <f t="shared" si="3"/>
        <v>0</v>
      </c>
    </row>
    <row r="201" spans="2:10" ht="15" hidden="1">
      <c r="B201" s="55" t="str">
        <f>Residential!A201</f>
        <v>Hexachlorocyclohexane, Technical</v>
      </c>
      <c r="C201" s="7" t="str">
        <f>Residential!B201</f>
        <v>608-73-1</v>
      </c>
      <c r="D201" s="46" t="str">
        <f>IFERROR(VLOOKUP($C201,Acute!$B$6:$R$298,4,FALSE),"--")</f>
        <v>--</v>
      </c>
      <c r="E201" s="47" t="str">
        <f>IFERROR(VLOOKUP($C201,Acute!$B$6:$R$298,8,FALSE),"--")</f>
        <v>--</v>
      </c>
      <c r="F201" s="48" t="str">
        <f>IFERROR(VLOOKUP($C201,Acute!$B$6:$R$298,13,FALSE),"--")</f>
        <v>--</v>
      </c>
      <c r="G201" s="52" t="str">
        <f>IFERROR(VLOOKUP($C201,Acute!$B$6:$R$298,6,FALSE),"--")</f>
        <v>--</v>
      </c>
      <c r="H201" s="47" t="str">
        <f>IFERROR(VLOOKUP($C201,Acute!$B$6:$R$298,10,FALSE),"--")</f>
        <v>--</v>
      </c>
      <c r="I201" s="53" t="str">
        <f>IFERROR(VLOOKUP($C201,Acute!$B$6:$R$298,16,FALSE),"--")</f>
        <v>--</v>
      </c>
      <c r="J201" s="219">
        <f t="shared" si="3"/>
        <v>0</v>
      </c>
    </row>
    <row r="202" spans="2:10" ht="14.25">
      <c r="B202" s="417" t="str">
        <f>Residential!A202</f>
        <v>Hexachlorocyclopentadiene</v>
      </c>
      <c r="C202" s="418" t="str">
        <f>Residential!B202</f>
        <v>77-47-4</v>
      </c>
      <c r="D202" s="404">
        <f>IFERROR(VLOOKUP($C202,Acute!$B$6:$R$298,4,FALSE),"--")</f>
        <v>110</v>
      </c>
      <c r="E202" s="392">
        <f>IFERROR(VLOOKUP($C202,Acute!$B$6:$R$298,8,FALSE),"--")</f>
        <v>3700</v>
      </c>
      <c r="F202" s="398">
        <f>IFERROR(VLOOKUP($C202,Acute!$B$6:$R$298,13,FALSE),"--")</f>
        <v>6000</v>
      </c>
      <c r="G202" s="404">
        <f>IFERROR(VLOOKUP($C202,Acute!$B$6:$R$298,6,FALSE),"--")</f>
        <v>330</v>
      </c>
      <c r="H202" s="392">
        <f>IFERROR(VLOOKUP($C202,Acute!$B$6:$R$298,10,FALSE),"--")</f>
        <v>11000</v>
      </c>
      <c r="I202" s="398">
        <f>IFERROR(VLOOKUP($C202,Acute!$B$6:$R$298,16,FALSE),"--")</f>
        <v>18000</v>
      </c>
      <c r="J202" s="219">
        <f t="shared" si="3"/>
        <v>1</v>
      </c>
    </row>
    <row r="203" spans="2:10" ht="15" hidden="1">
      <c r="B203" s="55" t="str">
        <f>Residential!A203</f>
        <v>Hexachlorodibenzofuran, 1,2,3,4,7,8-</v>
      </c>
      <c r="C203" s="7" t="str">
        <f>Residential!B203</f>
        <v>70648-26-9</v>
      </c>
      <c r="D203" s="46" t="str">
        <f>IFERROR(VLOOKUP($C203,Acute!$B$6:$R$298,4,FALSE),"--")</f>
        <v>--</v>
      </c>
      <c r="E203" s="47" t="str">
        <f>IFERROR(VLOOKUP($C203,Acute!$B$6:$R$298,8,FALSE),"--")</f>
        <v>--</v>
      </c>
      <c r="F203" s="48" t="str">
        <f>IFERROR(VLOOKUP($C203,Acute!$B$6:$R$298,13,FALSE),"--")</f>
        <v>--</v>
      </c>
      <c r="G203" s="52" t="str">
        <f>IFERROR(VLOOKUP($C203,Acute!$B$6:$R$298,6,FALSE),"--")</f>
        <v>--</v>
      </c>
      <c r="H203" s="47" t="str">
        <f>IFERROR(VLOOKUP($C203,Acute!$B$6:$R$298,10,FALSE),"--")</f>
        <v>--</v>
      </c>
      <c r="I203" s="53" t="str">
        <f>IFERROR(VLOOKUP($C203,Acute!$B$6:$R$298,16,FALSE),"--")</f>
        <v>--</v>
      </c>
      <c r="J203" s="219">
        <f t="shared" si="3"/>
        <v>0</v>
      </c>
    </row>
    <row r="204" spans="2:10" ht="15" hidden="1">
      <c r="B204" s="55" t="str">
        <f>Residential!A204</f>
        <v>Hexachlorodibenzo-p-dioxin, 1,2,3,4,7,8-</v>
      </c>
      <c r="C204" s="7" t="str">
        <f>Residential!B204</f>
        <v>39227-28-6</v>
      </c>
      <c r="D204" s="46" t="str">
        <f>IFERROR(VLOOKUP($C204,Acute!$B$6:$R$298,4,FALSE),"--")</f>
        <v>--</v>
      </c>
      <c r="E204" s="47" t="str">
        <f>IFERROR(VLOOKUP($C204,Acute!$B$6:$R$298,8,FALSE),"--")</f>
        <v>--</v>
      </c>
      <c r="F204" s="48" t="str">
        <f>IFERROR(VLOOKUP($C204,Acute!$B$6:$R$298,13,FALSE),"--")</f>
        <v>--</v>
      </c>
      <c r="G204" s="52" t="str">
        <f>IFERROR(VLOOKUP($C204,Acute!$B$6:$R$298,6,FALSE),"--")</f>
        <v>--</v>
      </c>
      <c r="H204" s="47" t="str">
        <f>IFERROR(VLOOKUP($C204,Acute!$B$6:$R$298,10,FALSE),"--")</f>
        <v>--</v>
      </c>
      <c r="I204" s="53" t="str">
        <f>IFERROR(VLOOKUP($C204,Acute!$B$6:$R$298,16,FALSE),"--")</f>
        <v>--</v>
      </c>
      <c r="J204" s="219">
        <f t="shared" si="3"/>
        <v>0</v>
      </c>
    </row>
    <row r="205" spans="2:10" ht="15" hidden="1">
      <c r="B205" s="55" t="str">
        <f>Residential!A205</f>
        <v>Hexachlorodibenzo-p-dioxin, Mixture</v>
      </c>
      <c r="C205" s="7" t="str">
        <f>Residential!B205</f>
        <v>34465-46-8</v>
      </c>
      <c r="D205" s="46" t="str">
        <f>IFERROR(VLOOKUP($C205,Acute!$B$6:$R$298,4,FALSE),"--")</f>
        <v>--</v>
      </c>
      <c r="E205" s="47" t="str">
        <f>IFERROR(VLOOKUP($C205,Acute!$B$6:$R$298,8,FALSE),"--")</f>
        <v>--</v>
      </c>
      <c r="F205" s="48" t="str">
        <f>IFERROR(VLOOKUP($C205,Acute!$B$6:$R$298,13,FALSE),"--")</f>
        <v>--</v>
      </c>
      <c r="G205" s="52" t="str">
        <f>IFERROR(VLOOKUP($C205,Acute!$B$6:$R$298,6,FALSE),"--")</f>
        <v>--</v>
      </c>
      <c r="H205" s="47" t="str">
        <f>IFERROR(VLOOKUP($C205,Acute!$B$6:$R$298,10,FALSE),"--")</f>
        <v>--</v>
      </c>
      <c r="I205" s="53" t="str">
        <f>IFERROR(VLOOKUP($C205,Acute!$B$6:$R$298,16,FALSE),"--")</f>
        <v>--</v>
      </c>
      <c r="J205" s="219">
        <f t="shared" si="3"/>
        <v>0</v>
      </c>
    </row>
    <row r="206" spans="2:10" ht="14.25">
      <c r="B206" s="417" t="str">
        <f>Residential!A206</f>
        <v>Hexachloroethane</v>
      </c>
      <c r="C206" s="418" t="str">
        <f>Residential!B206</f>
        <v>67-72-1</v>
      </c>
      <c r="D206" s="404">
        <f>IFERROR(VLOOKUP($C206,Acute!$B$6:$R$298,4,FALSE),"--")</f>
        <v>58000</v>
      </c>
      <c r="E206" s="392">
        <f>IFERROR(VLOOKUP($C206,Acute!$B$6:$R$298,8,FALSE),"--")</f>
        <v>1900000</v>
      </c>
      <c r="F206" s="398">
        <f>IFERROR(VLOOKUP($C206,Acute!$B$6:$R$298,13,FALSE),"--")</f>
        <v>1000000</v>
      </c>
      <c r="G206" s="404">
        <f>IFERROR(VLOOKUP($C206,Acute!$B$6:$R$298,6,FALSE),"--")</f>
        <v>170000</v>
      </c>
      <c r="H206" s="392">
        <f>IFERROR(VLOOKUP($C206,Acute!$B$6:$R$298,10,FALSE),"--")</f>
        <v>5700000</v>
      </c>
      <c r="I206" s="398">
        <f>IFERROR(VLOOKUP($C206,Acute!$B$6:$R$298,16,FALSE),"--")</f>
        <v>3000000</v>
      </c>
      <c r="J206" s="219">
        <f t="shared" si="3"/>
        <v>1</v>
      </c>
    </row>
    <row r="207" spans="2:10" ht="14.25">
      <c r="B207" s="417" t="str">
        <f>Residential!A207</f>
        <v>Hexamethylene diisocyanate biuret</v>
      </c>
      <c r="C207" s="418" t="str">
        <f>Residential!B207</f>
        <v>4035-89-6</v>
      </c>
      <c r="D207" s="405" t="str">
        <f>IFERROR(VLOOKUP($C207,Acute!$B$6:$R$298,4,FALSE),"--")</f>
        <v>--</v>
      </c>
      <c r="E207" s="394" t="str">
        <f>IFERROR(VLOOKUP($C207,Acute!$B$6:$R$298,8,FALSE),"--")</f>
        <v>--</v>
      </c>
      <c r="F207" s="398" t="str">
        <f>IFERROR(VLOOKUP($C207,Acute!$B$6:$R$298,13,FALSE),"--")</f>
        <v>--</v>
      </c>
      <c r="G207" s="405" t="str">
        <f>IFERROR(VLOOKUP($C207,Acute!$B$6:$R$298,6,FALSE),"--")</f>
        <v>--</v>
      </c>
      <c r="H207" s="392" t="str">
        <f>IFERROR(VLOOKUP($C207,Acute!$B$6:$R$298,10,FALSE),"--")</f>
        <v>--</v>
      </c>
      <c r="I207" s="398" t="str">
        <f>IFERROR(VLOOKUP($C207,Acute!$B$6:$R$298,16,FALSE),"--")</f>
        <v>--</v>
      </c>
      <c r="J207" s="219">
        <f t="shared" si="3"/>
        <v>0</v>
      </c>
    </row>
    <row r="208" spans="2:10" ht="15" hidden="1">
      <c r="B208" s="55" t="str">
        <f>Residential!A208</f>
        <v>Hexamethylene diisocyanate isocyanurate</v>
      </c>
      <c r="C208" s="7" t="str">
        <f>Residential!B208</f>
        <v>3779-63-3</v>
      </c>
      <c r="D208" s="46" t="str">
        <f>IFERROR(VLOOKUP($C208,Acute!$B$6:$R$298,4,FALSE),"--")</f>
        <v>--</v>
      </c>
      <c r="E208" s="47" t="str">
        <f>IFERROR(VLOOKUP($C208,Acute!$B$6:$R$298,8,FALSE),"--")</f>
        <v>--</v>
      </c>
      <c r="F208" s="48" t="str">
        <f>IFERROR(VLOOKUP($C208,Acute!$B$6:$R$298,13,FALSE),"--")</f>
        <v>--</v>
      </c>
      <c r="G208" s="52" t="str">
        <f>IFERROR(VLOOKUP($C208,Acute!$B$6:$R$298,6,FALSE),"--")</f>
        <v>--</v>
      </c>
      <c r="H208" s="47" t="str">
        <f>IFERROR(VLOOKUP($C208,Acute!$B$6:$R$298,10,FALSE),"--")</f>
        <v>--</v>
      </c>
      <c r="I208" s="53" t="str">
        <f>IFERROR(VLOOKUP($C208,Acute!$B$6:$R$298,16,FALSE),"--")</f>
        <v>--</v>
      </c>
      <c r="J208" s="219">
        <f t="shared" si="3"/>
        <v>0</v>
      </c>
    </row>
    <row r="209" spans="2:10" ht="15" hidden="1">
      <c r="B209" s="55" t="str">
        <f>Residential!A209</f>
        <v>Hexamethylene Diisocyanate, 1,6-</v>
      </c>
      <c r="C209" s="7" t="str">
        <f>Residential!B209</f>
        <v>822-06-0</v>
      </c>
      <c r="D209" s="46">
        <f>IFERROR(VLOOKUP($C209,Acute!$B$6:$R$298,4,FALSE),"--")</f>
        <v>0.21</v>
      </c>
      <c r="E209" s="47">
        <f>IFERROR(VLOOKUP($C209,Acute!$B$6:$R$298,8,FALSE),"--")</f>
        <v>7</v>
      </c>
      <c r="F209" s="48">
        <f>IFERROR(VLOOKUP($C209,Acute!$B$6:$R$298,13,FALSE),"--")</f>
        <v>250</v>
      </c>
      <c r="G209" s="52">
        <f>IFERROR(VLOOKUP($C209,Acute!$B$6:$R$298,6,FALSE),"--")</f>
        <v>0.63</v>
      </c>
      <c r="H209" s="47">
        <f>IFERROR(VLOOKUP($C209,Acute!$B$6:$R$298,10,FALSE),"--")</f>
        <v>21</v>
      </c>
      <c r="I209" s="53">
        <f>IFERROR(VLOOKUP($C209,Acute!$B$6:$R$298,16,FALSE),"--")</f>
        <v>760</v>
      </c>
      <c r="J209" s="219">
        <f t="shared" si="3"/>
        <v>1</v>
      </c>
    </row>
    <row r="210" spans="2:10" ht="15" hidden="1">
      <c r="B210" s="55" t="str">
        <f>Residential!A210</f>
        <v>Hexane, Commercial</v>
      </c>
      <c r="C210" s="7" t="str">
        <f>Residential!B210</f>
        <v>NA</v>
      </c>
      <c r="D210" s="46" t="str">
        <f>IFERROR(VLOOKUP($C210,Acute!$B$6:$R$298,4,FALSE),"--")</f>
        <v>--</v>
      </c>
      <c r="E210" s="47" t="str">
        <f>IFERROR(VLOOKUP($C210,Acute!$B$6:$R$298,8,FALSE),"--")</f>
        <v>--</v>
      </c>
      <c r="F210" s="48" t="str">
        <f>IFERROR(VLOOKUP($C210,Acute!$B$6:$R$298,13,FALSE),"--")</f>
        <v>--</v>
      </c>
      <c r="G210" s="52" t="str">
        <f>IFERROR(VLOOKUP($C210,Acute!$B$6:$R$298,6,FALSE),"--")</f>
        <v>--</v>
      </c>
      <c r="H210" s="47" t="str">
        <f>IFERROR(VLOOKUP($C210,Acute!$B$6:$R$298,10,FALSE),"--")</f>
        <v>--</v>
      </c>
      <c r="I210" s="53" t="str">
        <f>IFERROR(VLOOKUP($C210,Acute!$B$6:$R$298,16,FALSE),"--")</f>
        <v>--</v>
      </c>
      <c r="J210" s="219">
        <f t="shared" si="3"/>
        <v>0</v>
      </c>
    </row>
    <row r="211" spans="2:10" ht="15" hidden="1">
      <c r="B211" s="55" t="str">
        <f>Residential!A211</f>
        <v>Hexane, N-</v>
      </c>
      <c r="C211" s="7" t="str">
        <f>Residential!B211</f>
        <v>110-54-3</v>
      </c>
      <c r="D211" s="46" t="str">
        <f>IFERROR(VLOOKUP($C211,Acute!$B$6:$R$298,4,FALSE),"--")</f>
        <v>--</v>
      </c>
      <c r="E211" s="47" t="str">
        <f>IFERROR(VLOOKUP($C211,Acute!$B$6:$R$298,8,FALSE),"--")</f>
        <v>--</v>
      </c>
      <c r="F211" s="48" t="str">
        <f>IFERROR(VLOOKUP($C211,Acute!$B$6:$R$298,13,FALSE),"--")</f>
        <v>--</v>
      </c>
      <c r="G211" s="52" t="str">
        <f>IFERROR(VLOOKUP($C211,Acute!$B$6:$R$298,6,FALSE),"--")</f>
        <v>--</v>
      </c>
      <c r="H211" s="47" t="str">
        <f>IFERROR(VLOOKUP($C211,Acute!$B$6:$R$298,10,FALSE),"--")</f>
        <v>--</v>
      </c>
      <c r="I211" s="53" t="str">
        <f>IFERROR(VLOOKUP($C211,Acute!$B$6:$R$298,16,FALSE),"--")</f>
        <v>--</v>
      </c>
      <c r="J211" s="219">
        <f t="shared" si="3"/>
        <v>0</v>
      </c>
    </row>
    <row r="212" spans="2:10" ht="15" hidden="1">
      <c r="B212" s="55" t="str">
        <f>Residential!A212</f>
        <v>Hexanol, 1-,2-ethyl- (2-Ethyl-1-hexanol)</v>
      </c>
      <c r="C212" s="7" t="str">
        <f>Residential!B212</f>
        <v>104-76-7</v>
      </c>
      <c r="D212" s="46" t="str">
        <f>IFERROR(VLOOKUP($C212,Acute!$B$6:$R$298,4,FALSE),"--")</f>
        <v>--</v>
      </c>
      <c r="E212" s="47" t="str">
        <f>IFERROR(VLOOKUP($C212,Acute!$B$6:$R$298,8,FALSE),"--")</f>
        <v>--</v>
      </c>
      <c r="F212" s="48" t="str">
        <f>IFERROR(VLOOKUP($C212,Acute!$B$6:$R$298,13,FALSE),"--")</f>
        <v>--</v>
      </c>
      <c r="G212" s="52" t="str">
        <f>IFERROR(VLOOKUP($C212,Acute!$B$6:$R$298,6,FALSE),"--")</f>
        <v>--</v>
      </c>
      <c r="H212" s="47" t="str">
        <f>IFERROR(VLOOKUP($C212,Acute!$B$6:$R$298,10,FALSE),"--")</f>
        <v>--</v>
      </c>
      <c r="I212" s="53" t="str">
        <f>IFERROR(VLOOKUP($C212,Acute!$B$6:$R$298,16,FALSE),"--")</f>
        <v>--</v>
      </c>
      <c r="J212" s="219">
        <f t="shared" si="3"/>
        <v>0</v>
      </c>
    </row>
    <row r="213" spans="2:10" ht="15" hidden="1">
      <c r="B213" s="55" t="str">
        <f>Residential!A213</f>
        <v>Hexanone, 2-</v>
      </c>
      <c r="C213" s="7" t="str">
        <f>Residential!B213</f>
        <v>591-78-6</v>
      </c>
      <c r="D213" s="46" t="str">
        <f>IFERROR(VLOOKUP($C213,Acute!$B$6:$R$298,4,FALSE),"--")</f>
        <v>--</v>
      </c>
      <c r="E213" s="47" t="str">
        <f>IFERROR(VLOOKUP($C213,Acute!$B$6:$R$298,8,FALSE),"--")</f>
        <v>--</v>
      </c>
      <c r="F213" s="48" t="str">
        <f>IFERROR(VLOOKUP($C213,Acute!$B$6:$R$298,13,FALSE),"--")</f>
        <v>--</v>
      </c>
      <c r="G213" s="52" t="str">
        <f>IFERROR(VLOOKUP($C213,Acute!$B$6:$R$298,6,FALSE),"--")</f>
        <v>--</v>
      </c>
      <c r="H213" s="47" t="str">
        <f>IFERROR(VLOOKUP($C213,Acute!$B$6:$R$298,10,FALSE),"--")</f>
        <v>--</v>
      </c>
      <c r="I213" s="53" t="str">
        <f>IFERROR(VLOOKUP($C213,Acute!$B$6:$R$298,16,FALSE),"--")</f>
        <v>--</v>
      </c>
      <c r="J213" s="219">
        <f t="shared" si="3"/>
        <v>0</v>
      </c>
    </row>
    <row r="214" spans="2:10" ht="15" hidden="1">
      <c r="B214" s="55" t="str">
        <f>Residential!A214</f>
        <v>HpCDD, 1,2,3,4,6,7,8,-</v>
      </c>
      <c r="C214" s="7" t="str">
        <f>Residential!B214</f>
        <v>35822-46-9</v>
      </c>
      <c r="D214" s="46" t="str">
        <f>IFERROR(VLOOKUP($C214,Acute!$B$6:$R$298,4,FALSE),"--")</f>
        <v>--</v>
      </c>
      <c r="E214" s="47" t="str">
        <f>IFERROR(VLOOKUP($C214,Acute!$B$6:$R$298,8,FALSE),"--")</f>
        <v>--</v>
      </c>
      <c r="F214" s="48" t="str">
        <f>IFERROR(VLOOKUP($C214,Acute!$B$6:$R$298,13,FALSE),"--")</f>
        <v>--</v>
      </c>
      <c r="G214" s="52" t="str">
        <f>IFERROR(VLOOKUP($C214,Acute!$B$6:$R$298,6,FALSE),"--")</f>
        <v>--</v>
      </c>
      <c r="H214" s="47" t="str">
        <f>IFERROR(VLOOKUP($C214,Acute!$B$6:$R$298,10,FALSE),"--")</f>
        <v>--</v>
      </c>
      <c r="I214" s="53" t="str">
        <f>IFERROR(VLOOKUP($C214,Acute!$B$6:$R$298,16,FALSE),"--")</f>
        <v>--</v>
      </c>
      <c r="J214" s="219">
        <f t="shared" si="3"/>
        <v>0</v>
      </c>
    </row>
    <row r="215" spans="2:10" ht="15" hidden="1">
      <c r="B215" s="55" t="str">
        <f>Residential!A215</f>
        <v>HpCDF, 1,2,3,4,7,8,9-</v>
      </c>
      <c r="C215" s="7" t="str">
        <f>Residential!B215</f>
        <v>55673-89-7</v>
      </c>
      <c r="D215" s="46" t="str">
        <f>IFERROR(VLOOKUP($C215,Acute!$B$6:$R$298,4,FALSE),"--")</f>
        <v>--</v>
      </c>
      <c r="E215" s="47" t="str">
        <f>IFERROR(VLOOKUP($C215,Acute!$B$6:$R$298,8,FALSE),"--")</f>
        <v>--</v>
      </c>
      <c r="F215" s="48" t="str">
        <f>IFERROR(VLOOKUP($C215,Acute!$B$6:$R$298,13,FALSE),"--")</f>
        <v>--</v>
      </c>
      <c r="G215" s="52" t="str">
        <f>IFERROR(VLOOKUP($C215,Acute!$B$6:$R$298,6,FALSE),"--")</f>
        <v>--</v>
      </c>
      <c r="H215" s="47" t="str">
        <f>IFERROR(VLOOKUP($C215,Acute!$B$6:$R$298,10,FALSE),"--")</f>
        <v>--</v>
      </c>
      <c r="I215" s="53" t="str">
        <f>IFERROR(VLOOKUP($C215,Acute!$B$6:$R$298,16,FALSE),"--")</f>
        <v>--</v>
      </c>
      <c r="J215" s="219">
        <f t="shared" si="3"/>
        <v>0</v>
      </c>
    </row>
    <row r="216" spans="2:10" ht="15" hidden="1">
      <c r="B216" s="55" t="str">
        <f>Residential!A216</f>
        <v>HxCDD, 1,2,3,6,7,8-</v>
      </c>
      <c r="C216" s="7" t="str">
        <f>Residential!B216</f>
        <v>57653-85-7</v>
      </c>
      <c r="D216" s="46" t="str">
        <f>IFERROR(VLOOKUP($C216,Acute!$B$6:$R$298,4,FALSE),"--")</f>
        <v>--</v>
      </c>
      <c r="E216" s="47" t="str">
        <f>IFERROR(VLOOKUP($C216,Acute!$B$6:$R$298,8,FALSE),"--")</f>
        <v>--</v>
      </c>
      <c r="F216" s="48" t="str">
        <f>IFERROR(VLOOKUP($C216,Acute!$B$6:$R$298,13,FALSE),"--")</f>
        <v>--</v>
      </c>
      <c r="G216" s="52" t="str">
        <f>IFERROR(VLOOKUP($C216,Acute!$B$6:$R$298,6,FALSE),"--")</f>
        <v>--</v>
      </c>
      <c r="H216" s="47" t="str">
        <f>IFERROR(VLOOKUP($C216,Acute!$B$6:$R$298,10,FALSE),"--")</f>
        <v>--</v>
      </c>
      <c r="I216" s="53" t="str">
        <f>IFERROR(VLOOKUP($C216,Acute!$B$6:$R$298,16,FALSE),"--")</f>
        <v>--</v>
      </c>
      <c r="J216" s="219">
        <f t="shared" si="3"/>
        <v>0</v>
      </c>
    </row>
    <row r="217" spans="2:10" ht="15" hidden="1">
      <c r="B217" s="55" t="str">
        <f>Residential!A217</f>
        <v>HxCDD, 1,2,3,7,8,9-</v>
      </c>
      <c r="C217" s="7" t="str">
        <f>Residential!B217</f>
        <v>19408-74-3</v>
      </c>
      <c r="D217" s="46" t="str">
        <f>IFERROR(VLOOKUP($C217,Acute!$B$6:$R$298,4,FALSE),"--")</f>
        <v>--</v>
      </c>
      <c r="E217" s="47" t="str">
        <f>IFERROR(VLOOKUP($C217,Acute!$B$6:$R$298,8,FALSE),"--")</f>
        <v>--</v>
      </c>
      <c r="F217" s="48" t="str">
        <f>IFERROR(VLOOKUP($C217,Acute!$B$6:$R$298,13,FALSE),"--")</f>
        <v>--</v>
      </c>
      <c r="G217" s="52" t="str">
        <f>IFERROR(VLOOKUP($C217,Acute!$B$6:$R$298,6,FALSE),"--")</f>
        <v>--</v>
      </c>
      <c r="H217" s="47" t="str">
        <f>IFERROR(VLOOKUP($C217,Acute!$B$6:$R$298,10,FALSE),"--")</f>
        <v>--</v>
      </c>
      <c r="I217" s="53" t="str">
        <f>IFERROR(VLOOKUP($C217,Acute!$B$6:$R$298,16,FALSE),"--")</f>
        <v>--</v>
      </c>
      <c r="J217" s="219">
        <f t="shared" si="3"/>
        <v>0</v>
      </c>
    </row>
    <row r="218" spans="2:10" ht="15" hidden="1">
      <c r="B218" s="55" t="str">
        <f>Residential!A218</f>
        <v>HxCDF, 1,2,3,6,7,8-</v>
      </c>
      <c r="C218" s="7" t="str">
        <f>Residential!B218</f>
        <v>57117-44-9</v>
      </c>
      <c r="D218" s="46" t="str">
        <f>IFERROR(VLOOKUP($C218,Acute!$B$6:$R$298,4,FALSE),"--")</f>
        <v>--</v>
      </c>
      <c r="E218" s="47" t="str">
        <f>IFERROR(VLOOKUP($C218,Acute!$B$6:$R$298,8,FALSE),"--")</f>
        <v>--</v>
      </c>
      <c r="F218" s="48" t="str">
        <f>IFERROR(VLOOKUP($C218,Acute!$B$6:$R$298,13,FALSE),"--")</f>
        <v>--</v>
      </c>
      <c r="G218" s="52" t="str">
        <f>IFERROR(VLOOKUP($C218,Acute!$B$6:$R$298,6,FALSE),"--")</f>
        <v>--</v>
      </c>
      <c r="H218" s="47" t="str">
        <f>IFERROR(VLOOKUP($C218,Acute!$B$6:$R$298,10,FALSE),"--")</f>
        <v>--</v>
      </c>
      <c r="I218" s="53" t="str">
        <f>IFERROR(VLOOKUP($C218,Acute!$B$6:$R$298,16,FALSE),"--")</f>
        <v>--</v>
      </c>
      <c r="J218" s="219">
        <f t="shared" si="3"/>
        <v>0</v>
      </c>
    </row>
    <row r="219" spans="2:10" ht="15" hidden="1">
      <c r="B219" s="55" t="str">
        <f>Residential!A219</f>
        <v>HxCDF, 1,2,3,7,8,9-</v>
      </c>
      <c r="C219" s="7" t="str">
        <f>Residential!B219</f>
        <v>72918-21-9</v>
      </c>
      <c r="D219" s="46" t="str">
        <f>IFERROR(VLOOKUP($C219,Acute!$B$6:$R$298,4,FALSE),"--")</f>
        <v>--</v>
      </c>
      <c r="E219" s="47" t="str">
        <f>IFERROR(VLOOKUP($C219,Acute!$B$6:$R$298,8,FALSE),"--")</f>
        <v>--</v>
      </c>
      <c r="F219" s="48" t="str">
        <f>IFERROR(VLOOKUP($C219,Acute!$B$6:$R$298,13,FALSE),"--")</f>
        <v>--</v>
      </c>
      <c r="G219" s="52" t="str">
        <f>IFERROR(VLOOKUP($C219,Acute!$B$6:$R$298,6,FALSE),"--")</f>
        <v>--</v>
      </c>
      <c r="H219" s="47" t="str">
        <f>IFERROR(VLOOKUP($C219,Acute!$B$6:$R$298,10,FALSE),"--")</f>
        <v>--</v>
      </c>
      <c r="I219" s="53" t="str">
        <f>IFERROR(VLOOKUP($C219,Acute!$B$6:$R$298,16,FALSE),"--")</f>
        <v>--</v>
      </c>
      <c r="J219" s="219">
        <f t="shared" si="3"/>
        <v>0</v>
      </c>
    </row>
    <row r="220" spans="2:10" ht="15" hidden="1">
      <c r="B220" s="55" t="str">
        <f>Residential!A220</f>
        <v>HxCDF, 2,3,4,6,7,8-</v>
      </c>
      <c r="C220" s="7" t="str">
        <f>Residential!B220</f>
        <v>60851-34-5</v>
      </c>
      <c r="D220" s="46" t="str">
        <f>IFERROR(VLOOKUP($C220,Acute!$B$6:$R$298,4,FALSE),"--")</f>
        <v>--</v>
      </c>
      <c r="E220" s="47" t="str">
        <f>IFERROR(VLOOKUP($C220,Acute!$B$6:$R$298,8,FALSE),"--")</f>
        <v>--</v>
      </c>
      <c r="F220" s="48" t="str">
        <f>IFERROR(VLOOKUP($C220,Acute!$B$6:$R$298,13,FALSE),"--")</f>
        <v>--</v>
      </c>
      <c r="G220" s="52" t="str">
        <f>IFERROR(VLOOKUP($C220,Acute!$B$6:$R$298,6,FALSE),"--")</f>
        <v>--</v>
      </c>
      <c r="H220" s="47" t="str">
        <f>IFERROR(VLOOKUP($C220,Acute!$B$6:$R$298,10,FALSE),"--")</f>
        <v>--</v>
      </c>
      <c r="I220" s="53" t="str">
        <f>IFERROR(VLOOKUP($C220,Acute!$B$6:$R$298,16,FALSE),"--")</f>
        <v>--</v>
      </c>
      <c r="J220" s="219">
        <f t="shared" si="3"/>
        <v>0</v>
      </c>
    </row>
    <row r="221" spans="2:10" ht="14.25">
      <c r="B221" s="417" t="str">
        <f>Residential!A221</f>
        <v>Hydrazine</v>
      </c>
      <c r="C221" s="418" t="str">
        <f>Residential!B221</f>
        <v>302-01-2</v>
      </c>
      <c r="D221" s="397">
        <f>IFERROR(VLOOKUP($C221,Acute!$B$6:$R$298,4,FALSE),"--")</f>
        <v>5.2</v>
      </c>
      <c r="E221" s="392">
        <f>IFERROR(VLOOKUP($C221,Acute!$B$6:$R$298,8,FALSE),"--")</f>
        <v>170</v>
      </c>
      <c r="F221" s="398">
        <f>IFERROR(VLOOKUP($C221,Acute!$B$6:$R$298,13,FALSE),"--")</f>
        <v>450000</v>
      </c>
      <c r="G221" s="404">
        <f>IFERROR(VLOOKUP($C221,Acute!$B$6:$R$298,6,FALSE),"--")</f>
        <v>16</v>
      </c>
      <c r="H221" s="392">
        <f>IFERROR(VLOOKUP($C221,Acute!$B$6:$R$298,10,FALSE),"--")</f>
        <v>530</v>
      </c>
      <c r="I221" s="398">
        <f>IFERROR(VLOOKUP($C221,Acute!$B$6:$R$298,16,FALSE),"--")</f>
        <v>1400000</v>
      </c>
      <c r="J221" s="219">
        <f t="shared" si="3"/>
        <v>1</v>
      </c>
    </row>
    <row r="222" spans="2:10" ht="15" hidden="1">
      <c r="B222" s="55" t="str">
        <f>Residential!A222</f>
        <v>Hydrazine Sulfate</v>
      </c>
      <c r="C222" s="7" t="str">
        <f>Residential!B222</f>
        <v>10034-93-2</v>
      </c>
      <c r="D222" s="46" t="str">
        <f>IFERROR(VLOOKUP($C222,Acute!$B$6:$R$298,4,FALSE),"--")</f>
        <v>--</v>
      </c>
      <c r="E222" s="47" t="str">
        <f>IFERROR(VLOOKUP($C222,Acute!$B$6:$R$298,8,FALSE),"--")</f>
        <v>--</v>
      </c>
      <c r="F222" s="48" t="str">
        <f>IFERROR(VLOOKUP($C222,Acute!$B$6:$R$298,13,FALSE),"--")</f>
        <v>--</v>
      </c>
      <c r="G222" s="52" t="str">
        <f>IFERROR(VLOOKUP($C222,Acute!$B$6:$R$298,6,FALSE),"--")</f>
        <v>--</v>
      </c>
      <c r="H222" s="47" t="str">
        <f>IFERROR(VLOOKUP($C222,Acute!$B$6:$R$298,10,FALSE),"--")</f>
        <v>--</v>
      </c>
      <c r="I222" s="53" t="str">
        <f>IFERROR(VLOOKUP($C222,Acute!$B$6:$R$298,16,FALSE),"--")</f>
        <v>--</v>
      </c>
      <c r="J222" s="219">
        <f t="shared" si="3"/>
        <v>0</v>
      </c>
    </row>
    <row r="223" spans="2:10" ht="14.25">
      <c r="B223" s="417" t="str">
        <f>Residential!A223</f>
        <v>Hydrogen Chloride</v>
      </c>
      <c r="C223" s="418" t="str">
        <f>Residential!B223</f>
        <v>7647-01-0</v>
      </c>
      <c r="D223" s="404">
        <f>IFERROR(VLOOKUP($C223,Acute!$B$6:$R$298,4,FALSE),"--")</f>
        <v>2100</v>
      </c>
      <c r="E223" s="392">
        <f>IFERROR(VLOOKUP($C223,Acute!$B$6:$R$298,8,FALSE),"--")</f>
        <v>70000</v>
      </c>
      <c r="F223" s="398">
        <f>IFERROR(VLOOKUP($C223,Acute!$B$6:$R$298,13,FALSE),"--")</f>
        <v>120000000000</v>
      </c>
      <c r="G223" s="404">
        <f>IFERROR(VLOOKUP($C223,Acute!$B$6:$R$298,6,FALSE),"--")</f>
        <v>6300</v>
      </c>
      <c r="H223" s="392">
        <f>IFERROR(VLOOKUP($C223,Acute!$B$6:$R$298,10,FALSE),"--")</f>
        <v>210000</v>
      </c>
      <c r="I223" s="398">
        <f>IFERROR(VLOOKUP($C223,Acute!$B$6:$R$298,16,FALSE),"--")</f>
        <v>370000000000</v>
      </c>
      <c r="J223" s="219">
        <f t="shared" si="3"/>
        <v>1</v>
      </c>
    </row>
    <row r="224" spans="2:10" ht="14.25">
      <c r="B224" s="417" t="str">
        <f>Residential!A224</f>
        <v>Hydrogen Cyanide</v>
      </c>
      <c r="C224" s="418" t="str">
        <f>Residential!B224</f>
        <v>74-90-8</v>
      </c>
      <c r="D224" s="404">
        <f>IFERROR(VLOOKUP($C224,Acute!$B$6:$R$298,4,FALSE),"--")</f>
        <v>340</v>
      </c>
      <c r="E224" s="392">
        <f>IFERROR(VLOOKUP($C224,Acute!$B$6:$R$298,8,FALSE),"--")</f>
        <v>11000</v>
      </c>
      <c r="F224" s="398">
        <f>IFERROR(VLOOKUP($C224,Acute!$B$6:$R$298,13,FALSE),"--")</f>
        <v>99000</v>
      </c>
      <c r="G224" s="404">
        <f>IFERROR(VLOOKUP($C224,Acute!$B$6:$R$298,6,FALSE),"--")</f>
        <v>1000</v>
      </c>
      <c r="H224" s="392">
        <f>IFERROR(VLOOKUP($C224,Acute!$B$6:$R$298,10,FALSE),"--")</f>
        <v>33000</v>
      </c>
      <c r="I224" s="398">
        <f>IFERROR(VLOOKUP($C224,Acute!$B$6:$R$298,16,FALSE),"--")</f>
        <v>290000</v>
      </c>
      <c r="J224" s="219">
        <f t="shared" si="3"/>
        <v>1</v>
      </c>
    </row>
    <row r="225" spans="2:10" ht="14.25">
      <c r="B225" s="417" t="str">
        <f>Residential!A225</f>
        <v>Hydrogen Fluoride</v>
      </c>
      <c r="C225" s="418" t="str">
        <f>Residential!B225</f>
        <v>7664-39-3</v>
      </c>
      <c r="D225" s="404">
        <f>IFERROR(VLOOKUP($C225,Acute!$B$6:$R$298,4,FALSE),"--")</f>
        <v>16</v>
      </c>
      <c r="E225" s="392">
        <f>IFERROR(VLOOKUP($C225,Acute!$B$6:$R$298,8,FALSE),"--")</f>
        <v>530</v>
      </c>
      <c r="F225" s="398">
        <f>IFERROR(VLOOKUP($C225,Acute!$B$6:$R$298,13,FALSE),"--")</f>
        <v>4100</v>
      </c>
      <c r="G225" s="404">
        <f>IFERROR(VLOOKUP($C225,Acute!$B$6:$R$298,6,FALSE),"--")</f>
        <v>48</v>
      </c>
      <c r="H225" s="392">
        <f>IFERROR(VLOOKUP($C225,Acute!$B$6:$R$298,10,FALSE),"--")</f>
        <v>1600</v>
      </c>
      <c r="I225" s="398">
        <f>IFERROR(VLOOKUP($C225,Acute!$B$6:$R$298,16,FALSE),"--")</f>
        <v>12000</v>
      </c>
      <c r="J225" s="219">
        <f t="shared" si="3"/>
        <v>1</v>
      </c>
    </row>
    <row r="226" spans="2:10" ht="14.25">
      <c r="B226" s="417" t="str">
        <f>Residential!A226</f>
        <v>Hydrogen Sulfide</v>
      </c>
      <c r="C226" s="418" t="str">
        <f>Residential!B226</f>
        <v>7783-06-4</v>
      </c>
      <c r="D226" s="404">
        <f>IFERROR(VLOOKUP($C226,Acute!$B$6:$R$298,4,FALSE),"--")</f>
        <v>98</v>
      </c>
      <c r="E226" s="392">
        <f>IFERROR(VLOOKUP($C226,Acute!$B$6:$R$298,8,FALSE),"--")</f>
        <v>3300</v>
      </c>
      <c r="F226" s="398">
        <f>IFERROR(VLOOKUP($C226,Acute!$B$6:$R$298,13,FALSE),"--")</f>
        <v>350</v>
      </c>
      <c r="G226" s="404">
        <f>IFERROR(VLOOKUP($C226,Acute!$B$6:$R$298,6,FALSE),"--")</f>
        <v>290</v>
      </c>
      <c r="H226" s="392">
        <f>IFERROR(VLOOKUP($C226,Acute!$B$6:$R$298,10,FALSE),"--")</f>
        <v>9700</v>
      </c>
      <c r="I226" s="398">
        <f>IFERROR(VLOOKUP($C226,Acute!$B$6:$R$298,16,FALSE),"--")</f>
        <v>1000</v>
      </c>
      <c r="J226" s="219">
        <f t="shared" si="3"/>
        <v>1</v>
      </c>
    </row>
    <row r="227" spans="2:10" ht="15" hidden="1">
      <c r="B227" s="55" t="str">
        <f>Residential!A227</f>
        <v>Indeno[1,2,3-cd]pyrene</v>
      </c>
      <c r="C227" s="7" t="str">
        <f>Residential!B227</f>
        <v>193-39-5</v>
      </c>
      <c r="D227" s="46" t="str">
        <f>IFERROR(VLOOKUP($C227,Acute!$B$6:$R$298,4,FALSE),"--")</f>
        <v>--</v>
      </c>
      <c r="E227" s="47" t="str">
        <f>IFERROR(VLOOKUP($C227,Acute!$B$6:$R$298,8,FALSE),"--")</f>
        <v>--</v>
      </c>
      <c r="F227" s="48" t="str">
        <f>IFERROR(VLOOKUP($C227,Acute!$B$6:$R$298,13,FALSE),"--")</f>
        <v>--</v>
      </c>
      <c r="G227" s="52" t="str">
        <f>IFERROR(VLOOKUP($C227,Acute!$B$6:$R$298,6,FALSE),"--")</f>
        <v>--</v>
      </c>
      <c r="H227" s="47" t="str">
        <f>IFERROR(VLOOKUP($C227,Acute!$B$6:$R$298,10,FALSE),"--")</f>
        <v>--</v>
      </c>
      <c r="I227" s="53" t="str">
        <f>IFERROR(VLOOKUP($C227,Acute!$B$6:$R$298,16,FALSE),"--")</f>
        <v>--</v>
      </c>
      <c r="J227" s="219">
        <f t="shared" si="3"/>
        <v>0</v>
      </c>
    </row>
    <row r="228" spans="2:10" ht="15" hidden="1">
      <c r="B228" s="55" t="str">
        <f>Residential!A228</f>
        <v>Isobutyl Alcohol</v>
      </c>
      <c r="C228" s="7" t="str">
        <f>Residential!B228</f>
        <v>78-83-1</v>
      </c>
      <c r="D228" s="46" t="str">
        <f>IFERROR(VLOOKUP($C228,Acute!$B$6:$R$298,4,FALSE),"--")</f>
        <v>--</v>
      </c>
      <c r="E228" s="47" t="str">
        <f>IFERROR(VLOOKUP($C228,Acute!$B$6:$R$298,8,FALSE),"--")</f>
        <v>--</v>
      </c>
      <c r="F228" s="48" t="str">
        <f>IFERROR(VLOOKUP($C228,Acute!$B$6:$R$298,13,FALSE),"--")</f>
        <v>--</v>
      </c>
      <c r="G228" s="52" t="str">
        <f>IFERROR(VLOOKUP($C228,Acute!$B$6:$R$298,6,FALSE),"--")</f>
        <v>--</v>
      </c>
      <c r="H228" s="47" t="str">
        <f>IFERROR(VLOOKUP($C228,Acute!$B$6:$R$298,10,FALSE),"--")</f>
        <v>--</v>
      </c>
      <c r="I228" s="53" t="str">
        <f>IFERROR(VLOOKUP($C228,Acute!$B$6:$R$298,16,FALSE),"--")</f>
        <v>--</v>
      </c>
      <c r="J228" s="219">
        <f t="shared" si="3"/>
        <v>0</v>
      </c>
    </row>
    <row r="229" spans="2:10" ht="15" hidden="1">
      <c r="B229" s="55" t="str">
        <f>Residential!A229</f>
        <v>Isophorone</v>
      </c>
      <c r="C229" s="7" t="str">
        <f>Residential!B229</f>
        <v>78-59-1</v>
      </c>
      <c r="D229" s="46" t="str">
        <f>IFERROR(VLOOKUP($C229,Acute!$B$6:$R$298,4,FALSE),"--")</f>
        <v>--</v>
      </c>
      <c r="E229" s="47" t="str">
        <f>IFERROR(VLOOKUP($C229,Acute!$B$6:$R$298,8,FALSE),"--")</f>
        <v>--</v>
      </c>
      <c r="F229" s="48" t="str">
        <f>IFERROR(VLOOKUP($C229,Acute!$B$6:$R$298,13,FALSE),"--")</f>
        <v>--</v>
      </c>
      <c r="G229" s="52" t="str">
        <f>IFERROR(VLOOKUP($C229,Acute!$B$6:$R$298,6,FALSE),"--")</f>
        <v>--</v>
      </c>
      <c r="H229" s="47" t="str">
        <f>IFERROR(VLOOKUP($C229,Acute!$B$6:$R$298,10,FALSE),"--")</f>
        <v>--</v>
      </c>
      <c r="I229" s="53" t="str">
        <f>IFERROR(VLOOKUP($C229,Acute!$B$6:$R$298,16,FALSE),"--")</f>
        <v>--</v>
      </c>
      <c r="J229" s="219">
        <f t="shared" si="3"/>
        <v>0</v>
      </c>
    </row>
    <row r="230" spans="2:10" ht="14.25">
      <c r="B230" s="417" t="str">
        <f>Residential!A230</f>
        <v>Isopropanol</v>
      </c>
      <c r="C230" s="418" t="str">
        <f>Residential!B230</f>
        <v>67-63-0</v>
      </c>
      <c r="D230" s="404">
        <f>IFERROR(VLOOKUP($C230,Acute!$B$6:$R$298,4,FALSE),"--")</f>
        <v>3200</v>
      </c>
      <c r="E230" s="392">
        <f>IFERROR(VLOOKUP($C230,Acute!$B$6:$R$298,8,FALSE),"--")</f>
        <v>110000</v>
      </c>
      <c r="F230" s="398">
        <f>IFERROR(VLOOKUP($C230,Acute!$B$6:$R$298,13,FALSE),"--")</f>
        <v>21000000</v>
      </c>
      <c r="G230" s="404">
        <f>IFERROR(VLOOKUP($C230,Acute!$B$6:$R$298,6,FALSE),"--")</f>
        <v>9600</v>
      </c>
      <c r="H230" s="392">
        <f>IFERROR(VLOOKUP($C230,Acute!$B$6:$R$298,10,FALSE),"--")</f>
        <v>320000</v>
      </c>
      <c r="I230" s="398">
        <f>IFERROR(VLOOKUP($C230,Acute!$B$6:$R$298,16,FALSE),"--")</f>
        <v>63000000</v>
      </c>
      <c r="J230" s="219">
        <f t="shared" si="3"/>
        <v>1</v>
      </c>
    </row>
    <row r="231" spans="2:10" ht="15" hidden="1">
      <c r="B231" s="55" t="str">
        <f>Residential!A231</f>
        <v>Isopropyltoluene, p-</v>
      </c>
      <c r="C231" s="7" t="str">
        <f>Residential!B231</f>
        <v>99-87-6</v>
      </c>
      <c r="D231" s="46" t="str">
        <f>IFERROR(VLOOKUP($C231,Acute!$B$6:$R$298,4,FALSE),"--")</f>
        <v>--</v>
      </c>
      <c r="E231" s="47" t="str">
        <f>IFERROR(VLOOKUP($C231,Acute!$B$6:$R$298,8,FALSE),"--")</f>
        <v>--</v>
      </c>
      <c r="F231" s="48" t="str">
        <f>IFERROR(VLOOKUP($C231,Acute!$B$6:$R$298,13,FALSE),"--")</f>
        <v>--</v>
      </c>
      <c r="G231" s="52" t="str">
        <f>IFERROR(VLOOKUP($C231,Acute!$B$6:$R$298,6,FALSE),"--")</f>
        <v>--</v>
      </c>
      <c r="H231" s="47" t="str">
        <f>IFERROR(VLOOKUP($C231,Acute!$B$6:$R$298,10,FALSE),"--")</f>
        <v>--</v>
      </c>
      <c r="I231" s="53" t="str">
        <f>IFERROR(VLOOKUP($C231,Acute!$B$6:$R$298,16,FALSE),"--")</f>
        <v>--</v>
      </c>
      <c r="J231" s="219">
        <f t="shared" si="3"/>
        <v>0</v>
      </c>
    </row>
    <row r="232" spans="2:10" ht="15" hidden="1">
      <c r="B232" s="55" t="str">
        <f>Residential!A232</f>
        <v>Jet propulsion fuel 7 (JP-7)</v>
      </c>
      <c r="C232" s="7" t="str">
        <f>Residential!B232</f>
        <v>NA</v>
      </c>
      <c r="D232" s="46" t="str">
        <f>IFERROR(VLOOKUP($C232,Acute!$B$6:$R$298,4,FALSE),"--")</f>
        <v>--</v>
      </c>
      <c r="E232" s="47" t="str">
        <f>IFERROR(VLOOKUP($C232,Acute!$B$6:$R$298,8,FALSE),"--")</f>
        <v>--</v>
      </c>
      <c r="F232" s="48" t="str">
        <f>IFERROR(VLOOKUP($C232,Acute!$B$6:$R$298,13,FALSE),"--")</f>
        <v>--</v>
      </c>
      <c r="G232" s="52" t="str">
        <f>IFERROR(VLOOKUP($C232,Acute!$B$6:$R$298,6,FALSE),"--")</f>
        <v>--</v>
      </c>
      <c r="H232" s="47" t="str">
        <f>IFERROR(VLOOKUP($C232,Acute!$B$6:$R$298,10,FALSE),"--")</f>
        <v>--</v>
      </c>
      <c r="I232" s="53" t="str">
        <f>IFERROR(VLOOKUP($C232,Acute!$B$6:$R$298,16,FALSE),"--")</f>
        <v>--</v>
      </c>
      <c r="J232" s="219">
        <f t="shared" si="3"/>
        <v>0</v>
      </c>
    </row>
    <row r="233" spans="2:10" ht="15" hidden="1">
      <c r="B233" s="55" t="str">
        <f>Residential!A233</f>
        <v>Lead acetate</v>
      </c>
      <c r="C233" s="7" t="str">
        <f>Residential!B233</f>
        <v>301-04-2</v>
      </c>
      <c r="D233" s="46">
        <f>IFERROR(VLOOKUP($C233,Acute!$B$6:$R$298,4,FALSE),"--")</f>
        <v>0.15</v>
      </c>
      <c r="E233" s="47" t="str">
        <f>IFERROR(VLOOKUP($C233,Acute!$B$6:$R$298,8,FALSE),"--")</f>
        <v>NV</v>
      </c>
      <c r="F233" s="48" t="str">
        <f>IFERROR(VLOOKUP($C233,Acute!$B$6:$R$298,13,FALSE),"--")</f>
        <v>NV</v>
      </c>
      <c r="G233" s="52">
        <f>IFERROR(VLOOKUP($C233,Acute!$B$6:$R$298,6,FALSE),"--")</f>
        <v>0.45</v>
      </c>
      <c r="H233" s="47" t="str">
        <f>IFERROR(VLOOKUP($C233,Acute!$B$6:$R$298,10,FALSE),"--")</f>
        <v>NV</v>
      </c>
      <c r="I233" s="53" t="str">
        <f>IFERROR(VLOOKUP($C233,Acute!$B$6:$R$298,16,FALSE),"--")</f>
        <v>NV</v>
      </c>
      <c r="J233" s="219">
        <f t="shared" si="3"/>
        <v>1</v>
      </c>
    </row>
    <row r="234" spans="2:10" ht="14.25">
      <c r="B234" s="417" t="str">
        <f>Residential!A234</f>
        <v>Lead Phosphate</v>
      </c>
      <c r="C234" s="418" t="str">
        <f>Residential!B234</f>
        <v>7446-27-7</v>
      </c>
      <c r="D234" s="405" t="str">
        <f>IFERROR(VLOOKUP($C234,Acute!$B$6:$R$298,4,FALSE),"--")</f>
        <v>--</v>
      </c>
      <c r="E234" s="392" t="str">
        <f>IFERROR(VLOOKUP($C234,Acute!$B$6:$R$298,8,FALSE),"--")</f>
        <v>--</v>
      </c>
      <c r="F234" s="398" t="str">
        <f>IFERROR(VLOOKUP($C234,Acute!$B$6:$R$298,13,FALSE),"--")</f>
        <v>--</v>
      </c>
      <c r="G234" s="405" t="str">
        <f>IFERROR(VLOOKUP($C234,Acute!$B$6:$R$298,6,FALSE),"--")</f>
        <v>--</v>
      </c>
      <c r="H234" s="392" t="str">
        <f>IFERROR(VLOOKUP($C234,Acute!$B$6:$R$298,10,FALSE),"--")</f>
        <v>--</v>
      </c>
      <c r="I234" s="398" t="str">
        <f>IFERROR(VLOOKUP($C234,Acute!$B$6:$R$298,16,FALSE),"--")</f>
        <v>--</v>
      </c>
      <c r="J234" s="219">
        <f t="shared" si="3"/>
        <v>0</v>
      </c>
    </row>
    <row r="235" spans="2:10" ht="15" hidden="1">
      <c r="B235" s="55" t="str">
        <f>Residential!A235</f>
        <v>Lead subacetate</v>
      </c>
      <c r="C235" s="7" t="str">
        <f>Residential!B235</f>
        <v>1335-32-6</v>
      </c>
      <c r="D235" s="217" t="str">
        <f>IFERROR(VLOOKUP($C235,Acute!$B$6:$R$298,4,FALSE),"--")</f>
        <v>--</v>
      </c>
      <c r="E235" s="47" t="str">
        <f>IFERROR(VLOOKUP($C235,Acute!$B$6:$R$298,8,FALSE),"--")</f>
        <v>--</v>
      </c>
      <c r="F235" s="48" t="str">
        <f>IFERROR(VLOOKUP($C235,Acute!$B$6:$R$298,13,FALSE),"--")</f>
        <v>--</v>
      </c>
      <c r="G235" s="218" t="str">
        <f>IFERROR(VLOOKUP($C235,Acute!$B$6:$R$298,6,FALSE),"--")</f>
        <v>--</v>
      </c>
      <c r="H235" s="47" t="str">
        <f>IFERROR(VLOOKUP($C235,Acute!$B$6:$R$298,10,FALSE),"--")</f>
        <v>--</v>
      </c>
      <c r="I235" s="53" t="str">
        <f>IFERROR(VLOOKUP($C235,Acute!$B$6:$R$298,16,FALSE),"--")</f>
        <v>--</v>
      </c>
      <c r="J235" s="219">
        <f t="shared" si="3"/>
        <v>0</v>
      </c>
    </row>
    <row r="236" spans="2:10" ht="15" hidden="1">
      <c r="B236" s="55" t="str">
        <f>Residential!A236</f>
        <v>Maleic Anhydride</v>
      </c>
      <c r="C236" s="7" t="str">
        <f>Residential!B236</f>
        <v>108-31-6</v>
      </c>
      <c r="D236" s="217" t="str">
        <f>IFERROR(VLOOKUP($C236,Acute!$B$6:$R$298,4,FALSE),"--")</f>
        <v>--</v>
      </c>
      <c r="E236" s="47" t="str">
        <f>IFERROR(VLOOKUP($C236,Acute!$B$6:$R$298,8,FALSE),"--")</f>
        <v>--</v>
      </c>
      <c r="F236" s="48" t="str">
        <f>IFERROR(VLOOKUP($C236,Acute!$B$6:$R$298,13,FALSE),"--")</f>
        <v>--</v>
      </c>
      <c r="G236" s="218" t="str">
        <f>IFERROR(VLOOKUP($C236,Acute!$B$6:$R$298,6,FALSE),"--")</f>
        <v>--</v>
      </c>
      <c r="H236" s="47" t="str">
        <f>IFERROR(VLOOKUP($C236,Acute!$B$6:$R$298,10,FALSE),"--")</f>
        <v>--</v>
      </c>
      <c r="I236" s="53" t="str">
        <f>IFERROR(VLOOKUP($C236,Acute!$B$6:$R$298,16,FALSE),"--")</f>
        <v>--</v>
      </c>
      <c r="J236" s="219">
        <f t="shared" si="3"/>
        <v>0</v>
      </c>
    </row>
    <row r="237" spans="2:10" ht="14.25">
      <c r="B237" s="417" t="str">
        <f>Residential!A237</f>
        <v>Manganese (Diet)</v>
      </c>
      <c r="C237" s="418" t="str">
        <f>Residential!B237</f>
        <v>7439-96-5</v>
      </c>
      <c r="D237" s="405">
        <f>IFERROR(VLOOKUP($C237,Acute!$B$6:$R$298,4,FALSE),"--")</f>
        <v>0.3</v>
      </c>
      <c r="E237" s="392" t="str">
        <f>IFERROR(VLOOKUP($C237,Acute!$B$6:$R$298,8,FALSE),"--")</f>
        <v>NV</v>
      </c>
      <c r="F237" s="398" t="str">
        <f>IFERROR(VLOOKUP($C237,Acute!$B$6:$R$298,13,FALSE),"--")</f>
        <v>NV</v>
      </c>
      <c r="G237" s="405">
        <f>IFERROR(VLOOKUP($C237,Acute!$B$6:$R$298,6,FALSE),"--")</f>
        <v>0.9</v>
      </c>
      <c r="H237" s="392" t="str">
        <f>IFERROR(VLOOKUP($C237,Acute!$B$6:$R$298,10,FALSE),"--")</f>
        <v>NV</v>
      </c>
      <c r="I237" s="398" t="str">
        <f>IFERROR(VLOOKUP($C237,Acute!$B$6:$R$298,16,FALSE),"--")</f>
        <v>NV</v>
      </c>
      <c r="J237" s="219">
        <f t="shared" si="3"/>
        <v>1</v>
      </c>
    </row>
    <row r="238" spans="2:10" ht="14.25">
      <c r="B238" s="417" t="str">
        <f>Residential!A238</f>
        <v>Manganese (Non-diet)</v>
      </c>
      <c r="C238" s="418" t="str">
        <f>Residential!B238</f>
        <v>7439-96-5</v>
      </c>
      <c r="D238" s="405">
        <f>IFERROR(VLOOKUP($C238,Acute!$B$6:$R$298,4,FALSE),"--")</f>
        <v>0.3</v>
      </c>
      <c r="E238" s="392" t="str">
        <f>IFERROR(VLOOKUP($C238,Acute!$B$6:$R$298,8,FALSE),"--")</f>
        <v>NV</v>
      </c>
      <c r="F238" s="398" t="str">
        <f>IFERROR(VLOOKUP($C238,Acute!$B$6:$R$298,13,FALSE),"--")</f>
        <v>NV</v>
      </c>
      <c r="G238" s="405">
        <f>IFERROR(VLOOKUP($C238,Acute!$B$6:$R$298,6,FALSE),"--")</f>
        <v>0.9</v>
      </c>
      <c r="H238" s="392" t="str">
        <f>IFERROR(VLOOKUP($C238,Acute!$B$6:$R$298,10,FALSE),"--")</f>
        <v>NV</v>
      </c>
      <c r="I238" s="398" t="str">
        <f>IFERROR(VLOOKUP($C238,Acute!$B$6:$R$298,16,FALSE),"--")</f>
        <v>NV</v>
      </c>
      <c r="J238" s="219">
        <f t="shared" si="3"/>
        <v>1</v>
      </c>
    </row>
    <row r="239" spans="2:10" ht="15" hidden="1">
      <c r="B239" s="55" t="str">
        <f>Residential!A239</f>
        <v>Mercuric Chloride</v>
      </c>
      <c r="C239" s="7" t="str">
        <f>Residential!B239</f>
        <v>7487-94-7</v>
      </c>
      <c r="D239" s="46" t="str">
        <f>IFERROR(VLOOKUP($C239,Acute!$B$6:$R$298,4,FALSE),"--")</f>
        <v>--</v>
      </c>
      <c r="E239" s="47" t="str">
        <f>IFERROR(VLOOKUP($C239,Acute!$B$6:$R$298,8,FALSE),"--")</f>
        <v>--</v>
      </c>
      <c r="F239" s="48" t="str">
        <f>IFERROR(VLOOKUP($C239,Acute!$B$6:$R$298,13,FALSE),"--")</f>
        <v>--</v>
      </c>
      <c r="G239" s="52" t="str">
        <f>IFERROR(VLOOKUP($C239,Acute!$B$6:$R$298,6,FALSE),"--")</f>
        <v>--</v>
      </c>
      <c r="H239" s="47" t="str">
        <f>IFERROR(VLOOKUP($C239,Acute!$B$6:$R$298,10,FALSE),"--")</f>
        <v>--</v>
      </c>
      <c r="I239" s="53" t="str">
        <f>IFERROR(VLOOKUP($C239,Acute!$B$6:$R$298,16,FALSE),"--")</f>
        <v>--</v>
      </c>
      <c r="J239" s="219">
        <f t="shared" si="3"/>
        <v>0</v>
      </c>
    </row>
    <row r="240" spans="2:10" ht="14.25">
      <c r="B240" s="417" t="str">
        <f>Residential!A240</f>
        <v>Mercury (elemental)</v>
      </c>
      <c r="C240" s="418" t="str">
        <f>Residential!B240</f>
        <v>7439-97-6</v>
      </c>
      <c r="D240" s="414">
        <f>IFERROR(VLOOKUP($C240,Acute!$B$6:$R$298,4,FALSE),"--")</f>
        <v>0.6</v>
      </c>
      <c r="E240" s="393">
        <f>IFERROR(VLOOKUP($C240,Acute!$B$6:$R$298,8,FALSE),"--")</f>
        <v>20</v>
      </c>
      <c r="F240" s="415">
        <f>IFERROR(VLOOKUP($C240,Acute!$B$6:$R$298,13,FALSE),"--")</f>
        <v>5</v>
      </c>
      <c r="G240" s="407">
        <f>IFERROR(VLOOKUP($C240,Acute!$B$6:$R$298,6,FALSE),"--")</f>
        <v>1.8</v>
      </c>
      <c r="H240" s="393">
        <f>IFERROR(VLOOKUP($C240,Acute!$B$6:$R$298,10,FALSE),"--")</f>
        <v>60</v>
      </c>
      <c r="I240" s="398">
        <f>IFERROR(VLOOKUP($C240,Acute!$B$6:$R$298,16,FALSE),"--")</f>
        <v>15</v>
      </c>
      <c r="J240" s="219">
        <f t="shared" si="3"/>
        <v>1</v>
      </c>
    </row>
    <row r="241" spans="2:10" ht="15" hidden="1">
      <c r="B241" s="55" t="str">
        <f>Residential!A241</f>
        <v>Methacrylonitrile</v>
      </c>
      <c r="C241" s="7" t="str">
        <f>Residential!B241</f>
        <v>126-98-7</v>
      </c>
      <c r="D241" s="46" t="str">
        <f>IFERROR(VLOOKUP($C241,Acute!$B$6:$R$298,4,FALSE),"--")</f>
        <v>--</v>
      </c>
      <c r="E241" s="47" t="str">
        <f>IFERROR(VLOOKUP($C241,Acute!$B$6:$R$298,8,FALSE),"--")</f>
        <v>--</v>
      </c>
      <c r="F241" s="48" t="str">
        <f>IFERROR(VLOOKUP($C241,Acute!$B$6:$R$298,13,FALSE),"--")</f>
        <v>--</v>
      </c>
      <c r="G241" s="52" t="str">
        <f>IFERROR(VLOOKUP($C241,Acute!$B$6:$R$298,6,FALSE),"--")</f>
        <v>--</v>
      </c>
      <c r="H241" s="47" t="str">
        <f>IFERROR(VLOOKUP($C241,Acute!$B$6:$R$298,10,FALSE),"--")</f>
        <v>--</v>
      </c>
      <c r="I241" s="53" t="str">
        <f>IFERROR(VLOOKUP($C241,Acute!$B$6:$R$298,16,FALSE),"--")</f>
        <v>--</v>
      </c>
      <c r="J241" s="219">
        <f t="shared" si="3"/>
        <v>0</v>
      </c>
    </row>
    <row r="242" spans="2:10" ht="14.25">
      <c r="B242" s="417" t="str">
        <f>Residential!A242</f>
        <v>Methanol</v>
      </c>
      <c r="C242" s="418" t="str">
        <f>Residential!B242</f>
        <v>67-56-1</v>
      </c>
      <c r="D242" s="404">
        <f>IFERROR(VLOOKUP($C242,Acute!$B$6:$R$298,4,FALSE),"--")</f>
        <v>28000</v>
      </c>
      <c r="E242" s="392">
        <f>IFERROR(VLOOKUP($C242,Acute!$B$6:$R$298,8,FALSE),"--")</f>
        <v>930000</v>
      </c>
      <c r="F242" s="398">
        <f>IFERROR(VLOOKUP($C242,Acute!$B$6:$R$298,13,FALSE),"--")</f>
        <v>290000000</v>
      </c>
      <c r="G242" s="404">
        <f>IFERROR(VLOOKUP($C242,Acute!$B$6:$R$298,6,FALSE),"--")</f>
        <v>84000</v>
      </c>
      <c r="H242" s="392">
        <f>IFERROR(VLOOKUP($C242,Acute!$B$6:$R$298,10,FALSE),"--")</f>
        <v>2800000</v>
      </c>
      <c r="I242" s="398">
        <f>IFERROR(VLOOKUP($C242,Acute!$B$6:$R$298,16,FALSE),"--")</f>
        <v>860000000</v>
      </c>
      <c r="J242" s="219">
        <f t="shared" si="3"/>
        <v>1</v>
      </c>
    </row>
    <row r="243" spans="2:10" ht="15" hidden="1">
      <c r="B243" s="55" t="str">
        <f>Residential!A243</f>
        <v>Methoxyethanol Acetate, 2-</v>
      </c>
      <c r="C243" s="7" t="str">
        <f>Residential!B243</f>
        <v>110-49-6</v>
      </c>
      <c r="D243" s="46" t="str">
        <f>IFERROR(VLOOKUP($C243,Acute!$B$6:$R$298,4,FALSE),"--")</f>
        <v>--</v>
      </c>
      <c r="E243" s="47" t="str">
        <f>IFERROR(VLOOKUP($C243,Acute!$B$6:$R$298,8,FALSE),"--")</f>
        <v>--</v>
      </c>
      <c r="F243" s="48" t="str">
        <f>IFERROR(VLOOKUP($C243,Acute!$B$6:$R$298,13,FALSE),"--")</f>
        <v>--</v>
      </c>
      <c r="G243" s="52" t="str">
        <f>IFERROR(VLOOKUP($C243,Acute!$B$6:$R$298,6,FALSE),"--")</f>
        <v>--</v>
      </c>
      <c r="H243" s="47" t="str">
        <f>IFERROR(VLOOKUP($C243,Acute!$B$6:$R$298,10,FALSE),"--")</f>
        <v>--</v>
      </c>
      <c r="I243" s="53" t="str">
        <f>IFERROR(VLOOKUP($C243,Acute!$B$6:$R$298,16,FALSE),"--")</f>
        <v>--</v>
      </c>
      <c r="J243" s="219">
        <f t="shared" si="3"/>
        <v>0</v>
      </c>
    </row>
    <row r="244" spans="2:10" ht="14.25">
      <c r="B244" s="417" t="str">
        <f>Residential!A244</f>
        <v>Methoxyethanol, 2-</v>
      </c>
      <c r="C244" s="418" t="str">
        <f>Residential!B244</f>
        <v>109-86-4</v>
      </c>
      <c r="D244" s="404">
        <f>IFERROR(VLOOKUP($C244,Acute!$B$6:$R$298,4,FALSE),"--")</f>
        <v>93</v>
      </c>
      <c r="E244" s="392">
        <f>IFERROR(VLOOKUP($C244,Acute!$B$6:$R$298,8,FALSE),"--")</f>
        <v>3100</v>
      </c>
      <c r="F244" s="398">
        <f>IFERROR(VLOOKUP($C244,Acute!$B$6:$R$298,13,FALSE),"--")</f>
        <v>14000000</v>
      </c>
      <c r="G244" s="404">
        <f>IFERROR(VLOOKUP($C244,Acute!$B$6:$R$298,6,FALSE),"--")</f>
        <v>280</v>
      </c>
      <c r="H244" s="392">
        <f>IFERROR(VLOOKUP($C244,Acute!$B$6:$R$298,10,FALSE),"--")</f>
        <v>9300</v>
      </c>
      <c r="I244" s="398">
        <f>IFERROR(VLOOKUP($C244,Acute!$B$6:$R$298,16,FALSE),"--")</f>
        <v>43000000</v>
      </c>
      <c r="J244" s="219">
        <f t="shared" si="3"/>
        <v>1</v>
      </c>
    </row>
    <row r="245" spans="2:10" ht="15" hidden="1">
      <c r="B245" s="55" t="str">
        <f>Residential!A245</f>
        <v>Methyl Acrylate</v>
      </c>
      <c r="C245" s="7" t="str">
        <f>Residential!B245</f>
        <v>96-33-3</v>
      </c>
      <c r="D245" s="46" t="str">
        <f>IFERROR(VLOOKUP($C245,Acute!$B$6:$R$298,4,FALSE),"--")</f>
        <v>--</v>
      </c>
      <c r="E245" s="47" t="str">
        <f>IFERROR(VLOOKUP($C245,Acute!$B$6:$R$298,8,FALSE),"--")</f>
        <v>--</v>
      </c>
      <c r="F245" s="48" t="str">
        <f>IFERROR(VLOOKUP($C245,Acute!$B$6:$R$298,13,FALSE),"--")</f>
        <v>--</v>
      </c>
      <c r="G245" s="52" t="str">
        <f>IFERROR(VLOOKUP($C245,Acute!$B$6:$R$298,6,FALSE),"--")</f>
        <v>--</v>
      </c>
      <c r="H245" s="47" t="str">
        <f>IFERROR(VLOOKUP($C245,Acute!$B$6:$R$298,10,FALSE),"--")</f>
        <v>--</v>
      </c>
      <c r="I245" s="53" t="str">
        <f>IFERROR(VLOOKUP($C245,Acute!$B$6:$R$298,16,FALSE),"--")</f>
        <v>--</v>
      </c>
      <c r="J245" s="219">
        <f t="shared" si="3"/>
        <v>0</v>
      </c>
    </row>
    <row r="246" spans="2:10" ht="14.25">
      <c r="B246" s="417" t="str">
        <f>Residential!A246</f>
        <v>Methyl Ethyl Ketone (2-Butanone)</v>
      </c>
      <c r="C246" s="418" t="str">
        <f>Residential!B246</f>
        <v>78-93-3</v>
      </c>
      <c r="D246" s="404">
        <f>IFERROR(VLOOKUP($C246,Acute!$B$6:$R$298,4,FALSE),"--")</f>
        <v>5000</v>
      </c>
      <c r="E246" s="392">
        <f>IFERROR(VLOOKUP($C246,Acute!$B$6:$R$298,8,FALSE),"--")</f>
        <v>170000</v>
      </c>
      <c r="F246" s="398">
        <f>IFERROR(VLOOKUP($C246,Acute!$B$6:$R$298,13,FALSE),"--")</f>
        <v>3800000</v>
      </c>
      <c r="G246" s="404">
        <f>IFERROR(VLOOKUP($C246,Acute!$B$6:$R$298,6,FALSE),"--")</f>
        <v>15000</v>
      </c>
      <c r="H246" s="392">
        <f>IFERROR(VLOOKUP($C246,Acute!$B$6:$R$298,10,FALSE),"--")</f>
        <v>500000</v>
      </c>
      <c r="I246" s="398">
        <f>IFERROR(VLOOKUP($C246,Acute!$B$6:$R$298,16,FALSE),"--")</f>
        <v>12000000</v>
      </c>
      <c r="J246" s="219">
        <f t="shared" si="3"/>
        <v>1</v>
      </c>
    </row>
    <row r="247" spans="2:10" ht="15" hidden="1">
      <c r="B247" s="55" t="str">
        <f>Residential!A247</f>
        <v>Methyl Hydrazine</v>
      </c>
      <c r="C247" s="7" t="str">
        <f>Residential!B247</f>
        <v>60-34-4</v>
      </c>
      <c r="D247" s="46" t="str">
        <f>IFERROR(VLOOKUP($C247,Acute!$B$6:$R$298,4,FALSE),"--")</f>
        <v>--</v>
      </c>
      <c r="E247" s="47" t="str">
        <f>IFERROR(VLOOKUP($C247,Acute!$B$6:$R$298,8,FALSE),"--")</f>
        <v>--</v>
      </c>
      <c r="F247" s="48" t="str">
        <f>IFERROR(VLOOKUP($C247,Acute!$B$6:$R$298,13,FALSE),"--")</f>
        <v>--</v>
      </c>
      <c r="G247" s="52" t="str">
        <f>IFERROR(VLOOKUP($C247,Acute!$B$6:$R$298,6,FALSE),"--")</f>
        <v>--</v>
      </c>
      <c r="H247" s="47" t="str">
        <f>IFERROR(VLOOKUP($C247,Acute!$B$6:$R$298,10,FALSE),"--")</f>
        <v>--</v>
      </c>
      <c r="I247" s="53" t="str">
        <f>IFERROR(VLOOKUP($C247,Acute!$B$6:$R$298,16,FALSE),"--")</f>
        <v>--</v>
      </c>
      <c r="J247" s="219">
        <f t="shared" si="3"/>
        <v>0</v>
      </c>
    </row>
    <row r="248" spans="2:10" ht="15" hidden="1">
      <c r="B248" s="55" t="str">
        <f>Residential!A248</f>
        <v>Methyl Isobutyl Ketone (4-methyl-2-pentanone)</v>
      </c>
      <c r="C248" s="7" t="str">
        <f>Residential!B248</f>
        <v>108-10-1</v>
      </c>
      <c r="D248" s="46" t="str">
        <f>IFERROR(VLOOKUP($C248,Acute!$B$6:$R$298,4,FALSE),"--")</f>
        <v>--</v>
      </c>
      <c r="E248" s="47" t="str">
        <f>IFERROR(VLOOKUP($C248,Acute!$B$6:$R$298,8,FALSE),"--")</f>
        <v>--</v>
      </c>
      <c r="F248" s="48" t="str">
        <f>IFERROR(VLOOKUP($C248,Acute!$B$6:$R$298,13,FALSE),"--")</f>
        <v>--</v>
      </c>
      <c r="G248" s="52" t="str">
        <f>IFERROR(VLOOKUP($C248,Acute!$B$6:$R$298,6,FALSE),"--")</f>
        <v>--</v>
      </c>
      <c r="H248" s="47" t="str">
        <f>IFERROR(VLOOKUP($C248,Acute!$B$6:$R$298,10,FALSE),"--")</f>
        <v>--</v>
      </c>
      <c r="I248" s="53" t="str">
        <f>IFERROR(VLOOKUP($C248,Acute!$B$6:$R$298,16,FALSE),"--")</f>
        <v>--</v>
      </c>
      <c r="J248" s="219">
        <f t="shared" si="3"/>
        <v>0</v>
      </c>
    </row>
    <row r="249" spans="2:10" ht="15" hidden="1">
      <c r="B249" s="55" t="str">
        <f>Residential!A249</f>
        <v>Methyl Isocyanate</v>
      </c>
      <c r="C249" s="7" t="str">
        <f>Residential!B249</f>
        <v>624-83-9</v>
      </c>
      <c r="D249" s="46" t="str">
        <f>IFERROR(VLOOKUP($C249,Acute!$B$6:$R$298,4,FALSE),"--")</f>
        <v>--</v>
      </c>
      <c r="E249" s="47" t="str">
        <f>IFERROR(VLOOKUP($C249,Acute!$B$6:$R$298,8,FALSE),"--")</f>
        <v>--</v>
      </c>
      <c r="F249" s="48" t="str">
        <f>IFERROR(VLOOKUP($C249,Acute!$B$6:$R$298,13,FALSE),"--")</f>
        <v>--</v>
      </c>
      <c r="G249" s="52" t="str">
        <f>IFERROR(VLOOKUP($C249,Acute!$B$6:$R$298,6,FALSE),"--")</f>
        <v>--</v>
      </c>
      <c r="H249" s="47" t="str">
        <f>IFERROR(VLOOKUP($C249,Acute!$B$6:$R$298,10,FALSE),"--")</f>
        <v>--</v>
      </c>
      <c r="I249" s="53" t="str">
        <f>IFERROR(VLOOKUP($C249,Acute!$B$6:$R$298,16,FALSE),"--")</f>
        <v>--</v>
      </c>
      <c r="J249" s="219">
        <f t="shared" si="3"/>
        <v>0</v>
      </c>
    </row>
    <row r="250" spans="2:10" ht="15" hidden="1">
      <c r="B250" s="55" t="str">
        <f>Residential!A250</f>
        <v>Methyl Methacrylate</v>
      </c>
      <c r="C250" s="7" t="str">
        <f>Residential!B250</f>
        <v>80-62-6</v>
      </c>
      <c r="D250" s="46" t="str">
        <f>IFERROR(VLOOKUP($C250,Acute!$B$6:$R$298,4,FALSE),"--")</f>
        <v>--</v>
      </c>
      <c r="E250" s="47" t="str">
        <f>IFERROR(VLOOKUP($C250,Acute!$B$6:$R$298,8,FALSE),"--")</f>
        <v>--</v>
      </c>
      <c r="F250" s="48" t="str">
        <f>IFERROR(VLOOKUP($C250,Acute!$B$6:$R$298,13,FALSE),"--")</f>
        <v>--</v>
      </c>
      <c r="G250" s="52" t="str">
        <f>IFERROR(VLOOKUP($C250,Acute!$B$6:$R$298,6,FALSE),"--")</f>
        <v>--</v>
      </c>
      <c r="H250" s="47" t="str">
        <f>IFERROR(VLOOKUP($C250,Acute!$B$6:$R$298,10,FALSE),"--")</f>
        <v>--</v>
      </c>
      <c r="I250" s="53" t="str">
        <f>IFERROR(VLOOKUP($C250,Acute!$B$6:$R$298,16,FALSE),"--")</f>
        <v>--</v>
      </c>
      <c r="J250" s="219">
        <f t="shared" si="3"/>
        <v>0</v>
      </c>
    </row>
    <row r="251" spans="2:10" ht="15" hidden="1">
      <c r="B251" s="55" t="str">
        <f>Residential!A251</f>
        <v>Methyl methanesulfonate</v>
      </c>
      <c r="C251" s="7" t="str">
        <f>Residential!B251</f>
        <v>66-27-3</v>
      </c>
      <c r="D251" s="46" t="str">
        <f>IFERROR(VLOOKUP($C251,Acute!$B$6:$R$298,4,FALSE),"--")</f>
        <v>--</v>
      </c>
      <c r="E251" s="47" t="str">
        <f>IFERROR(VLOOKUP($C251,Acute!$B$6:$R$298,8,FALSE),"--")</f>
        <v>--</v>
      </c>
      <c r="F251" s="48" t="str">
        <f>IFERROR(VLOOKUP($C251,Acute!$B$6:$R$298,13,FALSE),"--")</f>
        <v>--</v>
      </c>
      <c r="G251" s="52" t="str">
        <f>IFERROR(VLOOKUP($C251,Acute!$B$6:$R$298,6,FALSE),"--")</f>
        <v>--</v>
      </c>
      <c r="H251" s="47" t="str">
        <f>IFERROR(VLOOKUP($C251,Acute!$B$6:$R$298,10,FALSE),"--")</f>
        <v>--</v>
      </c>
      <c r="I251" s="53" t="str">
        <f>IFERROR(VLOOKUP($C251,Acute!$B$6:$R$298,16,FALSE),"--")</f>
        <v>--</v>
      </c>
      <c r="J251" s="219">
        <f t="shared" si="3"/>
        <v>0</v>
      </c>
    </row>
    <row r="252" spans="2:10" ht="15" hidden="1">
      <c r="B252" s="55" t="str">
        <f>Residential!A252</f>
        <v>Methyl Styrene (Mixed Isomers)</v>
      </c>
      <c r="C252" s="7" t="str">
        <f>Residential!B252</f>
        <v>25013-15-4</v>
      </c>
      <c r="D252" s="46" t="str">
        <f>IFERROR(VLOOKUP($C252,Acute!$B$6:$R$298,4,FALSE),"--")</f>
        <v>--</v>
      </c>
      <c r="E252" s="47" t="str">
        <f>IFERROR(VLOOKUP($C252,Acute!$B$6:$R$298,8,FALSE),"--")</f>
        <v>--</v>
      </c>
      <c r="F252" s="48" t="str">
        <f>IFERROR(VLOOKUP($C252,Acute!$B$6:$R$298,13,FALSE),"--")</f>
        <v>--</v>
      </c>
      <c r="G252" s="52" t="str">
        <f>IFERROR(VLOOKUP($C252,Acute!$B$6:$R$298,6,FALSE),"--")</f>
        <v>--</v>
      </c>
      <c r="H252" s="47" t="str">
        <f>IFERROR(VLOOKUP($C252,Acute!$B$6:$R$298,10,FALSE),"--")</f>
        <v>--</v>
      </c>
      <c r="I252" s="53" t="str">
        <f>IFERROR(VLOOKUP($C252,Acute!$B$6:$R$298,16,FALSE),"--")</f>
        <v>--</v>
      </c>
      <c r="J252" s="219">
        <f t="shared" si="3"/>
        <v>0</v>
      </c>
    </row>
    <row r="253" spans="2:10" ht="14.25">
      <c r="B253" s="417" t="str">
        <f>Residential!A253</f>
        <v>Methyl tert-Butyl Ether (MTBE)</v>
      </c>
      <c r="C253" s="418" t="str">
        <f>Residential!B253</f>
        <v>1634-04-4</v>
      </c>
      <c r="D253" s="404">
        <f>IFERROR(VLOOKUP($C253,Acute!$B$6:$R$298,4,FALSE),"--")</f>
        <v>8000</v>
      </c>
      <c r="E253" s="392">
        <f>IFERROR(VLOOKUP($C253,Acute!$B$6:$R$298,8,FALSE),"--")</f>
        <v>270000</v>
      </c>
      <c r="F253" s="398">
        <f>IFERROR(VLOOKUP($C253,Acute!$B$6:$R$298,13,FALSE),"--")</f>
        <v>550000</v>
      </c>
      <c r="G253" s="404">
        <f>IFERROR(VLOOKUP($C253,Acute!$B$6:$R$298,6,FALSE),"--")</f>
        <v>24000</v>
      </c>
      <c r="H253" s="392">
        <f>IFERROR(VLOOKUP($C253,Acute!$B$6:$R$298,10,FALSE),"--")</f>
        <v>800000</v>
      </c>
      <c r="I253" s="398">
        <f>IFERROR(VLOOKUP($C253,Acute!$B$6:$R$298,16,FALSE),"--")</f>
        <v>1600000</v>
      </c>
      <c r="J253" s="219">
        <f t="shared" si="3"/>
        <v>1</v>
      </c>
    </row>
    <row r="254" spans="2:10" ht="15" hidden="1">
      <c r="B254" s="55" t="str">
        <f>Residential!A254</f>
        <v>Methyl-2-Pentanol, 4-</v>
      </c>
      <c r="C254" s="7" t="str">
        <f>Residential!B254</f>
        <v>108-11-2</v>
      </c>
      <c r="D254" s="46" t="str">
        <f>IFERROR(VLOOKUP($C254,Acute!$B$6:$R$298,4,FALSE),"--")</f>
        <v>--</v>
      </c>
      <c r="E254" s="47" t="str">
        <f>IFERROR(VLOOKUP($C254,Acute!$B$6:$R$298,8,FALSE),"--")</f>
        <v>--</v>
      </c>
      <c r="F254" s="48" t="str">
        <f>IFERROR(VLOOKUP($C254,Acute!$B$6:$R$298,13,FALSE),"--")</f>
        <v>--</v>
      </c>
      <c r="G254" s="52" t="str">
        <f>IFERROR(VLOOKUP($C254,Acute!$B$6:$R$298,6,FALSE),"--")</f>
        <v>--</v>
      </c>
      <c r="H254" s="47" t="str">
        <f>IFERROR(VLOOKUP($C254,Acute!$B$6:$R$298,10,FALSE),"--")</f>
        <v>--</v>
      </c>
      <c r="I254" s="53" t="str">
        <f>IFERROR(VLOOKUP($C254,Acute!$B$6:$R$298,16,FALSE),"--")</f>
        <v>--</v>
      </c>
      <c r="J254" s="219">
        <f t="shared" si="3"/>
        <v>0</v>
      </c>
    </row>
    <row r="255" spans="2:10" ht="15" hidden="1">
      <c r="B255" s="55" t="str">
        <f>Residential!A255</f>
        <v>Methylaniline Hydrochloride, 2-</v>
      </c>
      <c r="C255" s="7" t="str">
        <f>Residential!B255</f>
        <v>636-21-5</v>
      </c>
      <c r="D255" s="46" t="str">
        <f>IFERROR(VLOOKUP($C255,Acute!$B$6:$R$298,4,FALSE),"--")</f>
        <v>--</v>
      </c>
      <c r="E255" s="47" t="str">
        <f>IFERROR(VLOOKUP($C255,Acute!$B$6:$R$298,8,FALSE),"--")</f>
        <v>--</v>
      </c>
      <c r="F255" s="48" t="str">
        <f>IFERROR(VLOOKUP($C255,Acute!$B$6:$R$298,13,FALSE),"--")</f>
        <v>--</v>
      </c>
      <c r="G255" s="52" t="str">
        <f>IFERROR(VLOOKUP($C255,Acute!$B$6:$R$298,6,FALSE),"--")</f>
        <v>--</v>
      </c>
      <c r="H255" s="47" t="str">
        <f>IFERROR(VLOOKUP($C255,Acute!$B$6:$R$298,10,FALSE),"--")</f>
        <v>--</v>
      </c>
      <c r="I255" s="53" t="str">
        <f>IFERROR(VLOOKUP($C255,Acute!$B$6:$R$298,16,FALSE),"--")</f>
        <v>--</v>
      </c>
      <c r="J255" s="219">
        <f t="shared" si="3"/>
        <v>0</v>
      </c>
    </row>
    <row r="256" spans="2:10" ht="15" hidden="1">
      <c r="B256" s="55" t="str">
        <f>Residential!A256</f>
        <v>Methylcholanthrene, 3-</v>
      </c>
      <c r="C256" s="7" t="str">
        <f>Residential!B256</f>
        <v>56-49-5</v>
      </c>
      <c r="D256" s="46" t="str">
        <f>IFERROR(VLOOKUP($C256,Acute!$B$6:$R$298,4,FALSE),"--")</f>
        <v>--</v>
      </c>
      <c r="E256" s="47" t="str">
        <f>IFERROR(VLOOKUP($C256,Acute!$B$6:$R$298,8,FALSE),"--")</f>
        <v>--</v>
      </c>
      <c r="F256" s="48" t="str">
        <f>IFERROR(VLOOKUP($C256,Acute!$B$6:$R$298,13,FALSE),"--")</f>
        <v>--</v>
      </c>
      <c r="G256" s="52" t="str">
        <f>IFERROR(VLOOKUP($C256,Acute!$B$6:$R$298,6,FALSE),"--")</f>
        <v>--</v>
      </c>
      <c r="H256" s="47" t="str">
        <f>IFERROR(VLOOKUP($C256,Acute!$B$6:$R$298,10,FALSE),"--")</f>
        <v>--</v>
      </c>
      <c r="I256" s="53" t="str">
        <f>IFERROR(VLOOKUP($C256,Acute!$B$6:$R$298,16,FALSE),"--")</f>
        <v>--</v>
      </c>
      <c r="J256" s="219">
        <f t="shared" si="3"/>
        <v>0</v>
      </c>
    </row>
    <row r="257" spans="2:10" ht="15" hidden="1">
      <c r="B257" s="55" t="str">
        <f>Residential!A257</f>
        <v>Methylcyclohexane</v>
      </c>
      <c r="C257" s="7" t="str">
        <f>Residential!B257</f>
        <v>108-87-2</v>
      </c>
      <c r="D257" s="46" t="str">
        <f>IFERROR(VLOOKUP($C257,Acute!$B$6:$R$298,4,FALSE),"--")</f>
        <v>--</v>
      </c>
      <c r="E257" s="47" t="str">
        <f>IFERROR(VLOOKUP($C257,Acute!$B$6:$R$298,8,FALSE),"--")</f>
        <v>--</v>
      </c>
      <c r="F257" s="48" t="str">
        <f>IFERROR(VLOOKUP($C257,Acute!$B$6:$R$298,13,FALSE),"--")</f>
        <v>--</v>
      </c>
      <c r="G257" s="52" t="str">
        <f>IFERROR(VLOOKUP($C257,Acute!$B$6:$R$298,6,FALSE),"--")</f>
        <v>--</v>
      </c>
      <c r="H257" s="47" t="str">
        <f>IFERROR(VLOOKUP($C257,Acute!$B$6:$R$298,10,FALSE),"--")</f>
        <v>--</v>
      </c>
      <c r="I257" s="53" t="str">
        <f>IFERROR(VLOOKUP($C257,Acute!$B$6:$R$298,16,FALSE),"--")</f>
        <v>--</v>
      </c>
      <c r="J257" s="219">
        <f t="shared" si="3"/>
        <v>0</v>
      </c>
    </row>
    <row r="258" spans="2:10" ht="15" hidden="1">
      <c r="B258" s="55" t="str">
        <f>Residential!A258</f>
        <v>Methylene Chloride</v>
      </c>
      <c r="C258" s="7" t="str">
        <f>Residential!B258</f>
        <v>75-09-2</v>
      </c>
      <c r="D258" s="46">
        <f>IFERROR(VLOOKUP($C258,Acute!$B$6:$R$298,4,FALSE),"--")</f>
        <v>2100</v>
      </c>
      <c r="E258" s="47">
        <f>IFERROR(VLOOKUP($C258,Acute!$B$6:$R$298,8,FALSE),"--")</f>
        <v>70000</v>
      </c>
      <c r="F258" s="48">
        <f>IFERROR(VLOOKUP($C258,Acute!$B$6:$R$298,13,FALSE),"--")</f>
        <v>26000</v>
      </c>
      <c r="G258" s="52">
        <f>IFERROR(VLOOKUP($C258,Acute!$B$6:$R$298,6,FALSE),"--")</f>
        <v>6300</v>
      </c>
      <c r="H258" s="47">
        <f>IFERROR(VLOOKUP($C258,Acute!$B$6:$R$298,10,FALSE),"--")</f>
        <v>210000</v>
      </c>
      <c r="I258" s="53">
        <f>IFERROR(VLOOKUP($C258,Acute!$B$6:$R$298,16,FALSE),"--")</f>
        <v>76000</v>
      </c>
      <c r="J258" s="219">
        <f t="shared" si="3"/>
        <v>1</v>
      </c>
    </row>
    <row r="259" spans="2:10" ht="14.25">
      <c r="B259" s="417" t="str">
        <f>Residential!A259</f>
        <v>Methylene-bis(2-chloroaniline), 4,4'-</v>
      </c>
      <c r="C259" s="418" t="str">
        <f>Residential!B259</f>
        <v>101-14-4</v>
      </c>
      <c r="D259" s="404" t="str">
        <f>IFERROR(VLOOKUP($C259,Acute!$B$6:$R$298,4,FALSE),"--")</f>
        <v>--</v>
      </c>
      <c r="E259" s="392" t="str">
        <f>IFERROR(VLOOKUP($C259,Acute!$B$6:$R$298,8,FALSE),"--")</f>
        <v>--</v>
      </c>
      <c r="F259" s="398" t="str">
        <f>IFERROR(VLOOKUP($C259,Acute!$B$6:$R$298,13,FALSE),"--")</f>
        <v>--</v>
      </c>
      <c r="G259" s="404" t="str">
        <f>IFERROR(VLOOKUP($C259,Acute!$B$6:$R$298,6,FALSE),"--")</f>
        <v>--</v>
      </c>
      <c r="H259" s="392" t="str">
        <f>IFERROR(VLOOKUP($C259,Acute!$B$6:$R$298,10,FALSE),"--")</f>
        <v>--</v>
      </c>
      <c r="I259" s="398" t="str">
        <f>IFERROR(VLOOKUP($C259,Acute!$B$6:$R$298,16,FALSE),"--")</f>
        <v>--</v>
      </c>
      <c r="J259" s="219">
        <f t="shared" si="3"/>
        <v>0</v>
      </c>
    </row>
    <row r="260" spans="2:10" ht="15" hidden="1">
      <c r="B260" s="55" t="str">
        <f>Residential!A260</f>
        <v>Methylene-bis(N,N-dimethyl) Aniline, 4,4'-</v>
      </c>
      <c r="C260" s="7" t="str">
        <f>Residential!B260</f>
        <v>101-61-1</v>
      </c>
      <c r="D260" s="46" t="str">
        <f>IFERROR(VLOOKUP($C260,Acute!$B$6:$R$298,4,FALSE),"--")</f>
        <v>--</v>
      </c>
      <c r="E260" s="47" t="str">
        <f>IFERROR(VLOOKUP($C260,Acute!$B$6:$R$298,8,FALSE),"--")</f>
        <v>--</v>
      </c>
      <c r="F260" s="48" t="str">
        <f>IFERROR(VLOOKUP($C260,Acute!$B$6:$R$298,13,FALSE),"--")</f>
        <v>--</v>
      </c>
      <c r="G260" s="52" t="str">
        <f>IFERROR(VLOOKUP($C260,Acute!$B$6:$R$298,6,FALSE),"--")</f>
        <v>--</v>
      </c>
      <c r="H260" s="47" t="str">
        <f>IFERROR(VLOOKUP($C260,Acute!$B$6:$R$298,10,FALSE),"--")</f>
        <v>--</v>
      </c>
      <c r="I260" s="53" t="str">
        <f>IFERROR(VLOOKUP($C260,Acute!$B$6:$R$298,16,FALSE),"--")</f>
        <v>--</v>
      </c>
      <c r="J260" s="219">
        <f t="shared" si="3"/>
        <v>0</v>
      </c>
    </row>
    <row r="261" spans="2:10" ht="15" hidden="1">
      <c r="B261" s="55" t="str">
        <f>Residential!A261</f>
        <v>Methylenebisbenzenamine, 4,4'-</v>
      </c>
      <c r="C261" s="7" t="str">
        <f>Residential!B261</f>
        <v>101-77-9</v>
      </c>
      <c r="D261" s="46" t="str">
        <f>IFERROR(VLOOKUP($C261,Acute!$B$6:$R$298,4,FALSE),"--")</f>
        <v>--</v>
      </c>
      <c r="E261" s="47" t="str">
        <f>IFERROR(VLOOKUP($C261,Acute!$B$6:$R$298,8,FALSE),"--")</f>
        <v>--</v>
      </c>
      <c r="F261" s="48" t="str">
        <f>IFERROR(VLOOKUP($C261,Acute!$B$6:$R$298,13,FALSE),"--")</f>
        <v>--</v>
      </c>
      <c r="G261" s="52" t="str">
        <f>IFERROR(VLOOKUP($C261,Acute!$B$6:$R$298,6,FALSE),"--")</f>
        <v>--</v>
      </c>
      <c r="H261" s="47" t="str">
        <f>IFERROR(VLOOKUP($C261,Acute!$B$6:$R$298,10,FALSE),"--")</f>
        <v>--</v>
      </c>
      <c r="I261" s="53" t="str">
        <f>IFERROR(VLOOKUP($C261,Acute!$B$6:$R$298,16,FALSE),"--")</f>
        <v>--</v>
      </c>
      <c r="J261" s="219">
        <f t="shared" si="3"/>
        <v>0</v>
      </c>
    </row>
    <row r="262" spans="2:10" ht="15" hidden="1">
      <c r="B262" s="55" t="str">
        <f>Residential!A262</f>
        <v>Methylenediphenyl Diisocyanate</v>
      </c>
      <c r="C262" s="7" t="str">
        <f>Residential!B262</f>
        <v>101-68-8</v>
      </c>
      <c r="D262" s="46">
        <f>IFERROR(VLOOKUP($C262,Acute!$B$6:$R$298,4,FALSE),"--")</f>
        <v>12</v>
      </c>
      <c r="E262" s="47" t="str">
        <f>IFERROR(VLOOKUP($C262,Acute!$B$6:$R$298,8,FALSE),"--")</f>
        <v>NV</v>
      </c>
      <c r="F262" s="48" t="str">
        <f>IFERROR(VLOOKUP($C262,Acute!$B$6:$R$298,13,FALSE),"--")</f>
        <v>NV</v>
      </c>
      <c r="G262" s="52">
        <f>IFERROR(VLOOKUP($C262,Acute!$B$6:$R$298,6,FALSE),"--")</f>
        <v>36</v>
      </c>
      <c r="H262" s="47" t="str">
        <f>IFERROR(VLOOKUP($C262,Acute!$B$6:$R$298,10,FALSE),"--")</f>
        <v>NV</v>
      </c>
      <c r="I262" s="53" t="str">
        <f>IFERROR(VLOOKUP($C262,Acute!$B$6:$R$298,16,FALSE),"--")</f>
        <v>NV</v>
      </c>
      <c r="J262" s="219">
        <f t="shared" ref="J262:J325" si="4">IF(ISNUMBER(D262),1,0)</f>
        <v>1</v>
      </c>
    </row>
    <row r="263" spans="2:10" ht="14.25">
      <c r="B263" s="417" t="str">
        <f>Residential!A263</f>
        <v>Methylnaphthalene, 1-</v>
      </c>
      <c r="C263" s="418" t="str">
        <f>Residential!B263</f>
        <v>90-12-0</v>
      </c>
      <c r="D263" s="404" t="str">
        <f>IFERROR(VLOOKUP($C263,Acute!$B$6:$R$298,4,FALSE),"--")</f>
        <v>--</v>
      </c>
      <c r="E263" s="392" t="str">
        <f>IFERROR(VLOOKUP($C263,Acute!$B$6:$R$298,8,FALSE),"--")</f>
        <v>--</v>
      </c>
      <c r="F263" s="398" t="str">
        <f>IFERROR(VLOOKUP($C263,Acute!$B$6:$R$298,13,FALSE),"--")</f>
        <v>--</v>
      </c>
      <c r="G263" s="404" t="str">
        <f>IFERROR(VLOOKUP($C263,Acute!$B$6:$R$298,6,FALSE),"--")</f>
        <v>--</v>
      </c>
      <c r="H263" s="392" t="str">
        <f>IFERROR(VLOOKUP($C263,Acute!$B$6:$R$298,10,FALSE),"--")</f>
        <v>--</v>
      </c>
      <c r="I263" s="398" t="str">
        <f>IFERROR(VLOOKUP($C263,Acute!$B$6:$R$298,16,FALSE),"--")</f>
        <v>--</v>
      </c>
      <c r="J263" s="219">
        <f t="shared" si="4"/>
        <v>0</v>
      </c>
    </row>
    <row r="264" spans="2:10" ht="15" hidden="1">
      <c r="B264" s="55" t="str">
        <f>Residential!A264</f>
        <v>Methyl-N-nitro-N-nitrosoguanidine, N-</v>
      </c>
      <c r="C264" s="7" t="str">
        <f>Residential!B264</f>
        <v>70-25-7</v>
      </c>
      <c r="D264" s="46" t="str">
        <f>IFERROR(VLOOKUP($C264,Acute!$B$6:$R$298,4,FALSE),"--")</f>
        <v>--</v>
      </c>
      <c r="E264" s="47" t="str">
        <f>IFERROR(VLOOKUP($C264,Acute!$B$6:$R$298,8,FALSE),"--")</f>
        <v>--</v>
      </c>
      <c r="F264" s="48" t="str">
        <f>IFERROR(VLOOKUP($C264,Acute!$B$6:$R$298,13,FALSE),"--")</f>
        <v>--</v>
      </c>
      <c r="G264" s="52" t="str">
        <f>IFERROR(VLOOKUP($C264,Acute!$B$6:$R$298,6,FALSE),"--")</f>
        <v>--</v>
      </c>
      <c r="H264" s="47" t="str">
        <f>IFERROR(VLOOKUP($C264,Acute!$B$6:$R$298,10,FALSE),"--")</f>
        <v>--</v>
      </c>
      <c r="I264" s="53" t="str">
        <f>IFERROR(VLOOKUP($C264,Acute!$B$6:$R$298,16,FALSE),"--")</f>
        <v>--</v>
      </c>
      <c r="J264" s="219">
        <f t="shared" si="4"/>
        <v>0</v>
      </c>
    </row>
    <row r="265" spans="2:10" ht="15" hidden="1">
      <c r="B265" s="55" t="str">
        <f>Residential!A265</f>
        <v>Midrange Aliphatic Hydrocarbon Streams</v>
      </c>
      <c r="C265" s="7" t="str">
        <f>Residential!B265</f>
        <v>NA</v>
      </c>
      <c r="D265" s="46" t="str">
        <f>IFERROR(VLOOKUP($C265,Acute!$B$6:$R$298,4,FALSE),"--")</f>
        <v>--</v>
      </c>
      <c r="E265" s="47" t="str">
        <f>IFERROR(VLOOKUP($C265,Acute!$B$6:$R$298,8,FALSE),"--")</f>
        <v>--</v>
      </c>
      <c r="F265" s="48" t="str">
        <f>IFERROR(VLOOKUP($C265,Acute!$B$6:$R$298,13,FALSE),"--")</f>
        <v>--</v>
      </c>
      <c r="G265" s="52" t="str">
        <f>IFERROR(VLOOKUP($C265,Acute!$B$6:$R$298,6,FALSE),"--")</f>
        <v>--</v>
      </c>
      <c r="H265" s="47" t="str">
        <f>IFERROR(VLOOKUP($C265,Acute!$B$6:$R$298,10,FALSE),"--")</f>
        <v>--</v>
      </c>
      <c r="I265" s="53" t="str">
        <f>IFERROR(VLOOKUP($C265,Acute!$B$6:$R$298,16,FALSE),"--")</f>
        <v>--</v>
      </c>
      <c r="J265" s="219">
        <f t="shared" si="4"/>
        <v>0</v>
      </c>
    </row>
    <row r="266" spans="2:10" ht="15" hidden="1">
      <c r="B266" s="55" t="str">
        <f>Residential!A266</f>
        <v>Mirex</v>
      </c>
      <c r="C266" s="7" t="str">
        <f>Residential!B266</f>
        <v>2385-85-5</v>
      </c>
      <c r="D266" s="46" t="str">
        <f>IFERROR(VLOOKUP($C266,Acute!$B$6:$R$298,4,FALSE),"--")</f>
        <v>--</v>
      </c>
      <c r="E266" s="47" t="str">
        <f>IFERROR(VLOOKUP($C266,Acute!$B$6:$R$298,8,FALSE),"--")</f>
        <v>--</v>
      </c>
      <c r="F266" s="48" t="str">
        <f>IFERROR(VLOOKUP($C266,Acute!$B$6:$R$298,13,FALSE),"--")</f>
        <v>--</v>
      </c>
      <c r="G266" s="52" t="str">
        <f>IFERROR(VLOOKUP($C266,Acute!$B$6:$R$298,6,FALSE),"--")</f>
        <v>--</v>
      </c>
      <c r="H266" s="47" t="str">
        <f>IFERROR(VLOOKUP($C266,Acute!$B$6:$R$298,10,FALSE),"--")</f>
        <v>--</v>
      </c>
      <c r="I266" s="53" t="str">
        <f>IFERROR(VLOOKUP($C266,Acute!$B$6:$R$298,16,FALSE),"--")</f>
        <v>--</v>
      </c>
      <c r="J266" s="219">
        <f t="shared" si="4"/>
        <v>0</v>
      </c>
    </row>
    <row r="267" spans="2:10" ht="15" hidden="1">
      <c r="B267" s="55" t="str">
        <f>Residential!A267</f>
        <v>Molybdenum</v>
      </c>
      <c r="C267" s="7" t="str">
        <f>Residential!B267</f>
        <v>7439-98-7</v>
      </c>
      <c r="D267" s="46" t="str">
        <f>IFERROR(VLOOKUP($C267,Acute!$B$6:$R$298,4,FALSE),"--")</f>
        <v>--</v>
      </c>
      <c r="E267" s="47" t="str">
        <f>IFERROR(VLOOKUP($C267,Acute!$B$6:$R$298,8,FALSE),"--")</f>
        <v>--</v>
      </c>
      <c r="F267" s="48" t="str">
        <f>IFERROR(VLOOKUP($C267,Acute!$B$6:$R$298,13,FALSE),"--")</f>
        <v>--</v>
      </c>
      <c r="G267" s="52" t="str">
        <f>IFERROR(VLOOKUP($C267,Acute!$B$6:$R$298,6,FALSE),"--")</f>
        <v>--</v>
      </c>
      <c r="H267" s="47" t="str">
        <f>IFERROR(VLOOKUP($C267,Acute!$B$6:$R$298,10,FALSE),"--")</f>
        <v>--</v>
      </c>
      <c r="I267" s="53" t="str">
        <f>IFERROR(VLOOKUP($C267,Acute!$B$6:$R$298,16,FALSE),"--")</f>
        <v>--</v>
      </c>
      <c r="J267" s="219">
        <f t="shared" si="4"/>
        <v>0</v>
      </c>
    </row>
    <row r="268" spans="2:10" ht="15" hidden="1">
      <c r="B268" s="55" t="str">
        <f>Residential!A268</f>
        <v>Naphtha, High Flash Aromatic (HFAN)</v>
      </c>
      <c r="C268" s="7" t="str">
        <f>Residential!B268</f>
        <v>64742-95-6</v>
      </c>
      <c r="D268" s="46" t="str">
        <f>IFERROR(VLOOKUP($C268,Acute!$B$6:$R$298,4,FALSE),"--")</f>
        <v>--</v>
      </c>
      <c r="E268" s="47" t="str">
        <f>IFERROR(VLOOKUP($C268,Acute!$B$6:$R$298,8,FALSE),"--")</f>
        <v>--</v>
      </c>
      <c r="F268" s="48" t="str">
        <f>IFERROR(VLOOKUP($C268,Acute!$B$6:$R$298,13,FALSE),"--")</f>
        <v>--</v>
      </c>
      <c r="G268" s="52" t="str">
        <f>IFERROR(VLOOKUP($C268,Acute!$B$6:$R$298,6,FALSE),"--")</f>
        <v>--</v>
      </c>
      <c r="H268" s="47" t="str">
        <f>IFERROR(VLOOKUP($C268,Acute!$B$6:$R$298,10,FALSE),"--")</f>
        <v>--</v>
      </c>
      <c r="I268" s="53" t="str">
        <f>IFERROR(VLOOKUP($C268,Acute!$B$6:$R$298,16,FALSE),"--")</f>
        <v>--</v>
      </c>
      <c r="J268" s="219">
        <f t="shared" si="4"/>
        <v>0</v>
      </c>
    </row>
    <row r="269" spans="2:10" ht="14.25">
      <c r="B269" s="417" t="str">
        <f>Residential!A269</f>
        <v>Naphthalene</v>
      </c>
      <c r="C269" s="418" t="str">
        <f>Residential!B269</f>
        <v>91-20-3</v>
      </c>
      <c r="D269" s="404">
        <f>IFERROR(VLOOKUP($C269,Acute!$B$6:$R$298,4,FALSE),"--")</f>
        <v>200</v>
      </c>
      <c r="E269" s="392">
        <f>IFERROR(VLOOKUP($C269,Acute!$B$6:$R$298,8,FALSE),"--")</f>
        <v>6700</v>
      </c>
      <c r="F269" s="398">
        <f>IFERROR(VLOOKUP($C269,Acute!$B$6:$R$298,13,FALSE),"--")</f>
        <v>27000</v>
      </c>
      <c r="G269" s="404">
        <f>IFERROR(VLOOKUP($C269,Acute!$B$6:$R$298,6,FALSE),"--")</f>
        <v>600</v>
      </c>
      <c r="H269" s="392">
        <f>IFERROR(VLOOKUP($C269,Acute!$B$6:$R$298,10,FALSE),"--")</f>
        <v>20000</v>
      </c>
      <c r="I269" s="398">
        <f>IFERROR(VLOOKUP($C269,Acute!$B$6:$R$298,16,FALSE),"--")</f>
        <v>82000</v>
      </c>
      <c r="J269" s="219">
        <f t="shared" si="4"/>
        <v>1</v>
      </c>
    </row>
    <row r="270" spans="2:10" ht="15" hidden="1">
      <c r="B270" s="55" t="str">
        <f>Residential!A270</f>
        <v>Naphthylamine, 2-</v>
      </c>
      <c r="C270" s="7" t="str">
        <f>Residential!B270</f>
        <v>91-59-8</v>
      </c>
      <c r="D270" s="46" t="str">
        <f>IFERROR(VLOOKUP($C270,Acute!$B$6:$R$298,4,FALSE),"--")</f>
        <v>--</v>
      </c>
      <c r="E270" s="47" t="str">
        <f>IFERROR(VLOOKUP($C270,Acute!$B$6:$R$298,8,FALSE),"--")</f>
        <v>--</v>
      </c>
      <c r="F270" s="48" t="str">
        <f>IFERROR(VLOOKUP($C270,Acute!$B$6:$R$298,13,FALSE),"--")</f>
        <v>--</v>
      </c>
      <c r="G270" s="52" t="str">
        <f>IFERROR(VLOOKUP($C270,Acute!$B$6:$R$298,6,FALSE),"--")</f>
        <v>--</v>
      </c>
      <c r="H270" s="47" t="str">
        <f>IFERROR(VLOOKUP($C270,Acute!$B$6:$R$298,10,FALSE),"--")</f>
        <v>--</v>
      </c>
      <c r="I270" s="53" t="str">
        <f>IFERROR(VLOOKUP($C270,Acute!$B$6:$R$298,16,FALSE),"--")</f>
        <v>--</v>
      </c>
      <c r="J270" s="219">
        <f t="shared" si="4"/>
        <v>0</v>
      </c>
    </row>
    <row r="271" spans="2:10" ht="14.25">
      <c r="B271" s="417" t="str">
        <f>Residential!A271</f>
        <v>Nickel Acetate</v>
      </c>
      <c r="C271" s="418" t="str">
        <f>Residential!B271</f>
        <v>373-02-4</v>
      </c>
      <c r="D271" s="405">
        <f>IFERROR(VLOOKUP($C271,Acute!$B$6:$R$298,4,FALSE),"--")</f>
        <v>0.2</v>
      </c>
      <c r="E271" s="392" t="str">
        <f>IFERROR(VLOOKUP($C271,Acute!$B$6:$R$298,8,FALSE),"--")</f>
        <v>NV</v>
      </c>
      <c r="F271" s="398" t="str">
        <f>IFERROR(VLOOKUP($C271,Acute!$B$6:$R$298,13,FALSE),"--")</f>
        <v>NV</v>
      </c>
      <c r="G271" s="405">
        <f>IFERROR(VLOOKUP($C271,Acute!$B$6:$R$298,6,FALSE),"--")</f>
        <v>0.6</v>
      </c>
      <c r="H271" s="392" t="str">
        <f>IFERROR(VLOOKUP($C271,Acute!$B$6:$R$298,10,FALSE),"--")</f>
        <v>NV</v>
      </c>
      <c r="I271" s="398" t="str">
        <f>IFERROR(VLOOKUP($C271,Acute!$B$6:$R$298,16,FALSE),"--")</f>
        <v>NV</v>
      </c>
      <c r="J271" s="219">
        <f t="shared" si="4"/>
        <v>1</v>
      </c>
    </row>
    <row r="272" spans="2:10" ht="15" hidden="1">
      <c r="B272" s="55" t="str">
        <f>Residential!A272</f>
        <v>Nickel Carbonate</v>
      </c>
      <c r="C272" s="7" t="str">
        <f>Residential!B272</f>
        <v>3333-67-3</v>
      </c>
      <c r="D272" s="217" t="str">
        <f>IFERROR(VLOOKUP($C272,Acute!$B$6:$R$298,4,FALSE),"--")</f>
        <v>--</v>
      </c>
      <c r="E272" s="47" t="str">
        <f>IFERROR(VLOOKUP($C272,Acute!$B$6:$R$298,8,FALSE),"--")</f>
        <v>--</v>
      </c>
      <c r="F272" s="48" t="str">
        <f>IFERROR(VLOOKUP($C272,Acute!$B$6:$R$298,13,FALSE),"--")</f>
        <v>--</v>
      </c>
      <c r="G272" s="218" t="str">
        <f>IFERROR(VLOOKUP($C272,Acute!$B$6:$R$298,6,FALSE),"--")</f>
        <v>--</v>
      </c>
      <c r="H272" s="47" t="str">
        <f>IFERROR(VLOOKUP($C272,Acute!$B$6:$R$298,10,FALSE),"--")</f>
        <v>--</v>
      </c>
      <c r="I272" s="53" t="str">
        <f>IFERROR(VLOOKUP($C272,Acute!$B$6:$R$298,16,FALSE),"--")</f>
        <v>--</v>
      </c>
      <c r="J272" s="219">
        <f t="shared" si="4"/>
        <v>0</v>
      </c>
    </row>
    <row r="273" spans="2:10" ht="15" hidden="1">
      <c r="B273" s="55" t="str">
        <f>Residential!A273</f>
        <v>Nickel Carbonyl</v>
      </c>
      <c r="C273" s="7" t="str">
        <f>Residential!B273</f>
        <v>13463-39-3</v>
      </c>
      <c r="D273" s="217" t="str">
        <f>IFERROR(VLOOKUP($C273,Acute!$B$6:$R$298,4,FALSE),"--")</f>
        <v>--</v>
      </c>
      <c r="E273" s="47" t="str">
        <f>IFERROR(VLOOKUP($C273,Acute!$B$6:$R$298,8,FALSE),"--")</f>
        <v>--</v>
      </c>
      <c r="F273" s="48" t="str">
        <f>IFERROR(VLOOKUP($C273,Acute!$B$6:$R$298,13,FALSE),"--")</f>
        <v>--</v>
      </c>
      <c r="G273" s="218" t="str">
        <f>IFERROR(VLOOKUP($C273,Acute!$B$6:$R$298,6,FALSE),"--")</f>
        <v>--</v>
      </c>
      <c r="H273" s="47" t="str">
        <f>IFERROR(VLOOKUP($C273,Acute!$B$6:$R$298,10,FALSE),"--")</f>
        <v>--</v>
      </c>
      <c r="I273" s="53" t="str">
        <f>IFERROR(VLOOKUP($C273,Acute!$B$6:$R$298,16,FALSE),"--")</f>
        <v>--</v>
      </c>
      <c r="J273" s="219">
        <f t="shared" si="4"/>
        <v>0</v>
      </c>
    </row>
    <row r="274" spans="2:10" ht="15" hidden="1">
      <c r="B274" s="55" t="str">
        <f>Residential!A274</f>
        <v>Nickel Hydroxide</v>
      </c>
      <c r="C274" s="7" t="str">
        <f>Residential!B274</f>
        <v>12054-48-7</v>
      </c>
      <c r="D274" s="217" t="str">
        <f>IFERROR(VLOOKUP($C274,Acute!$B$6:$R$298,4,FALSE),"--")</f>
        <v>--</v>
      </c>
      <c r="E274" s="47" t="str">
        <f>IFERROR(VLOOKUP($C274,Acute!$B$6:$R$298,8,FALSE),"--")</f>
        <v>--</v>
      </c>
      <c r="F274" s="48" t="str">
        <f>IFERROR(VLOOKUP($C274,Acute!$B$6:$R$298,13,FALSE),"--")</f>
        <v>--</v>
      </c>
      <c r="G274" s="218" t="str">
        <f>IFERROR(VLOOKUP($C274,Acute!$B$6:$R$298,6,FALSE),"--")</f>
        <v>--</v>
      </c>
      <c r="H274" s="47" t="str">
        <f>IFERROR(VLOOKUP($C274,Acute!$B$6:$R$298,10,FALSE),"--")</f>
        <v>--</v>
      </c>
      <c r="I274" s="53" t="str">
        <f>IFERROR(VLOOKUP($C274,Acute!$B$6:$R$298,16,FALSE),"--")</f>
        <v>--</v>
      </c>
      <c r="J274" s="219">
        <f t="shared" si="4"/>
        <v>0</v>
      </c>
    </row>
    <row r="275" spans="2:10" ht="15" hidden="1">
      <c r="B275" s="55" t="str">
        <f>Residential!A275</f>
        <v>Nickel Oxide</v>
      </c>
      <c r="C275" s="7" t="str">
        <f>Residential!B275</f>
        <v>1313-99-1</v>
      </c>
      <c r="D275" s="217" t="str">
        <f>IFERROR(VLOOKUP($C275,Acute!$B$6:$R$298,4,FALSE),"--")</f>
        <v>--</v>
      </c>
      <c r="E275" s="47" t="str">
        <f>IFERROR(VLOOKUP($C275,Acute!$B$6:$R$298,8,FALSE),"--")</f>
        <v>--</v>
      </c>
      <c r="F275" s="48" t="str">
        <f>IFERROR(VLOOKUP($C275,Acute!$B$6:$R$298,13,FALSE),"--")</f>
        <v>--</v>
      </c>
      <c r="G275" s="218" t="str">
        <f>IFERROR(VLOOKUP($C275,Acute!$B$6:$R$298,6,FALSE),"--")</f>
        <v>--</v>
      </c>
      <c r="H275" s="47" t="str">
        <f>IFERROR(VLOOKUP($C275,Acute!$B$6:$R$298,10,FALSE),"--")</f>
        <v>--</v>
      </c>
      <c r="I275" s="53" t="str">
        <f>IFERROR(VLOOKUP($C275,Acute!$B$6:$R$298,16,FALSE),"--")</f>
        <v>--</v>
      </c>
      <c r="J275" s="219">
        <f t="shared" si="4"/>
        <v>0</v>
      </c>
    </row>
    <row r="276" spans="2:10" ht="15" hidden="1">
      <c r="B276" s="55" t="str">
        <f>Residential!A276</f>
        <v>Nickel Refinery Dust</v>
      </c>
      <c r="C276" s="7" t="str">
        <f>Residential!B276</f>
        <v>NA</v>
      </c>
      <c r="D276" s="217" t="str">
        <f>IFERROR(VLOOKUP($C276,Acute!$B$6:$R$298,4,FALSE),"--")</f>
        <v>--</v>
      </c>
      <c r="E276" s="47" t="str">
        <f>IFERROR(VLOOKUP($C276,Acute!$B$6:$R$298,8,FALSE),"--")</f>
        <v>--</v>
      </c>
      <c r="F276" s="48" t="str">
        <f>IFERROR(VLOOKUP($C276,Acute!$B$6:$R$298,13,FALSE),"--")</f>
        <v>--</v>
      </c>
      <c r="G276" s="218" t="str">
        <f>IFERROR(VLOOKUP($C276,Acute!$B$6:$R$298,6,FALSE),"--")</f>
        <v>--</v>
      </c>
      <c r="H276" s="47" t="str">
        <f>IFERROR(VLOOKUP($C276,Acute!$B$6:$R$298,10,FALSE),"--")</f>
        <v>--</v>
      </c>
      <c r="I276" s="53" t="str">
        <f>IFERROR(VLOOKUP($C276,Acute!$B$6:$R$298,16,FALSE),"--")</f>
        <v>--</v>
      </c>
      <c r="J276" s="219">
        <f t="shared" si="4"/>
        <v>0</v>
      </c>
    </row>
    <row r="277" spans="2:10" ht="14.25">
      <c r="B277" s="417" t="str">
        <f>Residential!A277</f>
        <v>Nickel Soluble Salts</v>
      </c>
      <c r="C277" s="418" t="str">
        <f>Residential!B277</f>
        <v>7440-02-0</v>
      </c>
      <c r="D277" s="405">
        <f>IFERROR(VLOOKUP($C277,Acute!$B$6:$R$298,4,FALSE),"--")</f>
        <v>0.2</v>
      </c>
      <c r="E277" s="392" t="str">
        <f>IFERROR(VLOOKUP($C277,Acute!$B$6:$R$298,8,FALSE),"--")</f>
        <v>NV</v>
      </c>
      <c r="F277" s="398" t="str">
        <f>IFERROR(VLOOKUP($C277,Acute!$B$6:$R$298,13,FALSE),"--")</f>
        <v>NV</v>
      </c>
      <c r="G277" s="405">
        <f>IFERROR(VLOOKUP($C277,Acute!$B$6:$R$298,6,FALSE),"--")</f>
        <v>0.6</v>
      </c>
      <c r="H277" s="392" t="str">
        <f>IFERROR(VLOOKUP($C277,Acute!$B$6:$R$298,10,FALSE),"--")</f>
        <v>NV</v>
      </c>
      <c r="I277" s="398" t="str">
        <f>IFERROR(VLOOKUP($C277,Acute!$B$6:$R$298,16,FALSE),"--")</f>
        <v>NV</v>
      </c>
      <c r="J277" s="219">
        <f t="shared" si="4"/>
        <v>1</v>
      </c>
    </row>
    <row r="278" spans="2:10" ht="15" hidden="1">
      <c r="B278" s="55" t="str">
        <f>Residential!A278</f>
        <v>Nickel Subsulfide</v>
      </c>
      <c r="C278" s="7" t="str">
        <f>Residential!B278</f>
        <v>12035-72-2</v>
      </c>
      <c r="D278" s="46" t="str">
        <f>IFERROR(VLOOKUP($C278,Acute!$B$6:$R$298,4,FALSE),"--")</f>
        <v>--</v>
      </c>
      <c r="E278" s="47" t="str">
        <f>IFERROR(VLOOKUP($C278,Acute!$B$6:$R$298,8,FALSE),"--")</f>
        <v>--</v>
      </c>
      <c r="F278" s="48" t="str">
        <f>IFERROR(VLOOKUP($C278,Acute!$B$6:$R$298,13,FALSE),"--")</f>
        <v>--</v>
      </c>
      <c r="G278" s="52" t="str">
        <f>IFERROR(VLOOKUP($C278,Acute!$B$6:$R$298,6,FALSE),"--")</f>
        <v>--</v>
      </c>
      <c r="H278" s="47" t="str">
        <f>IFERROR(VLOOKUP($C278,Acute!$B$6:$R$298,10,FALSE),"--")</f>
        <v>--</v>
      </c>
      <c r="I278" s="53" t="str">
        <f>IFERROR(VLOOKUP($C278,Acute!$B$6:$R$298,16,FALSE),"--")</f>
        <v>--</v>
      </c>
      <c r="J278" s="219">
        <f t="shared" si="4"/>
        <v>0</v>
      </c>
    </row>
    <row r="279" spans="2:10" ht="15" hidden="1">
      <c r="B279" s="55" t="str">
        <f>Residential!A279</f>
        <v>Nickelocene</v>
      </c>
      <c r="C279" s="7" t="str">
        <f>Residential!B279</f>
        <v>1271-28-9</v>
      </c>
      <c r="D279" s="46" t="str">
        <f>IFERROR(VLOOKUP($C279,Acute!$B$6:$R$298,4,FALSE),"--")</f>
        <v>--</v>
      </c>
      <c r="E279" s="47" t="str">
        <f>IFERROR(VLOOKUP($C279,Acute!$B$6:$R$298,8,FALSE),"--")</f>
        <v>--</v>
      </c>
      <c r="F279" s="48" t="str">
        <f>IFERROR(VLOOKUP($C279,Acute!$B$6:$R$298,13,FALSE),"--")</f>
        <v>--</v>
      </c>
      <c r="G279" s="52" t="str">
        <f>IFERROR(VLOOKUP($C279,Acute!$B$6:$R$298,6,FALSE),"--")</f>
        <v>--</v>
      </c>
      <c r="H279" s="47" t="str">
        <f>IFERROR(VLOOKUP($C279,Acute!$B$6:$R$298,10,FALSE),"--")</f>
        <v>--</v>
      </c>
      <c r="I279" s="53" t="str">
        <f>IFERROR(VLOOKUP($C279,Acute!$B$6:$R$298,16,FALSE),"--")</f>
        <v>--</v>
      </c>
      <c r="J279" s="219">
        <f t="shared" si="4"/>
        <v>0</v>
      </c>
    </row>
    <row r="280" spans="2:10" ht="15" hidden="1">
      <c r="B280" s="55" t="str">
        <f>Residential!A280</f>
        <v>Nitroaniline, 2-</v>
      </c>
      <c r="C280" s="7" t="str">
        <f>Residential!B280</f>
        <v>88-74-4</v>
      </c>
      <c r="D280" s="46" t="str">
        <f>IFERROR(VLOOKUP($C280,Acute!$B$6:$R$298,4,FALSE),"--")</f>
        <v>--</v>
      </c>
      <c r="E280" s="47" t="str">
        <f>IFERROR(VLOOKUP($C280,Acute!$B$6:$R$298,8,FALSE),"--")</f>
        <v>--</v>
      </c>
      <c r="F280" s="48" t="str">
        <f>IFERROR(VLOOKUP($C280,Acute!$B$6:$R$298,13,FALSE),"--")</f>
        <v>--</v>
      </c>
      <c r="G280" s="52" t="str">
        <f>IFERROR(VLOOKUP($C280,Acute!$B$6:$R$298,6,FALSE),"--")</f>
        <v>--</v>
      </c>
      <c r="H280" s="47" t="str">
        <f>IFERROR(VLOOKUP($C280,Acute!$B$6:$R$298,10,FALSE),"--")</f>
        <v>--</v>
      </c>
      <c r="I280" s="53" t="str">
        <f>IFERROR(VLOOKUP($C280,Acute!$B$6:$R$298,16,FALSE),"--")</f>
        <v>--</v>
      </c>
      <c r="J280" s="219">
        <f t="shared" si="4"/>
        <v>0</v>
      </c>
    </row>
    <row r="281" spans="2:10" ht="15" hidden="1">
      <c r="B281" s="55" t="str">
        <f>Residential!A281</f>
        <v>Nitroaniline, 4-</v>
      </c>
      <c r="C281" s="7" t="str">
        <f>Residential!B281</f>
        <v>100-01-6</v>
      </c>
      <c r="D281" s="46" t="str">
        <f>IFERROR(VLOOKUP($C281,Acute!$B$6:$R$298,4,FALSE),"--")</f>
        <v>--</v>
      </c>
      <c r="E281" s="47" t="str">
        <f>IFERROR(VLOOKUP($C281,Acute!$B$6:$R$298,8,FALSE),"--")</f>
        <v>--</v>
      </c>
      <c r="F281" s="48" t="str">
        <f>IFERROR(VLOOKUP($C281,Acute!$B$6:$R$298,13,FALSE),"--")</f>
        <v>--</v>
      </c>
      <c r="G281" s="52" t="str">
        <f>IFERROR(VLOOKUP($C281,Acute!$B$6:$R$298,6,FALSE),"--")</f>
        <v>--</v>
      </c>
      <c r="H281" s="47" t="str">
        <f>IFERROR(VLOOKUP($C281,Acute!$B$6:$R$298,10,FALSE),"--")</f>
        <v>--</v>
      </c>
      <c r="I281" s="53" t="str">
        <f>IFERROR(VLOOKUP($C281,Acute!$B$6:$R$298,16,FALSE),"--")</f>
        <v>--</v>
      </c>
      <c r="J281" s="219">
        <f t="shared" si="4"/>
        <v>0</v>
      </c>
    </row>
    <row r="282" spans="2:10" ht="15" hidden="1">
      <c r="B282" s="55" t="str">
        <f>Residential!A282</f>
        <v>Nitrobenzene</v>
      </c>
      <c r="C282" s="7" t="str">
        <f>Residential!B282</f>
        <v>98-95-3</v>
      </c>
      <c r="D282" s="46" t="str">
        <f>IFERROR(VLOOKUP($C282,Acute!$B$6:$R$298,4,FALSE),"--")</f>
        <v>--</v>
      </c>
      <c r="E282" s="47" t="str">
        <f>IFERROR(VLOOKUP($C282,Acute!$B$6:$R$298,8,FALSE),"--")</f>
        <v>--</v>
      </c>
      <c r="F282" s="48" t="str">
        <f>IFERROR(VLOOKUP($C282,Acute!$B$6:$R$298,13,FALSE),"--")</f>
        <v>--</v>
      </c>
      <c r="G282" s="52" t="str">
        <f>IFERROR(VLOOKUP($C282,Acute!$B$6:$R$298,6,FALSE),"--")</f>
        <v>--</v>
      </c>
      <c r="H282" s="47" t="str">
        <f>IFERROR(VLOOKUP($C282,Acute!$B$6:$R$298,10,FALSE),"--")</f>
        <v>--</v>
      </c>
      <c r="I282" s="53" t="str">
        <f>IFERROR(VLOOKUP($C282,Acute!$B$6:$R$298,16,FALSE),"--")</f>
        <v>--</v>
      </c>
      <c r="J282" s="219">
        <f t="shared" si="4"/>
        <v>0</v>
      </c>
    </row>
    <row r="283" spans="2:10" ht="15" hidden="1">
      <c r="B283" s="55" t="str">
        <f>Residential!A283</f>
        <v>Nitrofurazone</v>
      </c>
      <c r="C283" s="7" t="str">
        <f>Residential!B283</f>
        <v>59-87-0</v>
      </c>
      <c r="D283" s="46" t="str">
        <f>IFERROR(VLOOKUP($C283,Acute!$B$6:$R$298,4,FALSE),"--")</f>
        <v>--</v>
      </c>
      <c r="E283" s="47" t="str">
        <f>IFERROR(VLOOKUP($C283,Acute!$B$6:$R$298,8,FALSE),"--")</f>
        <v>--</v>
      </c>
      <c r="F283" s="48" t="str">
        <f>IFERROR(VLOOKUP($C283,Acute!$B$6:$R$298,13,FALSE),"--")</f>
        <v>--</v>
      </c>
      <c r="G283" s="52" t="str">
        <f>IFERROR(VLOOKUP($C283,Acute!$B$6:$R$298,6,FALSE),"--")</f>
        <v>--</v>
      </c>
      <c r="H283" s="47" t="str">
        <f>IFERROR(VLOOKUP($C283,Acute!$B$6:$R$298,10,FALSE),"--")</f>
        <v>--</v>
      </c>
      <c r="I283" s="53" t="str">
        <f>IFERROR(VLOOKUP($C283,Acute!$B$6:$R$298,16,FALSE),"--")</f>
        <v>--</v>
      </c>
      <c r="J283" s="219">
        <f t="shared" si="4"/>
        <v>0</v>
      </c>
    </row>
    <row r="284" spans="2:10" ht="15" hidden="1">
      <c r="B284" s="55" t="str">
        <f>Residential!A284</f>
        <v>Nitromethane</v>
      </c>
      <c r="C284" s="7" t="str">
        <f>Residential!B284</f>
        <v>75-52-5</v>
      </c>
      <c r="D284" s="46" t="str">
        <f>IFERROR(VLOOKUP($C284,Acute!$B$6:$R$298,4,FALSE),"--")</f>
        <v>--</v>
      </c>
      <c r="E284" s="47" t="str">
        <f>IFERROR(VLOOKUP($C284,Acute!$B$6:$R$298,8,FALSE),"--")</f>
        <v>--</v>
      </c>
      <c r="F284" s="48" t="str">
        <f>IFERROR(VLOOKUP($C284,Acute!$B$6:$R$298,13,FALSE),"--")</f>
        <v>--</v>
      </c>
      <c r="G284" s="52" t="str">
        <f>IFERROR(VLOOKUP($C284,Acute!$B$6:$R$298,6,FALSE),"--")</f>
        <v>--</v>
      </c>
      <c r="H284" s="47" t="str">
        <f>IFERROR(VLOOKUP($C284,Acute!$B$6:$R$298,10,FALSE),"--")</f>
        <v>--</v>
      </c>
      <c r="I284" s="53" t="str">
        <f>IFERROR(VLOOKUP($C284,Acute!$B$6:$R$298,16,FALSE),"--")</f>
        <v>--</v>
      </c>
      <c r="J284" s="219">
        <f t="shared" si="4"/>
        <v>0</v>
      </c>
    </row>
    <row r="285" spans="2:10" ht="15" hidden="1">
      <c r="B285" s="55" t="str">
        <f>Residential!A285</f>
        <v>Nitropropane, 2-</v>
      </c>
      <c r="C285" s="7" t="str">
        <f>Residential!B285</f>
        <v>79-46-9</v>
      </c>
      <c r="D285" s="46" t="str">
        <f>IFERROR(VLOOKUP($C285,Acute!$B$6:$R$298,4,FALSE),"--")</f>
        <v>--</v>
      </c>
      <c r="E285" s="47" t="str">
        <f>IFERROR(VLOOKUP($C285,Acute!$B$6:$R$298,8,FALSE),"--")</f>
        <v>--</v>
      </c>
      <c r="F285" s="48" t="str">
        <f>IFERROR(VLOOKUP($C285,Acute!$B$6:$R$298,13,FALSE),"--")</f>
        <v>--</v>
      </c>
      <c r="G285" s="52" t="str">
        <f>IFERROR(VLOOKUP($C285,Acute!$B$6:$R$298,6,FALSE),"--")</f>
        <v>--</v>
      </c>
      <c r="H285" s="47" t="str">
        <f>IFERROR(VLOOKUP($C285,Acute!$B$6:$R$298,10,FALSE),"--")</f>
        <v>--</v>
      </c>
      <c r="I285" s="53" t="str">
        <f>IFERROR(VLOOKUP($C285,Acute!$B$6:$R$298,16,FALSE),"--")</f>
        <v>--</v>
      </c>
      <c r="J285" s="219">
        <f t="shared" si="4"/>
        <v>0</v>
      </c>
    </row>
    <row r="286" spans="2:10" ht="15" hidden="1">
      <c r="B286" s="55" t="str">
        <f>Residential!A286</f>
        <v>Nitropyrene, 4-</v>
      </c>
      <c r="C286" s="7" t="str">
        <f>Residential!B286</f>
        <v>57835-92-4</v>
      </c>
      <c r="D286" s="46" t="str">
        <f>IFERROR(VLOOKUP($C286,Acute!$B$6:$R$298,4,FALSE),"--")</f>
        <v>--</v>
      </c>
      <c r="E286" s="47" t="str">
        <f>IFERROR(VLOOKUP($C286,Acute!$B$6:$R$298,8,FALSE),"--")</f>
        <v>--</v>
      </c>
      <c r="F286" s="48" t="str">
        <f>IFERROR(VLOOKUP($C286,Acute!$B$6:$R$298,13,FALSE),"--")</f>
        <v>--</v>
      </c>
      <c r="G286" s="52" t="str">
        <f>IFERROR(VLOOKUP($C286,Acute!$B$6:$R$298,6,FALSE),"--")</f>
        <v>--</v>
      </c>
      <c r="H286" s="47" t="str">
        <f>IFERROR(VLOOKUP($C286,Acute!$B$6:$R$298,10,FALSE),"--")</f>
        <v>--</v>
      </c>
      <c r="I286" s="53" t="str">
        <f>IFERROR(VLOOKUP($C286,Acute!$B$6:$R$298,16,FALSE),"--")</f>
        <v>--</v>
      </c>
      <c r="J286" s="219">
        <f t="shared" si="4"/>
        <v>0</v>
      </c>
    </row>
    <row r="287" spans="2:10" ht="15" hidden="1">
      <c r="B287" s="55" t="str">
        <f>Residential!A287</f>
        <v>Nitrosodibutylamine, N-</v>
      </c>
      <c r="C287" s="7" t="str">
        <f>Residential!B287</f>
        <v>924-16-3</v>
      </c>
      <c r="D287" s="46" t="str">
        <f>IFERROR(VLOOKUP($C287,Acute!$B$6:$R$298,4,FALSE),"--")</f>
        <v>--</v>
      </c>
      <c r="E287" s="47" t="str">
        <f>IFERROR(VLOOKUP($C287,Acute!$B$6:$R$298,8,FALSE),"--")</f>
        <v>--</v>
      </c>
      <c r="F287" s="48" t="str">
        <f>IFERROR(VLOOKUP($C287,Acute!$B$6:$R$298,13,FALSE),"--")</f>
        <v>--</v>
      </c>
      <c r="G287" s="52" t="str">
        <f>IFERROR(VLOOKUP($C287,Acute!$B$6:$R$298,6,FALSE),"--")</f>
        <v>--</v>
      </c>
      <c r="H287" s="47" t="str">
        <f>IFERROR(VLOOKUP($C287,Acute!$B$6:$R$298,10,FALSE),"--")</f>
        <v>--</v>
      </c>
      <c r="I287" s="53" t="str">
        <f>IFERROR(VLOOKUP($C287,Acute!$B$6:$R$298,16,FALSE),"--")</f>
        <v>--</v>
      </c>
      <c r="J287" s="219">
        <f t="shared" si="4"/>
        <v>0</v>
      </c>
    </row>
    <row r="288" spans="2:10" ht="15" hidden="1">
      <c r="B288" s="55" t="str">
        <f>Residential!A288</f>
        <v>Nitrosodiethanolamine, N-</v>
      </c>
      <c r="C288" s="7" t="str">
        <f>Residential!B288</f>
        <v>1116-54-7</v>
      </c>
      <c r="D288" s="46" t="str">
        <f>IFERROR(VLOOKUP($C288,Acute!$B$6:$R$298,4,FALSE),"--")</f>
        <v>--</v>
      </c>
      <c r="E288" s="47" t="str">
        <f>IFERROR(VLOOKUP($C288,Acute!$B$6:$R$298,8,FALSE),"--")</f>
        <v>--</v>
      </c>
      <c r="F288" s="48" t="str">
        <f>IFERROR(VLOOKUP($C288,Acute!$B$6:$R$298,13,FALSE),"--")</f>
        <v>--</v>
      </c>
      <c r="G288" s="52" t="str">
        <f>IFERROR(VLOOKUP($C288,Acute!$B$6:$R$298,6,FALSE),"--")</f>
        <v>--</v>
      </c>
      <c r="H288" s="47" t="str">
        <f>IFERROR(VLOOKUP($C288,Acute!$B$6:$R$298,10,FALSE),"--")</f>
        <v>--</v>
      </c>
      <c r="I288" s="53" t="str">
        <f>IFERROR(VLOOKUP($C288,Acute!$B$6:$R$298,16,FALSE),"--")</f>
        <v>--</v>
      </c>
      <c r="J288" s="219">
        <f t="shared" si="4"/>
        <v>0</v>
      </c>
    </row>
    <row r="289" spans="2:10" ht="15" hidden="1">
      <c r="B289" s="55" t="str">
        <f>Residential!A289</f>
        <v>Nitrosodiethylamine, N-</v>
      </c>
      <c r="C289" s="7" t="str">
        <f>Residential!B289</f>
        <v>55-18-5</v>
      </c>
      <c r="D289" s="46" t="str">
        <f>IFERROR(VLOOKUP($C289,Acute!$B$6:$R$298,4,FALSE),"--")</f>
        <v>--</v>
      </c>
      <c r="E289" s="47" t="str">
        <f>IFERROR(VLOOKUP($C289,Acute!$B$6:$R$298,8,FALSE),"--")</f>
        <v>--</v>
      </c>
      <c r="F289" s="48" t="str">
        <f>IFERROR(VLOOKUP($C289,Acute!$B$6:$R$298,13,FALSE),"--")</f>
        <v>--</v>
      </c>
      <c r="G289" s="52" t="str">
        <f>IFERROR(VLOOKUP($C289,Acute!$B$6:$R$298,6,FALSE),"--")</f>
        <v>--</v>
      </c>
      <c r="H289" s="47" t="str">
        <f>IFERROR(VLOOKUP($C289,Acute!$B$6:$R$298,10,FALSE),"--")</f>
        <v>--</v>
      </c>
      <c r="I289" s="53" t="str">
        <f>IFERROR(VLOOKUP($C289,Acute!$B$6:$R$298,16,FALSE),"--")</f>
        <v>--</v>
      </c>
      <c r="J289" s="219">
        <f t="shared" si="4"/>
        <v>0</v>
      </c>
    </row>
    <row r="290" spans="2:10" ht="15" hidden="1">
      <c r="B290" s="55" t="str">
        <f>Residential!A290</f>
        <v>Nitrosodimethylamine, N-</v>
      </c>
      <c r="C290" s="7" t="str">
        <f>Residential!B290</f>
        <v>62-75-9</v>
      </c>
      <c r="D290" s="46" t="str">
        <f>IFERROR(VLOOKUP($C290,Acute!$B$6:$R$298,4,FALSE),"--")</f>
        <v>--</v>
      </c>
      <c r="E290" s="47" t="str">
        <f>IFERROR(VLOOKUP($C290,Acute!$B$6:$R$298,8,FALSE),"--")</f>
        <v>--</v>
      </c>
      <c r="F290" s="48" t="str">
        <f>IFERROR(VLOOKUP($C290,Acute!$B$6:$R$298,13,FALSE),"--")</f>
        <v>--</v>
      </c>
      <c r="G290" s="52" t="str">
        <f>IFERROR(VLOOKUP($C290,Acute!$B$6:$R$298,6,FALSE),"--")</f>
        <v>--</v>
      </c>
      <c r="H290" s="47" t="str">
        <f>IFERROR(VLOOKUP($C290,Acute!$B$6:$R$298,10,FALSE),"--")</f>
        <v>--</v>
      </c>
      <c r="I290" s="53" t="str">
        <f>IFERROR(VLOOKUP($C290,Acute!$B$6:$R$298,16,FALSE),"--")</f>
        <v>--</v>
      </c>
      <c r="J290" s="219">
        <f t="shared" si="4"/>
        <v>0</v>
      </c>
    </row>
    <row r="291" spans="2:10" ht="15" hidden="1">
      <c r="B291" s="55" t="str">
        <f>Residential!A291</f>
        <v>Nitrosodiphenylamine, N-</v>
      </c>
      <c r="C291" s="7" t="str">
        <f>Residential!B291</f>
        <v>86-30-6</v>
      </c>
      <c r="D291" s="46" t="str">
        <f>IFERROR(VLOOKUP($C291,Acute!$B$6:$R$298,4,FALSE),"--")</f>
        <v>--</v>
      </c>
      <c r="E291" s="47" t="str">
        <f>IFERROR(VLOOKUP($C291,Acute!$B$6:$R$298,8,FALSE),"--")</f>
        <v>--</v>
      </c>
      <c r="F291" s="48" t="str">
        <f>IFERROR(VLOOKUP($C291,Acute!$B$6:$R$298,13,FALSE),"--")</f>
        <v>--</v>
      </c>
      <c r="G291" s="52" t="str">
        <f>IFERROR(VLOOKUP($C291,Acute!$B$6:$R$298,6,FALSE),"--")</f>
        <v>--</v>
      </c>
      <c r="H291" s="47" t="str">
        <f>IFERROR(VLOOKUP($C291,Acute!$B$6:$R$298,10,FALSE),"--")</f>
        <v>--</v>
      </c>
      <c r="I291" s="53" t="str">
        <f>IFERROR(VLOOKUP($C291,Acute!$B$6:$R$298,16,FALSE),"--")</f>
        <v>--</v>
      </c>
      <c r="J291" s="219">
        <f t="shared" si="4"/>
        <v>0</v>
      </c>
    </row>
    <row r="292" spans="2:10" ht="15" hidden="1">
      <c r="B292" s="55" t="str">
        <f>Residential!A292</f>
        <v>Nitrosodipropylamine, N-</v>
      </c>
      <c r="C292" s="7" t="str">
        <f>Residential!B292</f>
        <v>621-64-7</v>
      </c>
      <c r="D292" s="46" t="str">
        <f>IFERROR(VLOOKUP($C292,Acute!$B$6:$R$298,4,FALSE),"--")</f>
        <v>--</v>
      </c>
      <c r="E292" s="47" t="str">
        <f>IFERROR(VLOOKUP($C292,Acute!$B$6:$R$298,8,FALSE),"--")</f>
        <v>--</v>
      </c>
      <c r="F292" s="48" t="str">
        <f>IFERROR(VLOOKUP($C292,Acute!$B$6:$R$298,13,FALSE),"--")</f>
        <v>--</v>
      </c>
      <c r="G292" s="52" t="str">
        <f>IFERROR(VLOOKUP($C292,Acute!$B$6:$R$298,6,FALSE),"--")</f>
        <v>--</v>
      </c>
      <c r="H292" s="47" t="str">
        <f>IFERROR(VLOOKUP($C292,Acute!$B$6:$R$298,10,FALSE),"--")</f>
        <v>--</v>
      </c>
      <c r="I292" s="53" t="str">
        <f>IFERROR(VLOOKUP($C292,Acute!$B$6:$R$298,16,FALSE),"--")</f>
        <v>--</v>
      </c>
      <c r="J292" s="219">
        <f t="shared" si="4"/>
        <v>0</v>
      </c>
    </row>
    <row r="293" spans="2:10" ht="15" hidden="1">
      <c r="B293" s="55" t="str">
        <f>Residential!A293</f>
        <v>Nitrosomethylethylamine, N-</v>
      </c>
      <c r="C293" s="7" t="str">
        <f>Residential!B293</f>
        <v>10595-95-6</v>
      </c>
      <c r="D293" s="46" t="str">
        <f>IFERROR(VLOOKUP($C293,Acute!$B$6:$R$298,4,FALSE),"--")</f>
        <v>--</v>
      </c>
      <c r="E293" s="47" t="str">
        <f>IFERROR(VLOOKUP($C293,Acute!$B$6:$R$298,8,FALSE),"--")</f>
        <v>--</v>
      </c>
      <c r="F293" s="48" t="str">
        <f>IFERROR(VLOOKUP($C293,Acute!$B$6:$R$298,13,FALSE),"--")</f>
        <v>--</v>
      </c>
      <c r="G293" s="52" t="str">
        <f>IFERROR(VLOOKUP($C293,Acute!$B$6:$R$298,6,FALSE),"--")</f>
        <v>--</v>
      </c>
      <c r="H293" s="47" t="str">
        <f>IFERROR(VLOOKUP($C293,Acute!$B$6:$R$298,10,FALSE),"--")</f>
        <v>--</v>
      </c>
      <c r="I293" s="53" t="str">
        <f>IFERROR(VLOOKUP($C293,Acute!$B$6:$R$298,16,FALSE),"--")</f>
        <v>--</v>
      </c>
      <c r="J293" s="219">
        <f t="shared" si="4"/>
        <v>0</v>
      </c>
    </row>
    <row r="294" spans="2:10" ht="15" hidden="1">
      <c r="B294" s="55" t="str">
        <f>Residential!A294</f>
        <v>Nitrosomorpholine [N-]</v>
      </c>
      <c r="C294" s="7" t="str">
        <f>Residential!B294</f>
        <v>59-89-2</v>
      </c>
      <c r="D294" s="46" t="str">
        <f>IFERROR(VLOOKUP($C294,Acute!$B$6:$R$298,4,FALSE),"--")</f>
        <v>--</v>
      </c>
      <c r="E294" s="47" t="str">
        <f>IFERROR(VLOOKUP($C294,Acute!$B$6:$R$298,8,FALSE),"--")</f>
        <v>--</v>
      </c>
      <c r="F294" s="48" t="str">
        <f>IFERROR(VLOOKUP($C294,Acute!$B$6:$R$298,13,FALSE),"--")</f>
        <v>--</v>
      </c>
      <c r="G294" s="52" t="str">
        <f>IFERROR(VLOOKUP($C294,Acute!$B$6:$R$298,6,FALSE),"--")</f>
        <v>--</v>
      </c>
      <c r="H294" s="47" t="str">
        <f>IFERROR(VLOOKUP($C294,Acute!$B$6:$R$298,10,FALSE),"--")</f>
        <v>--</v>
      </c>
      <c r="I294" s="53" t="str">
        <f>IFERROR(VLOOKUP($C294,Acute!$B$6:$R$298,16,FALSE),"--")</f>
        <v>--</v>
      </c>
      <c r="J294" s="219">
        <f t="shared" si="4"/>
        <v>0</v>
      </c>
    </row>
    <row r="295" spans="2:10" ht="15" hidden="1">
      <c r="B295" s="55" t="str">
        <f>Residential!A295</f>
        <v>Nitroso-N-ethylurea, N-</v>
      </c>
      <c r="C295" s="7" t="str">
        <f>Residential!B295</f>
        <v>759-73-9</v>
      </c>
      <c r="D295" s="46" t="str">
        <f>IFERROR(VLOOKUP($C295,Acute!$B$6:$R$298,4,FALSE),"--")</f>
        <v>--</v>
      </c>
      <c r="E295" s="47" t="str">
        <f>IFERROR(VLOOKUP($C295,Acute!$B$6:$R$298,8,FALSE),"--")</f>
        <v>--</v>
      </c>
      <c r="F295" s="48" t="str">
        <f>IFERROR(VLOOKUP($C295,Acute!$B$6:$R$298,13,FALSE),"--")</f>
        <v>--</v>
      </c>
      <c r="G295" s="52" t="str">
        <f>IFERROR(VLOOKUP($C295,Acute!$B$6:$R$298,6,FALSE),"--")</f>
        <v>--</v>
      </c>
      <c r="H295" s="47" t="str">
        <f>IFERROR(VLOOKUP($C295,Acute!$B$6:$R$298,10,FALSE),"--")</f>
        <v>--</v>
      </c>
      <c r="I295" s="53" t="str">
        <f>IFERROR(VLOOKUP($C295,Acute!$B$6:$R$298,16,FALSE),"--")</f>
        <v>--</v>
      </c>
      <c r="J295" s="219">
        <f t="shared" si="4"/>
        <v>0</v>
      </c>
    </row>
    <row r="296" spans="2:10" ht="15" hidden="1">
      <c r="B296" s="55" t="str">
        <f>Residential!A296</f>
        <v>Nitroso-N-methylurea, N-</v>
      </c>
      <c r="C296" s="7" t="str">
        <f>Residential!B296</f>
        <v>684-93-5</v>
      </c>
      <c r="D296" s="46" t="str">
        <f>IFERROR(VLOOKUP($C296,Acute!$B$6:$R$298,4,FALSE),"--")</f>
        <v>--</v>
      </c>
      <c r="E296" s="47" t="str">
        <f>IFERROR(VLOOKUP($C296,Acute!$B$6:$R$298,8,FALSE),"--")</f>
        <v>--</v>
      </c>
      <c r="F296" s="48" t="str">
        <f>IFERROR(VLOOKUP($C296,Acute!$B$6:$R$298,13,FALSE),"--")</f>
        <v>--</v>
      </c>
      <c r="G296" s="52" t="str">
        <f>IFERROR(VLOOKUP($C296,Acute!$B$6:$R$298,6,FALSE),"--")</f>
        <v>--</v>
      </c>
      <c r="H296" s="47" t="str">
        <f>IFERROR(VLOOKUP($C296,Acute!$B$6:$R$298,10,FALSE),"--")</f>
        <v>--</v>
      </c>
      <c r="I296" s="53" t="str">
        <f>IFERROR(VLOOKUP($C296,Acute!$B$6:$R$298,16,FALSE),"--")</f>
        <v>--</v>
      </c>
      <c r="J296" s="219">
        <f t="shared" si="4"/>
        <v>0</v>
      </c>
    </row>
    <row r="297" spans="2:10" ht="15" hidden="1">
      <c r="B297" s="55" t="str">
        <f>Residential!A297</f>
        <v>Nitrosopiperidine [N-]</v>
      </c>
      <c r="C297" s="7" t="str">
        <f>Residential!B297</f>
        <v>100-75-4</v>
      </c>
      <c r="D297" s="46" t="str">
        <f>IFERROR(VLOOKUP($C297,Acute!$B$6:$R$298,4,FALSE),"--")</f>
        <v>--</v>
      </c>
      <c r="E297" s="47" t="str">
        <f>IFERROR(VLOOKUP($C297,Acute!$B$6:$R$298,8,FALSE),"--")</f>
        <v>--</v>
      </c>
      <c r="F297" s="48" t="str">
        <f>IFERROR(VLOOKUP($C297,Acute!$B$6:$R$298,13,FALSE),"--")</f>
        <v>--</v>
      </c>
      <c r="G297" s="52" t="str">
        <f>IFERROR(VLOOKUP($C297,Acute!$B$6:$R$298,6,FALSE),"--")</f>
        <v>--</v>
      </c>
      <c r="H297" s="47" t="str">
        <f>IFERROR(VLOOKUP($C297,Acute!$B$6:$R$298,10,FALSE),"--")</f>
        <v>--</v>
      </c>
      <c r="I297" s="53" t="str">
        <f>IFERROR(VLOOKUP($C297,Acute!$B$6:$R$298,16,FALSE),"--")</f>
        <v>--</v>
      </c>
      <c r="J297" s="219">
        <f t="shared" si="4"/>
        <v>0</v>
      </c>
    </row>
    <row r="298" spans="2:10" ht="15" hidden="1">
      <c r="B298" s="55" t="str">
        <f>Residential!A298</f>
        <v>Nitrosopyrrolidine, N-</v>
      </c>
      <c r="C298" s="7" t="str">
        <f>Residential!B298</f>
        <v>930-55-2</v>
      </c>
      <c r="D298" s="46" t="str">
        <f>IFERROR(VLOOKUP($C298,Acute!$B$6:$R$298,4,FALSE),"--")</f>
        <v>--</v>
      </c>
      <c r="E298" s="47" t="str">
        <f>IFERROR(VLOOKUP($C298,Acute!$B$6:$R$298,8,FALSE),"--")</f>
        <v>--</v>
      </c>
      <c r="F298" s="48" t="str">
        <f>IFERROR(VLOOKUP($C298,Acute!$B$6:$R$298,13,FALSE),"--")</f>
        <v>--</v>
      </c>
      <c r="G298" s="52" t="str">
        <f>IFERROR(VLOOKUP($C298,Acute!$B$6:$R$298,6,FALSE),"--")</f>
        <v>--</v>
      </c>
      <c r="H298" s="47" t="str">
        <f>IFERROR(VLOOKUP($C298,Acute!$B$6:$R$298,10,FALSE),"--")</f>
        <v>--</v>
      </c>
      <c r="I298" s="53" t="str">
        <f>IFERROR(VLOOKUP($C298,Acute!$B$6:$R$298,16,FALSE),"--")</f>
        <v>--</v>
      </c>
      <c r="J298" s="219">
        <f t="shared" si="4"/>
        <v>0</v>
      </c>
    </row>
    <row r="299" spans="2:10" ht="15" hidden="1">
      <c r="B299" s="55" t="str">
        <f>Residential!A299</f>
        <v>Nonane, n-</v>
      </c>
      <c r="C299" s="7" t="str">
        <f>Residential!B299</f>
        <v>111-84-2</v>
      </c>
      <c r="D299" s="46" t="str">
        <f>IFERROR(VLOOKUP($C299,Acute!$B$6:$R$298,4,FALSE),"--")</f>
        <v>--</v>
      </c>
      <c r="E299" s="47" t="str">
        <f>IFERROR(VLOOKUP($C299,Acute!$B$6:$R$298,8,FALSE),"--")</f>
        <v>--</v>
      </c>
      <c r="F299" s="48" t="str">
        <f>IFERROR(VLOOKUP($C299,Acute!$B$6:$R$298,13,FALSE),"--")</f>
        <v>--</v>
      </c>
      <c r="G299" s="52" t="str">
        <f>IFERROR(VLOOKUP($C299,Acute!$B$6:$R$298,6,FALSE),"--")</f>
        <v>--</v>
      </c>
      <c r="H299" s="47" t="str">
        <f>IFERROR(VLOOKUP($C299,Acute!$B$6:$R$298,10,FALSE),"--")</f>
        <v>--</v>
      </c>
      <c r="I299" s="53" t="str">
        <f>IFERROR(VLOOKUP($C299,Acute!$B$6:$R$298,16,FALSE),"--")</f>
        <v>--</v>
      </c>
      <c r="J299" s="219">
        <f t="shared" si="4"/>
        <v>0</v>
      </c>
    </row>
    <row r="300" spans="2:10" ht="15" hidden="1">
      <c r="B300" s="55" t="str">
        <f>Residential!A300</f>
        <v>OCDD</v>
      </c>
      <c r="C300" s="7" t="str">
        <f>Residential!B300</f>
        <v>3268-87-9</v>
      </c>
      <c r="D300" s="46" t="str">
        <f>IFERROR(VLOOKUP($C300,Acute!$B$6:$R$298,4,FALSE),"--")</f>
        <v>--</v>
      </c>
      <c r="E300" s="47" t="str">
        <f>IFERROR(VLOOKUP($C300,Acute!$B$6:$R$298,8,FALSE),"--")</f>
        <v>--</v>
      </c>
      <c r="F300" s="48" t="str">
        <f>IFERROR(VLOOKUP($C300,Acute!$B$6:$R$298,13,FALSE),"--")</f>
        <v>--</v>
      </c>
      <c r="G300" s="52" t="str">
        <f>IFERROR(VLOOKUP($C300,Acute!$B$6:$R$298,6,FALSE),"--")</f>
        <v>--</v>
      </c>
      <c r="H300" s="47" t="str">
        <f>IFERROR(VLOOKUP($C300,Acute!$B$6:$R$298,10,FALSE),"--")</f>
        <v>--</v>
      </c>
      <c r="I300" s="53" t="str">
        <f>IFERROR(VLOOKUP($C300,Acute!$B$6:$R$298,16,FALSE),"--")</f>
        <v>--</v>
      </c>
      <c r="J300" s="219">
        <f t="shared" si="4"/>
        <v>0</v>
      </c>
    </row>
    <row r="301" spans="2:10" ht="15" hidden="1">
      <c r="B301" s="55" t="str">
        <f>Residential!A301</f>
        <v>OCDF</v>
      </c>
      <c r="C301" s="7" t="str">
        <f>Residential!B301</f>
        <v>39001-02-0</v>
      </c>
      <c r="D301" s="46" t="str">
        <f>IFERROR(VLOOKUP($C301,Acute!$B$6:$R$298,4,FALSE),"--")</f>
        <v>--</v>
      </c>
      <c r="E301" s="47" t="str">
        <f>IFERROR(VLOOKUP($C301,Acute!$B$6:$R$298,8,FALSE),"--")</f>
        <v>--</v>
      </c>
      <c r="F301" s="48" t="str">
        <f>IFERROR(VLOOKUP($C301,Acute!$B$6:$R$298,13,FALSE),"--")</f>
        <v>--</v>
      </c>
      <c r="G301" s="52" t="str">
        <f>IFERROR(VLOOKUP($C301,Acute!$B$6:$R$298,6,FALSE),"--")</f>
        <v>--</v>
      </c>
      <c r="H301" s="47" t="str">
        <f>IFERROR(VLOOKUP($C301,Acute!$B$6:$R$298,10,FALSE),"--")</f>
        <v>--</v>
      </c>
      <c r="I301" s="53" t="str">
        <f>IFERROR(VLOOKUP($C301,Acute!$B$6:$R$298,16,FALSE),"--")</f>
        <v>--</v>
      </c>
      <c r="J301" s="219">
        <f t="shared" si="4"/>
        <v>0</v>
      </c>
    </row>
    <row r="302" spans="2:10" ht="15" hidden="1">
      <c r="B302" s="55" t="str">
        <f>Residential!A302</f>
        <v>PeCDF, 1,2,3,7,8-</v>
      </c>
      <c r="C302" s="7" t="str">
        <f>Residential!B302</f>
        <v>57117-41-6</v>
      </c>
      <c r="D302" s="46" t="str">
        <f>IFERROR(VLOOKUP($C302,Acute!$B$6:$R$298,4,FALSE),"--")</f>
        <v>--</v>
      </c>
      <c r="E302" s="47" t="str">
        <f>IFERROR(VLOOKUP($C302,Acute!$B$6:$R$298,8,FALSE),"--")</f>
        <v>--</v>
      </c>
      <c r="F302" s="48" t="str">
        <f>IFERROR(VLOOKUP($C302,Acute!$B$6:$R$298,13,FALSE),"--")</f>
        <v>--</v>
      </c>
      <c r="G302" s="52" t="str">
        <f>IFERROR(VLOOKUP($C302,Acute!$B$6:$R$298,6,FALSE),"--")</f>
        <v>--</v>
      </c>
      <c r="H302" s="47" t="str">
        <f>IFERROR(VLOOKUP($C302,Acute!$B$6:$R$298,10,FALSE),"--")</f>
        <v>--</v>
      </c>
      <c r="I302" s="53" t="str">
        <f>IFERROR(VLOOKUP($C302,Acute!$B$6:$R$298,16,FALSE),"--")</f>
        <v>--</v>
      </c>
      <c r="J302" s="219">
        <f t="shared" si="4"/>
        <v>0</v>
      </c>
    </row>
    <row r="303" spans="2:10" ht="15" hidden="1">
      <c r="B303" s="55" t="str">
        <f>Residential!A303</f>
        <v>PeCDF, 2,3,4,7,8-</v>
      </c>
      <c r="C303" s="7" t="str">
        <f>Residential!B303</f>
        <v>57117-31-4</v>
      </c>
      <c r="D303" s="46" t="str">
        <f>IFERROR(VLOOKUP($C303,Acute!$B$6:$R$298,4,FALSE),"--")</f>
        <v>--</v>
      </c>
      <c r="E303" s="47" t="str">
        <f>IFERROR(VLOOKUP($C303,Acute!$B$6:$R$298,8,FALSE),"--")</f>
        <v>--</v>
      </c>
      <c r="F303" s="48" t="str">
        <f>IFERROR(VLOOKUP($C303,Acute!$B$6:$R$298,13,FALSE),"--")</f>
        <v>--</v>
      </c>
      <c r="G303" s="52" t="str">
        <f>IFERROR(VLOOKUP($C303,Acute!$B$6:$R$298,6,FALSE),"--")</f>
        <v>--</v>
      </c>
      <c r="H303" s="47" t="str">
        <f>IFERROR(VLOOKUP($C303,Acute!$B$6:$R$298,10,FALSE),"--")</f>
        <v>--</v>
      </c>
      <c r="I303" s="53" t="str">
        <f>IFERROR(VLOOKUP($C303,Acute!$B$6:$R$298,16,FALSE),"--")</f>
        <v>--</v>
      </c>
      <c r="J303" s="219">
        <f t="shared" si="4"/>
        <v>0</v>
      </c>
    </row>
    <row r="304" spans="2:10" ht="15" hidden="1">
      <c r="B304" s="55" t="str">
        <f>Residential!A304</f>
        <v>Pentachlorobiphenyl, 2,3,3',4,4'- (PCB 105)</v>
      </c>
      <c r="C304" s="7" t="str">
        <f>Residential!B304</f>
        <v>32598-14-4</v>
      </c>
      <c r="D304" s="46" t="str">
        <f>IFERROR(VLOOKUP($C304,Acute!$B$6:$R$298,4,FALSE),"--")</f>
        <v>--</v>
      </c>
      <c r="E304" s="47" t="str">
        <f>IFERROR(VLOOKUP($C304,Acute!$B$6:$R$298,8,FALSE),"--")</f>
        <v>--</v>
      </c>
      <c r="F304" s="48" t="str">
        <f>IFERROR(VLOOKUP($C304,Acute!$B$6:$R$298,13,FALSE),"--")</f>
        <v>--</v>
      </c>
      <c r="G304" s="52" t="str">
        <f>IFERROR(VLOOKUP($C304,Acute!$B$6:$R$298,6,FALSE),"--")</f>
        <v>--</v>
      </c>
      <c r="H304" s="47" t="str">
        <f>IFERROR(VLOOKUP($C304,Acute!$B$6:$R$298,10,FALSE),"--")</f>
        <v>--</v>
      </c>
      <c r="I304" s="53" t="str">
        <f>IFERROR(VLOOKUP($C304,Acute!$B$6:$R$298,16,FALSE),"--")</f>
        <v>--</v>
      </c>
      <c r="J304" s="219">
        <f t="shared" si="4"/>
        <v>0</v>
      </c>
    </row>
    <row r="305" spans="2:10" ht="15" hidden="1">
      <c r="B305" s="55" t="str">
        <f>Residential!A305</f>
        <v>Pentachlorobiphenyl, 2,3,4,4',5- (PCB 114)</v>
      </c>
      <c r="C305" s="7" t="str">
        <f>Residential!B305</f>
        <v>74472-37-0</v>
      </c>
      <c r="D305" s="49" t="str">
        <f>IFERROR(VLOOKUP($C305,Acute!$B$6:$R$298,4,FALSE),"--")</f>
        <v>--</v>
      </c>
      <c r="E305" s="47" t="str">
        <f>IFERROR(VLOOKUP($C305,Acute!$B$6:$R$298,8,FALSE),"--")</f>
        <v>--</v>
      </c>
      <c r="F305" s="48" t="str">
        <f>IFERROR(VLOOKUP($C305,Acute!$B$6:$R$298,13,FALSE),"--")</f>
        <v>--</v>
      </c>
      <c r="G305" s="54" t="str">
        <f>IFERROR(VLOOKUP($C305,Acute!$B$6:$R$298,6,FALSE),"--")</f>
        <v>--</v>
      </c>
      <c r="H305" s="47" t="str">
        <f>IFERROR(VLOOKUP($C305,Acute!$B$6:$R$298,10,FALSE),"--")</f>
        <v>--</v>
      </c>
      <c r="I305" s="53" t="str">
        <f>IFERROR(VLOOKUP($C305,Acute!$B$6:$R$298,16,FALSE),"--")</f>
        <v>--</v>
      </c>
      <c r="J305" s="219">
        <f t="shared" si="4"/>
        <v>0</v>
      </c>
    </row>
    <row r="306" spans="2:10" ht="15" hidden="1">
      <c r="B306" s="55" t="str">
        <f>Residential!A306</f>
        <v>Pentachlorobiphenyl, 2,3',4,4',5- (PCB 118)</v>
      </c>
      <c r="C306" s="7" t="str">
        <f>Residential!B306</f>
        <v>31508-00-6</v>
      </c>
      <c r="D306" s="46" t="str">
        <f>IFERROR(VLOOKUP($C306,Acute!$B$6:$R$298,4,FALSE),"--")</f>
        <v>--</v>
      </c>
      <c r="E306" s="47" t="str">
        <f>IFERROR(VLOOKUP($C306,Acute!$B$6:$R$298,8,FALSE),"--")</f>
        <v>--</v>
      </c>
      <c r="F306" s="48" t="str">
        <f>IFERROR(VLOOKUP($C306,Acute!$B$6:$R$298,13,FALSE),"--")</f>
        <v>--</v>
      </c>
      <c r="G306" s="52" t="str">
        <f>IFERROR(VLOOKUP($C306,Acute!$B$6:$R$298,6,FALSE),"--")</f>
        <v>--</v>
      </c>
      <c r="H306" s="47" t="str">
        <f>IFERROR(VLOOKUP($C306,Acute!$B$6:$R$298,10,FALSE),"--")</f>
        <v>--</v>
      </c>
      <c r="I306" s="53" t="str">
        <f>IFERROR(VLOOKUP($C306,Acute!$B$6:$R$298,16,FALSE),"--")</f>
        <v>--</v>
      </c>
      <c r="J306" s="219">
        <f t="shared" si="4"/>
        <v>0</v>
      </c>
    </row>
    <row r="307" spans="2:10" ht="15" hidden="1">
      <c r="B307" s="55" t="str">
        <f>Residential!A307</f>
        <v>Pentachlorobiphenyl, 2',3,4,4',5- (PCB 123)</v>
      </c>
      <c r="C307" s="7" t="str">
        <f>Residential!B307</f>
        <v>65510-44-3</v>
      </c>
      <c r="D307" s="46" t="str">
        <f>IFERROR(VLOOKUP($C307,Acute!$B$6:$R$298,4,FALSE),"--")</f>
        <v>--</v>
      </c>
      <c r="E307" s="47" t="str">
        <f>IFERROR(VLOOKUP($C307,Acute!$B$6:$R$298,8,FALSE),"--")</f>
        <v>--</v>
      </c>
      <c r="F307" s="48" t="str">
        <f>IFERROR(VLOOKUP($C307,Acute!$B$6:$R$298,13,FALSE),"--")</f>
        <v>--</v>
      </c>
      <c r="G307" s="52" t="str">
        <f>IFERROR(VLOOKUP($C307,Acute!$B$6:$R$298,6,FALSE),"--")</f>
        <v>--</v>
      </c>
      <c r="H307" s="47" t="str">
        <f>IFERROR(VLOOKUP($C307,Acute!$B$6:$R$298,10,FALSE),"--")</f>
        <v>--</v>
      </c>
      <c r="I307" s="53" t="str">
        <f>IFERROR(VLOOKUP($C307,Acute!$B$6:$R$298,16,FALSE),"--")</f>
        <v>--</v>
      </c>
      <c r="J307" s="219">
        <f t="shared" si="4"/>
        <v>0</v>
      </c>
    </row>
    <row r="308" spans="2:10" ht="15" hidden="1">
      <c r="B308" s="55" t="str">
        <f>Residential!A308</f>
        <v>Pentachlorobiphenyl, 3,3',4,4',5- (PCB 126)</v>
      </c>
      <c r="C308" s="7" t="str">
        <f>Residential!B308</f>
        <v>57465-28-8</v>
      </c>
      <c r="D308" s="46" t="str">
        <f>IFERROR(VLOOKUP($C308,Acute!$B$6:$R$298,4,FALSE),"--")</f>
        <v>--</v>
      </c>
      <c r="E308" s="47" t="str">
        <f>IFERROR(VLOOKUP($C308,Acute!$B$6:$R$298,8,FALSE),"--")</f>
        <v>--</v>
      </c>
      <c r="F308" s="48" t="str">
        <f>IFERROR(VLOOKUP($C308,Acute!$B$6:$R$298,13,FALSE),"--")</f>
        <v>--</v>
      </c>
      <c r="G308" s="52" t="str">
        <f>IFERROR(VLOOKUP($C308,Acute!$B$6:$R$298,6,FALSE),"--")</f>
        <v>--</v>
      </c>
      <c r="H308" s="47" t="str">
        <f>IFERROR(VLOOKUP($C308,Acute!$B$6:$R$298,10,FALSE),"--")</f>
        <v>--</v>
      </c>
      <c r="I308" s="53" t="str">
        <f>IFERROR(VLOOKUP($C308,Acute!$B$6:$R$298,16,FALSE),"--")</f>
        <v>--</v>
      </c>
      <c r="J308" s="219">
        <f t="shared" si="4"/>
        <v>0</v>
      </c>
    </row>
    <row r="309" spans="2:10" ht="15" hidden="1">
      <c r="B309" s="55" t="str">
        <f>Residential!A309</f>
        <v>Pentachlorodibenzo-p-dioxin, 1,2,3,7,8-</v>
      </c>
      <c r="C309" s="7" t="str">
        <f>Residential!B309</f>
        <v>40321-76-4</v>
      </c>
      <c r="D309" s="46" t="str">
        <f>IFERROR(VLOOKUP($C309,Acute!$B$6:$R$298,4,FALSE),"--")</f>
        <v>--</v>
      </c>
      <c r="E309" s="47" t="str">
        <f>IFERROR(VLOOKUP($C309,Acute!$B$6:$R$298,8,FALSE),"--")</f>
        <v>--</v>
      </c>
      <c r="F309" s="48" t="str">
        <f>IFERROR(VLOOKUP($C309,Acute!$B$6:$R$298,13,FALSE),"--")</f>
        <v>--</v>
      </c>
      <c r="G309" s="52" t="str">
        <f>IFERROR(VLOOKUP($C309,Acute!$B$6:$R$298,6,FALSE),"--")</f>
        <v>--</v>
      </c>
      <c r="H309" s="47" t="str">
        <f>IFERROR(VLOOKUP($C309,Acute!$B$6:$R$298,10,FALSE),"--")</f>
        <v>--</v>
      </c>
      <c r="I309" s="53" t="str">
        <f>IFERROR(VLOOKUP($C309,Acute!$B$6:$R$298,16,FALSE),"--")</f>
        <v>--</v>
      </c>
      <c r="J309" s="219">
        <f t="shared" si="4"/>
        <v>0</v>
      </c>
    </row>
    <row r="310" spans="2:10" ht="15" hidden="1">
      <c r="B310" s="55" t="str">
        <f>Residential!A310</f>
        <v>Pentachlorophenol</v>
      </c>
      <c r="C310" s="7" t="str">
        <f>Residential!B310</f>
        <v>87-86-5</v>
      </c>
      <c r="D310" s="46" t="str">
        <f>IFERROR(VLOOKUP($C310,Acute!$B$6:$R$298,4,FALSE),"--")</f>
        <v>--</v>
      </c>
      <c r="E310" s="47" t="str">
        <f>IFERROR(VLOOKUP($C310,Acute!$B$6:$R$298,8,FALSE),"--")</f>
        <v>--</v>
      </c>
      <c r="F310" s="48" t="str">
        <f>IFERROR(VLOOKUP($C310,Acute!$B$6:$R$298,13,FALSE),"--")</f>
        <v>--</v>
      </c>
      <c r="G310" s="52" t="str">
        <f>IFERROR(VLOOKUP($C310,Acute!$B$6:$R$298,6,FALSE),"--")</f>
        <v>--</v>
      </c>
      <c r="H310" s="47" t="str">
        <f>IFERROR(VLOOKUP($C310,Acute!$B$6:$R$298,10,FALSE),"--")</f>
        <v>--</v>
      </c>
      <c r="I310" s="53" t="str">
        <f>IFERROR(VLOOKUP($C310,Acute!$B$6:$R$298,16,FALSE),"--")</f>
        <v>--</v>
      </c>
      <c r="J310" s="219">
        <f t="shared" si="4"/>
        <v>0</v>
      </c>
    </row>
    <row r="311" spans="2:10" ht="15" hidden="1">
      <c r="B311" s="55" t="str">
        <f>Residential!A311</f>
        <v>Pentane, n-</v>
      </c>
      <c r="C311" s="7" t="str">
        <f>Residential!B311</f>
        <v>109-66-0</v>
      </c>
      <c r="D311" s="46" t="str">
        <f>IFERROR(VLOOKUP($C311,Acute!$B$6:$R$298,4,FALSE),"--")</f>
        <v>--</v>
      </c>
      <c r="E311" s="47" t="str">
        <f>IFERROR(VLOOKUP($C311,Acute!$B$6:$R$298,8,FALSE),"--")</f>
        <v>--</v>
      </c>
      <c r="F311" s="48" t="str">
        <f>IFERROR(VLOOKUP($C311,Acute!$B$6:$R$298,13,FALSE),"--")</f>
        <v>--</v>
      </c>
      <c r="G311" s="52" t="str">
        <f>IFERROR(VLOOKUP($C311,Acute!$B$6:$R$298,6,FALSE),"--")</f>
        <v>--</v>
      </c>
      <c r="H311" s="47" t="str">
        <f>IFERROR(VLOOKUP($C311,Acute!$B$6:$R$298,10,FALSE),"--")</f>
        <v>--</v>
      </c>
      <c r="I311" s="53" t="str">
        <f>IFERROR(VLOOKUP($C311,Acute!$B$6:$R$298,16,FALSE),"--")</f>
        <v>--</v>
      </c>
      <c r="J311" s="219">
        <f t="shared" si="4"/>
        <v>0</v>
      </c>
    </row>
    <row r="312" spans="2:10" ht="15" hidden="1">
      <c r="B312" s="55" t="str">
        <f>Residential!A312</f>
        <v>Perylene</v>
      </c>
      <c r="C312" s="7" t="str">
        <f>Residential!B312</f>
        <v>198-55-0</v>
      </c>
      <c r="D312" s="46" t="str">
        <f>IFERROR(VLOOKUP($C312,Acute!$B$6:$R$298,4,FALSE),"--")</f>
        <v>--</v>
      </c>
      <c r="E312" s="47" t="str">
        <f>IFERROR(VLOOKUP($C312,Acute!$B$6:$R$298,8,FALSE),"--")</f>
        <v>--</v>
      </c>
      <c r="F312" s="48" t="str">
        <f>IFERROR(VLOOKUP($C312,Acute!$B$6:$R$298,13,FALSE),"--")</f>
        <v>--</v>
      </c>
      <c r="G312" s="52" t="str">
        <f>IFERROR(VLOOKUP($C312,Acute!$B$6:$R$298,6,FALSE),"--")</f>
        <v>--</v>
      </c>
      <c r="H312" s="47" t="str">
        <f>IFERROR(VLOOKUP($C312,Acute!$B$6:$R$298,10,FALSE),"--")</f>
        <v>--</v>
      </c>
      <c r="I312" s="53" t="str">
        <f>IFERROR(VLOOKUP($C312,Acute!$B$6:$R$298,16,FALSE),"--")</f>
        <v>--</v>
      </c>
      <c r="J312" s="219">
        <f t="shared" si="4"/>
        <v>0</v>
      </c>
    </row>
    <row r="313" spans="2:10" ht="15" hidden="1">
      <c r="B313" s="55" t="str">
        <f>Residential!A313</f>
        <v>Phenacetin</v>
      </c>
      <c r="C313" s="7" t="str">
        <f>Residential!B313</f>
        <v>62-44-2</v>
      </c>
      <c r="D313" s="46" t="str">
        <f>IFERROR(VLOOKUP($C313,Acute!$B$6:$R$298,4,FALSE),"--")</f>
        <v>--</v>
      </c>
      <c r="E313" s="47" t="str">
        <f>IFERROR(VLOOKUP($C313,Acute!$B$6:$R$298,8,FALSE),"--")</f>
        <v>--</v>
      </c>
      <c r="F313" s="48" t="str">
        <f>IFERROR(VLOOKUP($C313,Acute!$B$6:$R$298,13,FALSE),"--")</f>
        <v>--</v>
      </c>
      <c r="G313" s="52" t="str">
        <f>IFERROR(VLOOKUP($C313,Acute!$B$6:$R$298,6,FALSE),"--")</f>
        <v>--</v>
      </c>
      <c r="H313" s="47" t="str">
        <f>IFERROR(VLOOKUP($C313,Acute!$B$6:$R$298,10,FALSE),"--")</f>
        <v>--</v>
      </c>
      <c r="I313" s="53" t="str">
        <f>IFERROR(VLOOKUP($C313,Acute!$B$6:$R$298,16,FALSE),"--")</f>
        <v>--</v>
      </c>
      <c r="J313" s="219">
        <f t="shared" si="4"/>
        <v>0</v>
      </c>
    </row>
    <row r="314" spans="2:10" ht="14.25">
      <c r="B314" s="417" t="str">
        <f>Residential!A314</f>
        <v>Phenol</v>
      </c>
      <c r="C314" s="418" t="str">
        <f>Residential!B314</f>
        <v>108-95-2</v>
      </c>
      <c r="D314" s="404">
        <f>IFERROR(VLOOKUP($C314,Acute!$B$6:$R$298,4,FALSE),"--")</f>
        <v>5800</v>
      </c>
      <c r="E314" s="392" t="str">
        <f>IFERROR(VLOOKUP($C314,Acute!$B$6:$R$298,8,FALSE),"--")</f>
        <v>NV</v>
      </c>
      <c r="F314" s="398" t="str">
        <f>IFERROR(VLOOKUP($C314,Acute!$B$6:$R$298,13,FALSE),"--")</f>
        <v>NV</v>
      </c>
      <c r="G314" s="404">
        <f>IFERROR(VLOOKUP($C314,Acute!$B$6:$R$298,6,FALSE),"--")</f>
        <v>17000</v>
      </c>
      <c r="H314" s="392" t="str">
        <f>IFERROR(VLOOKUP($C314,Acute!$B$6:$R$298,10,FALSE),"--")</f>
        <v>NV</v>
      </c>
      <c r="I314" s="398" t="str">
        <f>IFERROR(VLOOKUP($C314,Acute!$B$6:$R$298,16,FALSE),"--")</f>
        <v>NV</v>
      </c>
      <c r="J314" s="219">
        <f t="shared" si="4"/>
        <v>1</v>
      </c>
    </row>
    <row r="315" spans="2:10" ht="14.25">
      <c r="B315" s="417" t="str">
        <f>Residential!A315</f>
        <v>Phosgene</v>
      </c>
      <c r="C315" s="418" t="str">
        <f>Residential!B315</f>
        <v>75-44-5</v>
      </c>
      <c r="D315" s="397">
        <f>IFERROR(VLOOKUP($C315,Acute!$B$6:$R$298,4,FALSE),"--")</f>
        <v>4</v>
      </c>
      <c r="E315" s="392">
        <f>IFERROR(VLOOKUP($C315,Acute!$B$6:$R$298,8,FALSE),"--")</f>
        <v>130</v>
      </c>
      <c r="F315" s="398">
        <f>IFERROR(VLOOKUP($C315,Acute!$B$6:$R$298,13,FALSE),"--")</f>
        <v>9.6</v>
      </c>
      <c r="G315" s="404">
        <f>IFERROR(VLOOKUP($C315,Acute!$B$6:$R$298,6,FALSE),"--")</f>
        <v>12</v>
      </c>
      <c r="H315" s="392">
        <f>IFERROR(VLOOKUP($C315,Acute!$B$6:$R$298,10,FALSE),"--")</f>
        <v>400</v>
      </c>
      <c r="I315" s="398">
        <f>IFERROR(VLOOKUP($C315,Acute!$B$6:$R$298,16,FALSE),"--")</f>
        <v>29</v>
      </c>
      <c r="J315" s="219">
        <f t="shared" si="4"/>
        <v>1</v>
      </c>
    </row>
    <row r="316" spans="2:10" ht="15" hidden="1">
      <c r="B316" s="55" t="str">
        <f>Residential!A316</f>
        <v>Phosphine</v>
      </c>
      <c r="C316" s="7" t="str">
        <f>Residential!B316</f>
        <v>7803-51-2</v>
      </c>
      <c r="D316" s="46" t="str">
        <f>IFERROR(VLOOKUP($C316,Acute!$B$6:$R$298,4,FALSE),"--")</f>
        <v>--</v>
      </c>
      <c r="E316" s="47" t="str">
        <f>IFERROR(VLOOKUP($C316,Acute!$B$6:$R$298,8,FALSE),"--")</f>
        <v>--</v>
      </c>
      <c r="F316" s="48" t="str">
        <f>IFERROR(VLOOKUP($C316,Acute!$B$6:$R$298,13,FALSE),"--")</f>
        <v>--</v>
      </c>
      <c r="G316" s="52" t="str">
        <f>IFERROR(VLOOKUP($C316,Acute!$B$6:$R$298,6,FALSE),"--")</f>
        <v>--</v>
      </c>
      <c r="H316" s="47" t="str">
        <f>IFERROR(VLOOKUP($C316,Acute!$B$6:$R$298,10,FALSE),"--")</f>
        <v>--</v>
      </c>
      <c r="I316" s="53" t="str">
        <f>IFERROR(VLOOKUP($C316,Acute!$B$6:$R$298,16,FALSE),"--")</f>
        <v>--</v>
      </c>
      <c r="J316" s="219">
        <f t="shared" si="4"/>
        <v>0</v>
      </c>
    </row>
    <row r="317" spans="2:10" ht="15" hidden="1">
      <c r="B317" s="55" t="str">
        <f>Residential!A317</f>
        <v>Phosphoric Acid</v>
      </c>
      <c r="C317" s="7" t="str">
        <f>Residential!B317</f>
        <v>7664-38-2</v>
      </c>
      <c r="D317" s="46" t="str">
        <f>IFERROR(VLOOKUP($C317,Acute!$B$6:$R$298,4,FALSE),"--")</f>
        <v>--</v>
      </c>
      <c r="E317" s="47" t="str">
        <f>IFERROR(VLOOKUP($C317,Acute!$B$6:$R$298,8,FALSE),"--")</f>
        <v>--</v>
      </c>
      <c r="F317" s="48" t="str">
        <f>IFERROR(VLOOKUP($C317,Acute!$B$6:$R$298,13,FALSE),"--")</f>
        <v>--</v>
      </c>
      <c r="G317" s="52" t="str">
        <f>IFERROR(VLOOKUP($C317,Acute!$B$6:$R$298,6,FALSE),"--")</f>
        <v>--</v>
      </c>
      <c r="H317" s="47" t="str">
        <f>IFERROR(VLOOKUP($C317,Acute!$B$6:$R$298,10,FALSE),"--")</f>
        <v>--</v>
      </c>
      <c r="I317" s="53" t="str">
        <f>IFERROR(VLOOKUP($C317,Acute!$B$6:$R$298,16,FALSE),"--")</f>
        <v>--</v>
      </c>
      <c r="J317" s="219">
        <f t="shared" si="4"/>
        <v>0</v>
      </c>
    </row>
    <row r="318" spans="2:10" ht="15" hidden="1">
      <c r="B318" s="55" t="str">
        <f>Residential!A318</f>
        <v>Phthalic Anhydride</v>
      </c>
      <c r="C318" s="7" t="str">
        <f>Residential!B318</f>
        <v>85-44-9</v>
      </c>
      <c r="D318" s="46" t="str">
        <f>IFERROR(VLOOKUP($C318,Acute!$B$6:$R$298,4,FALSE),"--")</f>
        <v>--</v>
      </c>
      <c r="E318" s="47" t="str">
        <f>IFERROR(VLOOKUP($C318,Acute!$B$6:$R$298,8,FALSE),"--")</f>
        <v>--</v>
      </c>
      <c r="F318" s="48" t="str">
        <f>IFERROR(VLOOKUP($C318,Acute!$B$6:$R$298,13,FALSE),"--")</f>
        <v>--</v>
      </c>
      <c r="G318" s="52" t="str">
        <f>IFERROR(VLOOKUP($C318,Acute!$B$6:$R$298,6,FALSE),"--")</f>
        <v>--</v>
      </c>
      <c r="H318" s="47" t="str">
        <f>IFERROR(VLOOKUP($C318,Acute!$B$6:$R$298,10,FALSE),"--")</f>
        <v>--</v>
      </c>
      <c r="I318" s="53" t="str">
        <f>IFERROR(VLOOKUP($C318,Acute!$B$6:$R$298,16,FALSE),"--")</f>
        <v>--</v>
      </c>
      <c r="J318" s="219">
        <f t="shared" si="4"/>
        <v>0</v>
      </c>
    </row>
    <row r="319" spans="2:10" ht="15" hidden="1">
      <c r="B319" s="55" t="str">
        <f>Residential!A319</f>
        <v>Polybrominated Biphenyls</v>
      </c>
      <c r="C319" s="7" t="str">
        <f>Residential!B319</f>
        <v>36355-01-8</v>
      </c>
      <c r="D319" s="46" t="str">
        <f>IFERROR(VLOOKUP($C319,Acute!$B$6:$R$298,4,FALSE),"--")</f>
        <v>--</v>
      </c>
      <c r="E319" s="47" t="str">
        <f>IFERROR(VLOOKUP($C319,Acute!$B$6:$R$298,8,FALSE),"--")</f>
        <v>--</v>
      </c>
      <c r="F319" s="48" t="str">
        <f>IFERROR(VLOOKUP($C319,Acute!$B$6:$R$298,13,FALSE),"--")</f>
        <v>--</v>
      </c>
      <c r="G319" s="52" t="str">
        <f>IFERROR(VLOOKUP($C319,Acute!$B$6:$R$298,6,FALSE),"--")</f>
        <v>--</v>
      </c>
      <c r="H319" s="47" t="str">
        <f>IFERROR(VLOOKUP($C319,Acute!$B$6:$R$298,10,FALSE),"--")</f>
        <v>--</v>
      </c>
      <c r="I319" s="53" t="str">
        <f>IFERROR(VLOOKUP($C319,Acute!$B$6:$R$298,16,FALSE),"--")</f>
        <v>--</v>
      </c>
      <c r="J319" s="219">
        <f t="shared" si="4"/>
        <v>0</v>
      </c>
    </row>
    <row r="320" spans="2:10" ht="15" hidden="1">
      <c r="B320" s="55" t="str">
        <f>Residential!A320</f>
        <v>Polychlorinated Biphenyls (high risk)</v>
      </c>
      <c r="C320" s="7" t="str">
        <f>Residential!B320</f>
        <v>1336-36-3</v>
      </c>
      <c r="D320" s="46" t="str">
        <f>IFERROR(VLOOKUP($C320,Acute!$B$6:$R$298,4,FALSE),"--")</f>
        <v>--</v>
      </c>
      <c r="E320" s="47" t="str">
        <f>IFERROR(VLOOKUP($C320,Acute!$B$6:$R$298,8,FALSE),"--")</f>
        <v>--</v>
      </c>
      <c r="F320" s="48" t="str">
        <f>IFERROR(VLOOKUP($C320,Acute!$B$6:$R$298,13,FALSE),"--")</f>
        <v>--</v>
      </c>
      <c r="G320" s="52" t="str">
        <f>IFERROR(VLOOKUP($C320,Acute!$B$6:$R$298,6,FALSE),"--")</f>
        <v>--</v>
      </c>
      <c r="H320" s="47" t="str">
        <f>IFERROR(VLOOKUP($C320,Acute!$B$6:$R$298,10,FALSE),"--")</f>
        <v>--</v>
      </c>
      <c r="I320" s="53" t="str">
        <f>IFERROR(VLOOKUP($C320,Acute!$B$6:$R$298,16,FALSE),"--")</f>
        <v>--</v>
      </c>
      <c r="J320" s="219">
        <f t="shared" si="4"/>
        <v>0</v>
      </c>
    </row>
    <row r="321" spans="2:10" ht="15" hidden="1">
      <c r="B321" s="55" t="str">
        <f>Residential!A321</f>
        <v>Polychlorinated Biphenyls (low risk)</v>
      </c>
      <c r="C321" s="7" t="str">
        <f>Residential!B321</f>
        <v>1336-36-3</v>
      </c>
      <c r="D321" s="46" t="str">
        <f>IFERROR(VLOOKUP($C321,Acute!$B$6:$R$298,4,FALSE),"--")</f>
        <v>--</v>
      </c>
      <c r="E321" s="47" t="str">
        <f>IFERROR(VLOOKUP($C321,Acute!$B$6:$R$298,8,FALSE),"--")</f>
        <v>--</v>
      </c>
      <c r="F321" s="48" t="str">
        <f>IFERROR(VLOOKUP($C321,Acute!$B$6:$R$298,13,FALSE),"--")</f>
        <v>--</v>
      </c>
      <c r="G321" s="52" t="str">
        <f>IFERROR(VLOOKUP($C321,Acute!$B$6:$R$298,6,FALSE),"--")</f>
        <v>--</v>
      </c>
      <c r="H321" s="47" t="str">
        <f>IFERROR(VLOOKUP($C321,Acute!$B$6:$R$298,10,FALSE),"--")</f>
        <v>--</v>
      </c>
      <c r="I321" s="53" t="str">
        <f>IFERROR(VLOOKUP($C321,Acute!$B$6:$R$298,16,FALSE),"--")</f>
        <v>--</v>
      </c>
      <c r="J321" s="219">
        <f t="shared" si="4"/>
        <v>0</v>
      </c>
    </row>
    <row r="322" spans="2:10" ht="15" hidden="1">
      <c r="B322" s="55" t="str">
        <f>Residential!A322</f>
        <v>Polychlorinated Biphenyls (lowest risk)</v>
      </c>
      <c r="C322" s="7" t="str">
        <f>Residential!B322</f>
        <v>1336-36-3</v>
      </c>
      <c r="D322" s="46" t="str">
        <f>IFERROR(VLOOKUP($C322,Acute!$B$6:$R$298,4,FALSE),"--")</f>
        <v>--</v>
      </c>
      <c r="E322" s="47" t="str">
        <f>IFERROR(VLOOKUP($C322,Acute!$B$6:$R$298,8,FALSE),"--")</f>
        <v>--</v>
      </c>
      <c r="F322" s="48" t="str">
        <f>IFERROR(VLOOKUP($C322,Acute!$B$6:$R$298,13,FALSE),"--")</f>
        <v>--</v>
      </c>
      <c r="G322" s="52" t="str">
        <f>IFERROR(VLOOKUP($C322,Acute!$B$6:$R$298,6,FALSE),"--")</f>
        <v>--</v>
      </c>
      <c r="H322" s="47" t="str">
        <f>IFERROR(VLOOKUP($C322,Acute!$B$6:$R$298,10,FALSE),"--")</f>
        <v>--</v>
      </c>
      <c r="I322" s="53" t="str">
        <f>IFERROR(VLOOKUP($C322,Acute!$B$6:$R$298,16,FALSE),"--")</f>
        <v>--</v>
      </c>
      <c r="J322" s="219">
        <f t="shared" si="4"/>
        <v>0</v>
      </c>
    </row>
    <row r="323" spans="2:10" ht="15" hidden="1">
      <c r="B323" s="55" t="str">
        <f>Residential!A323</f>
        <v>Polymeric Methylene Diphenyl Diisocyanate (PMDI)</v>
      </c>
      <c r="C323" s="7" t="str">
        <f>Residential!B323</f>
        <v>9016-87-9</v>
      </c>
      <c r="D323" s="46" t="str">
        <f>IFERROR(VLOOKUP($C323,Acute!$B$6:$R$298,4,FALSE),"--")</f>
        <v>--</v>
      </c>
      <c r="E323" s="47" t="str">
        <f>IFERROR(VLOOKUP($C323,Acute!$B$6:$R$298,8,FALSE),"--")</f>
        <v>--</v>
      </c>
      <c r="F323" s="48" t="str">
        <f>IFERROR(VLOOKUP($C323,Acute!$B$6:$R$298,13,FALSE),"--")</f>
        <v>--</v>
      </c>
      <c r="G323" s="52" t="str">
        <f>IFERROR(VLOOKUP($C323,Acute!$B$6:$R$298,6,FALSE),"--")</f>
        <v>--</v>
      </c>
      <c r="H323" s="47" t="str">
        <f>IFERROR(VLOOKUP($C323,Acute!$B$6:$R$298,10,FALSE),"--")</f>
        <v>--</v>
      </c>
      <c r="I323" s="53" t="str">
        <f>IFERROR(VLOOKUP($C323,Acute!$B$6:$R$298,16,FALSE),"--")</f>
        <v>--</v>
      </c>
      <c r="J323" s="219">
        <f t="shared" si="4"/>
        <v>0</v>
      </c>
    </row>
    <row r="324" spans="2:10" ht="15" hidden="1">
      <c r="B324" s="55" t="str">
        <f>Residential!A324</f>
        <v>Potassium Cyanide</v>
      </c>
      <c r="C324" s="7" t="str">
        <f>Residential!B324</f>
        <v>151-50-8</v>
      </c>
      <c r="D324" s="46" t="str">
        <f>IFERROR(VLOOKUP($C324,Acute!$B$6:$R$298,4,FALSE),"--")</f>
        <v>--</v>
      </c>
      <c r="E324" s="47" t="str">
        <f>IFERROR(VLOOKUP($C324,Acute!$B$6:$R$298,8,FALSE),"--")</f>
        <v>--</v>
      </c>
      <c r="F324" s="48" t="str">
        <f>IFERROR(VLOOKUP($C324,Acute!$B$6:$R$298,13,FALSE),"--")</f>
        <v>--</v>
      </c>
      <c r="G324" s="52" t="str">
        <f>IFERROR(VLOOKUP($C324,Acute!$B$6:$R$298,6,FALSE),"--")</f>
        <v>--</v>
      </c>
      <c r="H324" s="47" t="str">
        <f>IFERROR(VLOOKUP($C324,Acute!$B$6:$R$298,10,FALSE),"--")</f>
        <v>--</v>
      </c>
      <c r="I324" s="53" t="str">
        <f>IFERROR(VLOOKUP($C324,Acute!$B$6:$R$298,16,FALSE),"--")</f>
        <v>--</v>
      </c>
      <c r="J324" s="219">
        <f t="shared" si="4"/>
        <v>0</v>
      </c>
    </row>
    <row r="325" spans="2:10" ht="15" hidden="1">
      <c r="B325" s="55" t="str">
        <f>Residential!A325</f>
        <v>Propionaldehyde</v>
      </c>
      <c r="C325" s="7" t="str">
        <f>Residential!B325</f>
        <v>123-38-6</v>
      </c>
      <c r="D325" s="46" t="str">
        <f>IFERROR(VLOOKUP($C325,Acute!$B$6:$R$298,4,FALSE),"--")</f>
        <v>--</v>
      </c>
      <c r="E325" s="47" t="str">
        <f>IFERROR(VLOOKUP($C325,Acute!$B$6:$R$298,8,FALSE),"--")</f>
        <v>--</v>
      </c>
      <c r="F325" s="48" t="str">
        <f>IFERROR(VLOOKUP($C325,Acute!$B$6:$R$298,13,FALSE),"--")</f>
        <v>--</v>
      </c>
      <c r="G325" s="52" t="str">
        <f>IFERROR(VLOOKUP($C325,Acute!$B$6:$R$298,6,FALSE),"--")</f>
        <v>--</v>
      </c>
      <c r="H325" s="47" t="str">
        <f>IFERROR(VLOOKUP($C325,Acute!$B$6:$R$298,10,FALSE),"--")</f>
        <v>--</v>
      </c>
      <c r="I325" s="53" t="str">
        <f>IFERROR(VLOOKUP($C325,Acute!$B$6:$R$298,16,FALSE),"--")</f>
        <v>--</v>
      </c>
      <c r="J325" s="219">
        <f t="shared" si="4"/>
        <v>0</v>
      </c>
    </row>
    <row r="326" spans="2:10" ht="15" hidden="1">
      <c r="B326" s="55" t="str">
        <f>Residential!A326</f>
        <v>Propyl benzene</v>
      </c>
      <c r="C326" s="7" t="str">
        <f>Residential!B326</f>
        <v>103-65-1</v>
      </c>
      <c r="D326" s="46" t="str">
        <f>IFERROR(VLOOKUP($C326,Acute!$B$6:$R$298,4,FALSE),"--")</f>
        <v>--</v>
      </c>
      <c r="E326" s="47" t="str">
        <f>IFERROR(VLOOKUP($C326,Acute!$B$6:$R$298,8,FALSE),"--")</f>
        <v>--</v>
      </c>
      <c r="F326" s="48" t="str">
        <f>IFERROR(VLOOKUP($C326,Acute!$B$6:$R$298,13,FALSE),"--")</f>
        <v>--</v>
      </c>
      <c r="G326" s="52" t="str">
        <f>IFERROR(VLOOKUP($C326,Acute!$B$6:$R$298,6,FALSE),"--")</f>
        <v>--</v>
      </c>
      <c r="H326" s="47" t="str">
        <f>IFERROR(VLOOKUP($C326,Acute!$B$6:$R$298,10,FALSE),"--")</f>
        <v>--</v>
      </c>
      <c r="I326" s="53" t="str">
        <f>IFERROR(VLOOKUP($C326,Acute!$B$6:$R$298,16,FALSE),"--")</f>
        <v>--</v>
      </c>
      <c r="J326" s="219">
        <f t="shared" ref="J326:J389" si="5">IF(ISNUMBER(D326),1,0)</f>
        <v>0</v>
      </c>
    </row>
    <row r="327" spans="2:10" ht="15" hidden="1">
      <c r="B327" s="55" t="str">
        <f>Residential!A327</f>
        <v>Propylene</v>
      </c>
      <c r="C327" s="7" t="str">
        <f>Residential!B327</f>
        <v>115-07-1</v>
      </c>
      <c r="D327" s="46" t="str">
        <f>IFERROR(VLOOKUP($C327,Acute!$B$6:$R$298,4,FALSE),"--")</f>
        <v>--</v>
      </c>
      <c r="E327" s="47" t="str">
        <f>IFERROR(VLOOKUP($C327,Acute!$B$6:$R$298,8,FALSE),"--")</f>
        <v>--</v>
      </c>
      <c r="F327" s="48" t="str">
        <f>IFERROR(VLOOKUP($C327,Acute!$B$6:$R$298,13,FALSE),"--")</f>
        <v>--</v>
      </c>
      <c r="G327" s="52" t="str">
        <f>IFERROR(VLOOKUP($C327,Acute!$B$6:$R$298,6,FALSE),"--")</f>
        <v>--</v>
      </c>
      <c r="H327" s="47" t="str">
        <f>IFERROR(VLOOKUP($C327,Acute!$B$6:$R$298,10,FALSE),"--")</f>
        <v>--</v>
      </c>
      <c r="I327" s="53" t="str">
        <f>IFERROR(VLOOKUP($C327,Acute!$B$6:$R$298,16,FALSE),"--")</f>
        <v>--</v>
      </c>
      <c r="J327" s="219">
        <f t="shared" si="5"/>
        <v>0</v>
      </c>
    </row>
    <row r="328" spans="2:10" ht="14.25">
      <c r="B328" s="417" t="str">
        <f>Residential!A328</f>
        <v>Propylene Glycol Dinitrate</v>
      </c>
      <c r="C328" s="418" t="str">
        <f>Residential!B328</f>
        <v>6423-43-4</v>
      </c>
      <c r="D328" s="404">
        <f>IFERROR(VLOOKUP($C328,Acute!$B$6:$R$298,4,FALSE),"--")</f>
        <v>20</v>
      </c>
      <c r="E328" s="392" t="str">
        <f>IFERROR(VLOOKUP($C328,Acute!$B$6:$R$298,8,FALSE),"--")</f>
        <v>NV</v>
      </c>
      <c r="F328" s="398" t="str">
        <f>IFERROR(VLOOKUP($C328,Acute!$B$6:$R$298,13,FALSE),"--")</f>
        <v>NV</v>
      </c>
      <c r="G328" s="404">
        <f>IFERROR(VLOOKUP($C328,Acute!$B$6:$R$298,6,FALSE),"--")</f>
        <v>60</v>
      </c>
      <c r="H328" s="392" t="str">
        <f>IFERROR(VLOOKUP($C328,Acute!$B$6:$R$298,10,FALSE),"--")</f>
        <v>NV</v>
      </c>
      <c r="I328" s="398" t="str">
        <f>IFERROR(VLOOKUP($C328,Acute!$B$6:$R$298,16,FALSE),"--")</f>
        <v>NV</v>
      </c>
      <c r="J328" s="219">
        <f t="shared" si="5"/>
        <v>1</v>
      </c>
    </row>
    <row r="329" spans="2:10" ht="15" hidden="1">
      <c r="B329" s="55" t="str">
        <f>Residential!A329</f>
        <v>Propylene Glycol Monomethyl Ether</v>
      </c>
      <c r="C329" s="7" t="str">
        <f>Residential!B329</f>
        <v>107-98-2</v>
      </c>
      <c r="D329" s="46" t="str">
        <f>IFERROR(VLOOKUP($C329,Acute!$B$6:$R$298,4,FALSE),"--")</f>
        <v>--</v>
      </c>
      <c r="E329" s="47" t="str">
        <f>IFERROR(VLOOKUP($C329,Acute!$B$6:$R$298,8,FALSE),"--")</f>
        <v>--</v>
      </c>
      <c r="F329" s="48" t="str">
        <f>IFERROR(VLOOKUP($C329,Acute!$B$6:$R$298,13,FALSE),"--")</f>
        <v>--</v>
      </c>
      <c r="G329" s="52" t="str">
        <f>IFERROR(VLOOKUP($C329,Acute!$B$6:$R$298,6,FALSE),"--")</f>
        <v>--</v>
      </c>
      <c r="H329" s="47" t="str">
        <f>IFERROR(VLOOKUP($C329,Acute!$B$6:$R$298,10,FALSE),"--")</f>
        <v>--</v>
      </c>
      <c r="I329" s="53" t="str">
        <f>IFERROR(VLOOKUP($C329,Acute!$B$6:$R$298,16,FALSE),"--")</f>
        <v>--</v>
      </c>
      <c r="J329" s="219">
        <f t="shared" si="5"/>
        <v>0</v>
      </c>
    </row>
    <row r="330" spans="2:10" ht="14.25">
      <c r="B330" s="417" t="str">
        <f>Residential!A330</f>
        <v>Propylene Oxide</v>
      </c>
      <c r="C330" s="418" t="str">
        <f>Residential!B330</f>
        <v>75-56-9</v>
      </c>
      <c r="D330" s="404">
        <f>IFERROR(VLOOKUP($C330,Acute!$B$6:$R$298,4,FALSE),"--")</f>
        <v>3100</v>
      </c>
      <c r="E330" s="392">
        <f>IFERROR(VLOOKUP($C330,Acute!$B$6:$R$298,8,FALSE),"--")</f>
        <v>100000</v>
      </c>
      <c r="F330" s="398">
        <f>IFERROR(VLOOKUP($C330,Acute!$B$6:$R$298,13,FALSE),"--")</f>
        <v>1700000</v>
      </c>
      <c r="G330" s="404">
        <f>IFERROR(VLOOKUP($C330,Acute!$B$6:$R$298,6,FALSE),"--")</f>
        <v>9300</v>
      </c>
      <c r="H330" s="392">
        <f>IFERROR(VLOOKUP($C330,Acute!$B$6:$R$298,10,FALSE),"--")</f>
        <v>310000</v>
      </c>
      <c r="I330" s="398">
        <f>IFERROR(VLOOKUP($C330,Acute!$B$6:$R$298,16,FALSE),"--")</f>
        <v>5200000</v>
      </c>
      <c r="J330" s="219">
        <f t="shared" si="5"/>
        <v>1</v>
      </c>
    </row>
    <row r="331" spans="2:10" ht="15" hidden="1">
      <c r="B331" s="55" t="str">
        <f>Residential!A331</f>
        <v>Refractory Ceramic Fibers (units in fibers)</v>
      </c>
      <c r="C331" s="7" t="str">
        <f>Residential!B331</f>
        <v>NA</v>
      </c>
      <c r="D331" s="46" t="str">
        <f>IFERROR(VLOOKUP($C331,Acute!$B$6:$R$298,4,FALSE),"--")</f>
        <v>--</v>
      </c>
      <c r="E331" s="47" t="str">
        <f>IFERROR(VLOOKUP($C331,Acute!$B$6:$R$298,8,FALSE),"--")</f>
        <v>--</v>
      </c>
      <c r="F331" s="48" t="str">
        <f>IFERROR(VLOOKUP($C331,Acute!$B$6:$R$298,13,FALSE),"--")</f>
        <v>--</v>
      </c>
      <c r="G331" s="52" t="str">
        <f>IFERROR(VLOOKUP($C331,Acute!$B$6:$R$298,6,FALSE),"--")</f>
        <v>--</v>
      </c>
      <c r="H331" s="47" t="str">
        <f>IFERROR(VLOOKUP($C331,Acute!$B$6:$R$298,10,FALSE),"--")</f>
        <v>--</v>
      </c>
      <c r="I331" s="53" t="str">
        <f>IFERROR(VLOOKUP($C331,Acute!$B$6:$R$298,16,FALSE),"--")</f>
        <v>--</v>
      </c>
      <c r="J331" s="219">
        <f t="shared" si="5"/>
        <v>0</v>
      </c>
    </row>
    <row r="332" spans="2:10" ht="15" hidden="1">
      <c r="B332" s="55" t="str">
        <f>Residential!A332</f>
        <v>Safrole</v>
      </c>
      <c r="C332" s="7" t="str">
        <f>Residential!B332</f>
        <v>94-59-7</v>
      </c>
      <c r="D332" s="46" t="str">
        <f>IFERROR(VLOOKUP($C332,Acute!$B$6:$R$298,4,FALSE),"--")</f>
        <v>--</v>
      </c>
      <c r="E332" s="47" t="str">
        <f>IFERROR(VLOOKUP($C332,Acute!$B$6:$R$298,8,FALSE),"--")</f>
        <v>--</v>
      </c>
      <c r="F332" s="48" t="str">
        <f>IFERROR(VLOOKUP($C332,Acute!$B$6:$R$298,13,FALSE),"--")</f>
        <v>--</v>
      </c>
      <c r="G332" s="52" t="str">
        <f>IFERROR(VLOOKUP($C332,Acute!$B$6:$R$298,6,FALSE),"--")</f>
        <v>--</v>
      </c>
      <c r="H332" s="47" t="str">
        <f>IFERROR(VLOOKUP($C332,Acute!$B$6:$R$298,10,FALSE),"--")</f>
        <v>--</v>
      </c>
      <c r="I332" s="53" t="str">
        <f>IFERROR(VLOOKUP($C332,Acute!$B$6:$R$298,16,FALSE),"--")</f>
        <v>--</v>
      </c>
      <c r="J332" s="219">
        <f t="shared" si="5"/>
        <v>0</v>
      </c>
    </row>
    <row r="333" spans="2:10" ht="14.25">
      <c r="B333" s="417" t="str">
        <f>Residential!A333</f>
        <v>Selenium</v>
      </c>
      <c r="C333" s="418" t="str">
        <f>Residential!B333</f>
        <v>7782-49-2</v>
      </c>
      <c r="D333" s="397">
        <f>IFERROR(VLOOKUP($C333,Acute!$B$6:$R$298,4,FALSE),"--")</f>
        <v>2</v>
      </c>
      <c r="E333" s="392" t="str">
        <f>IFERROR(VLOOKUP($C333,Acute!$B$6:$R$298,8,FALSE),"--")</f>
        <v>NV</v>
      </c>
      <c r="F333" s="398" t="str">
        <f>IFERROR(VLOOKUP($C333,Acute!$B$6:$R$298,13,FALSE),"--")</f>
        <v>NV</v>
      </c>
      <c r="G333" s="397">
        <f>IFERROR(VLOOKUP($C333,Acute!$B$6:$R$298,6,FALSE),"--")</f>
        <v>6</v>
      </c>
      <c r="H333" s="392" t="str">
        <f>IFERROR(VLOOKUP($C333,Acute!$B$6:$R$298,10,FALSE),"--")</f>
        <v>NV</v>
      </c>
      <c r="I333" s="398" t="str">
        <f>IFERROR(VLOOKUP($C333,Acute!$B$6:$R$298,16,FALSE),"--")</f>
        <v>NV</v>
      </c>
      <c r="J333" s="219">
        <f t="shared" si="5"/>
        <v>1</v>
      </c>
    </row>
    <row r="334" spans="2:10" ht="15" hidden="1">
      <c r="B334" s="55" t="str">
        <f>Residential!A334</f>
        <v>Selenium Sulfide</v>
      </c>
      <c r="C334" s="7" t="str">
        <f>Residential!B334</f>
        <v>7446-34-6</v>
      </c>
      <c r="D334" s="46" t="str">
        <f>IFERROR(VLOOKUP($C334,Acute!$B$6:$R$298,4,FALSE),"--")</f>
        <v>--</v>
      </c>
      <c r="E334" s="47" t="str">
        <f>IFERROR(VLOOKUP($C334,Acute!$B$6:$R$298,8,FALSE),"--")</f>
        <v>--</v>
      </c>
      <c r="F334" s="48" t="str">
        <f>IFERROR(VLOOKUP($C334,Acute!$B$6:$R$298,13,FALSE),"--")</f>
        <v>--</v>
      </c>
      <c r="G334" s="52" t="str">
        <f>IFERROR(VLOOKUP($C334,Acute!$B$6:$R$298,6,FALSE),"--")</f>
        <v>--</v>
      </c>
      <c r="H334" s="47" t="str">
        <f>IFERROR(VLOOKUP($C334,Acute!$B$6:$R$298,10,FALSE),"--")</f>
        <v>--</v>
      </c>
      <c r="I334" s="53" t="str">
        <f>IFERROR(VLOOKUP($C334,Acute!$B$6:$R$298,16,FALSE),"--")</f>
        <v>--</v>
      </c>
      <c r="J334" s="219">
        <f t="shared" si="5"/>
        <v>0</v>
      </c>
    </row>
    <row r="335" spans="2:10" ht="15" hidden="1">
      <c r="B335" s="55" t="str">
        <f>Residential!A335</f>
        <v>Silica (crystalline, respirable)</v>
      </c>
      <c r="C335" s="7" t="str">
        <f>Residential!B335</f>
        <v>7631-86-9</v>
      </c>
      <c r="D335" s="46" t="str">
        <f>IFERROR(VLOOKUP($C335,Acute!$B$6:$R$298,4,FALSE),"--")</f>
        <v>--</v>
      </c>
      <c r="E335" s="47" t="str">
        <f>IFERROR(VLOOKUP($C335,Acute!$B$6:$R$298,8,FALSE),"--")</f>
        <v>--</v>
      </c>
      <c r="F335" s="48" t="str">
        <f>IFERROR(VLOOKUP($C335,Acute!$B$6:$R$298,13,FALSE),"--")</f>
        <v>--</v>
      </c>
      <c r="G335" s="52" t="str">
        <f>IFERROR(VLOOKUP($C335,Acute!$B$6:$R$298,6,FALSE),"--")</f>
        <v>--</v>
      </c>
      <c r="H335" s="47" t="str">
        <f>IFERROR(VLOOKUP($C335,Acute!$B$6:$R$298,10,FALSE),"--")</f>
        <v>--</v>
      </c>
      <c r="I335" s="53" t="str">
        <f>IFERROR(VLOOKUP($C335,Acute!$B$6:$R$298,16,FALSE),"--")</f>
        <v>--</v>
      </c>
      <c r="J335" s="219">
        <f t="shared" si="5"/>
        <v>0</v>
      </c>
    </row>
    <row r="336" spans="2:10" ht="15" hidden="1">
      <c r="B336" s="55" t="str">
        <f>Residential!A336</f>
        <v>Sodium Cyanide</v>
      </c>
      <c r="C336" s="7" t="str">
        <f>Residential!B336</f>
        <v>143-33-9</v>
      </c>
      <c r="D336" s="46" t="str">
        <f>IFERROR(VLOOKUP($C336,Acute!$B$6:$R$298,4,FALSE),"--")</f>
        <v>--</v>
      </c>
      <c r="E336" s="47" t="str">
        <f>IFERROR(VLOOKUP($C336,Acute!$B$6:$R$298,8,FALSE),"--")</f>
        <v>--</v>
      </c>
      <c r="F336" s="48" t="str">
        <f>IFERROR(VLOOKUP($C336,Acute!$B$6:$R$298,13,FALSE),"--")</f>
        <v>--</v>
      </c>
      <c r="G336" s="52" t="str">
        <f>IFERROR(VLOOKUP($C336,Acute!$B$6:$R$298,6,FALSE),"--")</f>
        <v>--</v>
      </c>
      <c r="H336" s="47" t="str">
        <f>IFERROR(VLOOKUP($C336,Acute!$B$6:$R$298,10,FALSE),"--")</f>
        <v>--</v>
      </c>
      <c r="I336" s="53" t="str">
        <f>IFERROR(VLOOKUP($C336,Acute!$B$6:$R$298,16,FALSE),"--")</f>
        <v>--</v>
      </c>
      <c r="J336" s="219">
        <f t="shared" si="5"/>
        <v>0</v>
      </c>
    </row>
    <row r="337" spans="2:10" ht="15" hidden="1">
      <c r="B337" s="55" t="str">
        <f>Residential!A337</f>
        <v>Sodium Fluoride</v>
      </c>
      <c r="C337" s="7" t="str">
        <f>Residential!B337</f>
        <v>7681-49-4</v>
      </c>
      <c r="D337" s="46" t="str">
        <f>IFERROR(VLOOKUP($C337,Acute!$B$6:$R$298,4,FALSE),"--")</f>
        <v>--</v>
      </c>
      <c r="E337" s="47" t="str">
        <f>IFERROR(VLOOKUP($C337,Acute!$B$6:$R$298,8,FALSE),"--")</f>
        <v>--</v>
      </c>
      <c r="F337" s="48" t="str">
        <f>IFERROR(VLOOKUP($C337,Acute!$B$6:$R$298,13,FALSE),"--")</f>
        <v>--</v>
      </c>
      <c r="G337" s="52" t="str">
        <f>IFERROR(VLOOKUP($C337,Acute!$B$6:$R$298,6,FALSE),"--")</f>
        <v>--</v>
      </c>
      <c r="H337" s="47" t="str">
        <f>IFERROR(VLOOKUP($C337,Acute!$B$6:$R$298,10,FALSE),"--")</f>
        <v>--</v>
      </c>
      <c r="I337" s="53" t="str">
        <f>IFERROR(VLOOKUP($C337,Acute!$B$6:$R$298,16,FALSE),"--")</f>
        <v>--</v>
      </c>
      <c r="J337" s="219">
        <f t="shared" si="5"/>
        <v>0</v>
      </c>
    </row>
    <row r="338" spans="2:10" ht="14.25">
      <c r="B338" s="417" t="str">
        <f>Residential!A338</f>
        <v>Styrene</v>
      </c>
      <c r="C338" s="418" t="str">
        <f>Residential!B338</f>
        <v>100-42-5</v>
      </c>
      <c r="D338" s="404">
        <f>IFERROR(VLOOKUP($C338,Acute!$B$6:$R$298,4,FALSE),"--")</f>
        <v>21000</v>
      </c>
      <c r="E338" s="392">
        <f>IFERROR(VLOOKUP($C338,Acute!$B$6:$R$298,8,FALSE),"--")</f>
        <v>700000</v>
      </c>
      <c r="F338" s="398">
        <f>IFERROR(VLOOKUP($C338,Acute!$B$6:$R$298,13,FALSE),"--")</f>
        <v>410000</v>
      </c>
      <c r="G338" s="404">
        <f>IFERROR(VLOOKUP($C338,Acute!$B$6:$R$298,6,FALSE),"--")</f>
        <v>63000</v>
      </c>
      <c r="H338" s="392">
        <f>IFERROR(VLOOKUP($C338,Acute!$B$6:$R$298,10,FALSE),"--")</f>
        <v>2100000</v>
      </c>
      <c r="I338" s="398">
        <f>IFERROR(VLOOKUP($C338,Acute!$B$6:$R$298,16,FALSE),"--")</f>
        <v>1200000</v>
      </c>
      <c r="J338" s="219">
        <f t="shared" si="5"/>
        <v>1</v>
      </c>
    </row>
    <row r="339" spans="2:10" ht="15" hidden="1">
      <c r="B339" s="55" t="str">
        <f>Residential!A339</f>
        <v>Sulfolane</v>
      </c>
      <c r="C339" s="7" t="str">
        <f>Residential!B339</f>
        <v>126-33-0</v>
      </c>
      <c r="D339" s="49" t="str">
        <f>IFERROR(VLOOKUP($C339,Acute!$B$6:$R$298,4,FALSE),"--")</f>
        <v>--</v>
      </c>
      <c r="E339" s="47" t="str">
        <f>IFERROR(VLOOKUP($C339,Acute!$B$6:$R$298,8,FALSE),"--")</f>
        <v>--</v>
      </c>
      <c r="F339" s="48" t="str">
        <f>IFERROR(VLOOKUP($C339,Acute!$B$6:$R$298,13,FALSE),"--")</f>
        <v>--</v>
      </c>
      <c r="G339" s="52" t="str">
        <f>IFERROR(VLOOKUP($C339,Acute!$B$6:$R$298,6,FALSE),"--")</f>
        <v>--</v>
      </c>
      <c r="H339" s="47" t="str">
        <f>IFERROR(VLOOKUP($C339,Acute!$B$6:$R$298,10,FALSE),"--")</f>
        <v>--</v>
      </c>
      <c r="I339" s="53" t="str">
        <f>IFERROR(VLOOKUP($C339,Acute!$B$6:$R$298,16,FALSE),"--")</f>
        <v>--</v>
      </c>
      <c r="J339" s="219">
        <f t="shared" si="5"/>
        <v>0</v>
      </c>
    </row>
    <row r="340" spans="2:10" ht="14.25">
      <c r="B340" s="417" t="str">
        <f>Residential!A340</f>
        <v>Sulfur Trioxide</v>
      </c>
      <c r="C340" s="418" t="str">
        <f>Residential!B340</f>
        <v>7446-11-9</v>
      </c>
      <c r="D340" s="404">
        <f>IFERROR(VLOOKUP($C340,Acute!$B$6:$R$298,4,FALSE),"--")</f>
        <v>120</v>
      </c>
      <c r="E340" s="392">
        <f>IFERROR(VLOOKUP($C340,Acute!$B$6:$R$298,8,FALSE),"--")</f>
        <v>4000</v>
      </c>
      <c r="F340" s="398" t="str">
        <f>IFERROR(VLOOKUP($C340,Acute!$B$6:$R$298,13,FALSE),"--")</f>
        <v>NC</v>
      </c>
      <c r="G340" s="404">
        <f>IFERROR(VLOOKUP($C340,Acute!$B$6:$R$298,6,FALSE),"--")</f>
        <v>360</v>
      </c>
      <c r="H340" s="392">
        <f>IFERROR(VLOOKUP($C340,Acute!$B$6:$R$298,10,FALSE),"--")</f>
        <v>12000</v>
      </c>
      <c r="I340" s="398" t="str">
        <f>IFERROR(VLOOKUP($C340,Acute!$B$6:$R$298,16,FALSE),"--")</f>
        <v>NC</v>
      </c>
      <c r="J340" s="219">
        <f t="shared" si="5"/>
        <v>1</v>
      </c>
    </row>
    <row r="341" spans="2:10" ht="14.25">
      <c r="B341" s="417" t="str">
        <f>Residential!A341</f>
        <v>Sulfuric Acid</v>
      </c>
      <c r="C341" s="418" t="str">
        <f>Residential!B341</f>
        <v>7664-93-9</v>
      </c>
      <c r="D341" s="404">
        <f>IFERROR(VLOOKUP($C341,Acute!$B$6:$R$298,4,FALSE),"--")</f>
        <v>120</v>
      </c>
      <c r="E341" s="392" t="str">
        <f>IFERROR(VLOOKUP($C341,Acute!$B$6:$R$298,8,FALSE),"--")</f>
        <v>NV</v>
      </c>
      <c r="F341" s="398" t="str">
        <f>IFERROR(VLOOKUP($C341,Acute!$B$6:$R$298,13,FALSE),"--")</f>
        <v>NV</v>
      </c>
      <c r="G341" s="404">
        <f>IFERROR(VLOOKUP($C341,Acute!$B$6:$R$298,6,FALSE),"--")</f>
        <v>360</v>
      </c>
      <c r="H341" s="392" t="str">
        <f>IFERROR(VLOOKUP($C341,Acute!$B$6:$R$298,10,FALSE),"--")</f>
        <v>NV</v>
      </c>
      <c r="I341" s="398" t="str">
        <f>IFERROR(VLOOKUP($C341,Acute!$B$6:$R$298,16,FALSE),"--")</f>
        <v>NV</v>
      </c>
      <c r="J341" s="219">
        <f t="shared" si="5"/>
        <v>1</v>
      </c>
    </row>
    <row r="342" spans="2:10" ht="15" hidden="1">
      <c r="B342" s="55" t="str">
        <f>Residential!A342</f>
        <v>Sulfurous acid, 2-chloroethyl 2-[4-(1,1-dimethylethyl)phenoxy]-1-methylethyl ester</v>
      </c>
      <c r="C342" s="7" t="str">
        <f>Residential!B342</f>
        <v>140-57-8</v>
      </c>
      <c r="D342" s="46" t="str">
        <f>IFERROR(VLOOKUP($C342,Acute!$B$6:$R$298,4,FALSE),"--")</f>
        <v>--</v>
      </c>
      <c r="E342" s="47" t="str">
        <f>IFERROR(VLOOKUP($C342,Acute!$B$6:$R$298,8,FALSE),"--")</f>
        <v>--</v>
      </c>
      <c r="F342" s="48" t="str">
        <f>IFERROR(VLOOKUP($C342,Acute!$B$6:$R$298,13,FALSE),"--")</f>
        <v>--</v>
      </c>
      <c r="G342" s="52" t="str">
        <f>IFERROR(VLOOKUP($C342,Acute!$B$6:$R$298,6,FALSE),"--")</f>
        <v>--</v>
      </c>
      <c r="H342" s="47" t="str">
        <f>IFERROR(VLOOKUP($C342,Acute!$B$6:$R$298,10,FALSE),"--")</f>
        <v>--</v>
      </c>
      <c r="I342" s="53" t="str">
        <f>IFERROR(VLOOKUP($C342,Acute!$B$6:$R$298,16,FALSE),"--")</f>
        <v>--</v>
      </c>
      <c r="J342" s="219">
        <f t="shared" si="5"/>
        <v>0</v>
      </c>
    </row>
    <row r="343" spans="2:10" ht="15" hidden="1">
      <c r="B343" s="55" t="str">
        <f>Residential!A343</f>
        <v>TCDD, 2,3,7,8-</v>
      </c>
      <c r="C343" s="7" t="str">
        <f>Residential!B343</f>
        <v>1746-01-6</v>
      </c>
      <c r="D343" s="46" t="str">
        <f>IFERROR(VLOOKUP($C343,Acute!$B$6:$R$298,4,FALSE),"--")</f>
        <v>--</v>
      </c>
      <c r="E343" s="47" t="str">
        <f>IFERROR(VLOOKUP($C343,Acute!$B$6:$R$298,8,FALSE),"--")</f>
        <v>--</v>
      </c>
      <c r="F343" s="48" t="str">
        <f>IFERROR(VLOOKUP($C343,Acute!$B$6:$R$298,13,FALSE),"--")</f>
        <v>--</v>
      </c>
      <c r="G343" s="52" t="str">
        <f>IFERROR(VLOOKUP($C343,Acute!$B$6:$R$298,6,FALSE),"--")</f>
        <v>--</v>
      </c>
      <c r="H343" s="47" t="str">
        <f>IFERROR(VLOOKUP($C343,Acute!$B$6:$R$298,10,FALSE),"--")</f>
        <v>--</v>
      </c>
      <c r="I343" s="53" t="str">
        <f>IFERROR(VLOOKUP($C343,Acute!$B$6:$R$298,16,FALSE),"--")</f>
        <v>--</v>
      </c>
      <c r="J343" s="219">
        <f t="shared" si="5"/>
        <v>0</v>
      </c>
    </row>
    <row r="344" spans="2:10" ht="15" hidden="1">
      <c r="B344" s="55" t="str">
        <f>Residential!A344</f>
        <v>TCDF, 2,3,7,8-</v>
      </c>
      <c r="C344" s="7" t="str">
        <f>Residential!B344</f>
        <v>51207-31-9</v>
      </c>
      <c r="D344" s="46" t="str">
        <f>IFERROR(VLOOKUP($C344,Acute!$B$6:$R$298,4,FALSE),"--")</f>
        <v>--</v>
      </c>
      <c r="E344" s="47" t="str">
        <f>IFERROR(VLOOKUP($C344,Acute!$B$6:$R$298,8,FALSE),"--")</f>
        <v>--</v>
      </c>
      <c r="F344" s="48" t="str">
        <f>IFERROR(VLOOKUP($C344,Acute!$B$6:$R$298,13,FALSE),"--")</f>
        <v>--</v>
      </c>
      <c r="G344" s="52" t="str">
        <f>IFERROR(VLOOKUP($C344,Acute!$B$6:$R$298,6,FALSE),"--")</f>
        <v>--</v>
      </c>
      <c r="H344" s="47" t="str">
        <f>IFERROR(VLOOKUP($C344,Acute!$B$6:$R$298,10,FALSE),"--")</f>
        <v>--</v>
      </c>
      <c r="I344" s="53" t="str">
        <f>IFERROR(VLOOKUP($C344,Acute!$B$6:$R$298,16,FALSE),"--")</f>
        <v>--</v>
      </c>
      <c r="J344" s="219">
        <f t="shared" si="5"/>
        <v>0</v>
      </c>
    </row>
    <row r="345" spans="2:10" ht="15" hidden="1">
      <c r="B345" s="55" t="str">
        <f>Residential!A345</f>
        <v>Tert-Butyl Acetate</v>
      </c>
      <c r="C345" s="7" t="str">
        <f>Residential!B345</f>
        <v>540-88-5</v>
      </c>
      <c r="D345" s="46" t="str">
        <f>IFERROR(VLOOKUP($C345,Acute!$B$6:$R$298,4,FALSE),"--")</f>
        <v>--</v>
      </c>
      <c r="E345" s="47" t="str">
        <f>IFERROR(VLOOKUP($C345,Acute!$B$6:$R$298,8,FALSE),"--")</f>
        <v>--</v>
      </c>
      <c r="F345" s="48" t="str">
        <f>IFERROR(VLOOKUP($C345,Acute!$B$6:$R$298,13,FALSE),"--")</f>
        <v>--</v>
      </c>
      <c r="G345" s="52" t="str">
        <f>IFERROR(VLOOKUP($C345,Acute!$B$6:$R$298,6,FALSE),"--")</f>
        <v>--</v>
      </c>
      <c r="H345" s="47" t="str">
        <f>IFERROR(VLOOKUP($C345,Acute!$B$6:$R$298,10,FALSE),"--")</f>
        <v>--</v>
      </c>
      <c r="I345" s="53" t="str">
        <f>IFERROR(VLOOKUP($C345,Acute!$B$6:$R$298,16,FALSE),"--")</f>
        <v>--</v>
      </c>
      <c r="J345" s="219">
        <f t="shared" si="5"/>
        <v>0</v>
      </c>
    </row>
    <row r="346" spans="2:10" ht="15" hidden="1">
      <c r="B346" s="55" t="str">
        <f>Residential!A346</f>
        <v>Tetrachlorobiphenyl, 3,3',4,4'- (PCB 77)</v>
      </c>
      <c r="C346" s="7" t="str">
        <f>Residential!B346</f>
        <v>32598-13-3</v>
      </c>
      <c r="D346" s="46" t="str">
        <f>IFERROR(VLOOKUP($C346,Acute!$B$6:$R$298,4,FALSE),"--")</f>
        <v>--</v>
      </c>
      <c r="E346" s="47" t="str">
        <f>IFERROR(VLOOKUP($C346,Acute!$B$6:$R$298,8,FALSE),"--")</f>
        <v>--</v>
      </c>
      <c r="F346" s="48" t="str">
        <f>IFERROR(VLOOKUP($C346,Acute!$B$6:$R$298,13,FALSE),"--")</f>
        <v>--</v>
      </c>
      <c r="G346" s="52" t="str">
        <f>IFERROR(VLOOKUP($C346,Acute!$B$6:$R$298,6,FALSE),"--")</f>
        <v>--</v>
      </c>
      <c r="H346" s="47" t="str">
        <f>IFERROR(VLOOKUP($C346,Acute!$B$6:$R$298,10,FALSE),"--")</f>
        <v>--</v>
      </c>
      <c r="I346" s="53" t="str">
        <f>IFERROR(VLOOKUP($C346,Acute!$B$6:$R$298,16,FALSE),"--")</f>
        <v>--</v>
      </c>
      <c r="J346" s="219">
        <f t="shared" si="5"/>
        <v>0</v>
      </c>
    </row>
    <row r="347" spans="2:10" ht="15" hidden="1">
      <c r="B347" s="55" t="str">
        <f>Residential!A347</f>
        <v>Tetrachlorobiphenyl, 3,4,4',5- (PCB 81)</v>
      </c>
      <c r="C347" s="7" t="str">
        <f>Residential!B347</f>
        <v>70362-50-4</v>
      </c>
      <c r="D347" s="46" t="str">
        <f>IFERROR(VLOOKUP($C347,Acute!$B$6:$R$298,4,FALSE),"--")</f>
        <v>--</v>
      </c>
      <c r="E347" s="47" t="str">
        <f>IFERROR(VLOOKUP($C347,Acute!$B$6:$R$298,8,FALSE),"--")</f>
        <v>--</v>
      </c>
      <c r="F347" s="48" t="str">
        <f>IFERROR(VLOOKUP($C347,Acute!$B$6:$R$298,13,FALSE),"--")</f>
        <v>--</v>
      </c>
      <c r="G347" s="52" t="str">
        <f>IFERROR(VLOOKUP($C347,Acute!$B$6:$R$298,6,FALSE),"--")</f>
        <v>--</v>
      </c>
      <c r="H347" s="47" t="str">
        <f>IFERROR(VLOOKUP($C347,Acute!$B$6:$R$298,10,FALSE),"--")</f>
        <v>--</v>
      </c>
      <c r="I347" s="53" t="str">
        <f>IFERROR(VLOOKUP($C347,Acute!$B$6:$R$298,16,FALSE),"--")</f>
        <v>--</v>
      </c>
      <c r="J347" s="219">
        <f t="shared" si="5"/>
        <v>0</v>
      </c>
    </row>
    <row r="348" spans="2:10" ht="15" hidden="1">
      <c r="B348" s="55" t="str">
        <f>Residential!A348</f>
        <v>Tetrachloroethane, 1,1,1,2-</v>
      </c>
      <c r="C348" s="7" t="str">
        <f>Residential!B348</f>
        <v>630-20-6</v>
      </c>
      <c r="D348" s="46" t="str">
        <f>IFERROR(VLOOKUP($C348,Acute!$B$6:$R$298,4,FALSE),"--")</f>
        <v>--</v>
      </c>
      <c r="E348" s="47" t="str">
        <f>IFERROR(VLOOKUP($C348,Acute!$B$6:$R$298,8,FALSE),"--")</f>
        <v>--</v>
      </c>
      <c r="F348" s="48" t="str">
        <f>IFERROR(VLOOKUP($C348,Acute!$B$6:$R$298,13,FALSE),"--")</f>
        <v>--</v>
      </c>
      <c r="G348" s="52" t="str">
        <f>IFERROR(VLOOKUP($C348,Acute!$B$6:$R$298,6,FALSE),"--")</f>
        <v>--</v>
      </c>
      <c r="H348" s="47" t="str">
        <f>IFERROR(VLOOKUP($C348,Acute!$B$6:$R$298,10,FALSE),"--")</f>
        <v>--</v>
      </c>
      <c r="I348" s="53" t="str">
        <f>IFERROR(VLOOKUP($C348,Acute!$B$6:$R$298,16,FALSE),"--")</f>
        <v>--</v>
      </c>
      <c r="J348" s="219">
        <f t="shared" si="5"/>
        <v>0</v>
      </c>
    </row>
    <row r="349" spans="2:10" ht="15" hidden="1">
      <c r="B349" s="55" t="str">
        <f>Residential!A349</f>
        <v>Tetrachloroethane, 1,1,2,2-</v>
      </c>
      <c r="C349" s="7" t="str">
        <f>Residential!B349</f>
        <v>79-34-5</v>
      </c>
      <c r="D349" s="46" t="str">
        <f>IFERROR(VLOOKUP($C349,Acute!$B$6:$R$298,4,FALSE),"--")</f>
        <v>--</v>
      </c>
      <c r="E349" s="47" t="str">
        <f>IFERROR(VLOOKUP($C349,Acute!$B$6:$R$298,8,FALSE),"--")</f>
        <v>--</v>
      </c>
      <c r="F349" s="48" t="str">
        <f>IFERROR(VLOOKUP($C349,Acute!$B$6:$R$298,13,FALSE),"--")</f>
        <v>--</v>
      </c>
      <c r="G349" s="52" t="str">
        <f>IFERROR(VLOOKUP($C349,Acute!$B$6:$R$298,6,FALSE),"--")</f>
        <v>--</v>
      </c>
      <c r="H349" s="47" t="str">
        <f>IFERROR(VLOOKUP($C349,Acute!$B$6:$R$298,10,FALSE),"--")</f>
        <v>--</v>
      </c>
      <c r="I349" s="53" t="str">
        <f>IFERROR(VLOOKUP($C349,Acute!$B$6:$R$298,16,FALSE),"--")</f>
        <v>--</v>
      </c>
      <c r="J349" s="219">
        <f t="shared" si="5"/>
        <v>0</v>
      </c>
    </row>
    <row r="350" spans="2:10" ht="14.25">
      <c r="B350" s="417" t="str">
        <f>Residential!A350</f>
        <v>Tetrachloroethylene</v>
      </c>
      <c r="C350" s="418" t="str">
        <f>Residential!B350</f>
        <v>127-18-4</v>
      </c>
      <c r="D350" s="404">
        <f>IFERROR(VLOOKUP($C350,Acute!$B$6:$R$298,4,FALSE),"--")</f>
        <v>41</v>
      </c>
      <c r="E350" s="392">
        <f>IFERROR(VLOOKUP($C350,Acute!$B$6:$R$298,8,FALSE),"--")</f>
        <v>1400</v>
      </c>
      <c r="F350" s="398">
        <f>IFERROR(VLOOKUP($C350,Acute!$B$6:$R$298,13,FALSE),"--")</f>
        <v>110</v>
      </c>
      <c r="G350" s="404">
        <f>IFERROR(VLOOKUP($C350,Acute!$B$6:$R$298,6,FALSE),"--")</f>
        <v>120</v>
      </c>
      <c r="H350" s="392">
        <f>IFERROR(VLOOKUP($C350,Acute!$B$6:$R$298,10,FALSE),"--")</f>
        <v>4000</v>
      </c>
      <c r="I350" s="398">
        <f>IFERROR(VLOOKUP($C350,Acute!$B$6:$R$298,16,FALSE),"--")</f>
        <v>320</v>
      </c>
      <c r="J350" s="219">
        <f t="shared" si="5"/>
        <v>1</v>
      </c>
    </row>
    <row r="351" spans="2:10" ht="15" hidden="1">
      <c r="B351" s="55" t="str">
        <f>Residential!A351</f>
        <v>Tetrafluoroethane, 1,1,1,2-</v>
      </c>
      <c r="C351" s="7" t="str">
        <f>Residential!B351</f>
        <v>811-97-2</v>
      </c>
      <c r="D351" s="46" t="str">
        <f>IFERROR(VLOOKUP($C351,Acute!$B$6:$R$298,4,FALSE),"--")</f>
        <v>--</v>
      </c>
      <c r="E351" s="47" t="str">
        <f>IFERROR(VLOOKUP($C351,Acute!$B$6:$R$298,8,FALSE),"--")</f>
        <v>--</v>
      </c>
      <c r="F351" s="48" t="str">
        <f>IFERROR(VLOOKUP($C351,Acute!$B$6:$R$298,13,FALSE),"--")</f>
        <v>--</v>
      </c>
      <c r="G351" s="52" t="str">
        <f>IFERROR(VLOOKUP($C351,Acute!$B$6:$R$298,6,FALSE),"--")</f>
        <v>--</v>
      </c>
      <c r="H351" s="47" t="str">
        <f>IFERROR(VLOOKUP($C351,Acute!$B$6:$R$298,10,FALSE),"--")</f>
        <v>--</v>
      </c>
      <c r="I351" s="53" t="str">
        <f>IFERROR(VLOOKUP($C351,Acute!$B$6:$R$298,16,FALSE),"--")</f>
        <v>--</v>
      </c>
      <c r="J351" s="219">
        <f t="shared" si="5"/>
        <v>0</v>
      </c>
    </row>
    <row r="352" spans="2:10" ht="15" hidden="1">
      <c r="B352" s="55" t="str">
        <f>Residential!A352</f>
        <v>Tetrahydrofuran</v>
      </c>
      <c r="C352" s="7" t="str">
        <f>Residential!B352</f>
        <v>109-99-9</v>
      </c>
      <c r="D352" s="46" t="str">
        <f>IFERROR(VLOOKUP($C352,Acute!$B$6:$R$298,4,FALSE),"--")</f>
        <v>--</v>
      </c>
      <c r="E352" s="47" t="str">
        <f>IFERROR(VLOOKUP($C352,Acute!$B$6:$R$298,8,FALSE),"--")</f>
        <v>--</v>
      </c>
      <c r="F352" s="48" t="str">
        <f>IFERROR(VLOOKUP($C352,Acute!$B$6:$R$298,13,FALSE),"--")</f>
        <v>--</v>
      </c>
      <c r="G352" s="52" t="str">
        <f>IFERROR(VLOOKUP($C352,Acute!$B$6:$R$298,6,FALSE),"--")</f>
        <v>--</v>
      </c>
      <c r="H352" s="47" t="str">
        <f>IFERROR(VLOOKUP($C352,Acute!$B$6:$R$298,10,FALSE),"--")</f>
        <v>--</v>
      </c>
      <c r="I352" s="53" t="str">
        <f>IFERROR(VLOOKUP($C352,Acute!$B$6:$R$298,16,FALSE),"--")</f>
        <v>--</v>
      </c>
      <c r="J352" s="219">
        <f t="shared" si="5"/>
        <v>0</v>
      </c>
    </row>
    <row r="353" spans="2:10" ht="14.25">
      <c r="B353" s="417" t="str">
        <f>Residential!A353</f>
        <v>Titanium Tetrachloride</v>
      </c>
      <c r="C353" s="418" t="str">
        <f>Residential!B353</f>
        <v>7550-45-0</v>
      </c>
      <c r="D353" s="404">
        <f>IFERROR(VLOOKUP($C353,Acute!$B$6:$R$298,4,FALSE),"--")</f>
        <v>10</v>
      </c>
      <c r="E353" s="392">
        <f>IFERROR(VLOOKUP($C353,Acute!$B$6:$R$298,8,FALSE),"--")</f>
        <v>330</v>
      </c>
      <c r="F353" s="398" t="str">
        <f>IFERROR(VLOOKUP($C353,Acute!$B$6:$R$298,13,FALSE),"--")</f>
        <v>NC</v>
      </c>
      <c r="G353" s="404">
        <f>IFERROR(VLOOKUP($C353,Acute!$B$6:$R$298,6,FALSE),"--")</f>
        <v>30</v>
      </c>
      <c r="H353" s="392">
        <f>IFERROR(VLOOKUP($C353,Acute!$B$6:$R$298,10,FALSE),"--")</f>
        <v>1000</v>
      </c>
      <c r="I353" s="398" t="str">
        <f>IFERROR(VLOOKUP($C353,Acute!$B$6:$R$298,16,FALSE),"--")</f>
        <v>NC</v>
      </c>
      <c r="J353" s="219">
        <f t="shared" si="5"/>
        <v>1</v>
      </c>
    </row>
    <row r="354" spans="2:10" ht="14.25">
      <c r="B354" s="419" t="str">
        <f>Residential!A354</f>
        <v>Toluene</v>
      </c>
      <c r="C354" s="420" t="str">
        <f>Residential!B354</f>
        <v>108-88-3</v>
      </c>
      <c r="D354" s="410">
        <f>IFERROR(VLOOKUP($C354,Acute!$B$6:$R$298,4,FALSE),"--")</f>
        <v>7500</v>
      </c>
      <c r="E354" s="395">
        <f>IFERROR(VLOOKUP($C354,Acute!$B$6:$R$298,8,FALSE),"--")</f>
        <v>250000</v>
      </c>
      <c r="F354" s="412">
        <f>IFERROR(VLOOKUP($C354,Acute!$B$6:$R$298,13,FALSE),"--")</f>
        <v>52000</v>
      </c>
      <c r="G354" s="410">
        <f>IFERROR(VLOOKUP($C354,Acute!$B$6:$R$298,6,FALSE),"--")</f>
        <v>23000</v>
      </c>
      <c r="H354" s="396">
        <f>IFERROR(VLOOKUP($C354,Acute!$B$6:$R$298,10,FALSE),"--")</f>
        <v>770000</v>
      </c>
      <c r="I354" s="412">
        <f>IFERROR(VLOOKUP($C354,Acute!$B$6:$R$298,16,FALSE),"--")</f>
        <v>160000</v>
      </c>
      <c r="J354" s="219">
        <f t="shared" si="5"/>
        <v>1</v>
      </c>
    </row>
    <row r="355" spans="2:10" ht="14.25">
      <c r="B355" s="417" t="str">
        <f>Residential!A355</f>
        <v>Toluene-2,4-diisocyanate</v>
      </c>
      <c r="C355" s="418" t="str">
        <f>Residential!B355</f>
        <v>584-84-9</v>
      </c>
      <c r="D355" s="409">
        <f>IFERROR(VLOOKUP($C355,Acute!$B$6:$R$298,4,FALSE),"--")</f>
        <v>7.0999999999999994E-2</v>
      </c>
      <c r="E355" s="394">
        <f>IFERROR(VLOOKUP($C355,Acute!$B$6:$R$298,8,FALSE),"--")</f>
        <v>2.4</v>
      </c>
      <c r="F355" s="398">
        <f>IFERROR(VLOOKUP($C355,Acute!$B$6:$R$298,13,FALSE),"--")</f>
        <v>510</v>
      </c>
      <c r="G355" s="405">
        <f>IFERROR(VLOOKUP($C355,Acute!$B$6:$R$298,6,FALSE),"--")</f>
        <v>0.21</v>
      </c>
      <c r="H355" s="394">
        <f>IFERROR(VLOOKUP($C355,Acute!$B$6:$R$298,10,FALSE),"--")</f>
        <v>7</v>
      </c>
      <c r="I355" s="398">
        <f>IFERROR(VLOOKUP($C355,Acute!$B$6:$R$298,16,FALSE),"--")</f>
        <v>1500</v>
      </c>
      <c r="J355" s="219">
        <f t="shared" si="5"/>
        <v>1</v>
      </c>
    </row>
    <row r="356" spans="2:10" ht="15" hidden="1">
      <c r="B356" s="55" t="str">
        <f>Residential!A356</f>
        <v>Toluene-2,6-diisocyanate</v>
      </c>
      <c r="C356" s="7" t="str">
        <f>Residential!B356</f>
        <v>91-08-7</v>
      </c>
      <c r="D356" s="46" t="str">
        <f>IFERROR(VLOOKUP($C356,Acute!$B$6:$R$298,4,FALSE),"--")</f>
        <v>--</v>
      </c>
      <c r="E356" s="47" t="str">
        <f>IFERROR(VLOOKUP($C356,Acute!$B$6:$R$298,8,FALSE),"--")</f>
        <v>--</v>
      </c>
      <c r="F356" s="48" t="str">
        <f>IFERROR(VLOOKUP($C356,Acute!$B$6:$R$298,13,FALSE),"--")</f>
        <v>--</v>
      </c>
      <c r="G356" s="52" t="str">
        <f>IFERROR(VLOOKUP($C356,Acute!$B$6:$R$298,6,FALSE),"--")</f>
        <v>--</v>
      </c>
      <c r="H356" s="47" t="str">
        <f>IFERROR(VLOOKUP($C356,Acute!$B$6:$R$298,10,FALSE),"--")</f>
        <v>--</v>
      </c>
      <c r="I356" s="53" t="str">
        <f>IFERROR(VLOOKUP($C356,Acute!$B$6:$R$298,16,FALSE),"--")</f>
        <v>--</v>
      </c>
      <c r="J356" s="219">
        <f t="shared" si="5"/>
        <v>0</v>
      </c>
    </row>
    <row r="357" spans="2:10" ht="15" hidden="1">
      <c r="B357" s="55" t="str">
        <f>Residential!A357</f>
        <v>Toluidine, o- (Methylaniline, 2-)</v>
      </c>
      <c r="C357" s="7" t="str">
        <f>Residential!B357</f>
        <v>95-53-4</v>
      </c>
      <c r="D357" s="46" t="str">
        <f>IFERROR(VLOOKUP($C357,Acute!$B$6:$R$298,4,FALSE),"--")</f>
        <v>--</v>
      </c>
      <c r="E357" s="47" t="str">
        <f>IFERROR(VLOOKUP($C357,Acute!$B$6:$R$298,8,FALSE),"--")</f>
        <v>--</v>
      </c>
      <c r="F357" s="48" t="str">
        <f>IFERROR(VLOOKUP($C357,Acute!$B$6:$R$298,13,FALSE),"--")</f>
        <v>--</v>
      </c>
      <c r="G357" s="52" t="str">
        <f>IFERROR(VLOOKUP($C357,Acute!$B$6:$R$298,6,FALSE),"--")</f>
        <v>--</v>
      </c>
      <c r="H357" s="47" t="str">
        <f>IFERROR(VLOOKUP($C357,Acute!$B$6:$R$298,10,FALSE),"--")</f>
        <v>--</v>
      </c>
      <c r="I357" s="53" t="str">
        <f>IFERROR(VLOOKUP($C357,Acute!$B$6:$R$298,16,FALSE),"--")</f>
        <v>--</v>
      </c>
      <c r="J357" s="219">
        <f t="shared" si="5"/>
        <v>0</v>
      </c>
    </row>
    <row r="358" spans="2:10" ht="15" hidden="1">
      <c r="B358" s="55" t="str">
        <f>Residential!A358</f>
        <v>Total Petroleum Hydrocarbons (Aliphatic Low)</v>
      </c>
      <c r="C358" s="7" t="str">
        <f>Residential!B358</f>
        <v>NA</v>
      </c>
      <c r="D358" s="46" t="str">
        <f>IFERROR(VLOOKUP($C358,Acute!$B$6:$R$298,4,FALSE),"--")</f>
        <v>--</v>
      </c>
      <c r="E358" s="47" t="str">
        <f>IFERROR(VLOOKUP($C358,Acute!$B$6:$R$298,8,FALSE),"--")</f>
        <v>--</v>
      </c>
      <c r="F358" s="48" t="str">
        <f>IFERROR(VLOOKUP($C358,Acute!$B$6:$R$298,13,FALSE),"--")</f>
        <v>--</v>
      </c>
      <c r="G358" s="52" t="str">
        <f>IFERROR(VLOOKUP($C358,Acute!$B$6:$R$298,6,FALSE),"--")</f>
        <v>--</v>
      </c>
      <c r="H358" s="47" t="str">
        <f>IFERROR(VLOOKUP($C358,Acute!$B$6:$R$298,10,FALSE),"--")</f>
        <v>--</v>
      </c>
      <c r="I358" s="53" t="str">
        <f>IFERROR(VLOOKUP($C358,Acute!$B$6:$R$298,16,FALSE),"--")</f>
        <v>--</v>
      </c>
      <c r="J358" s="219">
        <f t="shared" si="5"/>
        <v>0</v>
      </c>
    </row>
    <row r="359" spans="2:10" ht="15" hidden="1">
      <c r="B359" s="55" t="str">
        <f>Residential!A359</f>
        <v>Total Petroleum Hydrocarbons (Aliphatic Medium)</v>
      </c>
      <c r="C359" s="7" t="str">
        <f>Residential!B359</f>
        <v>NA</v>
      </c>
      <c r="D359" s="46" t="str">
        <f>IFERROR(VLOOKUP($C359,Acute!$B$6:$R$298,4,FALSE),"--")</f>
        <v>--</v>
      </c>
      <c r="E359" s="47" t="str">
        <f>IFERROR(VLOOKUP($C359,Acute!$B$6:$R$298,8,FALSE),"--")</f>
        <v>--</v>
      </c>
      <c r="F359" s="48" t="str">
        <f>IFERROR(VLOOKUP($C359,Acute!$B$6:$R$298,13,FALSE),"--")</f>
        <v>--</v>
      </c>
      <c r="G359" s="52" t="str">
        <f>IFERROR(VLOOKUP($C359,Acute!$B$6:$R$298,6,FALSE),"--")</f>
        <v>--</v>
      </c>
      <c r="H359" s="47" t="str">
        <f>IFERROR(VLOOKUP($C359,Acute!$B$6:$R$298,10,FALSE),"--")</f>
        <v>--</v>
      </c>
      <c r="I359" s="53" t="str">
        <f>IFERROR(VLOOKUP($C359,Acute!$B$6:$R$298,16,FALSE),"--")</f>
        <v>--</v>
      </c>
      <c r="J359" s="219">
        <f t="shared" si="5"/>
        <v>0</v>
      </c>
    </row>
    <row r="360" spans="2:10" ht="15" hidden="1">
      <c r="B360" s="55" t="str">
        <f>Residential!A360</f>
        <v>Total Petroleum Hydrocarbons (Aromatic High)</v>
      </c>
      <c r="C360" s="7" t="str">
        <f>Residential!B360</f>
        <v>NA</v>
      </c>
      <c r="D360" s="46" t="str">
        <f>IFERROR(VLOOKUP($C360,Acute!$B$6:$R$298,4,FALSE),"--")</f>
        <v>--</v>
      </c>
      <c r="E360" s="47" t="str">
        <f>IFERROR(VLOOKUP($C360,Acute!$B$6:$R$298,8,FALSE),"--")</f>
        <v>--</v>
      </c>
      <c r="F360" s="48" t="str">
        <f>IFERROR(VLOOKUP($C360,Acute!$B$6:$R$298,13,FALSE),"--")</f>
        <v>--</v>
      </c>
      <c r="G360" s="52" t="str">
        <f>IFERROR(VLOOKUP($C360,Acute!$B$6:$R$298,6,FALSE),"--")</f>
        <v>--</v>
      </c>
      <c r="H360" s="47" t="str">
        <f>IFERROR(VLOOKUP($C360,Acute!$B$6:$R$298,10,FALSE),"--")</f>
        <v>--</v>
      </c>
      <c r="I360" s="53" t="str">
        <f>IFERROR(VLOOKUP($C360,Acute!$B$6:$R$298,16,FALSE),"--")</f>
        <v>--</v>
      </c>
      <c r="J360" s="219">
        <f t="shared" si="5"/>
        <v>0</v>
      </c>
    </row>
    <row r="361" spans="2:10" ht="15" hidden="1">
      <c r="B361" s="55" t="str">
        <f>Residential!A361</f>
        <v>Total Petroleum Hydrocarbons (Aromatic Medium)</v>
      </c>
      <c r="C361" s="7" t="str">
        <f>Residential!B361</f>
        <v>NA</v>
      </c>
      <c r="D361" s="46" t="str">
        <f>IFERROR(VLOOKUP($C361,Acute!$B$6:$R$298,4,FALSE),"--")</f>
        <v>--</v>
      </c>
      <c r="E361" s="47" t="str">
        <f>IFERROR(VLOOKUP($C361,Acute!$B$6:$R$298,8,FALSE),"--")</f>
        <v>--</v>
      </c>
      <c r="F361" s="48" t="str">
        <f>IFERROR(VLOOKUP($C361,Acute!$B$6:$R$298,13,FALSE),"--")</f>
        <v>--</v>
      </c>
      <c r="G361" s="52" t="str">
        <f>IFERROR(VLOOKUP($C361,Acute!$B$6:$R$298,6,FALSE),"--")</f>
        <v>--</v>
      </c>
      <c r="H361" s="47" t="str">
        <f>IFERROR(VLOOKUP($C361,Acute!$B$6:$R$298,10,FALSE),"--")</f>
        <v>--</v>
      </c>
      <c r="I361" s="53" t="str">
        <f>IFERROR(VLOOKUP($C361,Acute!$B$6:$R$298,16,FALSE),"--")</f>
        <v>--</v>
      </c>
      <c r="J361" s="219">
        <f t="shared" si="5"/>
        <v>0</v>
      </c>
    </row>
    <row r="362" spans="2:10" ht="15" hidden="1">
      <c r="B362" s="55" t="str">
        <f>Residential!A362</f>
        <v>Toxaphene</v>
      </c>
      <c r="C362" s="7" t="str">
        <f>Residential!B362</f>
        <v>8001-35-2</v>
      </c>
      <c r="D362" s="46" t="str">
        <f>IFERROR(VLOOKUP($C362,Acute!$B$6:$R$298,4,FALSE),"--")</f>
        <v>--</v>
      </c>
      <c r="E362" s="47" t="str">
        <f>IFERROR(VLOOKUP($C362,Acute!$B$6:$R$298,8,FALSE),"--")</f>
        <v>--</v>
      </c>
      <c r="F362" s="48" t="str">
        <f>IFERROR(VLOOKUP($C362,Acute!$B$6:$R$298,13,FALSE),"--")</f>
        <v>--</v>
      </c>
      <c r="G362" s="52" t="str">
        <f>IFERROR(VLOOKUP($C362,Acute!$B$6:$R$298,6,FALSE),"--")</f>
        <v>--</v>
      </c>
      <c r="H362" s="47" t="str">
        <f>IFERROR(VLOOKUP($C362,Acute!$B$6:$R$298,10,FALSE),"--")</f>
        <v>--</v>
      </c>
      <c r="I362" s="53" t="str">
        <f>IFERROR(VLOOKUP($C362,Acute!$B$6:$R$298,16,FALSE),"--")</f>
        <v>--</v>
      </c>
      <c r="J362" s="219">
        <f t="shared" si="5"/>
        <v>0</v>
      </c>
    </row>
    <row r="363" spans="2:10" ht="15" hidden="1">
      <c r="B363" s="55" t="str">
        <f>Residential!A363</f>
        <v>Trichloro-1,2,2-trifluoroethane, 1,1,2-</v>
      </c>
      <c r="C363" s="7" t="str">
        <f>Residential!B363</f>
        <v>76-13-1</v>
      </c>
      <c r="D363" s="46" t="str">
        <f>IFERROR(VLOOKUP($C363,Acute!$B$6:$R$298,4,FALSE),"--")</f>
        <v>--</v>
      </c>
      <c r="E363" s="47" t="str">
        <f>IFERROR(VLOOKUP($C363,Acute!$B$6:$R$298,8,FALSE),"--")</f>
        <v>--</v>
      </c>
      <c r="F363" s="48" t="str">
        <f>IFERROR(VLOOKUP($C363,Acute!$B$6:$R$298,13,FALSE),"--")</f>
        <v>--</v>
      </c>
      <c r="G363" s="52" t="str">
        <f>IFERROR(VLOOKUP($C363,Acute!$B$6:$R$298,6,FALSE),"--")</f>
        <v>--</v>
      </c>
      <c r="H363" s="47" t="str">
        <f>IFERROR(VLOOKUP($C363,Acute!$B$6:$R$298,10,FALSE),"--")</f>
        <v>--</v>
      </c>
      <c r="I363" s="53" t="str">
        <f>IFERROR(VLOOKUP($C363,Acute!$B$6:$R$298,16,FALSE),"--")</f>
        <v>--</v>
      </c>
      <c r="J363" s="219">
        <f t="shared" si="5"/>
        <v>0</v>
      </c>
    </row>
    <row r="364" spans="2:10" ht="15" hidden="1">
      <c r="B364" s="55" t="str">
        <f>Residential!A364</f>
        <v>Trichlorobenzene, 1,2,4-</v>
      </c>
      <c r="C364" s="7" t="str">
        <f>Residential!B364</f>
        <v>120-82-1</v>
      </c>
      <c r="D364" s="46" t="str">
        <f>IFERROR(VLOOKUP($C364,Acute!$B$6:$R$298,4,FALSE),"--")</f>
        <v>--</v>
      </c>
      <c r="E364" s="47" t="str">
        <f>IFERROR(VLOOKUP($C364,Acute!$B$6:$R$298,8,FALSE),"--")</f>
        <v>--</v>
      </c>
      <c r="F364" s="48" t="str">
        <f>IFERROR(VLOOKUP($C364,Acute!$B$6:$R$298,13,FALSE),"--")</f>
        <v>--</v>
      </c>
      <c r="G364" s="52" t="str">
        <f>IFERROR(VLOOKUP($C364,Acute!$B$6:$R$298,6,FALSE),"--")</f>
        <v>--</v>
      </c>
      <c r="H364" s="47" t="str">
        <f>IFERROR(VLOOKUP($C364,Acute!$B$6:$R$298,10,FALSE),"--")</f>
        <v>--</v>
      </c>
      <c r="I364" s="53" t="str">
        <f>IFERROR(VLOOKUP($C364,Acute!$B$6:$R$298,16,FALSE),"--")</f>
        <v>--</v>
      </c>
      <c r="J364" s="219">
        <f t="shared" si="5"/>
        <v>0</v>
      </c>
    </row>
    <row r="365" spans="2:10" ht="14.25">
      <c r="B365" s="417" t="str">
        <f>Residential!A365</f>
        <v>Trichloroethane, 1,1,1-</v>
      </c>
      <c r="C365" s="418" t="str">
        <f>Residential!B365</f>
        <v>71-55-6</v>
      </c>
      <c r="D365" s="404">
        <f>IFERROR(VLOOKUP($C365,Acute!$B$6:$R$298,4,FALSE),"--")</f>
        <v>11000</v>
      </c>
      <c r="E365" s="392">
        <f>IFERROR(VLOOKUP($C365,Acute!$B$6:$R$298,8,FALSE),"--")</f>
        <v>370000</v>
      </c>
      <c r="F365" s="398">
        <f>IFERROR(VLOOKUP($C365,Acute!$B$6:$R$298,13,FALSE),"--")</f>
        <v>27000</v>
      </c>
      <c r="G365" s="404">
        <f>IFERROR(VLOOKUP($C365,Acute!$B$6:$R$298,6,FALSE),"--")</f>
        <v>33000</v>
      </c>
      <c r="H365" s="392">
        <f>IFERROR(VLOOKUP($C365,Acute!$B$6:$R$298,10,FALSE),"--")</f>
        <v>1100000</v>
      </c>
      <c r="I365" s="398">
        <f>IFERROR(VLOOKUP($C365,Acute!$B$6:$R$298,16,FALSE),"--")</f>
        <v>80000</v>
      </c>
      <c r="J365" s="219">
        <f t="shared" si="5"/>
        <v>1</v>
      </c>
    </row>
    <row r="366" spans="2:10" ht="15" hidden="1">
      <c r="B366" s="55" t="str">
        <f>Residential!A366</f>
        <v>Trichloroethane, 1,1,2-</v>
      </c>
      <c r="C366" s="7" t="str">
        <f>Residential!B366</f>
        <v>79-00-5</v>
      </c>
      <c r="D366" s="46" t="str">
        <f>IFERROR(VLOOKUP($C366,Acute!$B$6:$R$298,4,FALSE),"--")</f>
        <v>--</v>
      </c>
      <c r="E366" s="47" t="str">
        <f>IFERROR(VLOOKUP($C366,Acute!$B$6:$R$298,8,FALSE),"--")</f>
        <v>--</v>
      </c>
      <c r="F366" s="48" t="str">
        <f>IFERROR(VLOOKUP($C366,Acute!$B$6:$R$298,13,FALSE),"--")</f>
        <v>--</v>
      </c>
      <c r="G366" s="52" t="str">
        <f>IFERROR(VLOOKUP($C366,Acute!$B$6:$R$298,6,FALSE),"--")</f>
        <v>--</v>
      </c>
      <c r="H366" s="47" t="str">
        <f>IFERROR(VLOOKUP($C366,Acute!$B$6:$R$298,10,FALSE),"--")</f>
        <v>--</v>
      </c>
      <c r="I366" s="53" t="str">
        <f>IFERROR(VLOOKUP($C366,Acute!$B$6:$R$298,16,FALSE),"--")</f>
        <v>--</v>
      </c>
      <c r="J366" s="219">
        <f t="shared" si="5"/>
        <v>0</v>
      </c>
    </row>
    <row r="367" spans="2:10" ht="14.25">
      <c r="B367" s="417" t="str">
        <f>Residential!A367</f>
        <v>Trichloroethylene</v>
      </c>
      <c r="C367" s="418" t="str">
        <f>Residential!B367</f>
        <v>79-01-6</v>
      </c>
      <c r="D367" s="397">
        <f>IFERROR(VLOOKUP($C367,Acute!$B$6:$R$298,4,FALSE),"--")</f>
        <v>2.1</v>
      </c>
      <c r="E367" s="392">
        <f>IFERROR(VLOOKUP($C367,Acute!$B$6:$R$298,8,FALSE),"--")</f>
        <v>70</v>
      </c>
      <c r="F367" s="416">
        <f>IFERROR(VLOOKUP($C367,Acute!$B$6:$R$298,13,FALSE),"--")</f>
        <v>9.3000000000000007</v>
      </c>
      <c r="G367" s="397">
        <f>IFERROR(VLOOKUP($C367,Acute!$B$6:$R$298,6,FALSE),"--")</f>
        <v>6.3</v>
      </c>
      <c r="H367" s="392">
        <f>IFERROR(VLOOKUP($C367,Acute!$B$6:$R$298,10,FALSE),"--")</f>
        <v>210</v>
      </c>
      <c r="I367" s="398">
        <f>IFERROR(VLOOKUP($C367,Acute!$B$6:$R$298,16,FALSE),"--")</f>
        <v>28</v>
      </c>
      <c r="J367" s="219">
        <f t="shared" si="5"/>
        <v>1</v>
      </c>
    </row>
    <row r="368" spans="2:10" ht="15" hidden="1">
      <c r="B368" s="55" t="str">
        <f>Residential!A368</f>
        <v>Trichlorophenol, 2,4,6-</v>
      </c>
      <c r="C368" s="7" t="str">
        <f>Residential!B368</f>
        <v>88-06-2</v>
      </c>
      <c r="D368" s="215" t="str">
        <f>IFERROR(VLOOKUP($C368,Acute!$B$6:$R$298,4,FALSE),"--")</f>
        <v>--</v>
      </c>
      <c r="E368" s="47" t="str">
        <f>IFERROR(VLOOKUP($C368,Acute!$B$6:$R$298,8,FALSE),"--")</f>
        <v>--</v>
      </c>
      <c r="F368" s="48" t="str">
        <f>IFERROR(VLOOKUP($C368,Acute!$B$6:$R$298,13,FALSE),"--")</f>
        <v>--</v>
      </c>
      <c r="G368" s="216" t="str">
        <f>IFERROR(VLOOKUP($C368,Acute!$B$6:$R$298,6,FALSE),"--")</f>
        <v>--</v>
      </c>
      <c r="H368" s="47" t="str">
        <f>IFERROR(VLOOKUP($C368,Acute!$B$6:$R$298,10,FALSE),"--")</f>
        <v>--</v>
      </c>
      <c r="I368" s="53" t="str">
        <f>IFERROR(VLOOKUP($C368,Acute!$B$6:$R$298,16,FALSE),"--")</f>
        <v>--</v>
      </c>
      <c r="J368" s="219">
        <f t="shared" si="5"/>
        <v>0</v>
      </c>
    </row>
    <row r="369" spans="2:10" ht="14.25">
      <c r="B369" s="417" t="str">
        <f>Residential!A369</f>
        <v>Trichloropropane, 1,2,3-</v>
      </c>
      <c r="C369" s="418" t="str">
        <f>Residential!B369</f>
        <v>96-18-4</v>
      </c>
      <c r="D369" s="397">
        <f>IFERROR(VLOOKUP($C369,Acute!$B$6:$R$298,4,FALSE),"--")</f>
        <v>1.8</v>
      </c>
      <c r="E369" s="392">
        <f>IFERROR(VLOOKUP($C369,Acute!$B$6:$R$298,8,FALSE),"--")</f>
        <v>60</v>
      </c>
      <c r="F369" s="398">
        <f>IFERROR(VLOOKUP($C369,Acute!$B$6:$R$298,13,FALSE),"--")</f>
        <v>270</v>
      </c>
      <c r="G369" s="397">
        <f>IFERROR(VLOOKUP($C369,Acute!$B$6:$R$298,6,FALSE),"--")</f>
        <v>5.4</v>
      </c>
      <c r="H369" s="392">
        <f>IFERROR(VLOOKUP($C369,Acute!$B$6:$R$298,10,FALSE),"--")</f>
        <v>180</v>
      </c>
      <c r="I369" s="398">
        <f>IFERROR(VLOOKUP($C369,Acute!$B$6:$R$298,16,FALSE),"--")</f>
        <v>820</v>
      </c>
      <c r="J369" s="219">
        <f t="shared" si="5"/>
        <v>1</v>
      </c>
    </row>
    <row r="370" spans="2:10" ht="15" hidden="1">
      <c r="B370" s="55" t="str">
        <f>Residential!A370</f>
        <v>Trichloropropene, 1,2,3-</v>
      </c>
      <c r="C370" s="7" t="str">
        <f>Residential!B370</f>
        <v>96-19-5</v>
      </c>
      <c r="D370" s="46" t="str">
        <f>IFERROR(VLOOKUP($C370,Acute!$B$6:$R$298,4,FALSE),"--")</f>
        <v>--</v>
      </c>
      <c r="E370" s="47" t="str">
        <f>IFERROR(VLOOKUP($C370,Acute!$B$6:$R$298,8,FALSE),"--")</f>
        <v>--</v>
      </c>
      <c r="F370" s="48" t="str">
        <f>IFERROR(VLOOKUP($C370,Acute!$B$6:$R$298,13,FALSE),"--")</f>
        <v>--</v>
      </c>
      <c r="G370" s="52" t="str">
        <f>IFERROR(VLOOKUP($C370,Acute!$B$6:$R$298,6,FALSE),"--")</f>
        <v>--</v>
      </c>
      <c r="H370" s="47" t="str">
        <f>IFERROR(VLOOKUP($C370,Acute!$B$6:$R$298,10,FALSE),"--")</f>
        <v>--</v>
      </c>
      <c r="I370" s="53" t="str">
        <f>IFERROR(VLOOKUP($C370,Acute!$B$6:$R$298,16,FALSE),"--")</f>
        <v>--</v>
      </c>
      <c r="J370" s="219">
        <f t="shared" si="5"/>
        <v>0</v>
      </c>
    </row>
    <row r="371" spans="2:10" ht="14.25">
      <c r="B371" s="417" t="str">
        <f>Residential!A371</f>
        <v>Triethylamine</v>
      </c>
      <c r="C371" s="418" t="str">
        <f>Residential!B371</f>
        <v>121-44-8</v>
      </c>
      <c r="D371" s="404">
        <f>IFERROR(VLOOKUP($C371,Acute!$B$6:$R$298,4,FALSE),"--")</f>
        <v>2800</v>
      </c>
      <c r="E371" s="392">
        <f>IFERROR(VLOOKUP($C371,Acute!$B$6:$R$298,8,FALSE),"--")</f>
        <v>93000</v>
      </c>
      <c r="F371" s="398">
        <f>IFERROR(VLOOKUP($C371,Acute!$B$6:$R$298,13,FALSE),"--")</f>
        <v>830000</v>
      </c>
      <c r="G371" s="404">
        <f>IFERROR(VLOOKUP($C371,Acute!$B$6:$R$298,6,FALSE),"--")</f>
        <v>8400</v>
      </c>
      <c r="H371" s="392">
        <f>IFERROR(VLOOKUP($C371,Acute!$B$6:$R$298,10,FALSE),"--")</f>
        <v>280000</v>
      </c>
      <c r="I371" s="398">
        <f>IFERROR(VLOOKUP($C371,Acute!$B$6:$R$298,16,FALSE),"--")</f>
        <v>2500000</v>
      </c>
      <c r="J371" s="219">
        <f t="shared" si="5"/>
        <v>1</v>
      </c>
    </row>
    <row r="372" spans="2:10" ht="15" hidden="1">
      <c r="B372" s="55" t="str">
        <f>Residential!A372</f>
        <v>Trifluoroethane, 1,1,1-</v>
      </c>
      <c r="C372" s="7" t="str">
        <f>Residential!B372</f>
        <v>420-46-2</v>
      </c>
      <c r="D372" s="46" t="str">
        <f>IFERROR(VLOOKUP($C372,Acute!$B$6:$R$298,4,FALSE),"--")</f>
        <v>--</v>
      </c>
      <c r="E372" s="47" t="str">
        <f>IFERROR(VLOOKUP($C372,Acute!$B$6:$R$298,8,FALSE),"--")</f>
        <v>--</v>
      </c>
      <c r="F372" s="48" t="str">
        <f>IFERROR(VLOOKUP($C372,Acute!$B$6:$R$298,13,FALSE),"--")</f>
        <v>--</v>
      </c>
      <c r="G372" s="52" t="str">
        <f>IFERROR(VLOOKUP($C372,Acute!$B$6:$R$298,6,FALSE),"--")</f>
        <v>--</v>
      </c>
      <c r="H372" s="47" t="str">
        <f>IFERROR(VLOOKUP($C372,Acute!$B$6:$R$298,10,FALSE),"--")</f>
        <v>--</v>
      </c>
      <c r="I372" s="53" t="str">
        <f>IFERROR(VLOOKUP($C372,Acute!$B$6:$R$298,16,FALSE),"--")</f>
        <v>--</v>
      </c>
      <c r="J372" s="219">
        <f t="shared" si="5"/>
        <v>0</v>
      </c>
    </row>
    <row r="373" spans="2:10" ht="15" hidden="1">
      <c r="B373" s="55" t="str">
        <f>Residential!A373</f>
        <v>Trimethylbenzene, 1,2,3-</v>
      </c>
      <c r="C373" s="7" t="str">
        <f>Residential!B373</f>
        <v>526-73-8</v>
      </c>
      <c r="D373" s="46" t="str">
        <f>IFERROR(VLOOKUP($C373,Acute!$B$6:$R$298,4,FALSE),"--")</f>
        <v>--</v>
      </c>
      <c r="E373" s="47" t="str">
        <f>IFERROR(VLOOKUP($C373,Acute!$B$6:$R$298,8,FALSE),"--")</f>
        <v>--</v>
      </c>
      <c r="F373" s="48" t="str">
        <f>IFERROR(VLOOKUP($C373,Acute!$B$6:$R$298,13,FALSE),"--")</f>
        <v>--</v>
      </c>
      <c r="G373" s="52" t="str">
        <f>IFERROR(VLOOKUP($C373,Acute!$B$6:$R$298,6,FALSE),"--")</f>
        <v>--</v>
      </c>
      <c r="H373" s="47" t="str">
        <f>IFERROR(VLOOKUP($C373,Acute!$B$6:$R$298,10,FALSE),"--")</f>
        <v>--</v>
      </c>
      <c r="I373" s="53" t="str">
        <f>IFERROR(VLOOKUP($C373,Acute!$B$6:$R$298,16,FALSE),"--")</f>
        <v>--</v>
      </c>
      <c r="J373" s="219">
        <f t="shared" si="5"/>
        <v>0</v>
      </c>
    </row>
    <row r="374" spans="2:10" ht="15" hidden="1">
      <c r="B374" s="55" t="str">
        <f>Residential!A374</f>
        <v>Trimethylbenzene, 1,2,4-</v>
      </c>
      <c r="C374" s="7" t="str">
        <f>Residential!B374</f>
        <v>95-63-6</v>
      </c>
      <c r="D374" s="46" t="str">
        <f>IFERROR(VLOOKUP($C374,Acute!$B$6:$R$298,4,FALSE),"--")</f>
        <v>--</v>
      </c>
      <c r="E374" s="47" t="str">
        <f>IFERROR(VLOOKUP($C374,Acute!$B$6:$R$298,8,FALSE),"--")</f>
        <v>--</v>
      </c>
      <c r="F374" s="48" t="str">
        <f>IFERROR(VLOOKUP($C374,Acute!$B$6:$R$298,13,FALSE),"--")</f>
        <v>--</v>
      </c>
      <c r="G374" s="52" t="str">
        <f>IFERROR(VLOOKUP($C374,Acute!$B$6:$R$298,6,FALSE),"--")</f>
        <v>--</v>
      </c>
      <c r="H374" s="47" t="str">
        <f>IFERROR(VLOOKUP($C374,Acute!$B$6:$R$298,10,FALSE),"--")</f>
        <v>--</v>
      </c>
      <c r="I374" s="53" t="str">
        <f>IFERROR(VLOOKUP($C374,Acute!$B$6:$R$298,16,FALSE),"--")</f>
        <v>--</v>
      </c>
      <c r="J374" s="219">
        <f t="shared" si="5"/>
        <v>0</v>
      </c>
    </row>
    <row r="375" spans="2:10" ht="15" hidden="1">
      <c r="B375" s="55" t="str">
        <f>Residential!A375</f>
        <v>Trimethylbenzene, 1,3,5-</v>
      </c>
      <c r="C375" s="7" t="str">
        <f>Residential!B375</f>
        <v>108-67-8</v>
      </c>
      <c r="D375" s="46" t="str">
        <f>IFERROR(VLOOKUP($C375,Acute!$B$6:$R$298,4,FALSE),"--")</f>
        <v>--</v>
      </c>
      <c r="E375" s="47" t="str">
        <f>IFERROR(VLOOKUP($C375,Acute!$B$6:$R$298,8,FALSE),"--")</f>
        <v>--</v>
      </c>
      <c r="F375" s="48" t="str">
        <f>IFERROR(VLOOKUP($C375,Acute!$B$6:$R$298,13,FALSE),"--")</f>
        <v>--</v>
      </c>
      <c r="G375" s="52" t="str">
        <f>IFERROR(VLOOKUP($C375,Acute!$B$6:$R$298,6,FALSE),"--")</f>
        <v>--</v>
      </c>
      <c r="H375" s="47" t="str">
        <f>IFERROR(VLOOKUP($C375,Acute!$B$6:$R$298,10,FALSE),"--")</f>
        <v>--</v>
      </c>
      <c r="I375" s="53" t="str">
        <f>IFERROR(VLOOKUP($C375,Acute!$B$6:$R$298,16,FALSE),"--")</f>
        <v>--</v>
      </c>
      <c r="J375" s="219">
        <f t="shared" si="5"/>
        <v>0</v>
      </c>
    </row>
    <row r="376" spans="2:10" ht="15" hidden="1">
      <c r="B376" s="55" t="str">
        <f>Residential!A376</f>
        <v>Tris(2,3-dibromopropyl)phosphate</v>
      </c>
      <c r="C376" s="7" t="str">
        <f>Residential!B376</f>
        <v>126-72-7</v>
      </c>
      <c r="D376" s="46" t="str">
        <f>IFERROR(VLOOKUP($C376,Acute!$B$6:$R$298,4,FALSE),"--")</f>
        <v>--</v>
      </c>
      <c r="E376" s="47" t="str">
        <f>IFERROR(VLOOKUP($C376,Acute!$B$6:$R$298,8,FALSE),"--")</f>
        <v>--</v>
      </c>
      <c r="F376" s="48" t="str">
        <f>IFERROR(VLOOKUP($C376,Acute!$B$6:$R$298,13,FALSE),"--")</f>
        <v>--</v>
      </c>
      <c r="G376" s="52" t="str">
        <f>IFERROR(VLOOKUP($C376,Acute!$B$6:$R$298,6,FALSE),"--")</f>
        <v>--</v>
      </c>
      <c r="H376" s="47" t="str">
        <f>IFERROR(VLOOKUP($C376,Acute!$B$6:$R$298,10,FALSE),"--")</f>
        <v>--</v>
      </c>
      <c r="I376" s="53" t="str">
        <f>IFERROR(VLOOKUP($C376,Acute!$B$6:$R$298,16,FALSE),"--")</f>
        <v>--</v>
      </c>
      <c r="J376" s="219">
        <f t="shared" si="5"/>
        <v>0</v>
      </c>
    </row>
    <row r="377" spans="2:10" ht="15" hidden="1">
      <c r="B377" s="55" t="str">
        <f>Residential!A377</f>
        <v>Uranium</v>
      </c>
      <c r="C377" s="7" t="str">
        <f>Residential!B377</f>
        <v>7440-61-1</v>
      </c>
      <c r="D377" s="46" t="str">
        <f>IFERROR(VLOOKUP($C377,Acute!$B$6:$R$298,4,FALSE),"--")</f>
        <v>--</v>
      </c>
      <c r="E377" s="47" t="str">
        <f>IFERROR(VLOOKUP($C377,Acute!$B$6:$R$298,8,FALSE),"--")</f>
        <v>--</v>
      </c>
      <c r="F377" s="48" t="str">
        <f>IFERROR(VLOOKUP($C377,Acute!$B$6:$R$298,13,FALSE),"--")</f>
        <v>--</v>
      </c>
      <c r="G377" s="52" t="str">
        <f>IFERROR(VLOOKUP($C377,Acute!$B$6:$R$298,6,FALSE),"--")</f>
        <v>--</v>
      </c>
      <c r="H377" s="47" t="str">
        <f>IFERROR(VLOOKUP($C377,Acute!$B$6:$R$298,10,FALSE),"--")</f>
        <v>--</v>
      </c>
      <c r="I377" s="53" t="str">
        <f>IFERROR(VLOOKUP($C377,Acute!$B$6:$R$298,16,FALSE),"--")</f>
        <v>--</v>
      </c>
      <c r="J377" s="219">
        <f t="shared" si="5"/>
        <v>0</v>
      </c>
    </row>
    <row r="378" spans="2:10" ht="15" hidden="1">
      <c r="B378" s="55" t="str">
        <f>Residential!A378</f>
        <v>Urethane</v>
      </c>
      <c r="C378" s="7" t="str">
        <f>Residential!B378</f>
        <v>51-79-6</v>
      </c>
      <c r="D378" s="46" t="str">
        <f>IFERROR(VLOOKUP($C378,Acute!$B$6:$R$298,4,FALSE),"--")</f>
        <v>--</v>
      </c>
      <c r="E378" s="47" t="str">
        <f>IFERROR(VLOOKUP($C378,Acute!$B$6:$R$298,8,FALSE),"--")</f>
        <v>--</v>
      </c>
      <c r="F378" s="48" t="str">
        <f>IFERROR(VLOOKUP($C378,Acute!$B$6:$R$298,13,FALSE),"--")</f>
        <v>--</v>
      </c>
      <c r="G378" s="52" t="str">
        <f>IFERROR(VLOOKUP($C378,Acute!$B$6:$R$298,6,FALSE),"--")</f>
        <v>--</v>
      </c>
      <c r="H378" s="47" t="str">
        <f>IFERROR(VLOOKUP($C378,Acute!$B$6:$R$298,10,FALSE),"--")</f>
        <v>--</v>
      </c>
      <c r="I378" s="53" t="str">
        <f>IFERROR(VLOOKUP($C378,Acute!$B$6:$R$298,16,FALSE),"--")</f>
        <v>--</v>
      </c>
      <c r="J378" s="219">
        <f t="shared" si="5"/>
        <v>0</v>
      </c>
    </row>
    <row r="379" spans="2:10" ht="14.25">
      <c r="B379" s="417" t="str">
        <f>Residential!A379</f>
        <v>Vanadium and Compounds</v>
      </c>
      <c r="C379" s="418" t="str">
        <f>Residential!B379</f>
        <v>7440-62-2</v>
      </c>
      <c r="D379" s="404">
        <f>IFERROR(VLOOKUP($C379,Acute!$B$6:$R$298,4,FALSE),"--")</f>
        <v>0.8</v>
      </c>
      <c r="E379" s="392" t="str">
        <f>IFERROR(VLOOKUP($C379,Acute!$B$6:$R$298,8,FALSE),"--")</f>
        <v>NV</v>
      </c>
      <c r="F379" s="398" t="str">
        <f>IFERROR(VLOOKUP($C379,Acute!$B$6:$R$298,13,FALSE),"--")</f>
        <v>NV</v>
      </c>
      <c r="G379" s="404">
        <f>IFERROR(VLOOKUP($C379,Acute!$B$6:$R$298,6,FALSE),"--")</f>
        <v>2.4</v>
      </c>
      <c r="H379" s="392" t="str">
        <f>IFERROR(VLOOKUP($C379,Acute!$B$6:$R$298,10,FALSE),"--")</f>
        <v>NV</v>
      </c>
      <c r="I379" s="398" t="str">
        <f>IFERROR(VLOOKUP($C379,Acute!$B$6:$R$298,16,FALSE),"--")</f>
        <v>NV</v>
      </c>
      <c r="J379" s="219">
        <f t="shared" si="5"/>
        <v>1</v>
      </c>
    </row>
    <row r="380" spans="2:10" ht="14.25">
      <c r="B380" s="417" t="str">
        <f>Residential!A380</f>
        <v>Vanadium Pentoxide</v>
      </c>
      <c r="C380" s="418" t="str">
        <f>Residential!B380</f>
        <v>1314-62-1</v>
      </c>
      <c r="D380" s="405">
        <f>IFERROR(VLOOKUP($C380,Acute!$B$6:$R$298,4,FALSE),"--")</f>
        <v>30</v>
      </c>
      <c r="E380" s="392" t="str">
        <f>IFERROR(VLOOKUP($C380,Acute!$B$6:$R$298,8,FALSE),"--")</f>
        <v>NV</v>
      </c>
      <c r="F380" s="398" t="str">
        <f>IFERROR(VLOOKUP($C380,Acute!$B$6:$R$298,13,FALSE),"--")</f>
        <v>NV</v>
      </c>
      <c r="G380" s="397">
        <f>IFERROR(VLOOKUP($C380,Acute!$B$6:$R$298,6,FALSE),"--")</f>
        <v>90</v>
      </c>
      <c r="H380" s="392" t="str">
        <f>IFERROR(VLOOKUP($C380,Acute!$B$6:$R$298,10,FALSE),"--")</f>
        <v>NV</v>
      </c>
      <c r="I380" s="398" t="str">
        <f>IFERROR(VLOOKUP($C380,Acute!$B$6:$R$298,16,FALSE),"--")</f>
        <v>NV</v>
      </c>
      <c r="J380" s="219">
        <f t="shared" si="5"/>
        <v>1</v>
      </c>
    </row>
    <row r="381" spans="2:10" ht="14.25">
      <c r="B381" s="417" t="str">
        <f>Residential!A381</f>
        <v>Vinyl Acetate</v>
      </c>
      <c r="C381" s="418" t="str">
        <f>Residential!B381</f>
        <v>108-05-4</v>
      </c>
      <c r="D381" s="404">
        <f>IFERROR(VLOOKUP($C381,Acute!$B$6:$R$298,4,FALSE),"--")</f>
        <v>200</v>
      </c>
      <c r="E381" s="392">
        <f>IFERROR(VLOOKUP($C381,Acute!$B$6:$R$298,8,FALSE),"--")</f>
        <v>6700</v>
      </c>
      <c r="F381" s="398">
        <f>IFERROR(VLOOKUP($C381,Acute!$B$6:$R$298,13,FALSE),"--")</f>
        <v>18000</v>
      </c>
      <c r="G381" s="404">
        <f>IFERROR(VLOOKUP($C381,Acute!$B$6:$R$298,6,FALSE),"--")</f>
        <v>600</v>
      </c>
      <c r="H381" s="392">
        <f>IFERROR(VLOOKUP($C381,Acute!$B$6:$R$298,10,FALSE),"--")</f>
        <v>20000</v>
      </c>
      <c r="I381" s="398">
        <f>IFERROR(VLOOKUP($C381,Acute!$B$6:$R$298,16,FALSE),"--")</f>
        <v>55000</v>
      </c>
      <c r="J381" s="219">
        <f t="shared" si="5"/>
        <v>1</v>
      </c>
    </row>
    <row r="382" spans="2:10" ht="15" hidden="1">
      <c r="B382" s="55" t="str">
        <f>Residential!A382</f>
        <v>Vinyl Bromide</v>
      </c>
      <c r="C382" s="7" t="str">
        <f>Residential!B382</f>
        <v>593-60-2</v>
      </c>
      <c r="D382" s="46" t="str">
        <f>IFERROR(VLOOKUP($C382,Acute!$B$6:$R$298,4,FALSE),"--")</f>
        <v>--</v>
      </c>
      <c r="E382" s="47" t="str">
        <f>IFERROR(VLOOKUP($C382,Acute!$B$6:$R$298,8,FALSE),"--")</f>
        <v>--</v>
      </c>
      <c r="F382" s="48" t="str">
        <f>IFERROR(VLOOKUP($C382,Acute!$B$6:$R$298,13,FALSE),"--")</f>
        <v>--</v>
      </c>
      <c r="G382" s="52" t="str">
        <f>IFERROR(VLOOKUP($C382,Acute!$B$6:$R$298,6,FALSE),"--")</f>
        <v>--</v>
      </c>
      <c r="H382" s="47" t="str">
        <f>IFERROR(VLOOKUP($C382,Acute!$B$6:$R$298,10,FALSE),"--")</f>
        <v>--</v>
      </c>
      <c r="I382" s="53" t="str">
        <f>IFERROR(VLOOKUP($C382,Acute!$B$6:$R$298,16,FALSE),"--")</f>
        <v>--</v>
      </c>
      <c r="J382" s="219">
        <f t="shared" si="5"/>
        <v>0</v>
      </c>
    </row>
    <row r="383" spans="2:10" ht="14.25">
      <c r="B383" s="417" t="str">
        <f>Residential!A383</f>
        <v>Vinyl Chloride</v>
      </c>
      <c r="C383" s="418" t="str">
        <f>Residential!B383</f>
        <v>75-01-4</v>
      </c>
      <c r="D383" s="404">
        <f>IFERROR(VLOOKUP($C383,Acute!$B$6:$R$298,4,FALSE),"--")</f>
        <v>1300</v>
      </c>
      <c r="E383" s="392">
        <f>IFERROR(VLOOKUP($C383,Acute!$B$6:$R$298,8,FALSE),"--")</f>
        <v>43000</v>
      </c>
      <c r="F383" s="398">
        <f>IFERROR(VLOOKUP($C383,Acute!$B$6:$R$298,13,FALSE),"--")</f>
        <v>1500</v>
      </c>
      <c r="G383" s="404">
        <f>IFERROR(VLOOKUP($C383,Acute!$B$6:$R$298,6,FALSE),"--")</f>
        <v>3900</v>
      </c>
      <c r="H383" s="392">
        <f>IFERROR(VLOOKUP($C383,Acute!$B$6:$R$298,10,FALSE),"--")</f>
        <v>130000</v>
      </c>
      <c r="I383" s="398">
        <f>IFERROR(VLOOKUP($C383,Acute!$B$6:$R$298,16,FALSE),"--")</f>
        <v>4600</v>
      </c>
      <c r="J383" s="219">
        <f t="shared" si="5"/>
        <v>1</v>
      </c>
    </row>
    <row r="384" spans="2:10" ht="15" hidden="1">
      <c r="B384" s="55" t="str">
        <f>Residential!A384</f>
        <v>Xylene, m-</v>
      </c>
      <c r="C384" s="7" t="str">
        <f>Residential!B384</f>
        <v>108-38-3</v>
      </c>
      <c r="D384" s="46" t="str">
        <f>IFERROR(VLOOKUP($C384,Acute!$B$6:$R$298,4,FALSE),"--")</f>
        <v>--</v>
      </c>
      <c r="E384" s="47" t="str">
        <f>IFERROR(VLOOKUP($C384,Acute!$B$6:$R$298,8,FALSE),"--")</f>
        <v>--</v>
      </c>
      <c r="F384" s="48" t="str">
        <f>IFERROR(VLOOKUP($C384,Acute!$B$6:$R$298,13,FALSE),"--")</f>
        <v>--</v>
      </c>
      <c r="G384" s="52" t="str">
        <f>IFERROR(VLOOKUP($C384,Acute!$B$6:$R$298,6,FALSE),"--")</f>
        <v>--</v>
      </c>
      <c r="H384" s="47" t="str">
        <f>IFERROR(VLOOKUP($C384,Acute!$B$6:$R$298,10,FALSE),"--")</f>
        <v>--</v>
      </c>
      <c r="I384" s="53" t="str">
        <f>IFERROR(VLOOKUP($C384,Acute!$B$6:$R$298,16,FALSE),"--")</f>
        <v>--</v>
      </c>
      <c r="J384" s="219">
        <f t="shared" si="5"/>
        <v>0</v>
      </c>
    </row>
    <row r="385" spans="2:10" ht="15" hidden="1">
      <c r="B385" s="55" t="str">
        <f>Residential!A385</f>
        <v>Xylene, o-</v>
      </c>
      <c r="C385" s="7" t="str">
        <f>Residential!B385</f>
        <v>95-47-6</v>
      </c>
      <c r="D385" s="46" t="str">
        <f>IFERROR(VLOOKUP($C385,Acute!$B$6:$R$298,4,FALSE),"--")</f>
        <v>--</v>
      </c>
      <c r="E385" s="47" t="str">
        <f>IFERROR(VLOOKUP($C385,Acute!$B$6:$R$298,8,FALSE),"--")</f>
        <v>--</v>
      </c>
      <c r="F385" s="48" t="str">
        <f>IFERROR(VLOOKUP($C385,Acute!$B$6:$R$298,13,FALSE),"--")</f>
        <v>--</v>
      </c>
      <c r="G385" s="52" t="str">
        <f>IFERROR(VLOOKUP($C385,Acute!$B$6:$R$298,6,FALSE),"--")</f>
        <v>--</v>
      </c>
      <c r="H385" s="47" t="str">
        <f>IFERROR(VLOOKUP($C385,Acute!$B$6:$R$298,10,FALSE),"--")</f>
        <v>--</v>
      </c>
      <c r="I385" s="53" t="str">
        <f>IFERROR(VLOOKUP($C385,Acute!$B$6:$R$298,16,FALSE),"--")</f>
        <v>--</v>
      </c>
      <c r="J385" s="219">
        <f t="shared" si="5"/>
        <v>0</v>
      </c>
    </row>
    <row r="386" spans="2:10" ht="15" hidden="1">
      <c r="B386" s="55" t="str">
        <f>Residential!A386</f>
        <v>Xylene, p-</v>
      </c>
      <c r="C386" s="7" t="str">
        <f>Residential!B386</f>
        <v>106-42-3</v>
      </c>
      <c r="D386" s="46" t="str">
        <f>IFERROR(VLOOKUP($C386,Acute!$B$6:$R$298,4,FALSE),"--")</f>
        <v>--</v>
      </c>
      <c r="E386" s="47" t="str">
        <f>IFERROR(VLOOKUP($C386,Acute!$B$6:$R$298,8,FALSE),"--")</f>
        <v>--</v>
      </c>
      <c r="F386" s="48" t="str">
        <f>IFERROR(VLOOKUP($C386,Acute!$B$6:$R$298,13,FALSE),"--")</f>
        <v>--</v>
      </c>
      <c r="G386" s="52" t="str">
        <f>IFERROR(VLOOKUP($C386,Acute!$B$6:$R$298,6,FALSE),"--")</f>
        <v>--</v>
      </c>
      <c r="H386" s="47" t="str">
        <f>IFERROR(VLOOKUP($C386,Acute!$B$6:$R$298,10,FALSE),"--")</f>
        <v>--</v>
      </c>
      <c r="I386" s="53" t="str">
        <f>IFERROR(VLOOKUP($C386,Acute!$B$6:$R$298,16,FALSE),"--")</f>
        <v>--</v>
      </c>
      <c r="J386" s="219">
        <f t="shared" si="5"/>
        <v>0</v>
      </c>
    </row>
    <row r="387" spans="2:10" ht="15" thickBot="1">
      <c r="B387" s="428" t="str">
        <f>Residential!A387</f>
        <v>Xylenes</v>
      </c>
      <c r="C387" s="429" t="str">
        <f>Residential!B387</f>
        <v>1330-20-7</v>
      </c>
      <c r="D387" s="430">
        <f>IFERROR(VLOOKUP($C387,Acute!$B$6:$R$298,4,FALSE),"--")</f>
        <v>8700</v>
      </c>
      <c r="E387" s="402">
        <f>IFERROR(VLOOKUP($C387,Acute!$B$6:$R$298,8,FALSE),"--")</f>
        <v>290000</v>
      </c>
      <c r="F387" s="431">
        <f>IFERROR(VLOOKUP($C387,Acute!$B$6:$R$298,13,FALSE),"--")</f>
        <v>65000</v>
      </c>
      <c r="G387" s="430">
        <f>IFERROR(VLOOKUP($C387,Acute!$B$6:$R$298,6,FALSE),"--")</f>
        <v>26000</v>
      </c>
      <c r="H387" s="402">
        <f>IFERROR(VLOOKUP($C387,Acute!$B$6:$R$298,10,FALSE),"--")</f>
        <v>870000</v>
      </c>
      <c r="I387" s="431">
        <f>IFERROR(VLOOKUP($C387,Acute!$B$6:$R$298,16,FALSE),"--")</f>
        <v>190000</v>
      </c>
      <c r="J387" s="219">
        <f t="shared" si="5"/>
        <v>1</v>
      </c>
    </row>
    <row r="388" spans="2:10" ht="15" hidden="1">
      <c r="B388" s="55"/>
      <c r="C388" s="7"/>
      <c r="D388" s="46" t="str">
        <f>IFERROR(VLOOKUP($C388,Acute!$B$6:$R$298,4,FALSE),"--")</f>
        <v>--</v>
      </c>
      <c r="E388" s="47" t="str">
        <f>IFERROR(VLOOKUP($C388,Acute!$B$6:$R$298,8,FALSE),"--")</f>
        <v>--</v>
      </c>
      <c r="F388" s="48" t="str">
        <f>IFERROR(VLOOKUP($C388,Acute!$B$6:$R$298,13,FALSE),"--")</f>
        <v>--</v>
      </c>
      <c r="G388" s="52" t="str">
        <f>IFERROR(VLOOKUP($C388,Acute!$B$6:$R$298,6,FALSE),"--")</f>
        <v>--</v>
      </c>
      <c r="H388" s="47" t="str">
        <f>IFERROR(VLOOKUP($C388,Acute!$B$6:$R$298,10,FALSE),"--")</f>
        <v>--</v>
      </c>
      <c r="I388" s="53" t="str">
        <f>IFERROR(VLOOKUP($C388,Acute!$B$6:$R$298,16,FALSE),"--")</f>
        <v>--</v>
      </c>
      <c r="J388" s="219">
        <f t="shared" si="5"/>
        <v>0</v>
      </c>
    </row>
    <row r="389" spans="2:10" ht="15" hidden="1">
      <c r="B389" s="55" t="str">
        <f>Residential!A389</f>
        <v>Generic TPH</v>
      </c>
      <c r="C389" s="7"/>
      <c r="D389" s="46" t="str">
        <f>IFERROR(VLOOKUP($C389,Acute!$B$6:$R$298,4,FALSE),"--")</f>
        <v>--</v>
      </c>
      <c r="E389" s="47" t="str">
        <f>IFERROR(VLOOKUP($C389,Acute!$B$6:$R$298,8,FALSE),"--")</f>
        <v>--</v>
      </c>
      <c r="F389" s="48" t="str">
        <f>IFERROR(VLOOKUP($C389,Acute!$B$6:$R$298,13,FALSE),"--")</f>
        <v>--</v>
      </c>
      <c r="G389" s="52" t="str">
        <f>IFERROR(VLOOKUP($C389,Acute!$B$6:$R$298,6,FALSE),"--")</f>
        <v>--</v>
      </c>
      <c r="H389" s="47" t="str">
        <f>IFERROR(VLOOKUP($C389,Acute!$B$6:$R$298,10,FALSE),"--")</f>
        <v>--</v>
      </c>
      <c r="I389" s="53" t="str">
        <f>IFERROR(VLOOKUP($C389,Acute!$B$6:$R$298,16,FALSE),"--")</f>
        <v>--</v>
      </c>
      <c r="J389" s="219">
        <f t="shared" si="5"/>
        <v>0</v>
      </c>
    </row>
    <row r="390" spans="2:10" ht="15" hidden="1">
      <c r="B390" s="55" t="str">
        <f>Residential!A390</f>
        <v>Gasoline (as NWTPH-Gx)</v>
      </c>
      <c r="C390" s="7"/>
      <c r="D390" s="46" t="str">
        <f>IFERROR(VLOOKUP($C390,Acute!$B$6:$R$298,4,FALSE),"--")</f>
        <v>--</v>
      </c>
      <c r="E390" s="47" t="str">
        <f>IFERROR(VLOOKUP($C390,Acute!$B$6:$R$298,8,FALSE),"--")</f>
        <v>--</v>
      </c>
      <c r="F390" s="48" t="str">
        <f>IFERROR(VLOOKUP($C390,Acute!$B$6:$R$298,13,FALSE),"--")</f>
        <v>--</v>
      </c>
      <c r="G390" s="52" t="str">
        <f>IFERROR(VLOOKUP($C390,Acute!$B$6:$R$298,6,FALSE),"--")</f>
        <v>--</v>
      </c>
      <c r="H390" s="47" t="str">
        <f>IFERROR(VLOOKUP($C390,Acute!$B$6:$R$298,10,FALSE),"--")</f>
        <v>--</v>
      </c>
      <c r="I390" s="53" t="str">
        <f>IFERROR(VLOOKUP($C390,Acute!$B$6:$R$298,16,FALSE),"--")</f>
        <v>--</v>
      </c>
      <c r="J390" s="219">
        <f t="shared" ref="J390:J392" si="6">IF(ISNUMBER(D390),1,0)</f>
        <v>0</v>
      </c>
    </row>
    <row r="391" spans="2:10" ht="15" hidden="1">
      <c r="B391" s="55" t="str">
        <f>Residential!A391</f>
        <v>Diesel/Heating Oil (as NWTPH-Dx)</v>
      </c>
      <c r="C391" s="7"/>
      <c r="D391" s="46" t="str">
        <f>IFERROR(VLOOKUP($C391,Acute!$B$6:$R$298,4,FALSE),"--")</f>
        <v>--</v>
      </c>
      <c r="E391" s="47" t="str">
        <f>IFERROR(VLOOKUP($C391,Acute!$B$6:$R$298,8,FALSE),"--")</f>
        <v>--</v>
      </c>
      <c r="F391" s="48" t="str">
        <f>IFERROR(VLOOKUP($C391,Acute!$B$6:$R$298,13,FALSE),"--")</f>
        <v>--</v>
      </c>
      <c r="G391" s="52" t="str">
        <f>IFERROR(VLOOKUP($C391,Acute!$B$6:$R$298,6,FALSE),"--")</f>
        <v>--</v>
      </c>
      <c r="H391" s="47" t="str">
        <f>IFERROR(VLOOKUP($C391,Acute!$B$6:$R$298,10,FALSE),"--")</f>
        <v>--</v>
      </c>
      <c r="I391" s="53" t="str">
        <f>IFERROR(VLOOKUP($C391,Acute!$B$6:$R$298,16,FALSE),"--")</f>
        <v>--</v>
      </c>
      <c r="J391" s="219">
        <f t="shared" si="6"/>
        <v>0</v>
      </c>
    </row>
    <row r="392" spans="2:10" ht="15" hidden="1">
      <c r="B392" s="55" t="str">
        <f>Residential!A392</f>
        <v>Transformer Mineral Insulating Oil (as NWTPH-Dx)</v>
      </c>
      <c r="C392" s="7"/>
      <c r="D392" s="46" t="str">
        <f>IFERROR(VLOOKUP($C392,Acute!$B$6:$R$298,4,FALSE),"--")</f>
        <v>--</v>
      </c>
      <c r="E392" s="47" t="str">
        <f>IFERROR(VLOOKUP($C392,Acute!$B$6:$R$298,8,FALSE),"--")</f>
        <v>--</v>
      </c>
      <c r="F392" s="48" t="str">
        <f>IFERROR(VLOOKUP($C392,Acute!$B$6:$R$298,13,FALSE),"--")</f>
        <v>--</v>
      </c>
      <c r="G392" s="52" t="str">
        <f>IFERROR(VLOOKUP($C392,Acute!$B$6:$R$298,6,FALSE),"--")</f>
        <v>--</v>
      </c>
      <c r="H392" s="47" t="str">
        <f>IFERROR(VLOOKUP($C392,Acute!$B$6:$R$298,10,FALSE),"--")</f>
        <v>--</v>
      </c>
      <c r="I392" s="53" t="str">
        <f>IFERROR(VLOOKUP($C392,Acute!$B$6:$R$298,16,FALSE),"--")</f>
        <v>--</v>
      </c>
      <c r="J392" s="219">
        <f t="shared" si="6"/>
        <v>0</v>
      </c>
    </row>
    <row r="393" spans="2:10" s="234" customFormat="1" ht="15">
      <c r="B393" s="432"/>
      <c r="C393" s="433"/>
      <c r="D393" s="434"/>
      <c r="E393" s="434"/>
      <c r="F393" s="434"/>
      <c r="G393" s="435"/>
      <c r="H393" s="434"/>
      <c r="I393" s="435"/>
      <c r="J393" s="219"/>
    </row>
    <row r="394" spans="2:10" ht="15">
      <c r="B394" s="184" t="s">
        <v>1180</v>
      </c>
      <c r="C394" s="315"/>
      <c r="D394" s="315"/>
      <c r="E394" s="315"/>
      <c r="F394" s="315"/>
      <c r="G394" s="315"/>
      <c r="H394" s="315"/>
      <c r="I394" s="315"/>
    </row>
    <row r="395" spans="2:10">
      <c r="B395" s="315" t="s">
        <v>1183</v>
      </c>
      <c r="C395" s="308"/>
      <c r="D395" s="315" t="s">
        <v>1282</v>
      </c>
      <c r="E395" s="308"/>
      <c r="F395" s="308"/>
      <c r="G395" s="315" t="s">
        <v>1283</v>
      </c>
      <c r="H395" s="315"/>
      <c r="I395" s="315"/>
    </row>
    <row r="396" spans="2:10">
      <c r="B396" s="315" t="s">
        <v>1284</v>
      </c>
      <c r="C396" s="315"/>
      <c r="D396" s="185" t="s">
        <v>1185</v>
      </c>
      <c r="E396" s="308"/>
      <c r="F396" s="315"/>
      <c r="G396" s="185" t="s">
        <v>1186</v>
      </c>
      <c r="H396" s="315"/>
      <c r="I396" s="315"/>
    </row>
    <row r="397" spans="2:10" s="234" customFormat="1">
      <c r="B397" s="315"/>
      <c r="C397" s="315"/>
      <c r="D397" s="185"/>
      <c r="E397" s="308"/>
      <c r="F397" s="315"/>
      <c r="G397" s="185"/>
      <c r="H397" s="315"/>
      <c r="I397" s="315"/>
    </row>
    <row r="398" spans="2:10">
      <c r="B398" s="185" t="s">
        <v>1181</v>
      </c>
      <c r="C398" s="315"/>
      <c r="D398" s="315"/>
      <c r="E398" s="315"/>
      <c r="F398" s="315"/>
      <c r="G398" s="315"/>
      <c r="H398" s="315"/>
      <c r="I398" s="315"/>
    </row>
    <row r="399" spans="2:10">
      <c r="B399" s="185" t="s">
        <v>1182</v>
      </c>
      <c r="C399" s="315"/>
      <c r="D399" s="315"/>
      <c r="E399" s="315"/>
      <c r="F399" s="315"/>
      <c r="G399" s="315"/>
      <c r="H399" s="315"/>
      <c r="I399" s="315"/>
    </row>
    <row r="400" spans="2:10">
      <c r="C400" s="226"/>
      <c r="D400" s="226"/>
      <c r="E400" s="226"/>
      <c r="F400" s="226"/>
      <c r="G400" s="226"/>
      <c r="H400" s="226"/>
      <c r="I400" s="226"/>
    </row>
    <row r="401" spans="2:9" ht="15">
      <c r="B401" s="334" t="s">
        <v>1352</v>
      </c>
      <c r="C401" s="226"/>
      <c r="D401" s="226"/>
      <c r="E401" s="226"/>
      <c r="F401" s="226"/>
      <c r="G401" s="226"/>
      <c r="H401" s="226"/>
      <c r="I401" s="226"/>
    </row>
    <row r="402" spans="2:9" ht="33.75" customHeight="1">
      <c r="B402" s="368" t="s">
        <v>1353</v>
      </c>
      <c r="C402" s="368"/>
      <c r="D402" s="368"/>
      <c r="E402" s="368"/>
      <c r="F402" s="368"/>
      <c r="G402" s="368"/>
      <c r="H402" s="368"/>
      <c r="I402" s="368"/>
    </row>
    <row r="403" spans="2:9">
      <c r="C403" s="226"/>
      <c r="D403" s="226"/>
      <c r="E403" s="226"/>
      <c r="F403" s="226"/>
      <c r="G403" s="226"/>
      <c r="H403" s="226"/>
      <c r="I403" s="226"/>
    </row>
  </sheetData>
  <autoFilter ref="A4:J392" xr:uid="{80855CDC-EE35-4CF5-BC26-578AE3B5ED2D}">
    <filterColumn colId="9">
      <filters>
        <filter val="1"/>
      </filters>
    </filterColumn>
  </autoFilter>
  <mergeCells count="5">
    <mergeCell ref="D2:I2"/>
    <mergeCell ref="D3:F3"/>
    <mergeCell ref="G3:I3"/>
    <mergeCell ref="B402:I402"/>
    <mergeCell ref="B1:I1"/>
  </mergeCells>
  <pageMargins left="0.7" right="0.7" top="0.75" bottom="0.75" header="0.3" footer="0.3"/>
  <pageSetup scale="73" fitToHeight="0" orientation="landscape" r:id="rId1"/>
  <headerFooter>
    <oddFooter>&amp;L&amp;"Arial,Regular"&amp;10Oregon Department of Environmental Quality
Environmental Cleanup Program&amp;C&amp;"Arial,Regular"&amp;10Page &amp;P of &amp;N&amp;R&amp;"Arial,Regular"&amp;10Vapor Intrusion Acute RBCs for Individual Chemicals
Version: March 2025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43"/>
  <sheetViews>
    <sheetView zoomScaleNormal="100" workbookViewId="0">
      <selection activeCell="A2" sqref="A2"/>
    </sheetView>
  </sheetViews>
  <sheetFormatPr defaultColWidth="11.5703125" defaultRowHeight="12" customHeight="1"/>
  <cols>
    <col min="1" max="1" width="65.7109375" style="308" bestFit="1" customWidth="1"/>
    <col min="2" max="2" width="24.42578125" style="308" customWidth="1"/>
    <col min="3" max="16384" width="11.5703125" style="308"/>
  </cols>
  <sheetData>
    <row r="2" spans="1:2" ht="18.75" customHeight="1">
      <c r="A2" s="324" t="s">
        <v>56</v>
      </c>
    </row>
    <row r="3" spans="1:2" ht="18" customHeight="1">
      <c r="A3" s="297" t="s">
        <v>1189</v>
      </c>
      <c r="B3" s="297" t="s">
        <v>1190</v>
      </c>
    </row>
    <row r="4" spans="1:2" ht="13.9" customHeight="1">
      <c r="A4" s="247" t="s">
        <v>1191</v>
      </c>
      <c r="B4" s="247" t="s">
        <v>1192</v>
      </c>
    </row>
    <row r="5" spans="1:2" ht="13.9" customHeight="1">
      <c r="A5" s="247" t="s">
        <v>1322</v>
      </c>
      <c r="B5" s="247">
        <v>12.5</v>
      </c>
    </row>
    <row r="6" spans="1:2" ht="13.9" customHeight="1">
      <c r="A6" s="247" t="s">
        <v>1323</v>
      </c>
      <c r="B6" s="247">
        <v>26</v>
      </c>
    </row>
    <row r="7" spans="1:2" ht="13.9" customHeight="1">
      <c r="A7" s="247" t="s">
        <v>1193</v>
      </c>
      <c r="B7" s="247">
        <v>9.9999999999999995E-7</v>
      </c>
    </row>
    <row r="8" spans="1:2" ht="13.9" customHeight="1">
      <c r="A8" s="247" t="s">
        <v>1194</v>
      </c>
      <c r="B8" s="247">
        <v>1</v>
      </c>
    </row>
    <row r="9" spans="1:2" ht="13.9" customHeight="1">
      <c r="A9" s="247" t="s">
        <v>1195</v>
      </c>
      <c r="B9" s="247">
        <v>70</v>
      </c>
    </row>
    <row r="10" spans="1:2" ht="13.9" customHeight="1">
      <c r="A10" s="247" t="s">
        <v>1324</v>
      </c>
      <c r="B10" s="247">
        <v>350</v>
      </c>
    </row>
    <row r="11" spans="1:2" ht="13.9" customHeight="1">
      <c r="A11" s="247" t="s">
        <v>1325</v>
      </c>
      <c r="B11" s="247">
        <v>2</v>
      </c>
    </row>
    <row r="12" spans="1:2" ht="13.9" customHeight="1">
      <c r="A12" s="247" t="s">
        <v>1326</v>
      </c>
      <c r="B12" s="247">
        <v>4</v>
      </c>
    </row>
    <row r="13" spans="1:2" ht="13.9" customHeight="1">
      <c r="A13" s="247" t="s">
        <v>1327</v>
      </c>
      <c r="B13" s="247">
        <v>10</v>
      </c>
    </row>
    <row r="14" spans="1:2" ht="13.9" customHeight="1">
      <c r="A14" s="247" t="s">
        <v>1328</v>
      </c>
      <c r="B14" s="247">
        <v>10</v>
      </c>
    </row>
    <row r="15" spans="1:2" ht="13.9" customHeight="1">
      <c r="A15" s="247" t="s">
        <v>1329</v>
      </c>
      <c r="B15" s="247">
        <v>350</v>
      </c>
    </row>
    <row r="16" spans="1:2" ht="13.9" customHeight="1">
      <c r="A16" s="247" t="s">
        <v>1330</v>
      </c>
      <c r="B16" s="247">
        <v>350</v>
      </c>
    </row>
    <row r="17" spans="1:2" ht="13.9" customHeight="1">
      <c r="A17" s="247" t="s">
        <v>1331</v>
      </c>
      <c r="B17" s="247">
        <v>350</v>
      </c>
    </row>
    <row r="18" spans="1:2" ht="13.9" customHeight="1">
      <c r="A18" s="247" t="s">
        <v>1332</v>
      </c>
      <c r="B18" s="247">
        <v>350</v>
      </c>
    </row>
    <row r="19" spans="1:2" ht="13.9" customHeight="1">
      <c r="A19" s="247" t="s">
        <v>1333</v>
      </c>
      <c r="B19" s="247">
        <v>24</v>
      </c>
    </row>
    <row r="20" spans="1:2" ht="13.9" customHeight="1">
      <c r="A20" s="247" t="s">
        <v>1334</v>
      </c>
      <c r="B20" s="247">
        <v>24</v>
      </c>
    </row>
    <row r="21" spans="1:2" ht="13.9" customHeight="1">
      <c r="A21" s="247" t="s">
        <v>1335</v>
      </c>
      <c r="B21" s="247">
        <v>24</v>
      </c>
    </row>
    <row r="22" spans="1:2" ht="13.9" customHeight="1">
      <c r="A22" s="247" t="s">
        <v>1336</v>
      </c>
      <c r="B22" s="247">
        <v>24</v>
      </c>
    </row>
    <row r="23" spans="1:2" ht="13.9" customHeight="1">
      <c r="A23" s="247" t="s">
        <v>1337</v>
      </c>
      <c r="B23" s="247">
        <v>24</v>
      </c>
    </row>
    <row r="24" spans="1:2" ht="13.9" customHeight="1">
      <c r="A24" s="247" t="s">
        <v>1338</v>
      </c>
      <c r="B24" s="247">
        <v>1E-3</v>
      </c>
    </row>
    <row r="25" spans="1:2" ht="13.9" customHeight="1">
      <c r="A25" s="247" t="s">
        <v>1339</v>
      </c>
      <c r="B25" s="247">
        <v>0.03</v>
      </c>
    </row>
    <row r="26" spans="1:2" ht="13.9" customHeight="1"/>
    <row r="27" spans="1:2" ht="13.9" customHeight="1">
      <c r="A27" s="367" t="s">
        <v>1244</v>
      </c>
      <c r="B27" s="367"/>
    </row>
    <row r="28" spans="1:2" ht="13.9" customHeight="1"/>
    <row r="29" spans="1:2" ht="17.25" customHeight="1">
      <c r="A29" s="324" t="s">
        <v>1187</v>
      </c>
    </row>
    <row r="30" spans="1:2" ht="14.65" customHeight="1">
      <c r="A30" s="297" t="s">
        <v>1189</v>
      </c>
      <c r="B30" s="297" t="s">
        <v>1190</v>
      </c>
    </row>
    <row r="31" spans="1:2" ht="13.9" customHeight="1">
      <c r="A31" s="247" t="s">
        <v>1191</v>
      </c>
      <c r="B31" s="247" t="s">
        <v>1187</v>
      </c>
    </row>
    <row r="32" spans="1:2" ht="13.9" customHeight="1">
      <c r="A32" s="247" t="s">
        <v>1322</v>
      </c>
      <c r="B32" s="247">
        <v>12.5</v>
      </c>
    </row>
    <row r="33" spans="1:2" ht="13.9" customHeight="1">
      <c r="A33" s="247" t="s">
        <v>1194</v>
      </c>
      <c r="B33" s="247">
        <v>1</v>
      </c>
    </row>
    <row r="34" spans="1:2" ht="13.9" customHeight="1">
      <c r="A34" s="247" t="s">
        <v>1193</v>
      </c>
      <c r="B34" s="247">
        <v>9.9999999999999995E-7</v>
      </c>
    </row>
    <row r="35" spans="1:2" ht="13.9" customHeight="1">
      <c r="A35" s="247" t="s">
        <v>1340</v>
      </c>
      <c r="B35" s="247">
        <v>365</v>
      </c>
    </row>
    <row r="36" spans="1:2" ht="13.9" customHeight="1">
      <c r="A36" s="247" t="s">
        <v>1341</v>
      </c>
      <c r="B36" s="247">
        <v>250</v>
      </c>
    </row>
    <row r="37" spans="1:2" ht="13.9" customHeight="1">
      <c r="A37" s="247" t="s">
        <v>1342</v>
      </c>
      <c r="B37" s="247">
        <v>25</v>
      </c>
    </row>
    <row r="38" spans="1:2" ht="13.9" customHeight="1">
      <c r="A38" s="247" t="s">
        <v>1343</v>
      </c>
      <c r="B38" s="247">
        <v>8</v>
      </c>
    </row>
    <row r="39" spans="1:2" ht="13.9" customHeight="1">
      <c r="A39" s="247" t="s">
        <v>1196</v>
      </c>
      <c r="B39" s="247">
        <v>70</v>
      </c>
    </row>
    <row r="40" spans="1:2" ht="13.9" customHeight="1">
      <c r="A40" s="247" t="s">
        <v>1338</v>
      </c>
      <c r="B40" s="247">
        <v>1E-3</v>
      </c>
    </row>
    <row r="41" spans="1:2" ht="13.9" customHeight="1">
      <c r="A41" s="247" t="s">
        <v>1339</v>
      </c>
      <c r="B41" s="247">
        <v>0.03</v>
      </c>
    </row>
    <row r="42" spans="1:2" ht="13.9" customHeight="1"/>
    <row r="43" spans="1:2" ht="13.9" customHeight="1">
      <c r="A43" s="367" t="s">
        <v>1245</v>
      </c>
      <c r="B43" s="367"/>
    </row>
  </sheetData>
  <mergeCells count="2">
    <mergeCell ref="A43:B43"/>
    <mergeCell ref="A27:B27"/>
  </mergeCells>
  <pageMargins left="0.05" right="0.05" top="0.5" bottom="0.5" header="0" footer="0"/>
  <pageSetup orientation="portrait" horizontalDpi="300" verticalDpi="300" r:id="rId1"/>
  <headerFooter>
    <oddHeader>Default VISL Results_x000D_ _x000D_/HTML"&lt;a href=/tmp/Resident_chem_visl_11MAY2023_visl1363334.xlsx class=button&gt;Output to XLS&lt;/a&gt;_x000D_/HTML"&lt;a href=/tmp/Resident_chem_visl_11MAY2023_visl1363334.pdf class=button&gt;Output to PDF&lt;/a&gt;&lt;/div&gt;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89"/>
  <sheetViews>
    <sheetView zoomScaleNormal="100" workbookViewId="0">
      <pane xSplit="2" ySplit="4" topLeftCell="C5" activePane="bottomRight" state="frozen"/>
      <selection pane="topRight" activeCell="C1" sqref="C1"/>
      <selection pane="bottomLeft" activeCell="A5" sqref="A5"/>
      <selection pane="bottomRight" sqref="A1:AA1"/>
    </sheetView>
  </sheetViews>
  <sheetFormatPr defaultColWidth="11.5703125" defaultRowHeight="12" customHeight="1"/>
  <cols>
    <col min="1" max="1" width="47.7109375" style="308" bestFit="1" customWidth="1"/>
    <col min="2" max="2" width="12.7109375" style="308" bestFit="1" customWidth="1"/>
    <col min="3" max="3" width="17.42578125" style="308" customWidth="1"/>
    <col min="4" max="4" width="15.5703125" style="308" customWidth="1"/>
    <col min="5" max="5" width="9.7109375" style="308" bestFit="1" customWidth="1"/>
    <col min="6" max="6" width="15.7109375" style="308" bestFit="1" customWidth="1"/>
    <col min="7" max="7" width="10.7109375" style="308" bestFit="1" customWidth="1"/>
    <col min="8" max="8" width="18.28515625" style="308" customWidth="1"/>
    <col min="9" max="9" width="9.7109375" style="308" bestFit="1" customWidth="1"/>
    <col min="10" max="12" width="10.7109375" style="308" bestFit="1" customWidth="1"/>
    <col min="13" max="13" width="15.28515625" style="308" customWidth="1"/>
    <col min="14" max="14" width="15.42578125" style="308" customWidth="1"/>
    <col min="15" max="15" width="19.7109375" style="308" customWidth="1"/>
    <col min="16" max="16" width="21.42578125" style="308" customWidth="1"/>
    <col min="17" max="17" width="11.7109375" style="308" customWidth="1"/>
    <col min="18" max="18" width="11.7109375" style="308" bestFit="1" customWidth="1"/>
    <col min="19" max="19" width="18.140625" style="308" customWidth="1"/>
    <col min="20" max="20" width="15.7109375" style="308" bestFit="1" customWidth="1"/>
    <col min="21" max="21" width="10.7109375" style="308" bestFit="1" customWidth="1"/>
    <col min="22" max="22" width="26.140625" style="308" customWidth="1"/>
    <col min="23" max="23" width="18.28515625" style="308" customWidth="1"/>
    <col min="24" max="24" width="14.7109375" style="308" bestFit="1" customWidth="1"/>
    <col min="25" max="25" width="15.7109375" style="308" bestFit="1" customWidth="1"/>
    <col min="26" max="26" width="17.7109375" style="308" customWidth="1"/>
    <col min="27" max="27" width="7.7109375" style="308" bestFit="1" customWidth="1"/>
    <col min="28" max="16384" width="11.5703125" style="308"/>
  </cols>
  <sheetData>
    <row r="1" spans="1:27" ht="16.149999999999999" customHeight="1">
      <c r="A1" s="375" t="s">
        <v>1197</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row>
    <row r="2" spans="1:27" ht="15" customHeight="1">
      <c r="A2" s="377" t="s">
        <v>1245</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row>
    <row r="4" spans="1:27" ht="102.6" customHeight="1">
      <c r="A4" s="297" t="s">
        <v>113</v>
      </c>
      <c r="B4" s="297" t="s">
        <v>133</v>
      </c>
      <c r="C4" s="297" t="s">
        <v>134</v>
      </c>
      <c r="D4" s="297" t="s">
        <v>135</v>
      </c>
      <c r="E4" s="325" t="s">
        <v>1198</v>
      </c>
      <c r="F4" s="297" t="s">
        <v>1199</v>
      </c>
      <c r="G4" s="297" t="s">
        <v>1200</v>
      </c>
      <c r="H4" s="297" t="s">
        <v>1201</v>
      </c>
      <c r="I4" s="297" t="s">
        <v>1202</v>
      </c>
      <c r="J4" s="297" t="s">
        <v>1344</v>
      </c>
      <c r="K4" s="297" t="s">
        <v>1203</v>
      </c>
      <c r="L4" s="297" t="s">
        <v>1204</v>
      </c>
      <c r="M4" s="297" t="s">
        <v>1205</v>
      </c>
      <c r="N4" s="297" t="s">
        <v>1206</v>
      </c>
      <c r="O4" s="297" t="s">
        <v>1345</v>
      </c>
      <c r="P4" s="297" t="s">
        <v>1346</v>
      </c>
      <c r="Q4" s="297" t="s">
        <v>1347</v>
      </c>
      <c r="R4" s="297" t="s">
        <v>1207</v>
      </c>
      <c r="S4" s="297" t="s">
        <v>1208</v>
      </c>
      <c r="T4" s="297" t="s">
        <v>1348</v>
      </c>
      <c r="U4" s="297" t="s">
        <v>1209</v>
      </c>
      <c r="V4" s="297" t="s">
        <v>1210</v>
      </c>
      <c r="W4" s="297" t="s">
        <v>1351</v>
      </c>
      <c r="X4" s="297" t="s">
        <v>1349</v>
      </c>
      <c r="Y4" s="297" t="s">
        <v>1350</v>
      </c>
      <c r="Z4" s="297" t="s">
        <v>140</v>
      </c>
      <c r="AA4" s="297" t="s">
        <v>141</v>
      </c>
    </row>
    <row r="5" spans="1:27" ht="13.9" customHeight="1">
      <c r="A5" s="247" t="s">
        <v>150</v>
      </c>
      <c r="B5" s="247" t="s">
        <v>151</v>
      </c>
      <c r="C5" s="248" t="s">
        <v>145</v>
      </c>
      <c r="D5" s="248" t="s">
        <v>145</v>
      </c>
      <c r="E5" s="248">
        <v>44.054000000000002</v>
      </c>
      <c r="F5" s="248" t="s">
        <v>1211</v>
      </c>
      <c r="G5" s="248">
        <v>1000000</v>
      </c>
      <c r="H5" s="248" t="s">
        <v>1211</v>
      </c>
      <c r="I5" s="248" t="s">
        <v>147</v>
      </c>
      <c r="J5" s="248">
        <v>6.6699999999999995E-5</v>
      </c>
      <c r="K5" s="248">
        <v>2.7299999999999998E-3</v>
      </c>
      <c r="L5" s="248">
        <v>1.7899999999999999E-3</v>
      </c>
      <c r="M5" s="248">
        <v>1.7899999999999999E-3</v>
      </c>
      <c r="N5" s="248" t="s">
        <v>1211</v>
      </c>
      <c r="O5" s="248">
        <v>6250</v>
      </c>
      <c r="P5" s="248">
        <v>6160</v>
      </c>
      <c r="Q5" s="248" t="s">
        <v>154</v>
      </c>
      <c r="R5" s="248">
        <v>293.25</v>
      </c>
      <c r="S5" s="248" t="s">
        <v>1211</v>
      </c>
      <c r="T5" s="248">
        <v>0.35370779220778997</v>
      </c>
      <c r="U5" s="248">
        <v>902</v>
      </c>
      <c r="V5" s="248" t="s">
        <v>1211</v>
      </c>
      <c r="W5" s="248">
        <v>568</v>
      </c>
      <c r="X5" s="248">
        <v>462</v>
      </c>
      <c r="Y5" s="248" t="s">
        <v>154</v>
      </c>
      <c r="Z5" s="248">
        <v>4</v>
      </c>
      <c r="AA5" s="248" t="s">
        <v>154</v>
      </c>
    </row>
    <row r="6" spans="1:27" ht="13.9" customHeight="1">
      <c r="A6" s="247" t="s">
        <v>158</v>
      </c>
      <c r="B6" s="247" t="s">
        <v>159</v>
      </c>
      <c r="C6" s="248" t="s">
        <v>146</v>
      </c>
      <c r="D6" s="248" t="s">
        <v>145</v>
      </c>
      <c r="E6" s="248">
        <v>85.105999999999995</v>
      </c>
      <c r="F6" s="248" t="s">
        <v>1211</v>
      </c>
      <c r="G6" s="248">
        <v>1000000</v>
      </c>
      <c r="H6" s="248" t="s">
        <v>1211</v>
      </c>
      <c r="I6" s="248" t="s">
        <v>147</v>
      </c>
      <c r="J6" s="248">
        <v>1.97E-9</v>
      </c>
      <c r="K6" s="248">
        <v>8.05E-8</v>
      </c>
      <c r="L6" s="248">
        <v>3.3699999999999997E-8</v>
      </c>
      <c r="M6" s="248">
        <v>3.3699999999999997E-8</v>
      </c>
      <c r="N6" s="248" t="s">
        <v>1211</v>
      </c>
      <c r="O6" s="248">
        <v>12400</v>
      </c>
      <c r="P6" s="248">
        <v>9520</v>
      </c>
      <c r="Q6" s="248" t="s">
        <v>148</v>
      </c>
      <c r="R6" s="248">
        <v>444.15</v>
      </c>
      <c r="S6" s="248" t="s">
        <v>1211</v>
      </c>
      <c r="T6" s="248">
        <v>0.41</v>
      </c>
      <c r="U6" s="248">
        <v>0.34100000000000003</v>
      </c>
      <c r="V6" s="248" t="s">
        <v>1211</v>
      </c>
      <c r="W6" s="248">
        <v>0.13700000000000001</v>
      </c>
      <c r="X6" s="248">
        <v>620</v>
      </c>
      <c r="Y6" s="248" t="s">
        <v>148</v>
      </c>
      <c r="Z6" s="248">
        <v>2.2000000000000002</v>
      </c>
      <c r="AA6" s="248" t="s">
        <v>154</v>
      </c>
    </row>
    <row r="7" spans="1:27" ht="13.9" customHeight="1">
      <c r="A7" s="247" t="s">
        <v>161</v>
      </c>
      <c r="B7" s="247" t="s">
        <v>162</v>
      </c>
      <c r="C7" s="248" t="s">
        <v>145</v>
      </c>
      <c r="D7" s="248" t="s">
        <v>145</v>
      </c>
      <c r="E7" s="248">
        <v>41.052999999999997</v>
      </c>
      <c r="F7" s="248" t="s">
        <v>1211</v>
      </c>
      <c r="G7" s="248">
        <v>1000000</v>
      </c>
      <c r="H7" s="248" t="s">
        <v>1211</v>
      </c>
      <c r="I7" s="248" t="s">
        <v>147</v>
      </c>
      <c r="J7" s="248">
        <v>3.4499999999999998E-5</v>
      </c>
      <c r="K7" s="248">
        <v>1.41E-3</v>
      </c>
      <c r="L7" s="248">
        <v>8.1800000000000004E-4</v>
      </c>
      <c r="M7" s="248">
        <v>8.1800000000000004E-4</v>
      </c>
      <c r="N7" s="248" t="s">
        <v>1211</v>
      </c>
      <c r="O7" s="248">
        <v>7960</v>
      </c>
      <c r="P7" s="248">
        <v>7110</v>
      </c>
      <c r="Q7" s="248" t="s">
        <v>154</v>
      </c>
      <c r="R7" s="248">
        <v>354.75</v>
      </c>
      <c r="S7" s="248" t="s">
        <v>1211</v>
      </c>
      <c r="T7" s="248">
        <v>0.36526386419050999</v>
      </c>
      <c r="U7" s="248">
        <v>88.8</v>
      </c>
      <c r="V7" s="248" t="s">
        <v>1211</v>
      </c>
      <c r="W7" s="248">
        <v>49.3</v>
      </c>
      <c r="X7" s="248">
        <v>545</v>
      </c>
      <c r="Y7" s="248" t="s">
        <v>154</v>
      </c>
      <c r="Z7" s="248">
        <v>3</v>
      </c>
      <c r="AA7" s="248" t="s">
        <v>154</v>
      </c>
    </row>
    <row r="8" spans="1:27" ht="13.9" customHeight="1">
      <c r="A8" s="247" t="s">
        <v>164</v>
      </c>
      <c r="B8" s="247" t="s">
        <v>165</v>
      </c>
      <c r="C8" s="248" t="s">
        <v>146</v>
      </c>
      <c r="D8" s="248" t="s">
        <v>145</v>
      </c>
      <c r="E8" s="248">
        <v>223.28</v>
      </c>
      <c r="F8" s="248" t="s">
        <v>1211</v>
      </c>
      <c r="G8" s="248">
        <v>5.53</v>
      </c>
      <c r="H8" s="248" t="s">
        <v>1211</v>
      </c>
      <c r="I8" s="248" t="s">
        <v>147</v>
      </c>
      <c r="J8" s="248">
        <v>1.9200000000000001E-10</v>
      </c>
      <c r="K8" s="248">
        <v>7.8500000000000008E-9</v>
      </c>
      <c r="L8" s="248" t="s">
        <v>147</v>
      </c>
      <c r="M8" s="248">
        <v>7.8500000000000008E-9</v>
      </c>
      <c r="N8" s="248" t="s">
        <v>1211</v>
      </c>
      <c r="O8" s="248" t="s">
        <v>147</v>
      </c>
      <c r="P8" s="248" t="s">
        <v>147</v>
      </c>
      <c r="Q8" s="247"/>
      <c r="R8" s="248">
        <v>576.15</v>
      </c>
      <c r="S8" s="248" t="s">
        <v>1211</v>
      </c>
      <c r="T8" s="248">
        <v>0.37733333333333002</v>
      </c>
      <c r="U8" s="248">
        <v>9.4399999999999998E-8</v>
      </c>
      <c r="V8" s="248" t="s">
        <v>1211</v>
      </c>
      <c r="W8" s="248" t="s">
        <v>147</v>
      </c>
      <c r="X8" s="248">
        <v>864</v>
      </c>
      <c r="Y8" s="258" t="s">
        <v>1214</v>
      </c>
      <c r="Z8" s="248" t="s">
        <v>147</v>
      </c>
      <c r="AA8" s="247"/>
    </row>
    <row r="9" spans="1:27" ht="13.9" customHeight="1">
      <c r="A9" s="247" t="s">
        <v>167</v>
      </c>
      <c r="B9" s="247" t="s">
        <v>168</v>
      </c>
      <c r="C9" s="248" t="s">
        <v>145</v>
      </c>
      <c r="D9" s="248" t="s">
        <v>145</v>
      </c>
      <c r="E9" s="248">
        <v>56.064999999999998</v>
      </c>
      <c r="F9" s="248" t="s">
        <v>1211</v>
      </c>
      <c r="G9" s="248">
        <v>212000</v>
      </c>
      <c r="H9" s="248" t="s">
        <v>1211</v>
      </c>
      <c r="I9" s="248" t="s">
        <v>147</v>
      </c>
      <c r="J9" s="248">
        <v>1.22E-4</v>
      </c>
      <c r="K9" s="248">
        <v>4.9899999999999996E-3</v>
      </c>
      <c r="L9" s="248">
        <v>3.0400000000000002E-3</v>
      </c>
      <c r="M9" s="248">
        <v>3.0400000000000002E-3</v>
      </c>
      <c r="N9" s="248" t="s">
        <v>1211</v>
      </c>
      <c r="O9" s="248">
        <v>7270</v>
      </c>
      <c r="P9" s="248">
        <v>6760</v>
      </c>
      <c r="Q9" s="248" t="s">
        <v>154</v>
      </c>
      <c r="R9" s="248">
        <v>325.75</v>
      </c>
      <c r="S9" s="248" t="s">
        <v>1211</v>
      </c>
      <c r="T9" s="248">
        <v>0.36039328063241</v>
      </c>
      <c r="U9" s="248">
        <v>274</v>
      </c>
      <c r="V9" s="248" t="s">
        <v>1211</v>
      </c>
      <c r="W9" s="248">
        <v>160</v>
      </c>
      <c r="X9" s="248">
        <v>506</v>
      </c>
      <c r="Y9" s="248" t="s">
        <v>148</v>
      </c>
      <c r="Z9" s="248">
        <v>2.8</v>
      </c>
      <c r="AA9" s="248" t="s">
        <v>154</v>
      </c>
    </row>
    <row r="10" spans="1:27" ht="13.9" customHeight="1">
      <c r="A10" s="247" t="s">
        <v>169</v>
      </c>
      <c r="B10" s="247" t="s">
        <v>170</v>
      </c>
      <c r="C10" s="248" t="s">
        <v>146</v>
      </c>
      <c r="D10" s="248" t="s">
        <v>145</v>
      </c>
      <c r="E10" s="248">
        <v>71.078999999999994</v>
      </c>
      <c r="F10" s="248" t="s">
        <v>1211</v>
      </c>
      <c r="G10" s="248">
        <v>390000</v>
      </c>
      <c r="H10" s="248" t="s">
        <v>1211</v>
      </c>
      <c r="I10" s="248" t="s">
        <v>147</v>
      </c>
      <c r="J10" s="248">
        <v>1.6999999999999999E-9</v>
      </c>
      <c r="K10" s="248">
        <v>6.9499999999999994E-8</v>
      </c>
      <c r="L10" s="248">
        <v>1.4999999999999999E-8</v>
      </c>
      <c r="M10" s="248">
        <v>1.4999999999999999E-8</v>
      </c>
      <c r="N10" s="248" t="s">
        <v>1213</v>
      </c>
      <c r="O10" s="248">
        <v>21400</v>
      </c>
      <c r="P10" s="248">
        <v>18400</v>
      </c>
      <c r="Q10" s="248" t="s">
        <v>148</v>
      </c>
      <c r="R10" s="248">
        <v>465.75</v>
      </c>
      <c r="S10" s="248" t="s">
        <v>1211</v>
      </c>
      <c r="T10" s="248">
        <v>0.32814304123711002</v>
      </c>
      <c r="U10" s="248">
        <v>7.0000000000000001E-3</v>
      </c>
      <c r="V10" s="248" t="s">
        <v>1211</v>
      </c>
      <c r="W10" s="248">
        <v>1.4400000000000001E-3</v>
      </c>
      <c r="X10" s="248">
        <v>776</v>
      </c>
      <c r="Y10" s="248" t="s">
        <v>148</v>
      </c>
      <c r="Z10" s="248">
        <v>2.7</v>
      </c>
      <c r="AA10" s="248" t="s">
        <v>148</v>
      </c>
    </row>
    <row r="11" spans="1:27" ht="13.9" customHeight="1">
      <c r="A11" s="247" t="s">
        <v>172</v>
      </c>
      <c r="B11" s="247" t="s">
        <v>173</v>
      </c>
      <c r="C11" s="248" t="s">
        <v>145</v>
      </c>
      <c r="D11" s="248" t="s">
        <v>145</v>
      </c>
      <c r="E11" s="248">
        <v>72.063999999999993</v>
      </c>
      <c r="F11" s="248" t="s">
        <v>1211</v>
      </c>
      <c r="G11" s="248">
        <v>1000000</v>
      </c>
      <c r="H11" s="248" t="s">
        <v>1211</v>
      </c>
      <c r="I11" s="248" t="s">
        <v>147</v>
      </c>
      <c r="J11" s="248">
        <v>3.7E-7</v>
      </c>
      <c r="K11" s="248">
        <v>1.5099999999999999E-5</v>
      </c>
      <c r="L11" s="248">
        <v>5.9399999999999999E-6</v>
      </c>
      <c r="M11" s="248">
        <v>5.9399999999999999E-6</v>
      </c>
      <c r="N11" s="248" t="s">
        <v>1213</v>
      </c>
      <c r="O11" s="248">
        <v>13200</v>
      </c>
      <c r="P11" s="248">
        <v>11000</v>
      </c>
      <c r="Q11" s="258" t="s">
        <v>1215</v>
      </c>
      <c r="R11" s="248">
        <v>414.15</v>
      </c>
      <c r="S11" s="248" t="s">
        <v>1211</v>
      </c>
      <c r="T11" s="248">
        <v>0.38232682926828998</v>
      </c>
      <c r="U11" s="248">
        <v>3.97</v>
      </c>
      <c r="V11" s="248" t="s">
        <v>1211</v>
      </c>
      <c r="W11" s="248">
        <v>1.49</v>
      </c>
      <c r="X11" s="248">
        <v>615</v>
      </c>
      <c r="Y11" s="248" t="s">
        <v>148</v>
      </c>
      <c r="Z11" s="248">
        <v>2.4</v>
      </c>
      <c r="AA11" s="248" t="s">
        <v>154</v>
      </c>
    </row>
    <row r="12" spans="1:27" ht="13.9" customHeight="1">
      <c r="A12" s="247" t="s">
        <v>175</v>
      </c>
      <c r="B12" s="247" t="s">
        <v>176</v>
      </c>
      <c r="C12" s="248" t="s">
        <v>145</v>
      </c>
      <c r="D12" s="248" t="s">
        <v>145</v>
      </c>
      <c r="E12" s="248">
        <v>53.064</v>
      </c>
      <c r="F12" s="248" t="s">
        <v>1211</v>
      </c>
      <c r="G12" s="248">
        <v>74500</v>
      </c>
      <c r="H12" s="248" t="s">
        <v>1211</v>
      </c>
      <c r="I12" s="248" t="s">
        <v>147</v>
      </c>
      <c r="J12" s="248">
        <v>1.3799999999999999E-4</v>
      </c>
      <c r="K12" s="248">
        <v>5.64E-3</v>
      </c>
      <c r="L12" s="248">
        <v>3.0999999999999999E-3</v>
      </c>
      <c r="M12" s="248">
        <v>3.0999999999999999E-3</v>
      </c>
      <c r="N12" s="248" t="s">
        <v>1211</v>
      </c>
      <c r="O12" s="248">
        <v>8670</v>
      </c>
      <c r="P12" s="248">
        <v>7790</v>
      </c>
      <c r="Q12" s="248" t="s">
        <v>154</v>
      </c>
      <c r="R12" s="248">
        <v>350.45</v>
      </c>
      <c r="S12" s="248" t="s">
        <v>1211</v>
      </c>
      <c r="T12" s="248">
        <v>0.36424629629630001</v>
      </c>
      <c r="U12" s="248">
        <v>109</v>
      </c>
      <c r="V12" s="248" t="s">
        <v>1211</v>
      </c>
      <c r="W12" s="248">
        <v>57.2</v>
      </c>
      <c r="X12" s="248">
        <v>540</v>
      </c>
      <c r="Y12" s="248" t="s">
        <v>154</v>
      </c>
      <c r="Z12" s="248">
        <v>3</v>
      </c>
      <c r="AA12" s="248" t="s">
        <v>154</v>
      </c>
    </row>
    <row r="13" spans="1:27" ht="13.9" customHeight="1">
      <c r="A13" s="247" t="s">
        <v>177</v>
      </c>
      <c r="B13" s="247" t="s">
        <v>178</v>
      </c>
      <c r="C13" s="248" t="s">
        <v>146</v>
      </c>
      <c r="D13" s="248" t="s">
        <v>145</v>
      </c>
      <c r="E13" s="248">
        <v>108.14</v>
      </c>
      <c r="F13" s="248" t="s">
        <v>1211</v>
      </c>
      <c r="G13" s="248">
        <v>80000</v>
      </c>
      <c r="H13" s="248" t="s">
        <v>1211</v>
      </c>
      <c r="I13" s="248" t="s">
        <v>147</v>
      </c>
      <c r="J13" s="248">
        <v>1.21E-9</v>
      </c>
      <c r="K13" s="248">
        <v>4.95E-8</v>
      </c>
      <c r="L13" s="248">
        <v>1.2299999999999999E-8</v>
      </c>
      <c r="M13" s="248">
        <v>1.2299999999999999E-8</v>
      </c>
      <c r="N13" s="248" t="s">
        <v>1213</v>
      </c>
      <c r="O13" s="248">
        <v>19400</v>
      </c>
      <c r="P13" s="248">
        <v>13800</v>
      </c>
      <c r="Q13" s="248" t="s">
        <v>148</v>
      </c>
      <c r="R13" s="248">
        <v>568.15</v>
      </c>
      <c r="S13" s="248" t="s">
        <v>1211</v>
      </c>
      <c r="T13" s="248">
        <v>0.41</v>
      </c>
      <c r="U13" s="248">
        <v>6.7900000000000002E-4</v>
      </c>
      <c r="V13" s="248" t="s">
        <v>1211</v>
      </c>
      <c r="W13" s="248">
        <v>1.6200000000000001E-4</v>
      </c>
      <c r="X13" s="248">
        <v>781</v>
      </c>
      <c r="Y13" s="248" t="s">
        <v>148</v>
      </c>
      <c r="Z13" s="248">
        <v>1</v>
      </c>
      <c r="AA13" s="248" t="s">
        <v>154</v>
      </c>
    </row>
    <row r="14" spans="1:27" ht="13.9" customHeight="1">
      <c r="A14" s="247" t="s">
        <v>179</v>
      </c>
      <c r="B14" s="247" t="s">
        <v>180</v>
      </c>
      <c r="C14" s="248" t="s">
        <v>145</v>
      </c>
      <c r="D14" s="248" t="s">
        <v>145</v>
      </c>
      <c r="E14" s="248">
        <v>364.92</v>
      </c>
      <c r="F14" s="248" t="s">
        <v>1211</v>
      </c>
      <c r="G14" s="248">
        <v>1.7000000000000001E-2</v>
      </c>
      <c r="H14" s="248" t="s">
        <v>1211</v>
      </c>
      <c r="I14" s="248" t="s">
        <v>147</v>
      </c>
      <c r="J14" s="248">
        <v>4.3999999999999999E-5</v>
      </c>
      <c r="K14" s="248">
        <v>1.8E-3</v>
      </c>
      <c r="L14" s="248">
        <v>7.0699999999999997E-5</v>
      </c>
      <c r="M14" s="248">
        <v>7.0699999999999997E-5</v>
      </c>
      <c r="N14" s="248" t="s">
        <v>1211</v>
      </c>
      <c r="O14" s="248">
        <v>44400</v>
      </c>
      <c r="P14" s="248">
        <v>15000</v>
      </c>
      <c r="Q14" s="248" t="s">
        <v>1212</v>
      </c>
      <c r="R14" s="248">
        <v>603.01</v>
      </c>
      <c r="S14" s="248" t="s">
        <v>1213</v>
      </c>
      <c r="T14" s="248">
        <v>0.41</v>
      </c>
      <c r="U14" s="248">
        <v>1.2E-4</v>
      </c>
      <c r="V14" s="248" t="s">
        <v>1211</v>
      </c>
      <c r="W14" s="248">
        <v>4.5199999999999999E-6</v>
      </c>
      <c r="X14" s="248">
        <v>627</v>
      </c>
      <c r="Y14" s="258" t="s">
        <v>1214</v>
      </c>
      <c r="Z14" s="248" t="s">
        <v>147</v>
      </c>
      <c r="AA14" s="247"/>
    </row>
    <row r="15" spans="1:27" ht="13.9" customHeight="1">
      <c r="A15" s="247" t="s">
        <v>181</v>
      </c>
      <c r="B15" s="247" t="s">
        <v>182</v>
      </c>
      <c r="C15" s="248" t="s">
        <v>145</v>
      </c>
      <c r="D15" s="248" t="s">
        <v>145</v>
      </c>
      <c r="E15" s="248">
        <v>58.081000000000003</v>
      </c>
      <c r="F15" s="248" t="s">
        <v>1211</v>
      </c>
      <c r="G15" s="248">
        <v>1000000</v>
      </c>
      <c r="H15" s="248" t="s">
        <v>1211</v>
      </c>
      <c r="I15" s="248" t="s">
        <v>147</v>
      </c>
      <c r="J15" s="248">
        <v>4.9899999999999997E-6</v>
      </c>
      <c r="K15" s="248">
        <v>2.04E-4</v>
      </c>
      <c r="L15" s="248">
        <v>9.31E-5</v>
      </c>
      <c r="M15" s="248">
        <v>9.31E-5</v>
      </c>
      <c r="N15" s="248" t="s">
        <v>1211</v>
      </c>
      <c r="O15" s="248">
        <v>11200</v>
      </c>
      <c r="P15" s="248">
        <v>9560</v>
      </c>
      <c r="Q15" s="248" t="s">
        <v>154</v>
      </c>
      <c r="R15" s="248">
        <v>370.15</v>
      </c>
      <c r="S15" s="248" t="s">
        <v>1211</v>
      </c>
      <c r="T15" s="248">
        <v>0.39143052982586002</v>
      </c>
      <c r="U15" s="248">
        <v>26.1</v>
      </c>
      <c r="V15" s="248" t="s">
        <v>1211</v>
      </c>
      <c r="W15" s="248">
        <v>11.4</v>
      </c>
      <c r="X15" s="248">
        <v>540</v>
      </c>
      <c r="Y15" s="248" t="s">
        <v>154</v>
      </c>
      <c r="Z15" s="248">
        <v>2.5</v>
      </c>
      <c r="AA15" s="248" t="s">
        <v>154</v>
      </c>
    </row>
    <row r="16" spans="1:27" ht="13.9" customHeight="1">
      <c r="A16" s="247" t="s">
        <v>183</v>
      </c>
      <c r="B16" s="247" t="s">
        <v>184</v>
      </c>
      <c r="C16" s="248" t="s">
        <v>145</v>
      </c>
      <c r="D16" s="248" t="s">
        <v>145</v>
      </c>
      <c r="E16" s="248">
        <v>76.525999999999996</v>
      </c>
      <c r="F16" s="248" t="s">
        <v>1211</v>
      </c>
      <c r="G16" s="248">
        <v>3370</v>
      </c>
      <c r="H16" s="248" t="s">
        <v>1211</v>
      </c>
      <c r="I16" s="248" t="s">
        <v>147</v>
      </c>
      <c r="J16" s="248">
        <v>1.0999999999999999E-2</v>
      </c>
      <c r="K16" s="248">
        <v>0.45</v>
      </c>
      <c r="L16" s="248">
        <v>0.27400000000000002</v>
      </c>
      <c r="M16" s="248">
        <v>0.27400000000000002</v>
      </c>
      <c r="N16" s="248" t="s">
        <v>1213</v>
      </c>
      <c r="O16" s="248">
        <v>7310</v>
      </c>
      <c r="P16" s="248">
        <v>6930</v>
      </c>
      <c r="Q16" s="248" t="s">
        <v>154</v>
      </c>
      <c r="R16" s="248">
        <v>318.25</v>
      </c>
      <c r="S16" s="248" t="s">
        <v>1211</v>
      </c>
      <c r="T16" s="248">
        <v>0.34204726247203998</v>
      </c>
      <c r="U16" s="248">
        <v>368</v>
      </c>
      <c r="V16" s="248" t="s">
        <v>1211</v>
      </c>
      <c r="W16" s="248">
        <v>214</v>
      </c>
      <c r="X16" s="248">
        <v>514</v>
      </c>
      <c r="Y16" s="248" t="s">
        <v>148</v>
      </c>
      <c r="Z16" s="248">
        <v>2.9</v>
      </c>
      <c r="AA16" s="248" t="s">
        <v>154</v>
      </c>
    </row>
    <row r="17" spans="1:27" ht="13.9" customHeight="1">
      <c r="A17" s="247" t="s">
        <v>185</v>
      </c>
      <c r="B17" s="247" t="s">
        <v>186</v>
      </c>
      <c r="C17" s="248" t="s">
        <v>146</v>
      </c>
      <c r="D17" s="248" t="s">
        <v>145</v>
      </c>
      <c r="E17" s="248">
        <v>26.981999999999999</v>
      </c>
      <c r="F17" s="248" t="s">
        <v>154</v>
      </c>
      <c r="G17" s="248" t="s">
        <v>147</v>
      </c>
      <c r="H17" s="247"/>
      <c r="I17" s="248" t="s">
        <v>147</v>
      </c>
      <c r="J17" s="248" t="s">
        <v>147</v>
      </c>
      <c r="K17" s="248" t="s">
        <v>147</v>
      </c>
      <c r="L17" s="248" t="s">
        <v>147</v>
      </c>
      <c r="M17" s="248" t="s">
        <v>147</v>
      </c>
      <c r="N17" s="247"/>
      <c r="O17" s="248">
        <v>81500</v>
      </c>
      <c r="P17" s="248">
        <v>70300</v>
      </c>
      <c r="Q17" s="248" t="s">
        <v>154</v>
      </c>
      <c r="R17" s="248">
        <v>2792.15</v>
      </c>
      <c r="S17" s="248" t="s">
        <v>154</v>
      </c>
      <c r="T17" s="248">
        <v>0.3</v>
      </c>
      <c r="U17" s="248">
        <v>0</v>
      </c>
      <c r="V17" s="258" t="s">
        <v>1216</v>
      </c>
      <c r="W17" s="248">
        <v>0</v>
      </c>
      <c r="X17" s="248">
        <v>6700</v>
      </c>
      <c r="Y17" s="248" t="s">
        <v>154</v>
      </c>
      <c r="Z17" s="248" t="s">
        <v>147</v>
      </c>
      <c r="AA17" s="247"/>
    </row>
    <row r="18" spans="1:27" ht="13.9" customHeight="1">
      <c r="A18" s="247" t="s">
        <v>189</v>
      </c>
      <c r="B18" s="247" t="s">
        <v>190</v>
      </c>
      <c r="C18" s="248" t="s">
        <v>146</v>
      </c>
      <c r="D18" s="248" t="s">
        <v>145</v>
      </c>
      <c r="E18" s="248">
        <v>169.23</v>
      </c>
      <c r="F18" s="248" t="s">
        <v>1211</v>
      </c>
      <c r="G18" s="248">
        <v>224</v>
      </c>
      <c r="H18" s="248" t="s">
        <v>1211</v>
      </c>
      <c r="I18" s="248" t="s">
        <v>147</v>
      </c>
      <c r="J18" s="248">
        <v>1.4600000000000001E-7</v>
      </c>
      <c r="K18" s="248">
        <v>5.9699999999999996E-6</v>
      </c>
      <c r="L18" s="248">
        <v>1.7E-6</v>
      </c>
      <c r="M18" s="248">
        <v>1.7E-6</v>
      </c>
      <c r="N18" s="248" t="s">
        <v>1211</v>
      </c>
      <c r="O18" s="248">
        <v>17500</v>
      </c>
      <c r="P18" s="248">
        <v>13600</v>
      </c>
      <c r="Q18" s="248" t="s">
        <v>148</v>
      </c>
      <c r="R18" s="248">
        <v>575.15</v>
      </c>
      <c r="S18" s="248" t="s">
        <v>1211</v>
      </c>
      <c r="T18" s="248">
        <v>0.37490080738178</v>
      </c>
      <c r="U18" s="248">
        <v>1.17E-4</v>
      </c>
      <c r="V18" s="248" t="s">
        <v>1211</v>
      </c>
      <c r="W18" s="248">
        <v>3.1999999999999999E-5</v>
      </c>
      <c r="X18" s="248">
        <v>867</v>
      </c>
      <c r="Y18" s="248" t="s">
        <v>148</v>
      </c>
      <c r="Z18" s="248">
        <v>0.7</v>
      </c>
      <c r="AA18" s="248" t="s">
        <v>148</v>
      </c>
    </row>
    <row r="19" spans="1:27" ht="13.9" customHeight="1">
      <c r="A19" s="247" t="s">
        <v>191</v>
      </c>
      <c r="B19" s="247" t="s">
        <v>192</v>
      </c>
      <c r="C19" s="248" t="s">
        <v>145</v>
      </c>
      <c r="D19" s="248" t="s">
        <v>145</v>
      </c>
      <c r="E19" s="248">
        <v>17.030999999999999</v>
      </c>
      <c r="F19" s="248" t="s">
        <v>1211</v>
      </c>
      <c r="G19" s="248">
        <v>482000</v>
      </c>
      <c r="H19" s="248" t="s">
        <v>1211</v>
      </c>
      <c r="I19" s="248" t="s">
        <v>147</v>
      </c>
      <c r="J19" s="248">
        <v>1.6099999999999998E-5</v>
      </c>
      <c r="K19" s="248">
        <v>6.5799999999999995E-4</v>
      </c>
      <c r="L19" s="248">
        <v>4.7399999999999997E-4</v>
      </c>
      <c r="M19" s="248">
        <v>4.7399999999999997E-4</v>
      </c>
      <c r="N19" s="248" t="s">
        <v>1211</v>
      </c>
      <c r="O19" s="248">
        <v>5020</v>
      </c>
      <c r="P19" s="248">
        <v>5580</v>
      </c>
      <c r="Q19" s="248" t="s">
        <v>154</v>
      </c>
      <c r="R19" s="248">
        <v>239.8</v>
      </c>
      <c r="S19" s="248" t="s">
        <v>1211</v>
      </c>
      <c r="T19" s="248">
        <v>0.32154808166485999</v>
      </c>
      <c r="U19" s="248">
        <v>7510</v>
      </c>
      <c r="V19" s="248" t="s">
        <v>1211</v>
      </c>
      <c r="W19" s="248">
        <v>5180</v>
      </c>
      <c r="X19" s="248">
        <v>406</v>
      </c>
      <c r="Y19" s="248" t="s">
        <v>154</v>
      </c>
      <c r="Z19" s="248">
        <v>16</v>
      </c>
      <c r="AA19" s="248" t="s">
        <v>154</v>
      </c>
    </row>
    <row r="20" spans="1:27" ht="13.9" customHeight="1">
      <c r="A20" s="247" t="s">
        <v>193</v>
      </c>
      <c r="B20" s="247" t="s">
        <v>194</v>
      </c>
      <c r="C20" s="248" t="s">
        <v>145</v>
      </c>
      <c r="D20" s="248" t="s">
        <v>145</v>
      </c>
      <c r="E20" s="248">
        <v>88.150999999999996</v>
      </c>
      <c r="F20" s="248" t="s">
        <v>1211</v>
      </c>
      <c r="G20" s="248">
        <v>110000</v>
      </c>
      <c r="H20" s="248" t="s">
        <v>1211</v>
      </c>
      <c r="I20" s="248" t="s">
        <v>147</v>
      </c>
      <c r="J20" s="248">
        <v>1.38E-5</v>
      </c>
      <c r="K20" s="248">
        <v>5.6400000000000005E-4</v>
      </c>
      <c r="L20" s="248">
        <v>2.5999999999999998E-4</v>
      </c>
      <c r="M20" s="248">
        <v>2.5999999999999998E-4</v>
      </c>
      <c r="N20" s="248" t="s">
        <v>1211</v>
      </c>
      <c r="O20" s="248">
        <v>11000</v>
      </c>
      <c r="P20" s="248">
        <v>9330</v>
      </c>
      <c r="Q20" s="248" t="s">
        <v>154</v>
      </c>
      <c r="R20" s="248">
        <v>375.55</v>
      </c>
      <c r="S20" s="248" t="s">
        <v>1211</v>
      </c>
      <c r="T20" s="248">
        <v>0.39485845588235002</v>
      </c>
      <c r="U20" s="248">
        <v>16.7</v>
      </c>
      <c r="V20" s="248" t="s">
        <v>1211</v>
      </c>
      <c r="W20" s="248">
        <v>7.39</v>
      </c>
      <c r="X20" s="248">
        <v>544</v>
      </c>
      <c r="Y20" s="248" t="s">
        <v>154</v>
      </c>
      <c r="Z20" s="248">
        <v>1.2</v>
      </c>
      <c r="AA20" s="248" t="s">
        <v>154</v>
      </c>
    </row>
    <row r="21" spans="1:27" ht="13.9" customHeight="1">
      <c r="A21" s="247" t="s">
        <v>195</v>
      </c>
      <c r="B21" s="247" t="s">
        <v>196</v>
      </c>
      <c r="C21" s="248" t="s">
        <v>146</v>
      </c>
      <c r="D21" s="248" t="s">
        <v>145</v>
      </c>
      <c r="E21" s="248">
        <v>93.129000000000005</v>
      </c>
      <c r="F21" s="248" t="s">
        <v>1211</v>
      </c>
      <c r="G21" s="248">
        <v>36000</v>
      </c>
      <c r="H21" s="248" t="s">
        <v>1211</v>
      </c>
      <c r="I21" s="248" t="s">
        <v>147</v>
      </c>
      <c r="J21" s="248">
        <v>2.0200000000000001E-6</v>
      </c>
      <c r="K21" s="248">
        <v>8.2600000000000002E-5</v>
      </c>
      <c r="L21" s="248">
        <v>3.4700000000000003E-5</v>
      </c>
      <c r="M21" s="248">
        <v>3.4700000000000003E-5</v>
      </c>
      <c r="N21" s="248" t="s">
        <v>1211</v>
      </c>
      <c r="O21" s="248">
        <v>12300</v>
      </c>
      <c r="P21" s="248">
        <v>10100</v>
      </c>
      <c r="Q21" s="248" t="s">
        <v>154</v>
      </c>
      <c r="R21" s="248">
        <v>457.32</v>
      </c>
      <c r="S21" s="248" t="s">
        <v>1211</v>
      </c>
      <c r="T21" s="248">
        <v>0.36470568181818003</v>
      </c>
      <c r="U21" s="248">
        <v>0.66700000000000004</v>
      </c>
      <c r="V21" s="248" t="s">
        <v>1211</v>
      </c>
      <c r="W21" s="248">
        <v>0.26900000000000002</v>
      </c>
      <c r="X21" s="248">
        <v>704</v>
      </c>
      <c r="Y21" s="248" t="s">
        <v>154</v>
      </c>
      <c r="Z21" s="248">
        <v>1.3</v>
      </c>
      <c r="AA21" s="248" t="s">
        <v>154</v>
      </c>
    </row>
    <row r="22" spans="1:27" ht="13.9" customHeight="1">
      <c r="A22" s="247" t="s">
        <v>197</v>
      </c>
      <c r="B22" s="247" t="s">
        <v>198</v>
      </c>
      <c r="C22" s="248" t="s">
        <v>146</v>
      </c>
      <c r="D22" s="248" t="s">
        <v>145</v>
      </c>
      <c r="E22" s="248">
        <v>121.76</v>
      </c>
      <c r="F22" s="248" t="s">
        <v>154</v>
      </c>
      <c r="G22" s="248" t="s">
        <v>147</v>
      </c>
      <c r="H22" s="247"/>
      <c r="I22" s="248">
        <v>6</v>
      </c>
      <c r="J22" s="248" t="s">
        <v>147</v>
      </c>
      <c r="K22" s="248" t="s">
        <v>147</v>
      </c>
      <c r="L22" s="248" t="s">
        <v>147</v>
      </c>
      <c r="M22" s="248" t="s">
        <v>147</v>
      </c>
      <c r="N22" s="247"/>
      <c r="O22" s="248">
        <v>52300</v>
      </c>
      <c r="P22" s="248">
        <v>46200</v>
      </c>
      <c r="Q22" s="248" t="s">
        <v>148</v>
      </c>
      <c r="R22" s="248">
        <v>1908.15</v>
      </c>
      <c r="S22" s="248" t="s">
        <v>1211</v>
      </c>
      <c r="T22" s="248">
        <v>0.3</v>
      </c>
      <c r="U22" s="248">
        <v>0</v>
      </c>
      <c r="V22" s="258" t="s">
        <v>1216</v>
      </c>
      <c r="W22" s="248">
        <v>0</v>
      </c>
      <c r="X22" s="248">
        <v>5070</v>
      </c>
      <c r="Y22" s="248" t="s">
        <v>148</v>
      </c>
      <c r="Z22" s="248" t="s">
        <v>147</v>
      </c>
      <c r="AA22" s="247"/>
    </row>
    <row r="23" spans="1:27" ht="13.9" customHeight="1">
      <c r="A23" s="247" t="s">
        <v>200</v>
      </c>
      <c r="B23" s="247" t="s">
        <v>201</v>
      </c>
      <c r="C23" s="248" t="s">
        <v>187</v>
      </c>
      <c r="D23" s="248" t="s">
        <v>145</v>
      </c>
      <c r="E23" s="248">
        <v>291.52</v>
      </c>
      <c r="F23" s="248" t="s">
        <v>1213</v>
      </c>
      <c r="G23" s="248" t="s">
        <v>147</v>
      </c>
      <c r="H23" s="247"/>
      <c r="I23" s="248" t="s">
        <v>147</v>
      </c>
      <c r="J23" s="248" t="s">
        <v>147</v>
      </c>
      <c r="K23" s="248" t="s">
        <v>147</v>
      </c>
      <c r="L23" s="248" t="s">
        <v>147</v>
      </c>
      <c r="M23" s="248" t="s">
        <v>147</v>
      </c>
      <c r="N23" s="247"/>
      <c r="O23" s="248">
        <v>6770</v>
      </c>
      <c r="P23" s="248">
        <v>5090</v>
      </c>
      <c r="Q23" s="248" t="s">
        <v>1219</v>
      </c>
      <c r="R23" s="248">
        <v>1698.15</v>
      </c>
      <c r="S23" s="248" t="s">
        <v>154</v>
      </c>
      <c r="T23" s="248">
        <v>0.33835944347222002</v>
      </c>
      <c r="U23" s="248" t="s">
        <v>147</v>
      </c>
      <c r="V23" s="247"/>
      <c r="W23" s="248" t="s">
        <v>147</v>
      </c>
      <c r="X23" s="248">
        <v>2770</v>
      </c>
      <c r="Y23" s="248" t="s">
        <v>148</v>
      </c>
      <c r="Z23" s="248" t="s">
        <v>147</v>
      </c>
      <c r="AA23" s="247"/>
    </row>
    <row r="24" spans="1:27" ht="13.9" customHeight="1">
      <c r="A24" s="247" t="s">
        <v>202</v>
      </c>
      <c r="B24" s="247" t="s">
        <v>203</v>
      </c>
      <c r="C24" s="248" t="s">
        <v>145</v>
      </c>
      <c r="D24" s="248" t="s">
        <v>145</v>
      </c>
      <c r="E24" s="248">
        <v>257.55</v>
      </c>
      <c r="F24" s="248" t="s">
        <v>1213</v>
      </c>
      <c r="G24" s="248">
        <v>0.42</v>
      </c>
      <c r="H24" s="248" t="s">
        <v>1211</v>
      </c>
      <c r="I24" s="248" t="s">
        <v>147</v>
      </c>
      <c r="J24" s="248">
        <v>2.0000000000000001E-4</v>
      </c>
      <c r="K24" s="248">
        <v>8.1799999999999998E-3</v>
      </c>
      <c r="L24" s="248" t="s">
        <v>147</v>
      </c>
      <c r="M24" s="248">
        <v>8.1799999999999998E-3</v>
      </c>
      <c r="N24" s="248" t="s">
        <v>1213</v>
      </c>
      <c r="O24" s="248" t="s">
        <v>147</v>
      </c>
      <c r="P24" s="248" t="s">
        <v>147</v>
      </c>
      <c r="Q24" s="247"/>
      <c r="R24" s="248">
        <v>613.85</v>
      </c>
      <c r="S24" s="248" t="s">
        <v>1213</v>
      </c>
      <c r="T24" s="248">
        <v>0.39198065363862999</v>
      </c>
      <c r="U24" s="248">
        <v>4.0000000000000002E-4</v>
      </c>
      <c r="V24" s="248" t="s">
        <v>1211</v>
      </c>
      <c r="W24" s="248" t="s">
        <v>147</v>
      </c>
      <c r="X24" s="248">
        <v>894</v>
      </c>
      <c r="Y24" s="258" t="s">
        <v>1214</v>
      </c>
      <c r="Z24" s="248" t="s">
        <v>147</v>
      </c>
      <c r="AA24" s="247"/>
    </row>
    <row r="25" spans="1:27" ht="13.9" customHeight="1">
      <c r="A25" s="247" t="s">
        <v>205</v>
      </c>
      <c r="B25" s="247" t="s">
        <v>206</v>
      </c>
      <c r="C25" s="248" t="s">
        <v>145</v>
      </c>
      <c r="D25" s="248" t="s">
        <v>145</v>
      </c>
      <c r="E25" s="248">
        <v>188.66</v>
      </c>
      <c r="F25" s="248" t="s">
        <v>1211</v>
      </c>
      <c r="G25" s="248">
        <v>15</v>
      </c>
      <c r="H25" s="248" t="s">
        <v>1211</v>
      </c>
      <c r="I25" s="248" t="s">
        <v>147</v>
      </c>
      <c r="J25" s="248">
        <v>2.2800000000000001E-4</v>
      </c>
      <c r="K25" s="248">
        <v>9.3200000000000002E-3</v>
      </c>
      <c r="L25" s="248" t="s">
        <v>147</v>
      </c>
      <c r="M25" s="248">
        <v>9.3200000000000002E-3</v>
      </c>
      <c r="N25" s="248" t="s">
        <v>1211</v>
      </c>
      <c r="O25" s="248" t="s">
        <v>147</v>
      </c>
      <c r="P25" s="248" t="s">
        <v>147</v>
      </c>
      <c r="Q25" s="247"/>
      <c r="R25" s="248">
        <v>547.15</v>
      </c>
      <c r="S25" s="248" t="s">
        <v>1213</v>
      </c>
      <c r="T25" s="248">
        <v>0.36331693746485999</v>
      </c>
      <c r="U25" s="248">
        <v>6.7000000000000002E-3</v>
      </c>
      <c r="V25" s="248" t="s">
        <v>1211</v>
      </c>
      <c r="W25" s="248" t="s">
        <v>147</v>
      </c>
      <c r="X25" s="248">
        <v>845</v>
      </c>
      <c r="Y25" s="258" t="s">
        <v>1214</v>
      </c>
      <c r="Z25" s="248" t="s">
        <v>147</v>
      </c>
      <c r="AA25" s="247"/>
    </row>
    <row r="26" spans="1:27" ht="13.9" customHeight="1">
      <c r="A26" s="247" t="s">
        <v>207</v>
      </c>
      <c r="B26" s="247" t="s">
        <v>208</v>
      </c>
      <c r="C26" s="248" t="s">
        <v>145</v>
      </c>
      <c r="D26" s="248" t="s">
        <v>145</v>
      </c>
      <c r="E26" s="248">
        <v>188.66</v>
      </c>
      <c r="F26" s="248" t="s">
        <v>1211</v>
      </c>
      <c r="G26" s="248">
        <v>1.45</v>
      </c>
      <c r="H26" s="248" t="s">
        <v>1211</v>
      </c>
      <c r="I26" s="248" t="s">
        <v>147</v>
      </c>
      <c r="J26" s="248">
        <v>7.36E-4</v>
      </c>
      <c r="K26" s="248">
        <v>3.0099999999999998E-2</v>
      </c>
      <c r="L26" s="248" t="s">
        <v>147</v>
      </c>
      <c r="M26" s="248">
        <v>3.0099999999999998E-2</v>
      </c>
      <c r="N26" s="248" t="s">
        <v>1213</v>
      </c>
      <c r="O26" s="248" t="s">
        <v>147</v>
      </c>
      <c r="P26" s="248" t="s">
        <v>147</v>
      </c>
      <c r="Q26" s="247"/>
      <c r="R26" s="248">
        <v>547.15</v>
      </c>
      <c r="S26" s="248" t="s">
        <v>1213</v>
      </c>
      <c r="T26" s="248">
        <v>0.36331693746485999</v>
      </c>
      <c r="U26" s="248">
        <v>4.0600000000000002E-3</v>
      </c>
      <c r="V26" s="248" t="s">
        <v>1211</v>
      </c>
      <c r="W26" s="248" t="s">
        <v>147</v>
      </c>
      <c r="X26" s="248">
        <v>845</v>
      </c>
      <c r="Y26" s="258" t="s">
        <v>1214</v>
      </c>
      <c r="Z26" s="248" t="s">
        <v>147</v>
      </c>
      <c r="AA26" s="247"/>
    </row>
    <row r="27" spans="1:27" ht="13.9" customHeight="1">
      <c r="A27" s="247" t="s">
        <v>209</v>
      </c>
      <c r="B27" s="247" t="s">
        <v>210</v>
      </c>
      <c r="C27" s="248" t="s">
        <v>145</v>
      </c>
      <c r="D27" s="248" t="s">
        <v>145</v>
      </c>
      <c r="E27" s="248">
        <v>291.99</v>
      </c>
      <c r="F27" s="248" t="s">
        <v>1211</v>
      </c>
      <c r="G27" s="248">
        <v>0.27700000000000002</v>
      </c>
      <c r="H27" s="248" t="s">
        <v>1211</v>
      </c>
      <c r="I27" s="248" t="s">
        <v>147</v>
      </c>
      <c r="J27" s="248">
        <v>3.4299999999999999E-4</v>
      </c>
      <c r="K27" s="248">
        <v>1.4E-2</v>
      </c>
      <c r="L27" s="248">
        <v>3.7000000000000002E-3</v>
      </c>
      <c r="M27" s="248">
        <v>3.7000000000000002E-3</v>
      </c>
      <c r="N27" s="248" t="s">
        <v>1211</v>
      </c>
      <c r="O27" s="248">
        <v>18600</v>
      </c>
      <c r="P27" s="248">
        <v>13200</v>
      </c>
      <c r="Q27" s="248" t="s">
        <v>148</v>
      </c>
      <c r="R27" s="248">
        <v>632.66</v>
      </c>
      <c r="S27" s="248" t="s">
        <v>1213</v>
      </c>
      <c r="T27" s="248">
        <v>0.40579598205577999</v>
      </c>
      <c r="U27" s="248">
        <v>8.6299999999999997E-5</v>
      </c>
      <c r="V27" s="248" t="s">
        <v>1213</v>
      </c>
      <c r="W27" s="248">
        <v>2.1800000000000001E-5</v>
      </c>
      <c r="X27" s="248">
        <v>897</v>
      </c>
      <c r="Y27" s="258" t="s">
        <v>1214</v>
      </c>
      <c r="Z27" s="248" t="s">
        <v>147</v>
      </c>
      <c r="AA27" s="247"/>
    </row>
    <row r="28" spans="1:27" ht="13.9" customHeight="1">
      <c r="A28" s="247" t="s">
        <v>211</v>
      </c>
      <c r="B28" s="247" t="s">
        <v>212</v>
      </c>
      <c r="C28" s="248" t="s">
        <v>145</v>
      </c>
      <c r="D28" s="248" t="s">
        <v>145</v>
      </c>
      <c r="E28" s="248">
        <v>291.99</v>
      </c>
      <c r="F28" s="248" t="s">
        <v>1213</v>
      </c>
      <c r="G28" s="248">
        <v>0.1</v>
      </c>
      <c r="H28" s="248" t="s">
        <v>1211</v>
      </c>
      <c r="I28" s="248" t="s">
        <v>147</v>
      </c>
      <c r="J28" s="248">
        <v>4.4000000000000002E-4</v>
      </c>
      <c r="K28" s="248">
        <v>1.7999999999999999E-2</v>
      </c>
      <c r="L28" s="248" t="s">
        <v>147</v>
      </c>
      <c r="M28" s="248">
        <v>1.7999999999999999E-2</v>
      </c>
      <c r="N28" s="248" t="s">
        <v>1211</v>
      </c>
      <c r="O28" s="248" t="s">
        <v>147</v>
      </c>
      <c r="P28" s="248" t="s">
        <v>147</v>
      </c>
      <c r="Q28" s="247"/>
      <c r="R28" s="248">
        <v>613.15</v>
      </c>
      <c r="S28" s="248" t="s">
        <v>1213</v>
      </c>
      <c r="T28" s="248">
        <v>0.37733333333333002</v>
      </c>
      <c r="U28" s="248">
        <v>4.9399999999999997E-4</v>
      </c>
      <c r="V28" s="248" t="s">
        <v>1211</v>
      </c>
      <c r="W28" s="248" t="s">
        <v>147</v>
      </c>
      <c r="X28" s="248">
        <v>920</v>
      </c>
      <c r="Y28" s="258" t="s">
        <v>1214</v>
      </c>
      <c r="Z28" s="248" t="s">
        <v>147</v>
      </c>
      <c r="AA28" s="247"/>
    </row>
    <row r="29" spans="1:27" ht="13.9" customHeight="1">
      <c r="A29" s="247" t="s">
        <v>213</v>
      </c>
      <c r="B29" s="247" t="s">
        <v>214</v>
      </c>
      <c r="C29" s="248" t="s">
        <v>145</v>
      </c>
      <c r="D29" s="248" t="s">
        <v>145</v>
      </c>
      <c r="E29" s="248">
        <v>326.44</v>
      </c>
      <c r="F29" s="248" t="s">
        <v>1211</v>
      </c>
      <c r="G29" s="248">
        <v>4.2999999999999997E-2</v>
      </c>
      <c r="H29" s="248" t="s">
        <v>1211</v>
      </c>
      <c r="I29" s="248" t="s">
        <v>147</v>
      </c>
      <c r="J29" s="248">
        <v>2.8299999999999999E-4</v>
      </c>
      <c r="K29" s="248">
        <v>1.1599999999999999E-2</v>
      </c>
      <c r="L29" s="248">
        <v>2.97E-3</v>
      </c>
      <c r="M29" s="248">
        <v>2.97E-3</v>
      </c>
      <c r="N29" s="248" t="s">
        <v>1211</v>
      </c>
      <c r="O29" s="248">
        <v>19000</v>
      </c>
      <c r="P29" s="248">
        <v>14000</v>
      </c>
      <c r="Q29" s="248" t="s">
        <v>148</v>
      </c>
      <c r="R29" s="248">
        <v>651.36</v>
      </c>
      <c r="S29" s="248" t="s">
        <v>1213</v>
      </c>
      <c r="T29" s="248">
        <v>0.38754556138839003</v>
      </c>
      <c r="U29" s="248">
        <v>7.7100000000000004E-5</v>
      </c>
      <c r="V29" s="248" t="s">
        <v>1211</v>
      </c>
      <c r="W29" s="248">
        <v>1.9000000000000001E-5</v>
      </c>
      <c r="X29" s="248">
        <v>957</v>
      </c>
      <c r="Y29" s="258" t="s">
        <v>1214</v>
      </c>
      <c r="Z29" s="248" t="s">
        <v>147</v>
      </c>
      <c r="AA29" s="247"/>
    </row>
    <row r="30" spans="1:27" ht="13.9" customHeight="1">
      <c r="A30" s="247" t="s">
        <v>215</v>
      </c>
      <c r="B30" s="247" t="s">
        <v>216</v>
      </c>
      <c r="C30" s="248" t="s">
        <v>145</v>
      </c>
      <c r="D30" s="248" t="s">
        <v>145</v>
      </c>
      <c r="E30" s="248">
        <v>395.33</v>
      </c>
      <c r="F30" s="248" t="s">
        <v>1211</v>
      </c>
      <c r="G30" s="248">
        <v>1.44E-2</v>
      </c>
      <c r="H30" s="248" t="s">
        <v>1211</v>
      </c>
      <c r="I30" s="248" t="s">
        <v>147</v>
      </c>
      <c r="J30" s="248">
        <v>3.3599999999999998E-4</v>
      </c>
      <c r="K30" s="248">
        <v>1.37E-2</v>
      </c>
      <c r="L30" s="248" t="s">
        <v>147</v>
      </c>
      <c r="M30" s="248">
        <v>1.37E-2</v>
      </c>
      <c r="N30" s="248" t="s">
        <v>1211</v>
      </c>
      <c r="O30" s="248" t="s">
        <v>147</v>
      </c>
      <c r="P30" s="248" t="s">
        <v>147</v>
      </c>
      <c r="Q30" s="247"/>
      <c r="R30" s="248">
        <v>688.75</v>
      </c>
      <c r="S30" s="248" t="s">
        <v>1213</v>
      </c>
      <c r="T30" s="248">
        <v>0.40027035376940001</v>
      </c>
      <c r="U30" s="248">
        <v>4.0500000000000002E-5</v>
      </c>
      <c r="V30" s="248" t="s">
        <v>1211</v>
      </c>
      <c r="W30" s="248" t="s">
        <v>147</v>
      </c>
      <c r="X30" s="248">
        <v>987</v>
      </c>
      <c r="Y30" s="258" t="s">
        <v>1214</v>
      </c>
      <c r="Z30" s="248" t="s">
        <v>147</v>
      </c>
      <c r="AA30" s="247"/>
    </row>
    <row r="31" spans="1:27" ht="13.9" customHeight="1">
      <c r="A31" s="247" t="s">
        <v>217</v>
      </c>
      <c r="B31" s="247" t="s">
        <v>218</v>
      </c>
      <c r="C31" s="248" t="s">
        <v>187</v>
      </c>
      <c r="D31" s="248" t="s">
        <v>145</v>
      </c>
      <c r="E31" s="248">
        <v>74.921999999999997</v>
      </c>
      <c r="F31" s="248" t="s">
        <v>154</v>
      </c>
      <c r="G31" s="248" t="s">
        <v>147</v>
      </c>
      <c r="H31" s="247"/>
      <c r="I31" s="248">
        <v>10</v>
      </c>
      <c r="J31" s="248" t="s">
        <v>147</v>
      </c>
      <c r="K31" s="248" t="s">
        <v>147</v>
      </c>
      <c r="L31" s="248" t="s">
        <v>147</v>
      </c>
      <c r="M31" s="248" t="s">
        <v>147</v>
      </c>
      <c r="N31" s="247"/>
      <c r="O31" s="248">
        <v>9050</v>
      </c>
      <c r="P31" s="248">
        <v>7630</v>
      </c>
      <c r="Q31" s="248" t="s">
        <v>148</v>
      </c>
      <c r="R31" s="248">
        <v>888.15</v>
      </c>
      <c r="S31" s="248" t="s">
        <v>1211</v>
      </c>
      <c r="T31" s="248">
        <v>0.3</v>
      </c>
      <c r="U31" s="248" t="s">
        <v>147</v>
      </c>
      <c r="V31" s="247"/>
      <c r="W31" s="248" t="s">
        <v>147</v>
      </c>
      <c r="X31" s="248">
        <v>1670</v>
      </c>
      <c r="Y31" s="248" t="s">
        <v>154</v>
      </c>
      <c r="Z31" s="248" t="s">
        <v>147</v>
      </c>
      <c r="AA31" s="247"/>
    </row>
    <row r="32" spans="1:27" ht="13.9" customHeight="1">
      <c r="A32" s="247" t="s">
        <v>219</v>
      </c>
      <c r="B32" s="247" t="s">
        <v>220</v>
      </c>
      <c r="C32" s="248" t="s">
        <v>187</v>
      </c>
      <c r="D32" s="248" t="s">
        <v>145</v>
      </c>
      <c r="E32" s="248">
        <v>77.945999999999998</v>
      </c>
      <c r="F32" s="248" t="s">
        <v>1211</v>
      </c>
      <c r="G32" s="248">
        <v>200000</v>
      </c>
      <c r="H32" s="248" t="s">
        <v>1218</v>
      </c>
      <c r="I32" s="248" t="s">
        <v>147</v>
      </c>
      <c r="J32" s="248" t="s">
        <v>147</v>
      </c>
      <c r="K32" s="248" t="s">
        <v>147</v>
      </c>
      <c r="L32" s="248" t="s">
        <v>147</v>
      </c>
      <c r="M32" s="248" t="s">
        <v>147</v>
      </c>
      <c r="N32" s="247"/>
      <c r="O32" s="248">
        <v>3310</v>
      </c>
      <c r="P32" s="248">
        <v>3990</v>
      </c>
      <c r="Q32" s="248" t="s">
        <v>154</v>
      </c>
      <c r="R32" s="248">
        <v>210.65</v>
      </c>
      <c r="S32" s="248" t="s">
        <v>1211</v>
      </c>
      <c r="T32" s="248">
        <v>0.3</v>
      </c>
      <c r="U32" s="248" t="s">
        <v>147</v>
      </c>
      <c r="V32" s="247"/>
      <c r="W32" s="248" t="s">
        <v>147</v>
      </c>
      <c r="X32" s="248">
        <v>373</v>
      </c>
      <c r="Y32" s="248" t="s">
        <v>154</v>
      </c>
      <c r="Z32" s="248">
        <v>5.0999999999999996</v>
      </c>
      <c r="AA32" s="248" t="s">
        <v>148</v>
      </c>
    </row>
    <row r="33" spans="1:27" ht="13.9" customHeight="1">
      <c r="A33" s="247" t="s">
        <v>221</v>
      </c>
      <c r="B33" s="247" t="s">
        <v>222</v>
      </c>
      <c r="C33" s="248" t="s">
        <v>146</v>
      </c>
      <c r="D33" s="248" t="s">
        <v>145</v>
      </c>
      <c r="E33" s="248">
        <v>267.38</v>
      </c>
      <c r="F33" s="248" t="s">
        <v>1211</v>
      </c>
      <c r="G33" s="248">
        <v>53.5</v>
      </c>
      <c r="H33" s="248" t="s">
        <v>1211</v>
      </c>
      <c r="I33" s="248" t="s">
        <v>147</v>
      </c>
      <c r="J33" s="248">
        <v>3.6399999999999998E-9</v>
      </c>
      <c r="K33" s="248">
        <v>1.49E-7</v>
      </c>
      <c r="L33" s="248">
        <v>6.6399999999999999E-8</v>
      </c>
      <c r="M33" s="248">
        <v>6.6399999999999999E-8</v>
      </c>
      <c r="N33" s="248" t="s">
        <v>1211</v>
      </c>
      <c r="O33" s="248">
        <v>11500</v>
      </c>
      <c r="P33" s="248">
        <v>8770</v>
      </c>
      <c r="Q33" s="248" t="s">
        <v>148</v>
      </c>
      <c r="R33" s="248">
        <v>603.65</v>
      </c>
      <c r="S33" s="248" t="s">
        <v>1211</v>
      </c>
      <c r="T33" s="248">
        <v>0.37733333333333002</v>
      </c>
      <c r="U33" s="248">
        <v>1.2899999999999999E-6</v>
      </c>
      <c r="V33" s="248" t="s">
        <v>1211</v>
      </c>
      <c r="W33" s="248">
        <v>5.51E-7</v>
      </c>
      <c r="X33" s="248">
        <v>905</v>
      </c>
      <c r="Y33" s="258" t="s">
        <v>1214</v>
      </c>
      <c r="Z33" s="248" t="s">
        <v>147</v>
      </c>
      <c r="AA33" s="247"/>
    </row>
    <row r="34" spans="1:27" ht="13.9" customHeight="1">
      <c r="A34" s="247" t="s">
        <v>223</v>
      </c>
      <c r="B34" s="247" t="s">
        <v>224</v>
      </c>
      <c r="C34" s="248" t="s">
        <v>146</v>
      </c>
      <c r="D34" s="248" t="s">
        <v>145</v>
      </c>
      <c r="E34" s="248">
        <v>317.33</v>
      </c>
      <c r="F34" s="248" t="s">
        <v>1211</v>
      </c>
      <c r="G34" s="248">
        <v>20.9</v>
      </c>
      <c r="H34" s="248" t="s">
        <v>1211</v>
      </c>
      <c r="I34" s="248" t="s">
        <v>147</v>
      </c>
      <c r="J34" s="248">
        <v>2.3899999999999999E-8</v>
      </c>
      <c r="K34" s="248">
        <v>9.7699999999999992E-7</v>
      </c>
      <c r="L34" s="248" t="s">
        <v>147</v>
      </c>
      <c r="M34" s="248">
        <v>9.7699999999999992E-7</v>
      </c>
      <c r="N34" s="248" t="s">
        <v>1213</v>
      </c>
      <c r="O34" s="248" t="s">
        <v>147</v>
      </c>
      <c r="P34" s="248" t="s">
        <v>147</v>
      </c>
      <c r="Q34" s="247"/>
      <c r="R34" s="248">
        <v>727.79</v>
      </c>
      <c r="S34" s="248" t="s">
        <v>1213</v>
      </c>
      <c r="T34" s="248">
        <v>0.3</v>
      </c>
      <c r="U34" s="248">
        <v>1.5999999999999999E-6</v>
      </c>
      <c r="V34" s="248" t="s">
        <v>1211</v>
      </c>
      <c r="W34" s="248" t="s">
        <v>147</v>
      </c>
      <c r="X34" s="248" t="s">
        <v>147</v>
      </c>
      <c r="Y34" s="247"/>
      <c r="Z34" s="248" t="s">
        <v>147</v>
      </c>
      <c r="AA34" s="247"/>
    </row>
    <row r="35" spans="1:27" ht="13.9" customHeight="1">
      <c r="A35" s="247" t="s">
        <v>225</v>
      </c>
      <c r="B35" s="247" t="s">
        <v>226</v>
      </c>
      <c r="C35" s="248" t="s">
        <v>145</v>
      </c>
      <c r="D35" s="248" t="s">
        <v>145</v>
      </c>
      <c r="E35" s="248">
        <v>182.23</v>
      </c>
      <c r="F35" s="248" t="s">
        <v>1211</v>
      </c>
      <c r="G35" s="248">
        <v>6.4</v>
      </c>
      <c r="H35" s="248" t="s">
        <v>1211</v>
      </c>
      <c r="I35" s="248" t="s">
        <v>147</v>
      </c>
      <c r="J35" s="248">
        <v>1.3499999999999999E-5</v>
      </c>
      <c r="K35" s="248">
        <v>5.5199999999999997E-4</v>
      </c>
      <c r="L35" s="248">
        <v>1.8200000000000001E-4</v>
      </c>
      <c r="M35" s="248">
        <v>1.8200000000000001E-4</v>
      </c>
      <c r="N35" s="248" t="s">
        <v>1213</v>
      </c>
      <c r="O35" s="248">
        <v>15600</v>
      </c>
      <c r="P35" s="248">
        <v>12000</v>
      </c>
      <c r="Q35" s="248" t="s">
        <v>148</v>
      </c>
      <c r="R35" s="248">
        <v>566.15</v>
      </c>
      <c r="S35" s="248" t="s">
        <v>1211</v>
      </c>
      <c r="T35" s="248">
        <v>0.37746407538280002</v>
      </c>
      <c r="U35" s="248">
        <v>3.6099999999999999E-4</v>
      </c>
      <c r="V35" s="248" t="s">
        <v>1211</v>
      </c>
      <c r="W35" s="248">
        <v>1.1400000000000001E-4</v>
      </c>
      <c r="X35" s="248">
        <v>849</v>
      </c>
      <c r="Y35" s="258" t="s">
        <v>1214</v>
      </c>
      <c r="Z35" s="248" t="s">
        <v>147</v>
      </c>
      <c r="AA35" s="247"/>
    </row>
    <row r="36" spans="1:27" ht="13.9" customHeight="1">
      <c r="A36" s="247" t="s">
        <v>227</v>
      </c>
      <c r="B36" s="247" t="s">
        <v>228</v>
      </c>
      <c r="C36" s="248" t="s">
        <v>146</v>
      </c>
      <c r="D36" s="248" t="s">
        <v>145</v>
      </c>
      <c r="E36" s="248">
        <v>116.08</v>
      </c>
      <c r="F36" s="248" t="s">
        <v>1211</v>
      </c>
      <c r="G36" s="248">
        <v>35</v>
      </c>
      <c r="H36" s="248" t="s">
        <v>1211</v>
      </c>
      <c r="I36" s="248" t="s">
        <v>147</v>
      </c>
      <c r="J36" s="248">
        <v>8.2000000000000004E-13</v>
      </c>
      <c r="K36" s="248">
        <v>3.3500000000000001E-11</v>
      </c>
      <c r="L36" s="248" t="s">
        <v>147</v>
      </c>
      <c r="M36" s="248">
        <v>3.3500000000000001E-11</v>
      </c>
      <c r="N36" s="248" t="s">
        <v>1213</v>
      </c>
      <c r="O36" s="248" t="s">
        <v>147</v>
      </c>
      <c r="P36" s="248" t="s">
        <v>147</v>
      </c>
      <c r="Q36" s="247"/>
      <c r="R36" s="248">
        <v>585.89</v>
      </c>
      <c r="S36" s="248" t="s">
        <v>1213</v>
      </c>
      <c r="T36" s="248">
        <v>0.3</v>
      </c>
      <c r="U36" s="248">
        <v>1.88E-10</v>
      </c>
      <c r="V36" s="248" t="s">
        <v>1211</v>
      </c>
      <c r="W36" s="248" t="s">
        <v>147</v>
      </c>
      <c r="X36" s="248" t="s">
        <v>147</v>
      </c>
      <c r="Y36" s="247"/>
      <c r="Z36" s="248" t="s">
        <v>147</v>
      </c>
      <c r="AA36" s="247"/>
    </row>
    <row r="37" spans="1:27" ht="13.9" customHeight="1">
      <c r="A37" s="247" t="s">
        <v>229</v>
      </c>
      <c r="B37" s="247" t="s">
        <v>230</v>
      </c>
      <c r="C37" s="248" t="s">
        <v>187</v>
      </c>
      <c r="D37" s="248" t="s">
        <v>145</v>
      </c>
      <c r="E37" s="248">
        <v>137.33000000000001</v>
      </c>
      <c r="F37" s="248" t="s">
        <v>1213</v>
      </c>
      <c r="G37" s="248" t="s">
        <v>147</v>
      </c>
      <c r="H37" s="247"/>
      <c r="I37" s="248">
        <v>2000</v>
      </c>
      <c r="J37" s="248" t="s">
        <v>147</v>
      </c>
      <c r="K37" s="248" t="s">
        <v>147</v>
      </c>
      <c r="L37" s="248" t="s">
        <v>147</v>
      </c>
      <c r="M37" s="248" t="s">
        <v>147</v>
      </c>
      <c r="N37" s="247"/>
      <c r="O37" s="248">
        <v>40800</v>
      </c>
      <c r="P37" s="248">
        <v>33500</v>
      </c>
      <c r="Q37" s="248" t="s">
        <v>154</v>
      </c>
      <c r="R37" s="248">
        <v>1873.15</v>
      </c>
      <c r="S37" s="248" t="s">
        <v>1211</v>
      </c>
      <c r="T37" s="248">
        <v>0.3</v>
      </c>
      <c r="U37" s="248" t="s">
        <v>147</v>
      </c>
      <c r="V37" s="247"/>
      <c r="W37" s="248" t="s">
        <v>147</v>
      </c>
      <c r="X37" s="248">
        <v>3570</v>
      </c>
      <c r="Y37" s="248" t="s">
        <v>148</v>
      </c>
      <c r="Z37" s="248" t="s">
        <v>147</v>
      </c>
      <c r="AA37" s="247"/>
    </row>
    <row r="38" spans="1:27" ht="13.9" customHeight="1">
      <c r="A38" s="247" t="s">
        <v>232</v>
      </c>
      <c r="B38" s="247" t="s">
        <v>233</v>
      </c>
      <c r="C38" s="248" t="s">
        <v>145</v>
      </c>
      <c r="D38" s="248" t="s">
        <v>145</v>
      </c>
      <c r="E38" s="248">
        <v>228.3</v>
      </c>
      <c r="F38" s="248" t="s">
        <v>1211</v>
      </c>
      <c r="G38" s="248">
        <v>9.4000000000000004E-3</v>
      </c>
      <c r="H38" s="248" t="s">
        <v>1211</v>
      </c>
      <c r="I38" s="248" t="s">
        <v>147</v>
      </c>
      <c r="J38" s="248">
        <v>1.2E-5</v>
      </c>
      <c r="K38" s="248">
        <v>4.9100000000000001E-4</v>
      </c>
      <c r="L38" s="248">
        <v>8.9499999999999994E-5</v>
      </c>
      <c r="M38" s="248">
        <v>8.9499999999999994E-5</v>
      </c>
      <c r="N38" s="248" t="s">
        <v>1211</v>
      </c>
      <c r="O38" s="248">
        <v>23600</v>
      </c>
      <c r="P38" s="248">
        <v>16000</v>
      </c>
      <c r="Q38" s="248" t="s">
        <v>1212</v>
      </c>
      <c r="R38" s="248">
        <v>710.75</v>
      </c>
      <c r="S38" s="248" t="s">
        <v>1211</v>
      </c>
      <c r="T38" s="248">
        <v>0.41</v>
      </c>
      <c r="U38" s="248">
        <v>2.1E-7</v>
      </c>
      <c r="V38" s="248" t="s">
        <v>1211</v>
      </c>
      <c r="W38" s="248">
        <v>3.6699999999999998E-8</v>
      </c>
      <c r="X38" s="248">
        <v>979</v>
      </c>
      <c r="Y38" s="248" t="s">
        <v>148</v>
      </c>
      <c r="Z38" s="248" t="s">
        <v>147</v>
      </c>
      <c r="AA38" s="247"/>
    </row>
    <row r="39" spans="1:27" ht="13.9" customHeight="1">
      <c r="A39" s="247" t="s">
        <v>90</v>
      </c>
      <c r="B39" s="247" t="s">
        <v>235</v>
      </c>
      <c r="C39" s="248" t="s">
        <v>145</v>
      </c>
      <c r="D39" s="248" t="s">
        <v>145</v>
      </c>
      <c r="E39" s="248">
        <v>78.114999999999995</v>
      </c>
      <c r="F39" s="248" t="s">
        <v>1211</v>
      </c>
      <c r="G39" s="248">
        <v>1790</v>
      </c>
      <c r="H39" s="248" t="s">
        <v>1211</v>
      </c>
      <c r="I39" s="248">
        <v>5</v>
      </c>
      <c r="J39" s="248">
        <v>5.5500000000000002E-3</v>
      </c>
      <c r="K39" s="248">
        <v>0.22700000000000001</v>
      </c>
      <c r="L39" s="248">
        <v>0.13</v>
      </c>
      <c r="M39" s="248">
        <v>0.13</v>
      </c>
      <c r="N39" s="248" t="s">
        <v>1211</v>
      </c>
      <c r="O39" s="248">
        <v>8100</v>
      </c>
      <c r="P39" s="248">
        <v>7340</v>
      </c>
      <c r="Q39" s="248" t="s">
        <v>154</v>
      </c>
      <c r="R39" s="248">
        <v>353.15</v>
      </c>
      <c r="S39" s="248" t="s">
        <v>1211</v>
      </c>
      <c r="T39" s="248">
        <v>0.34900177935943</v>
      </c>
      <c r="U39" s="248">
        <v>94.8</v>
      </c>
      <c r="V39" s="248" t="s">
        <v>1211</v>
      </c>
      <c r="W39" s="248">
        <v>52.1</v>
      </c>
      <c r="X39" s="248">
        <v>562</v>
      </c>
      <c r="Y39" s="248" t="s">
        <v>154</v>
      </c>
      <c r="Z39" s="248">
        <v>1.2</v>
      </c>
      <c r="AA39" s="248" t="s">
        <v>154</v>
      </c>
    </row>
    <row r="40" spans="1:27" ht="13.9" customHeight="1">
      <c r="A40" s="247" t="s">
        <v>1246</v>
      </c>
      <c r="B40" s="247" t="s">
        <v>1247</v>
      </c>
      <c r="C40" s="248" t="s">
        <v>145</v>
      </c>
      <c r="D40" s="248" t="s">
        <v>145</v>
      </c>
      <c r="E40" s="248">
        <v>360.59</v>
      </c>
      <c r="F40" s="248" t="s">
        <v>1211</v>
      </c>
      <c r="G40" s="248">
        <v>48.2</v>
      </c>
      <c r="H40" s="248" t="s">
        <v>1213</v>
      </c>
      <c r="I40" s="248" t="s">
        <v>147</v>
      </c>
      <c r="J40" s="248">
        <v>8.77E-3</v>
      </c>
      <c r="K40" s="248">
        <v>0.35899999999999999</v>
      </c>
      <c r="L40" s="248">
        <v>0.152</v>
      </c>
      <c r="M40" s="248">
        <v>0.152</v>
      </c>
      <c r="N40" s="248" t="s">
        <v>1213</v>
      </c>
      <c r="O40" s="248">
        <v>12200</v>
      </c>
      <c r="P40" s="248">
        <v>9850</v>
      </c>
      <c r="Q40" s="248" t="s">
        <v>148</v>
      </c>
      <c r="R40" s="248">
        <v>437.85</v>
      </c>
      <c r="S40" s="248" t="s">
        <v>1213</v>
      </c>
      <c r="T40" s="248">
        <v>0.38740879076488</v>
      </c>
      <c r="U40" s="248">
        <v>2.1</v>
      </c>
      <c r="V40" s="248" t="s">
        <v>1211</v>
      </c>
      <c r="W40" s="248">
        <v>0.85299999999999998</v>
      </c>
      <c r="X40" s="248">
        <v>644</v>
      </c>
      <c r="Y40" s="248" t="s">
        <v>148</v>
      </c>
      <c r="Z40" s="248" t="s">
        <v>147</v>
      </c>
      <c r="AA40" s="247"/>
    </row>
    <row r="41" spans="1:27" ht="13.9" customHeight="1">
      <c r="A41" s="247" t="s">
        <v>237</v>
      </c>
      <c r="B41" s="247" t="s">
        <v>238</v>
      </c>
      <c r="C41" s="248" t="s">
        <v>146</v>
      </c>
      <c r="D41" s="248" t="s">
        <v>145</v>
      </c>
      <c r="E41" s="248">
        <v>184.24</v>
      </c>
      <c r="F41" s="248" t="s">
        <v>1211</v>
      </c>
      <c r="G41" s="248">
        <v>322</v>
      </c>
      <c r="H41" s="248" t="s">
        <v>1211</v>
      </c>
      <c r="I41" s="248" t="s">
        <v>147</v>
      </c>
      <c r="J41" s="248">
        <v>5.17E-11</v>
      </c>
      <c r="K41" s="248">
        <v>2.11E-9</v>
      </c>
      <c r="L41" s="248">
        <v>4.5900000000000002E-10</v>
      </c>
      <c r="M41" s="248">
        <v>4.5900000000000002E-10</v>
      </c>
      <c r="N41" s="248" t="s">
        <v>1211</v>
      </c>
      <c r="O41" s="248">
        <v>21300</v>
      </c>
      <c r="P41" s="248">
        <v>14500</v>
      </c>
      <c r="Q41" s="248" t="s">
        <v>148</v>
      </c>
      <c r="R41" s="248">
        <v>674.15</v>
      </c>
      <c r="S41" s="248" t="s">
        <v>1211</v>
      </c>
      <c r="T41" s="248">
        <v>0.41</v>
      </c>
      <c r="U41" s="248">
        <v>8.9800000000000002E-7</v>
      </c>
      <c r="V41" s="248" t="s">
        <v>1211</v>
      </c>
      <c r="W41" s="248">
        <v>1.8699999999999999E-7</v>
      </c>
      <c r="X41" s="248">
        <v>929</v>
      </c>
      <c r="Y41" s="248" t="s">
        <v>148</v>
      </c>
      <c r="Z41" s="248">
        <v>1.4</v>
      </c>
      <c r="AA41" s="248" t="s">
        <v>148</v>
      </c>
    </row>
    <row r="42" spans="1:27" ht="13.9" customHeight="1">
      <c r="A42" s="247" t="s">
        <v>241</v>
      </c>
      <c r="B42" s="247" t="s">
        <v>242</v>
      </c>
      <c r="C42" s="248" t="s">
        <v>146</v>
      </c>
      <c r="D42" s="248" t="s">
        <v>145</v>
      </c>
      <c r="E42" s="248">
        <v>252.32</v>
      </c>
      <c r="F42" s="248" t="s">
        <v>1211</v>
      </c>
      <c r="G42" s="248">
        <v>1.6199999999999999E-3</v>
      </c>
      <c r="H42" s="248" t="s">
        <v>1211</v>
      </c>
      <c r="I42" s="248">
        <v>0.2</v>
      </c>
      <c r="J42" s="248">
        <v>4.5699999999999998E-7</v>
      </c>
      <c r="K42" s="248">
        <v>1.8700000000000001E-5</v>
      </c>
      <c r="L42" s="248">
        <v>3.36E-6</v>
      </c>
      <c r="M42" s="248">
        <v>3.36E-6</v>
      </c>
      <c r="N42" s="248" t="s">
        <v>1211</v>
      </c>
      <c r="O42" s="248">
        <v>23800</v>
      </c>
      <c r="P42" s="248">
        <v>14400</v>
      </c>
      <c r="Q42" s="248" t="s">
        <v>148</v>
      </c>
      <c r="R42" s="248">
        <v>768.15</v>
      </c>
      <c r="S42" s="248" t="s">
        <v>1211</v>
      </c>
      <c r="T42" s="248">
        <v>0.41</v>
      </c>
      <c r="U42" s="248">
        <v>5.4899999999999999E-9</v>
      </c>
      <c r="V42" s="248" t="s">
        <v>1213</v>
      </c>
      <c r="W42" s="248">
        <v>9.4699999999999994E-10</v>
      </c>
      <c r="X42" s="248">
        <v>969</v>
      </c>
      <c r="Y42" s="258" t="s">
        <v>1221</v>
      </c>
      <c r="Z42" s="248" t="s">
        <v>147</v>
      </c>
      <c r="AA42" s="247"/>
    </row>
    <row r="43" spans="1:27" ht="13.9" customHeight="1">
      <c r="A43" s="247" t="s">
        <v>243</v>
      </c>
      <c r="B43" s="247" t="s">
        <v>244</v>
      </c>
      <c r="C43" s="248" t="s">
        <v>146</v>
      </c>
      <c r="D43" s="248" t="s">
        <v>145</v>
      </c>
      <c r="E43" s="248">
        <v>252.32</v>
      </c>
      <c r="F43" s="248" t="s">
        <v>1211</v>
      </c>
      <c r="G43" s="248">
        <v>1.5E-3</v>
      </c>
      <c r="H43" s="248" t="s">
        <v>1211</v>
      </c>
      <c r="I43" s="248" t="s">
        <v>147</v>
      </c>
      <c r="J43" s="248">
        <v>6.5700000000000002E-7</v>
      </c>
      <c r="K43" s="248">
        <v>2.69E-5</v>
      </c>
      <c r="L43" s="248">
        <v>5.66E-6</v>
      </c>
      <c r="M43" s="248">
        <v>5.66E-6</v>
      </c>
      <c r="N43" s="248" t="s">
        <v>1211</v>
      </c>
      <c r="O43" s="248">
        <v>21700</v>
      </c>
      <c r="P43" s="248">
        <v>14400</v>
      </c>
      <c r="Q43" s="248" t="s">
        <v>148</v>
      </c>
      <c r="R43" s="248">
        <v>715.9</v>
      </c>
      <c r="S43" s="248" t="s">
        <v>1213</v>
      </c>
      <c r="T43" s="248">
        <v>0.41</v>
      </c>
      <c r="U43" s="248">
        <v>4.9999999999999998E-7</v>
      </c>
      <c r="V43" s="248" t="s">
        <v>1211</v>
      </c>
      <c r="W43" s="248">
        <v>1.01E-7</v>
      </c>
      <c r="X43" s="248">
        <v>969</v>
      </c>
      <c r="Y43" s="258" t="s">
        <v>1221</v>
      </c>
      <c r="Z43" s="248" t="s">
        <v>147</v>
      </c>
      <c r="AA43" s="247"/>
    </row>
    <row r="44" spans="1:27" ht="13.9" customHeight="1">
      <c r="A44" s="247" t="s">
        <v>1248</v>
      </c>
      <c r="B44" s="247" t="s">
        <v>239</v>
      </c>
      <c r="C44" s="248" t="s">
        <v>146</v>
      </c>
      <c r="D44" s="248" t="s">
        <v>145</v>
      </c>
      <c r="E44" s="248">
        <v>252.32</v>
      </c>
      <c r="F44" s="248" t="s">
        <v>1213</v>
      </c>
      <c r="G44" s="248">
        <v>6.3E-3</v>
      </c>
      <c r="H44" s="248" t="s">
        <v>1213</v>
      </c>
      <c r="I44" s="248" t="s">
        <v>147</v>
      </c>
      <c r="J44" s="248">
        <v>2.9999999999999999E-7</v>
      </c>
      <c r="K44" s="248">
        <v>1.22E-5</v>
      </c>
      <c r="L44" s="248" t="s">
        <v>147</v>
      </c>
      <c r="M44" s="248">
        <v>1.22E-5</v>
      </c>
      <c r="N44" s="248" t="s">
        <v>1213</v>
      </c>
      <c r="O44" s="248" t="s">
        <v>147</v>
      </c>
      <c r="P44" s="248">
        <v>12400</v>
      </c>
      <c r="Q44" s="248" t="s">
        <v>148</v>
      </c>
      <c r="R44" s="248">
        <v>584.15</v>
      </c>
      <c r="S44" s="248" t="s">
        <v>1213</v>
      </c>
      <c r="T44" s="248">
        <v>0.3</v>
      </c>
      <c r="U44" s="248">
        <v>5.6999999999999998E-9</v>
      </c>
      <c r="V44" s="248" t="s">
        <v>1213</v>
      </c>
      <c r="W44" s="248" t="s">
        <v>147</v>
      </c>
      <c r="X44" s="248" t="s">
        <v>147</v>
      </c>
      <c r="Y44" s="247"/>
      <c r="Z44" s="248" t="s">
        <v>147</v>
      </c>
      <c r="AA44" s="247"/>
    </row>
    <row r="45" spans="1:27" ht="13.9" customHeight="1">
      <c r="A45" s="247" t="s">
        <v>1121</v>
      </c>
      <c r="B45" s="247" t="s">
        <v>240</v>
      </c>
      <c r="C45" s="248" t="s">
        <v>146</v>
      </c>
      <c r="D45" s="248" t="s">
        <v>145</v>
      </c>
      <c r="E45" s="248">
        <v>252.32</v>
      </c>
      <c r="F45" s="248" t="s">
        <v>1211</v>
      </c>
      <c r="G45" s="248">
        <v>2.5000000000000001E-3</v>
      </c>
      <c r="H45" s="248" t="s">
        <v>1211</v>
      </c>
      <c r="I45" s="248" t="s">
        <v>147</v>
      </c>
      <c r="J45" s="248">
        <v>2.03E-7</v>
      </c>
      <c r="K45" s="248">
        <v>8.3000000000000002E-6</v>
      </c>
      <c r="L45" s="248" t="s">
        <v>147</v>
      </c>
      <c r="M45" s="248">
        <v>8.3000000000000002E-6</v>
      </c>
      <c r="N45" s="248" t="s">
        <v>1211</v>
      </c>
      <c r="O45" s="248" t="s">
        <v>147</v>
      </c>
      <c r="P45" s="248">
        <v>14400</v>
      </c>
      <c r="Q45" s="248" t="s">
        <v>148</v>
      </c>
      <c r="R45" s="248">
        <v>715.9</v>
      </c>
      <c r="S45" s="248" t="s">
        <v>1213</v>
      </c>
      <c r="T45" s="248">
        <v>0.3</v>
      </c>
      <c r="U45" s="248">
        <v>2.62E-8</v>
      </c>
      <c r="V45" s="248" t="s">
        <v>1211</v>
      </c>
      <c r="W45" s="248" t="s">
        <v>147</v>
      </c>
      <c r="X45" s="248" t="s">
        <v>147</v>
      </c>
      <c r="Y45" s="247"/>
      <c r="Z45" s="248" t="s">
        <v>147</v>
      </c>
      <c r="AA45" s="247"/>
    </row>
    <row r="46" spans="1:27" ht="13.9" customHeight="1">
      <c r="A46" s="247" t="s">
        <v>245</v>
      </c>
      <c r="B46" s="247" t="s">
        <v>246</v>
      </c>
      <c r="C46" s="248" t="s">
        <v>146</v>
      </c>
      <c r="D46" s="248" t="s">
        <v>145</v>
      </c>
      <c r="E46" s="248">
        <v>252.32</v>
      </c>
      <c r="F46" s="248" t="s">
        <v>1211</v>
      </c>
      <c r="G46" s="248">
        <v>8.0000000000000004E-4</v>
      </c>
      <c r="H46" s="248" t="s">
        <v>1211</v>
      </c>
      <c r="I46" s="248" t="s">
        <v>147</v>
      </c>
      <c r="J46" s="248">
        <v>5.8400000000000004E-7</v>
      </c>
      <c r="K46" s="248">
        <v>2.3900000000000002E-5</v>
      </c>
      <c r="L46" s="248">
        <v>3.9700000000000001E-6</v>
      </c>
      <c r="M46" s="248">
        <v>3.9700000000000001E-6</v>
      </c>
      <c r="N46" s="248" t="s">
        <v>1211</v>
      </c>
      <c r="O46" s="248">
        <v>24900</v>
      </c>
      <c r="P46" s="248">
        <v>16400</v>
      </c>
      <c r="Q46" s="248" t="s">
        <v>148</v>
      </c>
      <c r="R46" s="248">
        <v>753.15</v>
      </c>
      <c r="S46" s="248" t="s">
        <v>1211</v>
      </c>
      <c r="T46" s="248">
        <v>0.41</v>
      </c>
      <c r="U46" s="248">
        <v>9.6500000000000008E-10</v>
      </c>
      <c r="V46" s="248" t="s">
        <v>1213</v>
      </c>
      <c r="W46" s="248">
        <v>1.5400000000000001E-10</v>
      </c>
      <c r="X46" s="248">
        <v>1020</v>
      </c>
      <c r="Y46" s="258" t="s">
        <v>1221</v>
      </c>
      <c r="Z46" s="248" t="s">
        <v>147</v>
      </c>
      <c r="AA46" s="247"/>
    </row>
    <row r="47" spans="1:27" ht="13.9" customHeight="1">
      <c r="A47" s="247" t="s">
        <v>247</v>
      </c>
      <c r="B47" s="247" t="s">
        <v>248</v>
      </c>
      <c r="C47" s="248" t="s">
        <v>145</v>
      </c>
      <c r="D47" s="248" t="s">
        <v>145</v>
      </c>
      <c r="E47" s="248">
        <v>126.59</v>
      </c>
      <c r="F47" s="248" t="s">
        <v>1211</v>
      </c>
      <c r="G47" s="248">
        <v>525</v>
      </c>
      <c r="H47" s="248" t="s">
        <v>1211</v>
      </c>
      <c r="I47" s="248" t="s">
        <v>147</v>
      </c>
      <c r="J47" s="248">
        <v>4.1199999999999999E-4</v>
      </c>
      <c r="K47" s="248">
        <v>1.6799999999999999E-2</v>
      </c>
      <c r="L47" s="248">
        <v>7.9699999999999997E-3</v>
      </c>
      <c r="M47" s="248">
        <v>7.9699999999999997E-3</v>
      </c>
      <c r="N47" s="248" t="s">
        <v>1213</v>
      </c>
      <c r="O47" s="248">
        <v>10700</v>
      </c>
      <c r="P47" s="248">
        <v>8770</v>
      </c>
      <c r="Q47" s="248" t="s">
        <v>1222</v>
      </c>
      <c r="R47" s="248">
        <v>452.15</v>
      </c>
      <c r="S47" s="248" t="s">
        <v>1211</v>
      </c>
      <c r="T47" s="248">
        <v>0.37174198250729001</v>
      </c>
      <c r="U47" s="248">
        <v>1.23</v>
      </c>
      <c r="V47" s="248" t="s">
        <v>1211</v>
      </c>
      <c r="W47" s="248">
        <v>0.55700000000000005</v>
      </c>
      <c r="X47" s="248">
        <v>686</v>
      </c>
      <c r="Y47" s="248" t="s">
        <v>148</v>
      </c>
      <c r="Z47" s="248">
        <v>1.1000000000000001</v>
      </c>
      <c r="AA47" s="248" t="s">
        <v>154</v>
      </c>
    </row>
    <row r="48" spans="1:27" ht="13.9" customHeight="1">
      <c r="A48" s="247" t="s">
        <v>249</v>
      </c>
      <c r="B48" s="247" t="s">
        <v>250</v>
      </c>
      <c r="C48" s="248" t="s">
        <v>146</v>
      </c>
      <c r="D48" s="248" t="s">
        <v>145</v>
      </c>
      <c r="E48" s="248">
        <v>9.01</v>
      </c>
      <c r="F48" s="248" t="s">
        <v>1213</v>
      </c>
      <c r="G48" s="248" t="s">
        <v>147</v>
      </c>
      <c r="H48" s="247"/>
      <c r="I48" s="248">
        <v>4</v>
      </c>
      <c r="J48" s="248" t="s">
        <v>147</v>
      </c>
      <c r="K48" s="248" t="s">
        <v>147</v>
      </c>
      <c r="L48" s="248" t="s">
        <v>147</v>
      </c>
      <c r="M48" s="248" t="s">
        <v>147</v>
      </c>
      <c r="N48" s="247"/>
      <c r="O48" s="248">
        <v>91400</v>
      </c>
      <c r="P48" s="248">
        <v>70500</v>
      </c>
      <c r="Q48" s="248" t="s">
        <v>148</v>
      </c>
      <c r="R48" s="248">
        <v>3040.15</v>
      </c>
      <c r="S48" s="248" t="s">
        <v>1218</v>
      </c>
      <c r="T48" s="248">
        <v>0.31622113352546</v>
      </c>
      <c r="U48" s="248">
        <v>0</v>
      </c>
      <c r="V48" s="258" t="s">
        <v>1216</v>
      </c>
      <c r="W48" s="248">
        <v>0</v>
      </c>
      <c r="X48" s="248">
        <v>5210</v>
      </c>
      <c r="Y48" s="248" t="s">
        <v>154</v>
      </c>
      <c r="Z48" s="248" t="s">
        <v>147</v>
      </c>
      <c r="AA48" s="247"/>
    </row>
    <row r="49" spans="1:27" ht="13.9" customHeight="1">
      <c r="A49" s="247" t="s">
        <v>251</v>
      </c>
      <c r="B49" s="247" t="s">
        <v>252</v>
      </c>
      <c r="C49" s="248" t="s">
        <v>145</v>
      </c>
      <c r="D49" s="248" t="s">
        <v>145</v>
      </c>
      <c r="E49" s="248">
        <v>154.21</v>
      </c>
      <c r="F49" s="248" t="s">
        <v>1211</v>
      </c>
      <c r="G49" s="248">
        <v>7.48</v>
      </c>
      <c r="H49" s="248" t="s">
        <v>1211</v>
      </c>
      <c r="I49" s="248" t="s">
        <v>147</v>
      </c>
      <c r="J49" s="248">
        <v>3.0800000000000001E-4</v>
      </c>
      <c r="K49" s="248">
        <v>1.26E-2</v>
      </c>
      <c r="L49" s="248">
        <v>4.5799999999999999E-3</v>
      </c>
      <c r="M49" s="248">
        <v>4.5799999999999999E-3</v>
      </c>
      <c r="N49" s="248" t="s">
        <v>1211</v>
      </c>
      <c r="O49" s="248">
        <v>14300</v>
      </c>
      <c r="P49" s="248">
        <v>10900</v>
      </c>
      <c r="Q49" s="248" t="s">
        <v>1223</v>
      </c>
      <c r="R49" s="248">
        <v>529.25</v>
      </c>
      <c r="S49" s="248" t="s">
        <v>1211</v>
      </c>
      <c r="T49" s="248">
        <v>0.39065588615782998</v>
      </c>
      <c r="U49" s="248">
        <v>8.9300000000000004E-3</v>
      </c>
      <c r="V49" s="248" t="s">
        <v>1211</v>
      </c>
      <c r="W49" s="248">
        <v>3.1099999999999999E-3</v>
      </c>
      <c r="X49" s="248">
        <v>773</v>
      </c>
      <c r="Y49" s="248" t="s">
        <v>154</v>
      </c>
      <c r="Z49" s="248">
        <v>0.6</v>
      </c>
      <c r="AA49" s="248" t="s">
        <v>154</v>
      </c>
    </row>
    <row r="50" spans="1:27" ht="13.9" customHeight="1">
      <c r="A50" s="247" t="s">
        <v>253</v>
      </c>
      <c r="B50" s="247" t="s">
        <v>254</v>
      </c>
      <c r="C50" s="248" t="s">
        <v>145</v>
      </c>
      <c r="D50" s="248" t="s">
        <v>145</v>
      </c>
      <c r="E50" s="248">
        <v>143.01</v>
      </c>
      <c r="F50" s="248" t="s">
        <v>1211</v>
      </c>
      <c r="G50" s="248">
        <v>17200</v>
      </c>
      <c r="H50" s="248" t="s">
        <v>1211</v>
      </c>
      <c r="I50" s="248" t="s">
        <v>147</v>
      </c>
      <c r="J50" s="248">
        <v>1.7E-5</v>
      </c>
      <c r="K50" s="248">
        <v>6.9499999999999998E-4</v>
      </c>
      <c r="L50" s="248">
        <v>2.6800000000000001E-4</v>
      </c>
      <c r="M50" s="248">
        <v>2.6800000000000001E-4</v>
      </c>
      <c r="N50" s="248" t="s">
        <v>1213</v>
      </c>
      <c r="O50" s="248">
        <v>13500</v>
      </c>
      <c r="P50" s="248">
        <v>10800</v>
      </c>
      <c r="Q50" s="248" t="s">
        <v>154</v>
      </c>
      <c r="R50" s="248">
        <v>451.65</v>
      </c>
      <c r="S50" s="248" t="s">
        <v>1211</v>
      </c>
      <c r="T50" s="248">
        <v>0.38583333333332998</v>
      </c>
      <c r="U50" s="248">
        <v>1.55</v>
      </c>
      <c r="V50" s="248" t="s">
        <v>1211</v>
      </c>
      <c r="W50" s="248">
        <v>0.57299999999999995</v>
      </c>
      <c r="X50" s="248">
        <v>666</v>
      </c>
      <c r="Y50" s="248" t="s">
        <v>148</v>
      </c>
      <c r="Z50" s="248">
        <v>2.7</v>
      </c>
      <c r="AA50" s="248" t="s">
        <v>154</v>
      </c>
    </row>
    <row r="51" spans="1:27" ht="13.9" customHeight="1">
      <c r="A51" s="247" t="s">
        <v>255</v>
      </c>
      <c r="B51" s="247" t="s">
        <v>256</v>
      </c>
      <c r="C51" s="248" t="s">
        <v>146</v>
      </c>
      <c r="D51" s="248" t="s">
        <v>145</v>
      </c>
      <c r="E51" s="248">
        <v>390.57</v>
      </c>
      <c r="F51" s="248" t="s">
        <v>1211</v>
      </c>
      <c r="G51" s="248">
        <v>0.27</v>
      </c>
      <c r="H51" s="248" t="s">
        <v>1211</v>
      </c>
      <c r="I51" s="248">
        <v>6</v>
      </c>
      <c r="J51" s="248">
        <v>2.7000000000000001E-7</v>
      </c>
      <c r="K51" s="248">
        <v>1.1E-5</v>
      </c>
      <c r="L51" s="248">
        <v>2.1900000000000002E-6</v>
      </c>
      <c r="M51" s="248">
        <v>2.1900000000000002E-6</v>
      </c>
      <c r="N51" s="248" t="s">
        <v>1213</v>
      </c>
      <c r="O51" s="248">
        <v>22500</v>
      </c>
      <c r="P51" s="248">
        <v>14100</v>
      </c>
      <c r="Q51" s="248" t="s">
        <v>148</v>
      </c>
      <c r="R51" s="248">
        <v>657.15</v>
      </c>
      <c r="S51" s="248" t="s">
        <v>1211</v>
      </c>
      <c r="T51" s="248">
        <v>0.41</v>
      </c>
      <c r="U51" s="248">
        <v>1.42E-7</v>
      </c>
      <c r="V51" s="248" t="s">
        <v>1211</v>
      </c>
      <c r="W51" s="248">
        <v>2.7E-8</v>
      </c>
      <c r="X51" s="248">
        <v>835</v>
      </c>
      <c r="Y51" s="248" t="s">
        <v>154</v>
      </c>
      <c r="Z51" s="248">
        <v>0.3</v>
      </c>
      <c r="AA51" s="248" t="s">
        <v>148</v>
      </c>
    </row>
    <row r="52" spans="1:27" ht="13.9" customHeight="1">
      <c r="A52" s="247" t="s">
        <v>257</v>
      </c>
      <c r="B52" s="247" t="s">
        <v>258</v>
      </c>
      <c r="C52" s="248" t="s">
        <v>145</v>
      </c>
      <c r="D52" s="248" t="s">
        <v>145</v>
      </c>
      <c r="E52" s="248">
        <v>114.96</v>
      </c>
      <c r="F52" s="248" t="s">
        <v>1211</v>
      </c>
      <c r="G52" s="248">
        <v>22000</v>
      </c>
      <c r="H52" s="248" t="s">
        <v>1211</v>
      </c>
      <c r="I52" s="248" t="s">
        <v>147</v>
      </c>
      <c r="J52" s="248">
        <v>4.3600000000000002E-3</v>
      </c>
      <c r="K52" s="248">
        <v>0.17799999999999999</v>
      </c>
      <c r="L52" s="248">
        <v>9.1499999999999998E-2</v>
      </c>
      <c r="M52" s="248">
        <v>9.1499999999999998E-2</v>
      </c>
      <c r="N52" s="248" t="s">
        <v>1213</v>
      </c>
      <c r="O52" s="248">
        <v>9600</v>
      </c>
      <c r="P52" s="248">
        <v>8330</v>
      </c>
      <c r="Q52" s="248" t="s">
        <v>148</v>
      </c>
      <c r="R52" s="248">
        <v>379.15</v>
      </c>
      <c r="S52" s="248" t="s">
        <v>1211</v>
      </c>
      <c r="T52" s="248">
        <v>0.36857858376510999</v>
      </c>
      <c r="U52" s="248">
        <v>29.4</v>
      </c>
      <c r="V52" s="248" t="s">
        <v>1211</v>
      </c>
      <c r="W52" s="248">
        <v>14.5</v>
      </c>
      <c r="X52" s="248">
        <v>579</v>
      </c>
      <c r="Y52" s="248" t="s">
        <v>148</v>
      </c>
      <c r="Z52" s="248">
        <v>6.5</v>
      </c>
      <c r="AA52" s="248" t="s">
        <v>148</v>
      </c>
    </row>
    <row r="53" spans="1:27" ht="13.9" customHeight="1">
      <c r="A53" s="247" t="s">
        <v>259</v>
      </c>
      <c r="B53" s="247" t="s">
        <v>260</v>
      </c>
      <c r="C53" s="248" t="s">
        <v>187</v>
      </c>
      <c r="D53" s="248" t="s">
        <v>145</v>
      </c>
      <c r="E53" s="248">
        <v>13.84</v>
      </c>
      <c r="F53" s="248" t="s">
        <v>1213</v>
      </c>
      <c r="G53" s="248" t="s">
        <v>147</v>
      </c>
      <c r="H53" s="247"/>
      <c r="I53" s="248" t="s">
        <v>147</v>
      </c>
      <c r="J53" s="248" t="s">
        <v>147</v>
      </c>
      <c r="K53" s="248" t="s">
        <v>147</v>
      </c>
      <c r="L53" s="248" t="s">
        <v>147</v>
      </c>
      <c r="M53" s="248" t="s">
        <v>147</v>
      </c>
      <c r="N53" s="247"/>
      <c r="O53" s="248">
        <v>143000</v>
      </c>
      <c r="P53" s="248">
        <v>115000</v>
      </c>
      <c r="Q53" s="248" t="s">
        <v>154</v>
      </c>
      <c r="R53" s="248">
        <v>4273.1499999999996</v>
      </c>
      <c r="S53" s="248" t="s">
        <v>154</v>
      </c>
      <c r="T53" s="248">
        <v>0.3</v>
      </c>
      <c r="U53" s="248" t="s">
        <v>147</v>
      </c>
      <c r="V53" s="247"/>
      <c r="W53" s="248" t="s">
        <v>147</v>
      </c>
      <c r="X53" s="248">
        <v>7930</v>
      </c>
      <c r="Y53" s="248" t="s">
        <v>148</v>
      </c>
      <c r="Z53" s="248" t="s">
        <v>147</v>
      </c>
      <c r="AA53" s="247"/>
    </row>
    <row r="54" spans="1:27" ht="13.9" customHeight="1">
      <c r="A54" s="247" t="s">
        <v>261</v>
      </c>
      <c r="B54" s="247" t="s">
        <v>262</v>
      </c>
      <c r="C54" s="248" t="s">
        <v>145</v>
      </c>
      <c r="D54" s="248" t="s">
        <v>145</v>
      </c>
      <c r="E54" s="248">
        <v>117.17</v>
      </c>
      <c r="F54" s="248" t="s">
        <v>1211</v>
      </c>
      <c r="G54" s="248" t="s">
        <v>147</v>
      </c>
      <c r="H54" s="247"/>
      <c r="I54" s="248" t="s">
        <v>147</v>
      </c>
      <c r="J54" s="248">
        <v>1.83E-2</v>
      </c>
      <c r="K54" s="248">
        <v>0.748</v>
      </c>
      <c r="L54" s="248">
        <v>0.51300000000000001</v>
      </c>
      <c r="M54" s="248">
        <v>0.51300000000000001</v>
      </c>
      <c r="N54" s="248" t="s">
        <v>1211</v>
      </c>
      <c r="O54" s="248">
        <v>5680</v>
      </c>
      <c r="P54" s="248">
        <v>5680</v>
      </c>
      <c r="Q54" s="248" t="s">
        <v>154</v>
      </c>
      <c r="R54" s="248">
        <v>285.64999999999998</v>
      </c>
      <c r="S54" s="248" t="s">
        <v>1211</v>
      </c>
      <c r="T54" s="248">
        <v>0.34857362637362999</v>
      </c>
      <c r="U54" s="248">
        <v>1</v>
      </c>
      <c r="V54" s="248" t="s">
        <v>1211</v>
      </c>
      <c r="W54" s="248">
        <v>0.65700000000000003</v>
      </c>
      <c r="X54" s="248">
        <v>455</v>
      </c>
      <c r="Y54" s="248" t="s">
        <v>154</v>
      </c>
      <c r="Z54" s="248" t="s">
        <v>147</v>
      </c>
      <c r="AA54" s="247"/>
    </row>
    <row r="55" spans="1:27" ht="13.9" customHeight="1">
      <c r="A55" s="247" t="s">
        <v>263</v>
      </c>
      <c r="B55" s="247" t="s">
        <v>264</v>
      </c>
      <c r="C55" s="248" t="s">
        <v>145</v>
      </c>
      <c r="D55" s="248" t="s">
        <v>145</v>
      </c>
      <c r="E55" s="248">
        <v>67.805999999999997</v>
      </c>
      <c r="F55" s="248" t="s">
        <v>1211</v>
      </c>
      <c r="G55" s="248">
        <v>3320000</v>
      </c>
      <c r="H55" s="248" t="s">
        <v>1211</v>
      </c>
      <c r="I55" s="248" t="s">
        <v>147</v>
      </c>
      <c r="J55" s="248" t="s">
        <v>147</v>
      </c>
      <c r="K55" s="248" t="s">
        <v>147</v>
      </c>
      <c r="L55" s="248" t="s">
        <v>147</v>
      </c>
      <c r="M55" s="248" t="s">
        <v>147</v>
      </c>
      <c r="N55" s="247"/>
      <c r="O55" s="248" t="s">
        <v>147</v>
      </c>
      <c r="P55" s="248">
        <v>4620</v>
      </c>
      <c r="Q55" s="248" t="s">
        <v>154</v>
      </c>
      <c r="R55" s="248">
        <v>173.25</v>
      </c>
      <c r="S55" s="248" t="s">
        <v>154</v>
      </c>
      <c r="T55" s="248">
        <v>0.37539517056343003</v>
      </c>
      <c r="U55" s="248">
        <v>36600</v>
      </c>
      <c r="V55" s="248" t="s">
        <v>1211</v>
      </c>
      <c r="W55" s="248" t="s">
        <v>147</v>
      </c>
      <c r="X55" s="248">
        <v>261</v>
      </c>
      <c r="Y55" s="248" t="s">
        <v>148</v>
      </c>
      <c r="Z55" s="248" t="s">
        <v>147</v>
      </c>
      <c r="AA55" s="247"/>
    </row>
    <row r="56" spans="1:27" ht="13.9" customHeight="1">
      <c r="A56" s="247" t="s">
        <v>265</v>
      </c>
      <c r="B56" s="247" t="s">
        <v>266</v>
      </c>
      <c r="C56" s="248" t="s">
        <v>187</v>
      </c>
      <c r="D56" s="248" t="s">
        <v>145</v>
      </c>
      <c r="E56" s="248">
        <v>79.900000000000006</v>
      </c>
      <c r="F56" s="248" t="s">
        <v>1213</v>
      </c>
      <c r="G56" s="248" t="s">
        <v>147</v>
      </c>
      <c r="H56" s="247"/>
      <c r="I56" s="248">
        <v>10</v>
      </c>
      <c r="J56" s="248" t="s">
        <v>147</v>
      </c>
      <c r="K56" s="248" t="s">
        <v>147</v>
      </c>
      <c r="L56" s="248" t="s">
        <v>147</v>
      </c>
      <c r="M56" s="248" t="s">
        <v>147</v>
      </c>
      <c r="N56" s="247"/>
      <c r="O56" s="248" t="s">
        <v>147</v>
      </c>
      <c r="P56" s="248" t="s">
        <v>147</v>
      </c>
      <c r="Q56" s="247"/>
      <c r="R56" s="248" t="s">
        <v>147</v>
      </c>
      <c r="S56" s="247"/>
      <c r="T56" s="248">
        <v>0.3</v>
      </c>
      <c r="U56" s="248" t="s">
        <v>147</v>
      </c>
      <c r="V56" s="247"/>
      <c r="W56" s="248" t="s">
        <v>147</v>
      </c>
      <c r="X56" s="248" t="s">
        <v>147</v>
      </c>
      <c r="Y56" s="247"/>
      <c r="Z56" s="248" t="s">
        <v>147</v>
      </c>
      <c r="AA56" s="247"/>
    </row>
    <row r="57" spans="1:27" ht="13.9" customHeight="1">
      <c r="A57" s="247" t="s">
        <v>267</v>
      </c>
      <c r="B57" s="247" t="s">
        <v>268</v>
      </c>
      <c r="C57" s="248" t="s">
        <v>145</v>
      </c>
      <c r="D57" s="248" t="s">
        <v>145</v>
      </c>
      <c r="E57" s="248">
        <v>143.41</v>
      </c>
      <c r="F57" s="248" t="s">
        <v>1211</v>
      </c>
      <c r="G57" s="248">
        <v>6900</v>
      </c>
      <c r="H57" s="248" t="s">
        <v>1211</v>
      </c>
      <c r="I57" s="248" t="s">
        <v>147</v>
      </c>
      <c r="J57" s="248">
        <v>9.0899999999999998E-4</v>
      </c>
      <c r="K57" s="248">
        <v>3.7199999999999997E-2</v>
      </c>
      <c r="L57" s="248">
        <v>1.77E-2</v>
      </c>
      <c r="M57" s="248">
        <v>1.77E-2</v>
      </c>
      <c r="N57" s="248" t="s">
        <v>1211</v>
      </c>
      <c r="O57" s="248">
        <v>10600</v>
      </c>
      <c r="P57" s="248">
        <v>9110</v>
      </c>
      <c r="Q57" s="248" t="s">
        <v>1225</v>
      </c>
      <c r="R57" s="248">
        <v>380.15</v>
      </c>
      <c r="S57" s="248" t="s">
        <v>1211</v>
      </c>
      <c r="T57" s="248">
        <v>0.37752807017543999</v>
      </c>
      <c r="U57" s="248">
        <v>33.1</v>
      </c>
      <c r="V57" s="248" t="s">
        <v>1211</v>
      </c>
      <c r="W57" s="248">
        <v>15.1</v>
      </c>
      <c r="X57" s="248">
        <v>570</v>
      </c>
      <c r="Y57" s="258" t="s">
        <v>1214</v>
      </c>
      <c r="Z57" s="248" t="s">
        <v>147</v>
      </c>
      <c r="AA57" s="247"/>
    </row>
    <row r="58" spans="1:27" ht="13.9" customHeight="1">
      <c r="A58" s="247" t="s">
        <v>269</v>
      </c>
      <c r="B58" s="247" t="s">
        <v>270</v>
      </c>
      <c r="C58" s="248" t="s">
        <v>145</v>
      </c>
      <c r="D58" s="248" t="s">
        <v>145</v>
      </c>
      <c r="E58" s="248">
        <v>157.01</v>
      </c>
      <c r="F58" s="248" t="s">
        <v>1211</v>
      </c>
      <c r="G58" s="248">
        <v>446</v>
      </c>
      <c r="H58" s="248" t="s">
        <v>1211</v>
      </c>
      <c r="I58" s="248" t="s">
        <v>147</v>
      </c>
      <c r="J58" s="248">
        <v>2.47E-3</v>
      </c>
      <c r="K58" s="248">
        <v>0.10100000000000001</v>
      </c>
      <c r="L58" s="248">
        <v>4.1700000000000001E-2</v>
      </c>
      <c r="M58" s="248">
        <v>4.1700000000000001E-2</v>
      </c>
      <c r="N58" s="248" t="s">
        <v>1211</v>
      </c>
      <c r="O58" s="248">
        <v>12600</v>
      </c>
      <c r="P58" s="248">
        <v>10600</v>
      </c>
      <c r="Q58" s="258" t="s">
        <v>1215</v>
      </c>
      <c r="R58" s="248">
        <v>429.15</v>
      </c>
      <c r="S58" s="248" t="s">
        <v>1211</v>
      </c>
      <c r="T58" s="248">
        <v>0.35788047452062999</v>
      </c>
      <c r="U58" s="248">
        <v>4.18</v>
      </c>
      <c r="V58" s="248" t="s">
        <v>1211</v>
      </c>
      <c r="W58" s="248">
        <v>1.65</v>
      </c>
      <c r="X58" s="248">
        <v>670</v>
      </c>
      <c r="Y58" s="248" t="s">
        <v>148</v>
      </c>
      <c r="Z58" s="248">
        <v>1.5</v>
      </c>
      <c r="AA58" s="248" t="s">
        <v>148</v>
      </c>
    </row>
    <row r="59" spans="1:27" ht="13.9" customHeight="1">
      <c r="A59" s="247" t="s">
        <v>271</v>
      </c>
      <c r="B59" s="247" t="s">
        <v>272</v>
      </c>
      <c r="C59" s="248" t="s">
        <v>145</v>
      </c>
      <c r="D59" s="248" t="s">
        <v>145</v>
      </c>
      <c r="E59" s="248">
        <v>129.38</v>
      </c>
      <c r="F59" s="248" t="s">
        <v>1211</v>
      </c>
      <c r="G59" s="248">
        <v>16700</v>
      </c>
      <c r="H59" s="248" t="s">
        <v>1211</v>
      </c>
      <c r="I59" s="248" t="s">
        <v>147</v>
      </c>
      <c r="J59" s="248">
        <v>1.4599999999999999E-3</v>
      </c>
      <c r="K59" s="248">
        <v>5.9700000000000003E-2</v>
      </c>
      <c r="L59" s="248">
        <v>3.5200000000000002E-2</v>
      </c>
      <c r="M59" s="248">
        <v>3.5200000000000002E-2</v>
      </c>
      <c r="N59" s="248" t="s">
        <v>1213</v>
      </c>
      <c r="O59" s="248">
        <v>7750</v>
      </c>
      <c r="P59" s="248">
        <v>7170</v>
      </c>
      <c r="Q59" s="248" t="s">
        <v>154</v>
      </c>
      <c r="R59" s="248">
        <v>341.15</v>
      </c>
      <c r="S59" s="248" t="s">
        <v>1211</v>
      </c>
      <c r="T59" s="248">
        <v>0.33723339317773998</v>
      </c>
      <c r="U59" s="248">
        <v>143</v>
      </c>
      <c r="V59" s="248" t="s">
        <v>1211</v>
      </c>
      <c r="W59" s="248">
        <v>80.400000000000006</v>
      </c>
      <c r="X59" s="248">
        <v>557</v>
      </c>
      <c r="Y59" s="248" t="s">
        <v>148</v>
      </c>
      <c r="Z59" s="248" t="s">
        <v>147</v>
      </c>
      <c r="AA59" s="247"/>
    </row>
    <row r="60" spans="1:27" ht="13.9" customHeight="1">
      <c r="A60" s="247" t="s">
        <v>273</v>
      </c>
      <c r="B60" s="247" t="s">
        <v>274</v>
      </c>
      <c r="C60" s="248" t="s">
        <v>145</v>
      </c>
      <c r="D60" s="248" t="s">
        <v>145</v>
      </c>
      <c r="E60" s="248">
        <v>163.83000000000001</v>
      </c>
      <c r="F60" s="248" t="s">
        <v>1211</v>
      </c>
      <c r="G60" s="248">
        <v>3030</v>
      </c>
      <c r="H60" s="248" t="s">
        <v>1211</v>
      </c>
      <c r="I60" s="248">
        <v>80</v>
      </c>
      <c r="J60" s="248">
        <v>2.1199999999999999E-3</v>
      </c>
      <c r="K60" s="248">
        <v>8.6699999999999999E-2</v>
      </c>
      <c r="L60" s="248">
        <v>4.7800000000000002E-2</v>
      </c>
      <c r="M60" s="248">
        <v>4.7800000000000002E-2</v>
      </c>
      <c r="N60" s="248" t="s">
        <v>1211</v>
      </c>
      <c r="O60" s="248">
        <v>8640</v>
      </c>
      <c r="P60" s="248">
        <v>7800</v>
      </c>
      <c r="Q60" s="248" t="s">
        <v>1212</v>
      </c>
      <c r="R60" s="248">
        <v>363.15</v>
      </c>
      <c r="S60" s="248" t="s">
        <v>1211</v>
      </c>
      <c r="T60" s="248">
        <v>0.34270273960911002</v>
      </c>
      <c r="U60" s="248">
        <v>50</v>
      </c>
      <c r="V60" s="248" t="s">
        <v>1211</v>
      </c>
      <c r="W60" s="248">
        <v>26.4</v>
      </c>
      <c r="X60" s="248">
        <v>586</v>
      </c>
      <c r="Y60" s="248" t="s">
        <v>1212</v>
      </c>
      <c r="Z60" s="248" t="s">
        <v>147</v>
      </c>
      <c r="AA60" s="247"/>
    </row>
    <row r="61" spans="1:27" ht="13.9" customHeight="1">
      <c r="A61" s="247" t="s">
        <v>276</v>
      </c>
      <c r="B61" s="247" t="s">
        <v>277</v>
      </c>
      <c r="C61" s="248" t="s">
        <v>145</v>
      </c>
      <c r="D61" s="248" t="s">
        <v>145</v>
      </c>
      <c r="E61" s="248">
        <v>252.73</v>
      </c>
      <c r="F61" s="248" t="s">
        <v>1211</v>
      </c>
      <c r="G61" s="248">
        <v>3100</v>
      </c>
      <c r="H61" s="248" t="s">
        <v>1211</v>
      </c>
      <c r="I61" s="248">
        <v>80</v>
      </c>
      <c r="J61" s="248">
        <v>5.3499999999999999E-4</v>
      </c>
      <c r="K61" s="248">
        <v>2.1899999999999999E-2</v>
      </c>
      <c r="L61" s="248">
        <v>1.0200000000000001E-2</v>
      </c>
      <c r="M61" s="248">
        <v>1.0200000000000001E-2</v>
      </c>
      <c r="N61" s="248" t="s">
        <v>1211</v>
      </c>
      <c r="O61" s="248">
        <v>11000</v>
      </c>
      <c r="P61" s="248">
        <v>9480</v>
      </c>
      <c r="Q61" s="248" t="s">
        <v>154</v>
      </c>
      <c r="R61" s="248">
        <v>422.25</v>
      </c>
      <c r="S61" s="248" t="s">
        <v>1211</v>
      </c>
      <c r="T61" s="248">
        <v>0.34215982404692002</v>
      </c>
      <c r="U61" s="248">
        <v>5.4</v>
      </c>
      <c r="V61" s="248" t="s">
        <v>1213</v>
      </c>
      <c r="W61" s="248">
        <v>2.4</v>
      </c>
      <c r="X61" s="248">
        <v>682</v>
      </c>
      <c r="Y61" s="248" t="s">
        <v>154</v>
      </c>
      <c r="Z61" s="248" t="s">
        <v>147</v>
      </c>
      <c r="AA61" s="247"/>
    </row>
    <row r="62" spans="1:27" ht="13.9" customHeight="1">
      <c r="A62" s="247" t="s">
        <v>279</v>
      </c>
      <c r="B62" s="247" t="s">
        <v>280</v>
      </c>
      <c r="C62" s="248" t="s">
        <v>145</v>
      </c>
      <c r="D62" s="248" t="s">
        <v>145</v>
      </c>
      <c r="E62" s="248">
        <v>94.938999999999993</v>
      </c>
      <c r="F62" s="248" t="s">
        <v>1211</v>
      </c>
      <c r="G62" s="248">
        <v>15200</v>
      </c>
      <c r="H62" s="248" t="s">
        <v>1211</v>
      </c>
      <c r="I62" s="248" t="s">
        <v>147</v>
      </c>
      <c r="J62" s="248">
        <v>7.3400000000000002E-3</v>
      </c>
      <c r="K62" s="248">
        <v>0.3</v>
      </c>
      <c r="L62" s="248">
        <v>0.20699999999999999</v>
      </c>
      <c r="M62" s="248">
        <v>0.20699999999999999</v>
      </c>
      <c r="N62" s="248" t="s">
        <v>1211</v>
      </c>
      <c r="O62" s="248">
        <v>5630</v>
      </c>
      <c r="P62" s="248">
        <v>5710</v>
      </c>
      <c r="Q62" s="248" t="s">
        <v>154</v>
      </c>
      <c r="R62" s="248">
        <v>276.64999999999998</v>
      </c>
      <c r="S62" s="248" t="s">
        <v>1211</v>
      </c>
      <c r="T62" s="248">
        <v>0.32237473233405001</v>
      </c>
      <c r="U62" s="248">
        <v>1620</v>
      </c>
      <c r="V62" s="248" t="s">
        <v>1211</v>
      </c>
      <c r="W62" s="248">
        <v>1070</v>
      </c>
      <c r="X62" s="248">
        <v>467</v>
      </c>
      <c r="Y62" s="248" t="s">
        <v>148</v>
      </c>
      <c r="Z62" s="248">
        <v>10</v>
      </c>
      <c r="AA62" s="248" t="s">
        <v>154</v>
      </c>
    </row>
    <row r="63" spans="1:27" ht="13.9" customHeight="1">
      <c r="A63" s="247" t="s">
        <v>281</v>
      </c>
      <c r="B63" s="247" t="s">
        <v>282</v>
      </c>
      <c r="C63" s="248" t="s">
        <v>145</v>
      </c>
      <c r="D63" s="248" t="s">
        <v>145</v>
      </c>
      <c r="E63" s="248">
        <v>122.99</v>
      </c>
      <c r="F63" s="248" t="s">
        <v>1211</v>
      </c>
      <c r="G63" s="248">
        <v>2450</v>
      </c>
      <c r="H63" s="248" t="s">
        <v>1211</v>
      </c>
      <c r="I63" s="248" t="s">
        <v>147</v>
      </c>
      <c r="J63" s="248">
        <v>7.3200000000000001E-3</v>
      </c>
      <c r="K63" s="248">
        <v>0.29899999999999999</v>
      </c>
      <c r="L63" s="248">
        <v>0.17499999999999999</v>
      </c>
      <c r="M63" s="248">
        <v>0.17499999999999999</v>
      </c>
      <c r="N63" s="248" t="s">
        <v>1213</v>
      </c>
      <c r="O63" s="248">
        <v>7840</v>
      </c>
      <c r="P63" s="248">
        <v>7130</v>
      </c>
      <c r="Q63" s="248" t="s">
        <v>154</v>
      </c>
      <c r="R63" s="248">
        <v>344.25</v>
      </c>
      <c r="S63" s="248" t="s">
        <v>1211</v>
      </c>
      <c r="T63" s="248">
        <v>0.35847383125349003</v>
      </c>
      <c r="U63" s="248">
        <v>111</v>
      </c>
      <c r="V63" s="248" t="s">
        <v>1211</v>
      </c>
      <c r="W63" s="248">
        <v>62.1</v>
      </c>
      <c r="X63" s="248">
        <v>537</v>
      </c>
      <c r="Y63" s="248" t="s">
        <v>154</v>
      </c>
      <c r="Z63" s="248" t="s">
        <v>147</v>
      </c>
      <c r="AA63" s="247"/>
    </row>
    <row r="64" spans="1:27" ht="13.9" customHeight="1">
      <c r="A64" s="247" t="s">
        <v>283</v>
      </c>
      <c r="B64" s="247" t="s">
        <v>284</v>
      </c>
      <c r="C64" s="248" t="s">
        <v>145</v>
      </c>
      <c r="D64" s="248" t="s">
        <v>145</v>
      </c>
      <c r="E64" s="248">
        <v>54.091999999999999</v>
      </c>
      <c r="F64" s="248" t="s">
        <v>1211</v>
      </c>
      <c r="G64" s="248">
        <v>735</v>
      </c>
      <c r="H64" s="248" t="s">
        <v>1211</v>
      </c>
      <c r="I64" s="248" t="s">
        <v>147</v>
      </c>
      <c r="J64" s="248">
        <v>7.3599999999999999E-2</v>
      </c>
      <c r="K64" s="248">
        <v>3.01</v>
      </c>
      <c r="L64" s="248">
        <v>2.15</v>
      </c>
      <c r="M64" s="248">
        <v>2.15</v>
      </c>
      <c r="N64" s="248" t="s">
        <v>1213</v>
      </c>
      <c r="O64" s="248">
        <v>5160</v>
      </c>
      <c r="P64" s="248">
        <v>5370</v>
      </c>
      <c r="Q64" s="248" t="s">
        <v>154</v>
      </c>
      <c r="R64" s="248">
        <v>268.75</v>
      </c>
      <c r="S64" s="248" t="s">
        <v>1211</v>
      </c>
      <c r="T64" s="248">
        <v>0.35194117647058998</v>
      </c>
      <c r="U64" s="248">
        <v>2110</v>
      </c>
      <c r="V64" s="248" t="s">
        <v>1211</v>
      </c>
      <c r="W64" s="248">
        <v>1440</v>
      </c>
      <c r="X64" s="248">
        <v>425</v>
      </c>
      <c r="Y64" s="248" t="s">
        <v>154</v>
      </c>
      <c r="Z64" s="248">
        <v>2</v>
      </c>
      <c r="AA64" s="248" t="s">
        <v>154</v>
      </c>
    </row>
    <row r="65" spans="1:27" ht="13.9" customHeight="1">
      <c r="A65" s="247" t="s">
        <v>285</v>
      </c>
      <c r="B65" s="247" t="s">
        <v>286</v>
      </c>
      <c r="C65" s="248" t="s">
        <v>145</v>
      </c>
      <c r="D65" s="248" t="s">
        <v>145</v>
      </c>
      <c r="E65" s="248">
        <v>74.123999999999995</v>
      </c>
      <c r="F65" s="248" t="s">
        <v>1211</v>
      </c>
      <c r="G65" s="248">
        <v>1000000</v>
      </c>
      <c r="H65" s="248" t="s">
        <v>1211</v>
      </c>
      <c r="I65" s="248" t="s">
        <v>147</v>
      </c>
      <c r="J65" s="248">
        <v>9.0499999999999997E-6</v>
      </c>
      <c r="K65" s="248">
        <v>3.6999999999999999E-4</v>
      </c>
      <c r="L65" s="248">
        <v>1.73E-4</v>
      </c>
      <c r="M65" s="248">
        <v>1.73E-4</v>
      </c>
      <c r="N65" s="248" t="s">
        <v>1211</v>
      </c>
      <c r="O65" s="248">
        <v>10900</v>
      </c>
      <c r="P65" s="248">
        <v>9340</v>
      </c>
      <c r="Q65" s="248" t="s">
        <v>154</v>
      </c>
      <c r="R65" s="248">
        <v>355.55</v>
      </c>
      <c r="S65" s="248" t="s">
        <v>1211</v>
      </c>
      <c r="T65" s="248">
        <v>0.40376886606085</v>
      </c>
      <c r="U65" s="248">
        <v>40.700000000000003</v>
      </c>
      <c r="V65" s="248" t="s">
        <v>1211</v>
      </c>
      <c r="W65" s="248">
        <v>18.2</v>
      </c>
      <c r="X65" s="248">
        <v>506</v>
      </c>
      <c r="Y65" s="248" t="s">
        <v>154</v>
      </c>
      <c r="Z65" s="248">
        <v>2.4</v>
      </c>
      <c r="AA65" s="248" t="s">
        <v>154</v>
      </c>
    </row>
    <row r="66" spans="1:27" ht="13.9" customHeight="1">
      <c r="A66" s="247" t="s">
        <v>287</v>
      </c>
      <c r="B66" s="247" t="s">
        <v>288</v>
      </c>
      <c r="C66" s="248" t="s">
        <v>145</v>
      </c>
      <c r="D66" s="248" t="s">
        <v>145</v>
      </c>
      <c r="E66" s="248">
        <v>74.123999999999995</v>
      </c>
      <c r="F66" s="248" t="s">
        <v>1211</v>
      </c>
      <c r="G66" s="248">
        <v>181000</v>
      </c>
      <c r="H66" s="248" t="s">
        <v>1211</v>
      </c>
      <c r="I66" s="248" t="s">
        <v>147</v>
      </c>
      <c r="J66" s="248">
        <v>9.0599999999999997E-6</v>
      </c>
      <c r="K66" s="248">
        <v>3.6999999999999999E-4</v>
      </c>
      <c r="L66" s="248">
        <v>1.65E-4</v>
      </c>
      <c r="M66" s="248">
        <v>1.65E-4</v>
      </c>
      <c r="N66" s="248" t="s">
        <v>1211</v>
      </c>
      <c r="O66" s="248">
        <v>11600</v>
      </c>
      <c r="P66" s="248">
        <v>9740</v>
      </c>
      <c r="Q66" s="248" t="s">
        <v>154</v>
      </c>
      <c r="R66" s="248">
        <v>372.65</v>
      </c>
      <c r="S66" s="248" t="s">
        <v>1211</v>
      </c>
      <c r="T66" s="248">
        <v>0.39944112149533001</v>
      </c>
      <c r="U66" s="248">
        <v>18.3</v>
      </c>
      <c r="V66" s="248" t="s">
        <v>1211</v>
      </c>
      <c r="W66" s="248">
        <v>7.8</v>
      </c>
      <c r="X66" s="248">
        <v>535</v>
      </c>
      <c r="Y66" s="248" t="s">
        <v>154</v>
      </c>
      <c r="Z66" s="248">
        <v>1.7</v>
      </c>
      <c r="AA66" s="248" t="s">
        <v>154</v>
      </c>
    </row>
    <row r="67" spans="1:27" ht="13.9" customHeight="1">
      <c r="A67" s="247" t="s">
        <v>289</v>
      </c>
      <c r="B67" s="247" t="s">
        <v>290</v>
      </c>
      <c r="C67" s="248" t="s">
        <v>146</v>
      </c>
      <c r="D67" s="248" t="s">
        <v>145</v>
      </c>
      <c r="E67" s="248">
        <v>360.5</v>
      </c>
      <c r="F67" s="248" t="s">
        <v>1211</v>
      </c>
      <c r="G67" s="248">
        <v>213</v>
      </c>
      <c r="H67" s="248" t="s">
        <v>1211</v>
      </c>
      <c r="I67" s="248" t="s">
        <v>147</v>
      </c>
      <c r="J67" s="248">
        <v>1.17E-6</v>
      </c>
      <c r="K67" s="248">
        <v>4.7800000000000003E-5</v>
      </c>
      <c r="L67" s="248">
        <v>1.6900000000000001E-5</v>
      </c>
      <c r="M67" s="248">
        <v>1.6900000000000001E-5</v>
      </c>
      <c r="N67" s="248" t="s">
        <v>1211</v>
      </c>
      <c r="O67" s="248">
        <v>14700</v>
      </c>
      <c r="P67" s="248">
        <v>11400</v>
      </c>
      <c r="Q67" s="248" t="s">
        <v>148</v>
      </c>
      <c r="R67" s="248">
        <v>541.15</v>
      </c>
      <c r="S67" s="248" t="s">
        <v>1211</v>
      </c>
      <c r="T67" s="248">
        <v>0.37733333333333002</v>
      </c>
      <c r="U67" s="248">
        <v>2.48E-3</v>
      </c>
      <c r="V67" s="248" t="s">
        <v>1211</v>
      </c>
      <c r="W67" s="248">
        <v>8.3799999999999999E-4</v>
      </c>
      <c r="X67" s="248">
        <v>812</v>
      </c>
      <c r="Y67" s="258" t="s">
        <v>1214</v>
      </c>
      <c r="Z67" s="248" t="s">
        <v>147</v>
      </c>
      <c r="AA67" s="247"/>
    </row>
    <row r="68" spans="1:27" ht="13.9" customHeight="1">
      <c r="A68" s="247" t="s">
        <v>291</v>
      </c>
      <c r="B68" s="247" t="s">
        <v>292</v>
      </c>
      <c r="C68" s="248" t="s">
        <v>146</v>
      </c>
      <c r="D68" s="248" t="s">
        <v>145</v>
      </c>
      <c r="E68" s="248">
        <v>112.4</v>
      </c>
      <c r="F68" s="248" t="s">
        <v>1211</v>
      </c>
      <c r="G68" s="248" t="s">
        <v>147</v>
      </c>
      <c r="H68" s="247"/>
      <c r="I68" s="248" t="s">
        <v>147</v>
      </c>
      <c r="J68" s="248" t="s">
        <v>147</v>
      </c>
      <c r="K68" s="248" t="s">
        <v>147</v>
      </c>
      <c r="L68" s="248" t="s">
        <v>147</v>
      </c>
      <c r="M68" s="248" t="s">
        <v>147</v>
      </c>
      <c r="N68" s="247"/>
      <c r="O68" s="248">
        <v>27500</v>
      </c>
      <c r="P68" s="248">
        <v>23900</v>
      </c>
      <c r="Q68" s="248" t="s">
        <v>154</v>
      </c>
      <c r="R68" s="248">
        <v>1038.1500000000001</v>
      </c>
      <c r="S68" s="248" t="s">
        <v>1211</v>
      </c>
      <c r="T68" s="248">
        <v>0.3</v>
      </c>
      <c r="U68" s="248">
        <v>0</v>
      </c>
      <c r="V68" s="258" t="s">
        <v>1216</v>
      </c>
      <c r="W68" s="248">
        <v>0</v>
      </c>
      <c r="X68" s="248">
        <v>2290</v>
      </c>
      <c r="Y68" s="248" t="s">
        <v>148</v>
      </c>
      <c r="Z68" s="248" t="s">
        <v>147</v>
      </c>
      <c r="AA68" s="247"/>
    </row>
    <row r="69" spans="1:27" ht="13.9" customHeight="1">
      <c r="A69" s="247" t="s">
        <v>293</v>
      </c>
      <c r="B69" s="247" t="s">
        <v>292</v>
      </c>
      <c r="C69" s="248" t="s">
        <v>146</v>
      </c>
      <c r="D69" s="248" t="s">
        <v>145</v>
      </c>
      <c r="E69" s="248">
        <v>112.4</v>
      </c>
      <c r="F69" s="248" t="s">
        <v>1211</v>
      </c>
      <c r="G69" s="248" t="s">
        <v>147</v>
      </c>
      <c r="H69" s="247"/>
      <c r="I69" s="248">
        <v>5</v>
      </c>
      <c r="J69" s="248" t="s">
        <v>147</v>
      </c>
      <c r="K69" s="248" t="s">
        <v>147</v>
      </c>
      <c r="L69" s="248" t="s">
        <v>147</v>
      </c>
      <c r="M69" s="248" t="s">
        <v>147</v>
      </c>
      <c r="N69" s="247"/>
      <c r="O69" s="248">
        <v>27500</v>
      </c>
      <c r="P69" s="248">
        <v>23900</v>
      </c>
      <c r="Q69" s="248" t="s">
        <v>154</v>
      </c>
      <c r="R69" s="248">
        <v>1038.1500000000001</v>
      </c>
      <c r="S69" s="248" t="s">
        <v>1211</v>
      </c>
      <c r="T69" s="248">
        <v>0.3</v>
      </c>
      <c r="U69" s="248">
        <v>0</v>
      </c>
      <c r="V69" s="258" t="s">
        <v>1216</v>
      </c>
      <c r="W69" s="248">
        <v>0</v>
      </c>
      <c r="X69" s="248">
        <v>2290</v>
      </c>
      <c r="Y69" s="248" t="s">
        <v>148</v>
      </c>
      <c r="Z69" s="248" t="s">
        <v>147</v>
      </c>
      <c r="AA69" s="247"/>
    </row>
    <row r="70" spans="1:27" ht="13.9" customHeight="1">
      <c r="A70" s="247" t="s">
        <v>294</v>
      </c>
      <c r="B70" s="247" t="s">
        <v>295</v>
      </c>
      <c r="C70" s="248" t="s">
        <v>187</v>
      </c>
      <c r="D70" s="248" t="s">
        <v>145</v>
      </c>
      <c r="E70" s="248">
        <v>92.116</v>
      </c>
      <c r="F70" s="248" t="s">
        <v>1211</v>
      </c>
      <c r="G70" s="248" t="s">
        <v>147</v>
      </c>
      <c r="H70" s="247"/>
      <c r="I70" s="248" t="s">
        <v>147</v>
      </c>
      <c r="J70" s="248" t="s">
        <v>147</v>
      </c>
      <c r="K70" s="248" t="s">
        <v>147</v>
      </c>
      <c r="L70" s="248" t="s">
        <v>147</v>
      </c>
      <c r="M70" s="248" t="s">
        <v>147</v>
      </c>
      <c r="N70" s="247"/>
      <c r="O70" s="248" t="s">
        <v>147</v>
      </c>
      <c r="P70" s="248" t="s">
        <v>147</v>
      </c>
      <c r="Q70" s="247"/>
      <c r="R70" s="248" t="s">
        <v>147</v>
      </c>
      <c r="S70" s="247"/>
      <c r="T70" s="248">
        <v>0.3</v>
      </c>
      <c r="U70" s="248" t="s">
        <v>147</v>
      </c>
      <c r="V70" s="247"/>
      <c r="W70" s="248" t="s">
        <v>147</v>
      </c>
      <c r="X70" s="248" t="s">
        <v>147</v>
      </c>
      <c r="Y70" s="247"/>
      <c r="Z70" s="248" t="s">
        <v>147</v>
      </c>
      <c r="AA70" s="247"/>
    </row>
    <row r="71" spans="1:27" ht="13.9" customHeight="1">
      <c r="A71" s="247" t="s">
        <v>296</v>
      </c>
      <c r="B71" s="247" t="s">
        <v>297</v>
      </c>
      <c r="C71" s="248" t="s">
        <v>146</v>
      </c>
      <c r="D71" s="248" t="s">
        <v>145</v>
      </c>
      <c r="E71" s="248">
        <v>113.16</v>
      </c>
      <c r="F71" s="248" t="s">
        <v>1211</v>
      </c>
      <c r="G71" s="248">
        <v>772000</v>
      </c>
      <c r="H71" s="248" t="s">
        <v>1211</v>
      </c>
      <c r="I71" s="248" t="s">
        <v>147</v>
      </c>
      <c r="J71" s="248">
        <v>2.5300000000000002E-8</v>
      </c>
      <c r="K71" s="248">
        <v>1.0300000000000001E-6</v>
      </c>
      <c r="L71" s="248">
        <v>3.0800000000000001E-7</v>
      </c>
      <c r="M71" s="248">
        <v>3.0800000000000001E-7</v>
      </c>
      <c r="N71" s="248" t="s">
        <v>1211</v>
      </c>
      <c r="O71" s="248">
        <v>17000</v>
      </c>
      <c r="P71" s="248">
        <v>13100</v>
      </c>
      <c r="Q71" s="248" t="s">
        <v>148</v>
      </c>
      <c r="R71" s="248">
        <v>543.15</v>
      </c>
      <c r="S71" s="248" t="s">
        <v>1211</v>
      </c>
      <c r="T71" s="248">
        <v>0.38267369727047001</v>
      </c>
      <c r="U71" s="248">
        <v>1.6000000000000001E-3</v>
      </c>
      <c r="V71" s="248" t="s">
        <v>1213</v>
      </c>
      <c r="W71" s="248">
        <v>4.57E-4</v>
      </c>
      <c r="X71" s="248">
        <v>806</v>
      </c>
      <c r="Y71" s="248" t="s">
        <v>148</v>
      </c>
      <c r="Z71" s="248">
        <v>0.3</v>
      </c>
      <c r="AA71" s="248" t="s">
        <v>148</v>
      </c>
    </row>
    <row r="72" spans="1:27" ht="13.9" customHeight="1">
      <c r="A72" s="247" t="s">
        <v>298</v>
      </c>
      <c r="B72" s="247" t="s">
        <v>299</v>
      </c>
      <c r="C72" s="248" t="s">
        <v>146</v>
      </c>
      <c r="D72" s="248" t="s">
        <v>145</v>
      </c>
      <c r="E72" s="248">
        <v>349.06</v>
      </c>
      <c r="F72" s="248" t="s">
        <v>1211</v>
      </c>
      <c r="G72" s="248">
        <v>1.4</v>
      </c>
      <c r="H72" s="248" t="s">
        <v>1211</v>
      </c>
      <c r="I72" s="248" t="s">
        <v>147</v>
      </c>
      <c r="J72" s="248">
        <v>4.9200000000000004E-9</v>
      </c>
      <c r="K72" s="248">
        <v>2.0100000000000001E-7</v>
      </c>
      <c r="L72" s="248" t="s">
        <v>147</v>
      </c>
      <c r="M72" s="248">
        <v>2.0100000000000001E-7</v>
      </c>
      <c r="N72" s="248" t="s">
        <v>1213</v>
      </c>
      <c r="O72" s="248" t="s">
        <v>147</v>
      </c>
      <c r="P72" s="248" t="s">
        <v>147</v>
      </c>
      <c r="Q72" s="247"/>
      <c r="R72" s="248">
        <v>746.43</v>
      </c>
      <c r="S72" s="248" t="s">
        <v>1213</v>
      </c>
      <c r="T72" s="248">
        <v>0.3</v>
      </c>
      <c r="U72" s="248">
        <v>1.4999999999999999E-8</v>
      </c>
      <c r="V72" s="248" t="s">
        <v>1213</v>
      </c>
      <c r="W72" s="248" t="s">
        <v>147</v>
      </c>
      <c r="X72" s="248" t="s">
        <v>147</v>
      </c>
      <c r="Y72" s="247"/>
      <c r="Z72" s="248" t="s">
        <v>147</v>
      </c>
      <c r="AA72" s="247"/>
    </row>
    <row r="73" spans="1:27" ht="13.9" customHeight="1">
      <c r="A73" s="247" t="s">
        <v>300</v>
      </c>
      <c r="B73" s="247" t="s">
        <v>301</v>
      </c>
      <c r="C73" s="248" t="s">
        <v>146</v>
      </c>
      <c r="D73" s="248" t="s">
        <v>145</v>
      </c>
      <c r="E73" s="248">
        <v>300.58999999999997</v>
      </c>
      <c r="F73" s="248" t="s">
        <v>1211</v>
      </c>
      <c r="G73" s="248">
        <v>5.0999999999999996</v>
      </c>
      <c r="H73" s="248" t="s">
        <v>1211</v>
      </c>
      <c r="I73" s="248" t="s">
        <v>147</v>
      </c>
      <c r="J73" s="248">
        <v>6.9999999999999998E-9</v>
      </c>
      <c r="K73" s="248">
        <v>2.8599999999999999E-7</v>
      </c>
      <c r="L73" s="248" t="s">
        <v>147</v>
      </c>
      <c r="M73" s="248">
        <v>2.8599999999999999E-7</v>
      </c>
      <c r="N73" s="248" t="s">
        <v>1213</v>
      </c>
      <c r="O73" s="248" t="s">
        <v>147</v>
      </c>
      <c r="P73" s="248" t="s">
        <v>147</v>
      </c>
      <c r="Q73" s="247"/>
      <c r="R73" s="248">
        <v>710.76</v>
      </c>
      <c r="S73" s="248" t="s">
        <v>1213</v>
      </c>
      <c r="T73" s="248">
        <v>0.3</v>
      </c>
      <c r="U73" s="248">
        <v>8.9999999999999999E-8</v>
      </c>
      <c r="V73" s="248" t="s">
        <v>1211</v>
      </c>
      <c r="W73" s="248" t="s">
        <v>147</v>
      </c>
      <c r="X73" s="248" t="s">
        <v>147</v>
      </c>
      <c r="Y73" s="247"/>
      <c r="Z73" s="248" t="s">
        <v>147</v>
      </c>
      <c r="AA73" s="247"/>
    </row>
    <row r="74" spans="1:27" ht="13.9" customHeight="1">
      <c r="A74" s="247" t="s">
        <v>302</v>
      </c>
      <c r="B74" s="247" t="s">
        <v>303</v>
      </c>
      <c r="C74" s="248" t="s">
        <v>145</v>
      </c>
      <c r="D74" s="248" t="s">
        <v>145</v>
      </c>
      <c r="E74" s="248">
        <v>76.138999999999996</v>
      </c>
      <c r="F74" s="248" t="s">
        <v>1211</v>
      </c>
      <c r="G74" s="248">
        <v>2160</v>
      </c>
      <c r="H74" s="248" t="s">
        <v>1211</v>
      </c>
      <c r="I74" s="248" t="s">
        <v>147</v>
      </c>
      <c r="J74" s="248">
        <v>1.44E-2</v>
      </c>
      <c r="K74" s="248">
        <v>0.58899999999999997</v>
      </c>
      <c r="L74" s="248">
        <v>0.376</v>
      </c>
      <c r="M74" s="248">
        <v>0.376</v>
      </c>
      <c r="N74" s="248" t="s">
        <v>1211</v>
      </c>
      <c r="O74" s="248">
        <v>6660</v>
      </c>
      <c r="P74" s="248">
        <v>6390</v>
      </c>
      <c r="Q74" s="248" t="s">
        <v>154</v>
      </c>
      <c r="R74" s="248">
        <v>319.14999999999998</v>
      </c>
      <c r="S74" s="248" t="s">
        <v>1211</v>
      </c>
      <c r="T74" s="248">
        <v>0.31184601449275001</v>
      </c>
      <c r="U74" s="248">
        <v>359</v>
      </c>
      <c r="V74" s="248" t="s">
        <v>1211</v>
      </c>
      <c r="W74" s="248">
        <v>219</v>
      </c>
      <c r="X74" s="248">
        <v>552</v>
      </c>
      <c r="Y74" s="248" t="s">
        <v>154</v>
      </c>
      <c r="Z74" s="248">
        <v>1.3</v>
      </c>
      <c r="AA74" s="248" t="s">
        <v>154</v>
      </c>
    </row>
    <row r="75" spans="1:27" ht="13.9" customHeight="1">
      <c r="A75" s="247" t="s">
        <v>304</v>
      </c>
      <c r="B75" s="247" t="s">
        <v>305</v>
      </c>
      <c r="C75" s="248" t="s">
        <v>145</v>
      </c>
      <c r="D75" s="248" t="s">
        <v>145</v>
      </c>
      <c r="E75" s="248">
        <v>153.82</v>
      </c>
      <c r="F75" s="248" t="s">
        <v>1211</v>
      </c>
      <c r="G75" s="248">
        <v>793</v>
      </c>
      <c r="H75" s="248" t="s">
        <v>1211</v>
      </c>
      <c r="I75" s="248">
        <v>5</v>
      </c>
      <c r="J75" s="248">
        <v>2.76E-2</v>
      </c>
      <c r="K75" s="248">
        <v>1.1299999999999999</v>
      </c>
      <c r="L75" s="248">
        <v>0.66</v>
      </c>
      <c r="M75" s="248">
        <v>0.66</v>
      </c>
      <c r="N75" s="248" t="s">
        <v>1211</v>
      </c>
      <c r="O75" s="248">
        <v>7830</v>
      </c>
      <c r="P75" s="248">
        <v>7130</v>
      </c>
      <c r="Q75" s="248" t="s">
        <v>154</v>
      </c>
      <c r="R75" s="248">
        <v>349.95</v>
      </c>
      <c r="S75" s="248" t="s">
        <v>1211</v>
      </c>
      <c r="T75" s="248">
        <v>0.34934231805929999</v>
      </c>
      <c r="U75" s="248">
        <v>115</v>
      </c>
      <c r="V75" s="248" t="s">
        <v>1211</v>
      </c>
      <c r="W75" s="248">
        <v>64.5</v>
      </c>
      <c r="X75" s="248">
        <v>557</v>
      </c>
      <c r="Y75" s="248" t="s">
        <v>154</v>
      </c>
      <c r="Z75" s="248" t="s">
        <v>147</v>
      </c>
      <c r="AA75" s="247"/>
    </row>
    <row r="76" spans="1:27" ht="13.9" customHeight="1">
      <c r="A76" s="247" t="s">
        <v>306</v>
      </c>
      <c r="B76" s="247" t="s">
        <v>307</v>
      </c>
      <c r="C76" s="248" t="s">
        <v>145</v>
      </c>
      <c r="D76" s="248" t="s">
        <v>145</v>
      </c>
      <c r="E76" s="248">
        <v>60.075000000000003</v>
      </c>
      <c r="F76" s="248" t="s">
        <v>1211</v>
      </c>
      <c r="G76" s="248">
        <v>1220</v>
      </c>
      <c r="H76" s="248" t="s">
        <v>1211</v>
      </c>
      <c r="I76" s="248" t="s">
        <v>147</v>
      </c>
      <c r="J76" s="248">
        <v>0.61</v>
      </c>
      <c r="K76" s="248">
        <v>24.9</v>
      </c>
      <c r="L76" s="248">
        <v>26</v>
      </c>
      <c r="M76" s="248">
        <v>26</v>
      </c>
      <c r="N76" s="248" t="s">
        <v>1213</v>
      </c>
      <c r="O76" s="248">
        <v>3.92</v>
      </c>
      <c r="P76" s="248">
        <v>4.66</v>
      </c>
      <c r="Q76" s="248" t="s">
        <v>1226</v>
      </c>
      <c r="R76" s="248">
        <v>223.15</v>
      </c>
      <c r="S76" s="248" t="s">
        <v>1211</v>
      </c>
      <c r="T76" s="248">
        <v>0.32434933333332999</v>
      </c>
      <c r="U76" s="248">
        <v>9410</v>
      </c>
      <c r="V76" s="248" t="s">
        <v>1211</v>
      </c>
      <c r="W76" s="248">
        <v>9410</v>
      </c>
      <c r="X76" s="248">
        <v>375</v>
      </c>
      <c r="Y76" s="248" t="s">
        <v>154</v>
      </c>
      <c r="Z76" s="248">
        <v>12</v>
      </c>
      <c r="AA76" s="248" t="s">
        <v>154</v>
      </c>
    </row>
    <row r="77" spans="1:27" ht="13.9" customHeight="1">
      <c r="A77" s="247" t="s">
        <v>308</v>
      </c>
      <c r="B77" s="247" t="s">
        <v>309</v>
      </c>
      <c r="C77" s="248" t="s">
        <v>187</v>
      </c>
      <c r="D77" s="248" t="s">
        <v>145</v>
      </c>
      <c r="E77" s="248">
        <v>172.11500000000001</v>
      </c>
      <c r="F77" s="248" t="s">
        <v>154</v>
      </c>
      <c r="G77" s="248" t="s">
        <v>147</v>
      </c>
      <c r="H77" s="247"/>
      <c r="I77" s="248" t="s">
        <v>147</v>
      </c>
      <c r="J77" s="248" t="s">
        <v>147</v>
      </c>
      <c r="K77" s="248" t="s">
        <v>147</v>
      </c>
      <c r="L77" s="248" t="s">
        <v>147</v>
      </c>
      <c r="M77" s="248" t="s">
        <v>147</v>
      </c>
      <c r="N77" s="247"/>
      <c r="O77" s="248" t="s">
        <v>147</v>
      </c>
      <c r="P77" s="248" t="s">
        <v>147</v>
      </c>
      <c r="Q77" s="247"/>
      <c r="R77" s="248" t="s">
        <v>147</v>
      </c>
      <c r="S77" s="247"/>
      <c r="T77" s="248">
        <v>0.3</v>
      </c>
      <c r="U77" s="248" t="s">
        <v>147</v>
      </c>
      <c r="V77" s="247"/>
      <c r="W77" s="248" t="s">
        <v>147</v>
      </c>
      <c r="X77" s="248">
        <v>395</v>
      </c>
      <c r="Y77" s="258" t="s">
        <v>1214</v>
      </c>
      <c r="Z77" s="248" t="s">
        <v>147</v>
      </c>
      <c r="AA77" s="247"/>
    </row>
    <row r="78" spans="1:27" ht="13.9" customHeight="1">
      <c r="A78" s="247" t="s">
        <v>310</v>
      </c>
      <c r="B78" s="247" t="s">
        <v>311</v>
      </c>
      <c r="C78" s="248" t="s">
        <v>145</v>
      </c>
      <c r="D78" s="248" t="s">
        <v>145</v>
      </c>
      <c r="E78" s="248">
        <v>409.78</v>
      </c>
      <c r="F78" s="248" t="s">
        <v>1211</v>
      </c>
      <c r="G78" s="248">
        <v>5.6000000000000001E-2</v>
      </c>
      <c r="H78" s="248" t="s">
        <v>1213</v>
      </c>
      <c r="I78" s="248">
        <v>2</v>
      </c>
      <c r="J78" s="248">
        <v>4.8600000000000002E-5</v>
      </c>
      <c r="K78" s="248">
        <v>1.99E-3</v>
      </c>
      <c r="L78" s="248">
        <v>1.8200000000000001E-4</v>
      </c>
      <c r="M78" s="248">
        <v>1.8200000000000001E-4</v>
      </c>
      <c r="N78" s="248" t="s">
        <v>1213</v>
      </c>
      <c r="O78" s="248">
        <v>32900</v>
      </c>
      <c r="P78" s="248">
        <v>14000</v>
      </c>
      <c r="Q78" s="248" t="s">
        <v>1212</v>
      </c>
      <c r="R78" s="248">
        <v>624.24</v>
      </c>
      <c r="S78" s="248" t="s">
        <v>1213</v>
      </c>
      <c r="T78" s="248">
        <v>0.41</v>
      </c>
      <c r="U78" s="248">
        <v>9.9799999999999993E-6</v>
      </c>
      <c r="V78" s="248" t="s">
        <v>1211</v>
      </c>
      <c r="W78" s="248">
        <v>8.7599999999999996E-7</v>
      </c>
      <c r="X78" s="248">
        <v>672</v>
      </c>
      <c r="Y78" s="258" t="s">
        <v>1214</v>
      </c>
      <c r="Z78" s="248" t="s">
        <v>147</v>
      </c>
      <c r="AA78" s="247"/>
    </row>
    <row r="79" spans="1:27" ht="13.9" customHeight="1">
      <c r="A79" s="247" t="s">
        <v>313</v>
      </c>
      <c r="B79" s="247" t="s">
        <v>314</v>
      </c>
      <c r="C79" s="248" t="s">
        <v>146</v>
      </c>
      <c r="D79" s="248" t="s">
        <v>145</v>
      </c>
      <c r="E79" s="248">
        <v>490.64</v>
      </c>
      <c r="F79" s="248" t="s">
        <v>1211</v>
      </c>
      <c r="G79" s="248">
        <v>2.7</v>
      </c>
      <c r="H79" s="248" t="s">
        <v>1211</v>
      </c>
      <c r="I79" s="248" t="s">
        <v>147</v>
      </c>
      <c r="J79" s="248">
        <v>5.3799999999999999E-8</v>
      </c>
      <c r="K79" s="248">
        <v>2.2000000000000001E-6</v>
      </c>
      <c r="L79" s="248" t="s">
        <v>147</v>
      </c>
      <c r="M79" s="248">
        <v>2.2000000000000001E-6</v>
      </c>
      <c r="N79" s="248" t="s">
        <v>1213</v>
      </c>
      <c r="O79" s="248" t="s">
        <v>147</v>
      </c>
      <c r="P79" s="248" t="s">
        <v>147</v>
      </c>
      <c r="Q79" s="247"/>
      <c r="R79" s="248">
        <v>644.55999999999995</v>
      </c>
      <c r="S79" s="248" t="s">
        <v>1213</v>
      </c>
      <c r="T79" s="248">
        <v>0.3</v>
      </c>
      <c r="U79" s="248">
        <v>2.2499999999999999E-7</v>
      </c>
      <c r="V79" s="248" t="s">
        <v>1211</v>
      </c>
      <c r="W79" s="248" t="s">
        <v>147</v>
      </c>
      <c r="X79" s="248" t="s">
        <v>147</v>
      </c>
      <c r="Y79" s="247"/>
      <c r="Z79" s="248" t="s">
        <v>147</v>
      </c>
      <c r="AA79" s="247"/>
    </row>
    <row r="80" spans="1:27" ht="13.9" customHeight="1">
      <c r="A80" s="247" t="s">
        <v>315</v>
      </c>
      <c r="B80" s="247" t="s">
        <v>316</v>
      </c>
      <c r="C80" s="248" t="s">
        <v>145</v>
      </c>
      <c r="D80" s="248" t="s">
        <v>145</v>
      </c>
      <c r="E80" s="248">
        <v>70.906000000000006</v>
      </c>
      <c r="F80" s="248" t="s">
        <v>1211</v>
      </c>
      <c r="G80" s="248">
        <v>6300</v>
      </c>
      <c r="H80" s="248" t="s">
        <v>1211</v>
      </c>
      <c r="I80" s="248">
        <v>4000</v>
      </c>
      <c r="J80" s="248">
        <v>1.17E-2</v>
      </c>
      <c r="K80" s="248">
        <v>0.47799999999999998</v>
      </c>
      <c r="L80" s="248">
        <v>0.36</v>
      </c>
      <c r="M80" s="248">
        <v>0.36</v>
      </c>
      <c r="N80" s="248" t="s">
        <v>1211</v>
      </c>
      <c r="O80" s="248">
        <v>4440</v>
      </c>
      <c r="P80" s="248">
        <v>4880</v>
      </c>
      <c r="Q80" s="248" t="s">
        <v>154</v>
      </c>
      <c r="R80" s="248">
        <v>239.1</v>
      </c>
      <c r="S80" s="248" t="s">
        <v>1211</v>
      </c>
      <c r="T80" s="248">
        <v>0.30830215827337998</v>
      </c>
      <c r="U80" s="248">
        <v>5850</v>
      </c>
      <c r="V80" s="248" t="s">
        <v>1211</v>
      </c>
      <c r="W80" s="248">
        <v>4220</v>
      </c>
      <c r="X80" s="248">
        <v>417</v>
      </c>
      <c r="Y80" s="248" t="s">
        <v>154</v>
      </c>
      <c r="Z80" s="248" t="s">
        <v>147</v>
      </c>
      <c r="AA80" s="247"/>
    </row>
    <row r="81" spans="1:27" ht="13.9" customHeight="1">
      <c r="A81" s="247" t="s">
        <v>318</v>
      </c>
      <c r="B81" s="247" t="s">
        <v>319</v>
      </c>
      <c r="C81" s="248" t="s">
        <v>145</v>
      </c>
      <c r="D81" s="248" t="s">
        <v>145</v>
      </c>
      <c r="E81" s="248">
        <v>67.45</v>
      </c>
      <c r="F81" s="248" t="s">
        <v>1213</v>
      </c>
      <c r="G81" s="248">
        <v>8000</v>
      </c>
      <c r="H81" s="248" t="s">
        <v>1220</v>
      </c>
      <c r="I81" s="248">
        <v>800</v>
      </c>
      <c r="J81" s="248">
        <v>4.0099999999999997E-2</v>
      </c>
      <c r="K81" s="248">
        <v>1.64</v>
      </c>
      <c r="L81" s="248">
        <v>1.01</v>
      </c>
      <c r="M81" s="248">
        <v>1.01</v>
      </c>
      <c r="N81" s="248" t="s">
        <v>1227</v>
      </c>
      <c r="O81" s="248">
        <v>7150</v>
      </c>
      <c r="P81" s="248">
        <v>7170</v>
      </c>
      <c r="Q81" s="248" t="s">
        <v>154</v>
      </c>
      <c r="R81" s="248">
        <v>284.14999999999998</v>
      </c>
      <c r="S81" s="248" t="s">
        <v>154</v>
      </c>
      <c r="T81" s="248">
        <v>0.33619569892473</v>
      </c>
      <c r="U81" s="248">
        <v>758</v>
      </c>
      <c r="V81" s="248" t="s">
        <v>1227</v>
      </c>
      <c r="W81" s="248">
        <v>447</v>
      </c>
      <c r="X81" s="248">
        <v>465</v>
      </c>
      <c r="Y81" s="248" t="s">
        <v>148</v>
      </c>
      <c r="Z81" s="248" t="s">
        <v>147</v>
      </c>
      <c r="AA81" s="247"/>
    </row>
    <row r="82" spans="1:27" ht="13.9" customHeight="1">
      <c r="A82" s="247" t="s">
        <v>321</v>
      </c>
      <c r="B82" s="247" t="s">
        <v>322</v>
      </c>
      <c r="C82" s="248" t="s">
        <v>145</v>
      </c>
      <c r="D82" s="248" t="s">
        <v>145</v>
      </c>
      <c r="E82" s="248">
        <v>100.5</v>
      </c>
      <c r="F82" s="248" t="s">
        <v>1211</v>
      </c>
      <c r="G82" s="248">
        <v>1400</v>
      </c>
      <c r="H82" s="248" t="s">
        <v>1211</v>
      </c>
      <c r="I82" s="248" t="s">
        <v>147</v>
      </c>
      <c r="J82" s="248">
        <v>5.8799999999999998E-2</v>
      </c>
      <c r="K82" s="248">
        <v>2.4</v>
      </c>
      <c r="L82" s="248">
        <v>6.0999999999999999E-2</v>
      </c>
      <c r="M82" s="248">
        <v>6.0999999999999999E-2</v>
      </c>
      <c r="N82" s="248" t="s">
        <v>1211</v>
      </c>
      <c r="O82" s="248">
        <v>50300</v>
      </c>
      <c r="P82" s="248">
        <v>53300</v>
      </c>
      <c r="Q82" s="258" t="s">
        <v>1215</v>
      </c>
      <c r="R82" s="248">
        <v>264.05</v>
      </c>
      <c r="S82" s="248" t="s">
        <v>1211</v>
      </c>
      <c r="T82" s="248">
        <v>0.36021798152616002</v>
      </c>
      <c r="U82" s="248">
        <v>2540</v>
      </c>
      <c r="V82" s="248" t="s">
        <v>1211</v>
      </c>
      <c r="W82" s="248">
        <v>61.9</v>
      </c>
      <c r="X82" s="248">
        <v>410</v>
      </c>
      <c r="Y82" s="248" t="s">
        <v>154</v>
      </c>
      <c r="Z82" s="248">
        <v>6</v>
      </c>
      <c r="AA82" s="248" t="s">
        <v>154</v>
      </c>
    </row>
    <row r="83" spans="1:27" ht="13.9" customHeight="1">
      <c r="A83" s="247" t="s">
        <v>323</v>
      </c>
      <c r="B83" s="247" t="s">
        <v>324</v>
      </c>
      <c r="C83" s="248" t="s">
        <v>145</v>
      </c>
      <c r="D83" s="248" t="s">
        <v>145</v>
      </c>
      <c r="E83" s="248">
        <v>88.537000000000006</v>
      </c>
      <c r="F83" s="248" t="s">
        <v>1211</v>
      </c>
      <c r="G83" s="248">
        <v>875</v>
      </c>
      <c r="H83" s="248" t="s">
        <v>1211</v>
      </c>
      <c r="I83" s="248" t="s">
        <v>147</v>
      </c>
      <c r="J83" s="248">
        <v>5.6099999999999997E-2</v>
      </c>
      <c r="K83" s="248">
        <v>2.29</v>
      </c>
      <c r="L83" s="248">
        <v>1.26</v>
      </c>
      <c r="M83" s="248">
        <v>1.26</v>
      </c>
      <c r="N83" s="248" t="s">
        <v>1211</v>
      </c>
      <c r="O83" s="248">
        <v>8720</v>
      </c>
      <c r="P83" s="248">
        <v>8070</v>
      </c>
      <c r="Q83" s="248" t="s">
        <v>1228</v>
      </c>
      <c r="R83" s="248">
        <v>332.55</v>
      </c>
      <c r="S83" s="248" t="s">
        <v>1211</v>
      </c>
      <c r="T83" s="248">
        <v>0.35273714285713997</v>
      </c>
      <c r="U83" s="248">
        <v>216</v>
      </c>
      <c r="V83" s="248" t="s">
        <v>1211</v>
      </c>
      <c r="W83" s="248">
        <v>113</v>
      </c>
      <c r="X83" s="248">
        <v>525</v>
      </c>
      <c r="Y83" s="248" t="s">
        <v>148</v>
      </c>
      <c r="Z83" s="248">
        <v>4</v>
      </c>
      <c r="AA83" s="248" t="s">
        <v>154</v>
      </c>
    </row>
    <row r="84" spans="1:27" ht="13.9" customHeight="1">
      <c r="A84" s="247" t="s">
        <v>325</v>
      </c>
      <c r="B84" s="247" t="s">
        <v>326</v>
      </c>
      <c r="C84" s="248" t="s">
        <v>146</v>
      </c>
      <c r="D84" s="248" t="s">
        <v>145</v>
      </c>
      <c r="E84" s="248">
        <v>141.6</v>
      </c>
      <c r="F84" s="248" t="s">
        <v>1211</v>
      </c>
      <c r="G84" s="248">
        <v>954</v>
      </c>
      <c r="H84" s="248" t="s">
        <v>1211</v>
      </c>
      <c r="I84" s="248" t="s">
        <v>147</v>
      </c>
      <c r="J84" s="248">
        <v>1.99E-6</v>
      </c>
      <c r="K84" s="248">
        <v>8.14E-5</v>
      </c>
      <c r="L84" s="248">
        <v>3.0499999999999999E-5</v>
      </c>
      <c r="M84" s="248">
        <v>3.0499999999999999E-5</v>
      </c>
      <c r="N84" s="248" t="s">
        <v>1211</v>
      </c>
      <c r="O84" s="248">
        <v>13900</v>
      </c>
      <c r="P84" s="248">
        <v>10900</v>
      </c>
      <c r="Q84" s="248" t="s">
        <v>148</v>
      </c>
      <c r="R84" s="248">
        <v>517.15</v>
      </c>
      <c r="S84" s="248" t="s">
        <v>1211</v>
      </c>
      <c r="T84" s="248">
        <v>0.37733333333333002</v>
      </c>
      <c r="U84" s="248">
        <v>4.0800000000000003E-2</v>
      </c>
      <c r="V84" s="248" t="s">
        <v>1211</v>
      </c>
      <c r="W84" s="248">
        <v>1.47E-2</v>
      </c>
      <c r="X84" s="248">
        <v>776</v>
      </c>
      <c r="Y84" s="258" t="s">
        <v>1214</v>
      </c>
      <c r="Z84" s="248" t="s">
        <v>147</v>
      </c>
      <c r="AA84" s="247"/>
    </row>
    <row r="85" spans="1:27" ht="13.9" customHeight="1">
      <c r="A85" s="247" t="s">
        <v>327</v>
      </c>
      <c r="B85" s="247" t="s">
        <v>328</v>
      </c>
      <c r="C85" s="248" t="s">
        <v>146</v>
      </c>
      <c r="D85" s="248" t="s">
        <v>145</v>
      </c>
      <c r="E85" s="248">
        <v>154.6</v>
      </c>
      <c r="F85" s="248" t="s">
        <v>1211</v>
      </c>
      <c r="G85" s="248">
        <v>1100</v>
      </c>
      <c r="H85" s="248" t="s">
        <v>1218</v>
      </c>
      <c r="I85" s="248" t="s">
        <v>147</v>
      </c>
      <c r="J85" s="248">
        <v>3.4599999999999999E-6</v>
      </c>
      <c r="K85" s="248">
        <v>1.4100000000000001E-4</v>
      </c>
      <c r="L85" s="248">
        <v>5.27E-5</v>
      </c>
      <c r="M85" s="248">
        <v>5.27E-5</v>
      </c>
      <c r="N85" s="248" t="s">
        <v>1211</v>
      </c>
      <c r="O85" s="248">
        <v>14000</v>
      </c>
      <c r="P85" s="248">
        <v>11000</v>
      </c>
      <c r="Q85" s="248" t="s">
        <v>148</v>
      </c>
      <c r="R85" s="248">
        <v>520.15</v>
      </c>
      <c r="S85" s="248" t="s">
        <v>1211</v>
      </c>
      <c r="T85" s="248">
        <v>0.37733333333333002</v>
      </c>
      <c r="U85" s="248">
        <v>5.4000000000000003E-3</v>
      </c>
      <c r="V85" s="248" t="s">
        <v>1211</v>
      </c>
      <c r="W85" s="248">
        <v>1.9300000000000001E-3</v>
      </c>
      <c r="X85" s="248">
        <v>780</v>
      </c>
      <c r="Y85" s="258" t="s">
        <v>1214</v>
      </c>
      <c r="Z85" s="248" t="s">
        <v>147</v>
      </c>
      <c r="AA85" s="247"/>
    </row>
    <row r="86" spans="1:27" ht="13.9" customHeight="1">
      <c r="A86" s="247" t="s">
        <v>329</v>
      </c>
      <c r="B86" s="247" t="s">
        <v>330</v>
      </c>
      <c r="C86" s="248" t="s">
        <v>145</v>
      </c>
      <c r="D86" s="248" t="s">
        <v>145</v>
      </c>
      <c r="E86" s="248">
        <v>112.56</v>
      </c>
      <c r="F86" s="248" t="s">
        <v>1211</v>
      </c>
      <c r="G86" s="248">
        <v>498</v>
      </c>
      <c r="H86" s="248" t="s">
        <v>1211</v>
      </c>
      <c r="I86" s="248">
        <v>100</v>
      </c>
      <c r="J86" s="248">
        <v>3.1099999999999999E-3</v>
      </c>
      <c r="K86" s="248">
        <v>0.127</v>
      </c>
      <c r="L86" s="248">
        <v>6.4399999999999999E-2</v>
      </c>
      <c r="M86" s="248">
        <v>6.4399999999999999E-2</v>
      </c>
      <c r="N86" s="248" t="s">
        <v>1211</v>
      </c>
      <c r="O86" s="248">
        <v>9780</v>
      </c>
      <c r="P86" s="248">
        <v>8410</v>
      </c>
      <c r="Q86" s="248" t="s">
        <v>154</v>
      </c>
      <c r="R86" s="248">
        <v>404.85</v>
      </c>
      <c r="S86" s="248" t="s">
        <v>1211</v>
      </c>
      <c r="T86" s="248">
        <v>0.35773339658443998</v>
      </c>
      <c r="U86" s="248">
        <v>12</v>
      </c>
      <c r="V86" s="248" t="s">
        <v>1211</v>
      </c>
      <c r="W86" s="248">
        <v>5.81</v>
      </c>
      <c r="X86" s="248">
        <v>632</v>
      </c>
      <c r="Y86" s="248" t="s">
        <v>154</v>
      </c>
      <c r="Z86" s="248">
        <v>1.3</v>
      </c>
      <c r="AA86" s="248" t="s">
        <v>154</v>
      </c>
    </row>
    <row r="87" spans="1:27" ht="13.9" customHeight="1">
      <c r="A87" s="247" t="s">
        <v>332</v>
      </c>
      <c r="B87" s="247" t="s">
        <v>333</v>
      </c>
      <c r="C87" s="248" t="s">
        <v>146</v>
      </c>
      <c r="D87" s="248" t="s">
        <v>145</v>
      </c>
      <c r="E87" s="248">
        <v>325.19</v>
      </c>
      <c r="F87" s="248" t="s">
        <v>1211</v>
      </c>
      <c r="G87" s="248">
        <v>13</v>
      </c>
      <c r="H87" s="248" t="s">
        <v>1211</v>
      </c>
      <c r="I87" s="248" t="s">
        <v>147</v>
      </c>
      <c r="J87" s="248">
        <v>7.24E-8</v>
      </c>
      <c r="K87" s="248">
        <v>2.96E-6</v>
      </c>
      <c r="L87" s="248" t="s">
        <v>147</v>
      </c>
      <c r="M87" s="248">
        <v>2.96E-6</v>
      </c>
      <c r="N87" s="248" t="s">
        <v>1213</v>
      </c>
      <c r="O87" s="248" t="s">
        <v>147</v>
      </c>
      <c r="P87" s="248" t="s">
        <v>147</v>
      </c>
      <c r="Q87" s="247"/>
      <c r="R87" s="248">
        <v>676.47</v>
      </c>
      <c r="S87" s="248" t="s">
        <v>1213</v>
      </c>
      <c r="T87" s="248">
        <v>0.41</v>
      </c>
      <c r="U87" s="248">
        <v>2.2000000000000001E-6</v>
      </c>
      <c r="V87" s="248" t="s">
        <v>1211</v>
      </c>
      <c r="W87" s="248" t="s">
        <v>147</v>
      </c>
      <c r="X87" s="248">
        <v>630</v>
      </c>
      <c r="Y87" s="258" t="s">
        <v>1214</v>
      </c>
      <c r="Z87" s="248" t="s">
        <v>147</v>
      </c>
      <c r="AA87" s="247"/>
    </row>
    <row r="88" spans="1:27" ht="13.9" customHeight="1">
      <c r="A88" s="247" t="s">
        <v>334</v>
      </c>
      <c r="B88" s="247" t="s">
        <v>335</v>
      </c>
      <c r="C88" s="248" t="s">
        <v>145</v>
      </c>
      <c r="D88" s="248" t="s">
        <v>145</v>
      </c>
      <c r="E88" s="248">
        <v>180.56</v>
      </c>
      <c r="F88" s="248" t="s">
        <v>1211</v>
      </c>
      <c r="G88" s="248">
        <v>29</v>
      </c>
      <c r="H88" s="248" t="s">
        <v>1211</v>
      </c>
      <c r="I88" s="248" t="s">
        <v>147</v>
      </c>
      <c r="J88" s="248">
        <v>3.4700000000000002E-2</v>
      </c>
      <c r="K88" s="248">
        <v>1.42</v>
      </c>
      <c r="L88" s="248">
        <v>0.67100000000000004</v>
      </c>
      <c r="M88" s="248">
        <v>0.67100000000000004</v>
      </c>
      <c r="N88" s="248" t="s">
        <v>1211</v>
      </c>
      <c r="O88" s="248">
        <v>10700</v>
      </c>
      <c r="P88" s="248">
        <v>8770</v>
      </c>
      <c r="Q88" s="248" t="s">
        <v>148</v>
      </c>
      <c r="R88" s="248">
        <v>412.45</v>
      </c>
      <c r="S88" s="248" t="s">
        <v>1211</v>
      </c>
      <c r="T88" s="248">
        <v>0.39184193011647001</v>
      </c>
      <c r="U88" s="248">
        <v>7.63</v>
      </c>
      <c r="V88" s="248" t="s">
        <v>1211</v>
      </c>
      <c r="W88" s="248">
        <v>3.46</v>
      </c>
      <c r="X88" s="248">
        <v>601</v>
      </c>
      <c r="Y88" s="248" t="s">
        <v>148</v>
      </c>
      <c r="Z88" s="248">
        <v>1.8</v>
      </c>
      <c r="AA88" s="248" t="s">
        <v>148</v>
      </c>
    </row>
    <row r="89" spans="1:27" ht="13.9" customHeight="1">
      <c r="A89" s="247" t="s">
        <v>336</v>
      </c>
      <c r="B89" s="247" t="s">
        <v>337</v>
      </c>
      <c r="C89" s="248" t="s">
        <v>145</v>
      </c>
      <c r="D89" s="248" t="s">
        <v>145</v>
      </c>
      <c r="E89" s="248">
        <v>86.468999999999994</v>
      </c>
      <c r="F89" s="248" t="s">
        <v>1211</v>
      </c>
      <c r="G89" s="248">
        <v>2770</v>
      </c>
      <c r="H89" s="248" t="s">
        <v>1211</v>
      </c>
      <c r="I89" s="248" t="s">
        <v>147</v>
      </c>
      <c r="J89" s="248">
        <v>4.0599999999999997E-2</v>
      </c>
      <c r="K89" s="248">
        <v>1.66</v>
      </c>
      <c r="L89" s="248">
        <v>1.28</v>
      </c>
      <c r="M89" s="248">
        <v>1.28</v>
      </c>
      <c r="N89" s="248" t="s">
        <v>1211</v>
      </c>
      <c r="O89" s="248">
        <v>4060</v>
      </c>
      <c r="P89" s="248">
        <v>4830</v>
      </c>
      <c r="Q89" s="248" t="s">
        <v>154</v>
      </c>
      <c r="R89" s="248">
        <v>232.45</v>
      </c>
      <c r="S89" s="248" t="s">
        <v>1211</v>
      </c>
      <c r="T89" s="248">
        <v>0.34978120769021998</v>
      </c>
      <c r="U89" s="248">
        <v>7250</v>
      </c>
      <c r="V89" s="248" t="s">
        <v>1211</v>
      </c>
      <c r="W89" s="248">
        <v>5370</v>
      </c>
      <c r="X89" s="248">
        <v>369</v>
      </c>
      <c r="Y89" s="248" t="s">
        <v>154</v>
      </c>
      <c r="Z89" s="248" t="s">
        <v>147</v>
      </c>
      <c r="AA89" s="247"/>
    </row>
    <row r="90" spans="1:27" ht="13.9" customHeight="1">
      <c r="A90" s="247" t="s">
        <v>338</v>
      </c>
      <c r="B90" s="247" t="s">
        <v>339</v>
      </c>
      <c r="C90" s="248" t="s">
        <v>145</v>
      </c>
      <c r="D90" s="248" t="s">
        <v>145</v>
      </c>
      <c r="E90" s="248">
        <v>119.38</v>
      </c>
      <c r="F90" s="248" t="s">
        <v>1211</v>
      </c>
      <c r="G90" s="248">
        <v>7950</v>
      </c>
      <c r="H90" s="248" t="s">
        <v>1211</v>
      </c>
      <c r="I90" s="248">
        <v>80</v>
      </c>
      <c r="J90" s="248">
        <v>3.6700000000000001E-3</v>
      </c>
      <c r="K90" s="248">
        <v>0.15</v>
      </c>
      <c r="L90" s="248">
        <v>8.9800000000000005E-2</v>
      </c>
      <c r="M90" s="248">
        <v>8.9800000000000005E-2</v>
      </c>
      <c r="N90" s="248" t="s">
        <v>1211</v>
      </c>
      <c r="O90" s="248">
        <v>7530</v>
      </c>
      <c r="P90" s="248">
        <v>6990</v>
      </c>
      <c r="Q90" s="248" t="s">
        <v>154</v>
      </c>
      <c r="R90" s="248">
        <v>334.25</v>
      </c>
      <c r="S90" s="248" t="s">
        <v>1211</v>
      </c>
      <c r="T90" s="248">
        <v>0.34546455223881001</v>
      </c>
      <c r="U90" s="248">
        <v>197</v>
      </c>
      <c r="V90" s="248" t="s">
        <v>1211</v>
      </c>
      <c r="W90" s="248">
        <v>113</v>
      </c>
      <c r="X90" s="248">
        <v>536</v>
      </c>
      <c r="Y90" s="248" t="s">
        <v>154</v>
      </c>
      <c r="Z90" s="248" t="s">
        <v>147</v>
      </c>
      <c r="AA90" s="247"/>
    </row>
    <row r="91" spans="1:27" ht="13.9" customHeight="1">
      <c r="A91" s="247" t="s">
        <v>340</v>
      </c>
      <c r="B91" s="247" t="s">
        <v>341</v>
      </c>
      <c r="C91" s="248" t="s">
        <v>145</v>
      </c>
      <c r="D91" s="248" t="s">
        <v>145</v>
      </c>
      <c r="E91" s="248">
        <v>50.488</v>
      </c>
      <c r="F91" s="248" t="s">
        <v>1211</v>
      </c>
      <c r="G91" s="248">
        <v>5320</v>
      </c>
      <c r="H91" s="248" t="s">
        <v>1211</v>
      </c>
      <c r="I91" s="248" t="s">
        <v>147</v>
      </c>
      <c r="J91" s="248">
        <v>8.8199999999999997E-3</v>
      </c>
      <c r="K91" s="248">
        <v>0.36099999999999999</v>
      </c>
      <c r="L91" s="248">
        <v>0.26600000000000001</v>
      </c>
      <c r="M91" s="248">
        <v>0.26600000000000001</v>
      </c>
      <c r="N91" s="248" t="s">
        <v>1211</v>
      </c>
      <c r="O91" s="248">
        <v>4720</v>
      </c>
      <c r="P91" s="248">
        <v>5110</v>
      </c>
      <c r="Q91" s="248" t="s">
        <v>154</v>
      </c>
      <c r="R91" s="248">
        <v>249.15</v>
      </c>
      <c r="S91" s="248" t="s">
        <v>1211</v>
      </c>
      <c r="T91" s="248">
        <v>0.32694397463002001</v>
      </c>
      <c r="U91" s="248">
        <v>4300</v>
      </c>
      <c r="V91" s="248" t="s">
        <v>1211</v>
      </c>
      <c r="W91" s="248">
        <v>3030</v>
      </c>
      <c r="X91" s="248">
        <v>416</v>
      </c>
      <c r="Y91" s="248" t="s">
        <v>154</v>
      </c>
      <c r="Z91" s="248">
        <v>8.1</v>
      </c>
      <c r="AA91" s="248" t="s">
        <v>154</v>
      </c>
    </row>
    <row r="92" spans="1:27" ht="13.9" customHeight="1">
      <c r="A92" s="247" t="s">
        <v>342</v>
      </c>
      <c r="B92" s="247" t="s">
        <v>343</v>
      </c>
      <c r="C92" s="248" t="s">
        <v>145</v>
      </c>
      <c r="D92" s="248" t="s">
        <v>145</v>
      </c>
      <c r="E92" s="248">
        <v>80.515000000000001</v>
      </c>
      <c r="F92" s="248" t="s">
        <v>1211</v>
      </c>
      <c r="G92" s="248">
        <v>69400</v>
      </c>
      <c r="H92" s="248" t="s">
        <v>1211</v>
      </c>
      <c r="I92" s="248" t="s">
        <v>147</v>
      </c>
      <c r="J92" s="248">
        <v>3.0400000000000002E-4</v>
      </c>
      <c r="K92" s="248">
        <v>1.24E-2</v>
      </c>
      <c r="L92" s="248">
        <v>7.5799999999999999E-3</v>
      </c>
      <c r="M92" s="248">
        <v>7.5799999999999999E-3</v>
      </c>
      <c r="N92" s="248" t="s">
        <v>1211</v>
      </c>
      <c r="O92" s="248">
        <v>7260</v>
      </c>
      <c r="P92" s="248">
        <v>6710</v>
      </c>
      <c r="Q92" s="248" t="s">
        <v>148</v>
      </c>
      <c r="R92" s="248">
        <v>332.65</v>
      </c>
      <c r="S92" s="248" t="s">
        <v>1211</v>
      </c>
      <c r="T92" s="248">
        <v>0.35647792706334003</v>
      </c>
      <c r="U92" s="248">
        <v>30</v>
      </c>
      <c r="V92" s="248" t="s">
        <v>1211</v>
      </c>
      <c r="W92" s="248">
        <v>17.5</v>
      </c>
      <c r="X92" s="248">
        <v>521</v>
      </c>
      <c r="Y92" s="248" t="s">
        <v>148</v>
      </c>
      <c r="Z92" s="248" t="s">
        <v>147</v>
      </c>
      <c r="AA92" s="247"/>
    </row>
    <row r="93" spans="1:27" ht="13.9" customHeight="1">
      <c r="A93" s="247" t="s">
        <v>344</v>
      </c>
      <c r="B93" s="247" t="s">
        <v>345</v>
      </c>
      <c r="C93" s="248" t="s">
        <v>146</v>
      </c>
      <c r="D93" s="248" t="s">
        <v>145</v>
      </c>
      <c r="E93" s="248">
        <v>157.56</v>
      </c>
      <c r="F93" s="248" t="s">
        <v>1211</v>
      </c>
      <c r="G93" s="248">
        <v>441</v>
      </c>
      <c r="H93" s="248" t="s">
        <v>1211</v>
      </c>
      <c r="I93" s="248" t="s">
        <v>147</v>
      </c>
      <c r="J93" s="248">
        <v>9.3000000000000007E-6</v>
      </c>
      <c r="K93" s="248">
        <v>3.8000000000000002E-4</v>
      </c>
      <c r="L93" s="248">
        <v>1.22E-4</v>
      </c>
      <c r="M93" s="248">
        <v>1.22E-4</v>
      </c>
      <c r="N93" s="248" t="s">
        <v>1211</v>
      </c>
      <c r="O93" s="248">
        <v>16000</v>
      </c>
      <c r="P93" s="248">
        <v>12300</v>
      </c>
      <c r="Q93" s="248" t="s">
        <v>148</v>
      </c>
      <c r="R93" s="248">
        <v>518.65</v>
      </c>
      <c r="S93" s="248" t="s">
        <v>1211</v>
      </c>
      <c r="T93" s="248">
        <v>0.39100264200793</v>
      </c>
      <c r="U93" s="248">
        <v>1.8200000000000001E-2</v>
      </c>
      <c r="V93" s="248" t="s">
        <v>1213</v>
      </c>
      <c r="W93" s="248">
        <v>5.5900000000000004E-3</v>
      </c>
      <c r="X93" s="248">
        <v>757</v>
      </c>
      <c r="Y93" s="248" t="s">
        <v>148</v>
      </c>
      <c r="Z93" s="248" t="s">
        <v>147</v>
      </c>
      <c r="AA93" s="247"/>
    </row>
    <row r="94" spans="1:27" ht="13.9" customHeight="1">
      <c r="A94" s="247" t="s">
        <v>346</v>
      </c>
      <c r="B94" s="247" t="s">
        <v>347</v>
      </c>
      <c r="C94" s="248" t="s">
        <v>146</v>
      </c>
      <c r="D94" s="248" t="s">
        <v>145</v>
      </c>
      <c r="E94" s="248">
        <v>157.56</v>
      </c>
      <c r="F94" s="248" t="s">
        <v>1211</v>
      </c>
      <c r="G94" s="248">
        <v>225</v>
      </c>
      <c r="H94" s="248" t="s">
        <v>1211</v>
      </c>
      <c r="I94" s="248" t="s">
        <v>147</v>
      </c>
      <c r="J94" s="248">
        <v>4.8899999999999998E-6</v>
      </c>
      <c r="K94" s="248">
        <v>2.0000000000000001E-4</v>
      </c>
      <c r="L94" s="248">
        <v>6.4499999999999996E-5</v>
      </c>
      <c r="M94" s="248">
        <v>6.4499999999999996E-5</v>
      </c>
      <c r="N94" s="248" t="s">
        <v>1211</v>
      </c>
      <c r="O94" s="248">
        <v>15900</v>
      </c>
      <c r="P94" s="248">
        <v>12200</v>
      </c>
      <c r="Q94" s="248" t="s">
        <v>148</v>
      </c>
      <c r="R94" s="248">
        <v>515.15</v>
      </c>
      <c r="S94" s="248" t="s">
        <v>1211</v>
      </c>
      <c r="T94" s="248">
        <v>0.39160452729694001</v>
      </c>
      <c r="U94" s="248">
        <v>2.1899999999999999E-2</v>
      </c>
      <c r="V94" s="248" t="s">
        <v>1213</v>
      </c>
      <c r="W94" s="248">
        <v>6.77E-3</v>
      </c>
      <c r="X94" s="248">
        <v>751</v>
      </c>
      <c r="Y94" s="248" t="s">
        <v>148</v>
      </c>
      <c r="Z94" s="248" t="s">
        <v>147</v>
      </c>
      <c r="AA94" s="247"/>
    </row>
    <row r="95" spans="1:27" ht="13.9" customHeight="1">
      <c r="A95" s="247" t="s">
        <v>348</v>
      </c>
      <c r="B95" s="247" t="s">
        <v>349</v>
      </c>
      <c r="C95" s="248" t="s">
        <v>145</v>
      </c>
      <c r="D95" s="248" t="s">
        <v>145</v>
      </c>
      <c r="E95" s="248">
        <v>164.38</v>
      </c>
      <c r="F95" s="248" t="s">
        <v>1211</v>
      </c>
      <c r="G95" s="248">
        <v>1620</v>
      </c>
      <c r="H95" s="248" t="s">
        <v>1211</v>
      </c>
      <c r="I95" s="248" t="s">
        <v>147</v>
      </c>
      <c r="J95" s="248">
        <v>2.0500000000000002E-3</v>
      </c>
      <c r="K95" s="248">
        <v>8.3799999999999999E-2</v>
      </c>
      <c r="L95" s="248">
        <v>4.4200000000000003E-2</v>
      </c>
      <c r="M95" s="248">
        <v>4.4200000000000003E-2</v>
      </c>
      <c r="N95" s="248" t="s">
        <v>1211</v>
      </c>
      <c r="O95" s="248">
        <v>9230</v>
      </c>
      <c r="P95" s="248">
        <v>7880</v>
      </c>
      <c r="Q95" s="248" t="s">
        <v>148</v>
      </c>
      <c r="R95" s="248">
        <v>385.55</v>
      </c>
      <c r="S95" s="248" t="s">
        <v>1211</v>
      </c>
      <c r="T95" s="248">
        <v>0.3780380952381</v>
      </c>
      <c r="U95" s="248">
        <v>24</v>
      </c>
      <c r="V95" s="248" t="s">
        <v>1211</v>
      </c>
      <c r="W95" s="248">
        <v>12.1</v>
      </c>
      <c r="X95" s="248">
        <v>578</v>
      </c>
      <c r="Y95" s="258" t="s">
        <v>1214</v>
      </c>
      <c r="Z95" s="248" t="s">
        <v>147</v>
      </c>
      <c r="AA95" s="247"/>
    </row>
    <row r="96" spans="1:27" ht="13.9" customHeight="1">
      <c r="A96" s="247" t="s">
        <v>350</v>
      </c>
      <c r="B96" s="247" t="s">
        <v>351</v>
      </c>
      <c r="C96" s="248" t="s">
        <v>146</v>
      </c>
      <c r="D96" s="248" t="s">
        <v>145</v>
      </c>
      <c r="E96" s="248">
        <v>265.7</v>
      </c>
      <c r="F96" s="248" t="s">
        <v>1211</v>
      </c>
      <c r="G96" s="248">
        <v>1830</v>
      </c>
      <c r="H96" s="248" t="s">
        <v>1211</v>
      </c>
      <c r="I96" s="248" t="s">
        <v>147</v>
      </c>
      <c r="J96" s="248">
        <v>3.67E-22</v>
      </c>
      <c r="K96" s="248">
        <v>1.5000000000000001E-20</v>
      </c>
      <c r="L96" s="248" t="s">
        <v>147</v>
      </c>
      <c r="M96" s="248">
        <v>1.5000000000000001E-20</v>
      </c>
      <c r="N96" s="248" t="s">
        <v>1211</v>
      </c>
      <c r="O96" s="248" t="s">
        <v>147</v>
      </c>
      <c r="P96" s="248">
        <v>8040</v>
      </c>
      <c r="Q96" s="248" t="s">
        <v>148</v>
      </c>
      <c r="R96" s="248">
        <v>791.06</v>
      </c>
      <c r="S96" s="248" t="s">
        <v>1213</v>
      </c>
      <c r="T96" s="248">
        <v>0.3</v>
      </c>
      <c r="U96" s="248">
        <v>3.9799999999999998E-14</v>
      </c>
      <c r="V96" s="248" t="s">
        <v>1211</v>
      </c>
      <c r="W96" s="248" t="s">
        <v>147</v>
      </c>
      <c r="X96" s="248" t="s">
        <v>147</v>
      </c>
      <c r="Y96" s="247"/>
      <c r="Z96" s="248" t="s">
        <v>147</v>
      </c>
      <c r="AA96" s="247"/>
    </row>
    <row r="97" spans="1:27" ht="13.9" customHeight="1">
      <c r="A97" s="247" t="s">
        <v>352</v>
      </c>
      <c r="B97" s="247" t="s">
        <v>353</v>
      </c>
      <c r="C97" s="248" t="s">
        <v>187</v>
      </c>
      <c r="D97" s="248" t="s">
        <v>145</v>
      </c>
      <c r="E97" s="248">
        <v>51.996099999999998</v>
      </c>
      <c r="F97" s="248" t="s">
        <v>154</v>
      </c>
      <c r="G97" s="248" t="s">
        <v>147</v>
      </c>
      <c r="H97" s="247"/>
      <c r="I97" s="248" t="s">
        <v>147</v>
      </c>
      <c r="J97" s="248" t="s">
        <v>147</v>
      </c>
      <c r="K97" s="248" t="s">
        <v>147</v>
      </c>
      <c r="L97" s="248" t="s">
        <v>147</v>
      </c>
      <c r="M97" s="248" t="s">
        <v>147</v>
      </c>
      <c r="N97" s="247"/>
      <c r="O97" s="248">
        <v>91100</v>
      </c>
      <c r="P97" s="248">
        <v>81100</v>
      </c>
      <c r="Q97" s="248" t="s">
        <v>148</v>
      </c>
      <c r="R97" s="248">
        <v>2944.15</v>
      </c>
      <c r="S97" s="248" t="s">
        <v>154</v>
      </c>
      <c r="T97" s="248">
        <v>0.3</v>
      </c>
      <c r="U97" s="248" t="s">
        <v>147</v>
      </c>
      <c r="V97" s="247"/>
      <c r="W97" s="248" t="s">
        <v>147</v>
      </c>
      <c r="X97" s="248">
        <v>8560</v>
      </c>
      <c r="Y97" s="248" t="s">
        <v>148</v>
      </c>
      <c r="Z97" s="248" t="s">
        <v>147</v>
      </c>
      <c r="AA97" s="247"/>
    </row>
    <row r="98" spans="1:27" ht="13.9" customHeight="1">
      <c r="A98" s="247" t="s">
        <v>354</v>
      </c>
      <c r="B98" s="247" t="s">
        <v>355</v>
      </c>
      <c r="C98" s="248" t="s">
        <v>187</v>
      </c>
      <c r="D98" s="248" t="s">
        <v>145</v>
      </c>
      <c r="E98" s="248">
        <v>52</v>
      </c>
      <c r="F98" s="248" t="s">
        <v>1213</v>
      </c>
      <c r="G98" s="248">
        <v>1690000</v>
      </c>
      <c r="H98" s="248" t="s">
        <v>154</v>
      </c>
      <c r="I98" s="248" t="s">
        <v>147</v>
      </c>
      <c r="J98" s="248" t="s">
        <v>147</v>
      </c>
      <c r="K98" s="248" t="s">
        <v>147</v>
      </c>
      <c r="L98" s="248" t="s">
        <v>147</v>
      </c>
      <c r="M98" s="248" t="s">
        <v>147</v>
      </c>
      <c r="N98" s="247"/>
      <c r="O98" s="248" t="s">
        <v>147</v>
      </c>
      <c r="P98" s="248" t="s">
        <v>147</v>
      </c>
      <c r="Q98" s="247"/>
      <c r="R98" s="248" t="s">
        <v>147</v>
      </c>
      <c r="S98" s="247"/>
      <c r="T98" s="248">
        <v>0.3</v>
      </c>
      <c r="U98" s="248" t="s">
        <v>147</v>
      </c>
      <c r="V98" s="247"/>
      <c r="W98" s="248" t="s">
        <v>147</v>
      </c>
      <c r="X98" s="248" t="s">
        <v>147</v>
      </c>
      <c r="Y98" s="247"/>
      <c r="Z98" s="248" t="s">
        <v>147</v>
      </c>
      <c r="AA98" s="247"/>
    </row>
    <row r="99" spans="1:27" ht="13.9" customHeight="1">
      <c r="A99" s="247" t="s">
        <v>356</v>
      </c>
      <c r="B99" s="247" t="s">
        <v>357</v>
      </c>
      <c r="C99" s="248" t="s">
        <v>146</v>
      </c>
      <c r="D99" s="248" t="s">
        <v>145</v>
      </c>
      <c r="E99" s="248">
        <v>228.3</v>
      </c>
      <c r="F99" s="248" t="s">
        <v>1211</v>
      </c>
      <c r="G99" s="248">
        <v>2E-3</v>
      </c>
      <c r="H99" s="248" t="s">
        <v>1211</v>
      </c>
      <c r="I99" s="248" t="s">
        <v>147</v>
      </c>
      <c r="J99" s="248">
        <v>5.2299999999999999E-6</v>
      </c>
      <c r="K99" s="248">
        <v>2.14E-4</v>
      </c>
      <c r="L99" s="248">
        <v>3.6000000000000001E-5</v>
      </c>
      <c r="M99" s="248">
        <v>3.6000000000000001E-5</v>
      </c>
      <c r="N99" s="248" t="s">
        <v>1211</v>
      </c>
      <c r="O99" s="248">
        <v>24700</v>
      </c>
      <c r="P99" s="248">
        <v>16500</v>
      </c>
      <c r="Q99" s="248" t="s">
        <v>148</v>
      </c>
      <c r="R99" s="248">
        <v>721.15</v>
      </c>
      <c r="S99" s="248" t="s">
        <v>1211</v>
      </c>
      <c r="T99" s="248">
        <v>0.41</v>
      </c>
      <c r="U99" s="248">
        <v>6.2300000000000002E-9</v>
      </c>
      <c r="V99" s="248" t="s">
        <v>1211</v>
      </c>
      <c r="W99" s="248">
        <v>1.0000000000000001E-9</v>
      </c>
      <c r="X99" s="248">
        <v>979</v>
      </c>
      <c r="Y99" s="248" t="s">
        <v>148</v>
      </c>
      <c r="Z99" s="248">
        <v>0.5</v>
      </c>
      <c r="AA99" s="248" t="s">
        <v>148</v>
      </c>
    </row>
    <row r="100" spans="1:27" ht="13.9" customHeight="1">
      <c r="A100" s="247" t="s">
        <v>358</v>
      </c>
      <c r="B100" s="247" t="s">
        <v>359</v>
      </c>
      <c r="C100" s="248" t="s">
        <v>146</v>
      </c>
      <c r="D100" s="248" t="s">
        <v>145</v>
      </c>
      <c r="E100" s="248">
        <v>58.93</v>
      </c>
      <c r="F100" s="248" t="s">
        <v>1213</v>
      </c>
      <c r="G100" s="248" t="s">
        <v>147</v>
      </c>
      <c r="H100" s="247"/>
      <c r="I100" s="248" t="s">
        <v>147</v>
      </c>
      <c r="J100" s="248" t="s">
        <v>147</v>
      </c>
      <c r="K100" s="248" t="s">
        <v>147</v>
      </c>
      <c r="L100" s="248" t="s">
        <v>147</v>
      </c>
      <c r="M100" s="248" t="s">
        <v>147</v>
      </c>
      <c r="N100" s="247"/>
      <c r="O100" s="248">
        <v>104000</v>
      </c>
      <c r="P100" s="248">
        <v>88400</v>
      </c>
      <c r="Q100" s="248" t="s">
        <v>1219</v>
      </c>
      <c r="R100" s="248">
        <v>3200.15</v>
      </c>
      <c r="S100" s="248" t="s">
        <v>154</v>
      </c>
      <c r="T100" s="248">
        <v>0.3</v>
      </c>
      <c r="U100" s="248">
        <v>0</v>
      </c>
      <c r="V100" s="258" t="s">
        <v>1216</v>
      </c>
      <c r="W100" s="248">
        <v>0</v>
      </c>
      <c r="X100" s="248">
        <v>7400</v>
      </c>
      <c r="Y100" s="248" t="s">
        <v>148</v>
      </c>
      <c r="Z100" s="248" t="s">
        <v>147</v>
      </c>
      <c r="AA100" s="247"/>
    </row>
    <row r="101" spans="1:27" ht="13.9" customHeight="1">
      <c r="A101" s="247" t="s">
        <v>360</v>
      </c>
      <c r="B101" s="247" t="s">
        <v>188</v>
      </c>
      <c r="C101" s="248" t="s">
        <v>145</v>
      </c>
      <c r="D101" s="248" t="s">
        <v>145</v>
      </c>
      <c r="E101" s="248" t="s">
        <v>147</v>
      </c>
      <c r="F101" s="247"/>
      <c r="G101" s="248" t="s">
        <v>147</v>
      </c>
      <c r="H101" s="247"/>
      <c r="I101" s="248" t="s">
        <v>147</v>
      </c>
      <c r="J101" s="248">
        <v>1.0999999999999999E-2</v>
      </c>
      <c r="K101" s="248">
        <v>0.45</v>
      </c>
      <c r="L101" s="248" t="s">
        <v>147</v>
      </c>
      <c r="M101" s="248">
        <v>0.45</v>
      </c>
      <c r="N101" s="248" t="s">
        <v>1227</v>
      </c>
      <c r="O101" s="248" t="s">
        <v>147</v>
      </c>
      <c r="P101" s="248" t="s">
        <v>147</v>
      </c>
      <c r="Q101" s="247"/>
      <c r="R101" s="248" t="s">
        <v>147</v>
      </c>
      <c r="S101" s="247"/>
      <c r="T101" s="248">
        <v>0.3</v>
      </c>
      <c r="U101" s="248">
        <v>95</v>
      </c>
      <c r="V101" s="248" t="s">
        <v>1227</v>
      </c>
      <c r="W101" s="248" t="s">
        <v>147</v>
      </c>
      <c r="X101" s="248">
        <v>530</v>
      </c>
      <c r="Y101" s="248" t="s">
        <v>1229</v>
      </c>
      <c r="Z101" s="248" t="s">
        <v>147</v>
      </c>
      <c r="AA101" s="247"/>
    </row>
    <row r="102" spans="1:27" ht="13.9" customHeight="1">
      <c r="A102" s="247" t="s">
        <v>362</v>
      </c>
      <c r="B102" s="247" t="s">
        <v>363</v>
      </c>
      <c r="C102" s="248" t="s">
        <v>146</v>
      </c>
      <c r="D102" s="248" t="s">
        <v>145</v>
      </c>
      <c r="E102" s="248">
        <v>108.14</v>
      </c>
      <c r="F102" s="248" t="s">
        <v>1211</v>
      </c>
      <c r="G102" s="248">
        <v>22700</v>
      </c>
      <c r="H102" s="248" t="s">
        <v>1211</v>
      </c>
      <c r="I102" s="248" t="s">
        <v>147</v>
      </c>
      <c r="J102" s="248">
        <v>8.5600000000000004E-7</v>
      </c>
      <c r="K102" s="248">
        <v>3.4999999999999997E-5</v>
      </c>
      <c r="L102" s="248">
        <v>1.27E-5</v>
      </c>
      <c r="M102" s="248">
        <v>1.27E-5</v>
      </c>
      <c r="N102" s="248" t="s">
        <v>1211</v>
      </c>
      <c r="O102" s="248">
        <v>14300</v>
      </c>
      <c r="P102" s="248">
        <v>11300</v>
      </c>
      <c r="Q102" s="248" t="s">
        <v>154</v>
      </c>
      <c r="R102" s="248">
        <v>475.35</v>
      </c>
      <c r="S102" s="248" t="s">
        <v>1211</v>
      </c>
      <c r="T102" s="248">
        <v>0.38238339472938998</v>
      </c>
      <c r="U102" s="248">
        <v>0.11</v>
      </c>
      <c r="V102" s="248" t="s">
        <v>1211</v>
      </c>
      <c r="W102" s="248">
        <v>3.8399999999999997E-2</v>
      </c>
      <c r="X102" s="248">
        <v>706</v>
      </c>
      <c r="Y102" s="248" t="s">
        <v>154</v>
      </c>
      <c r="Z102" s="248">
        <v>1.1000000000000001</v>
      </c>
      <c r="AA102" s="248" t="s">
        <v>154</v>
      </c>
    </row>
    <row r="103" spans="1:27" ht="13.9" customHeight="1">
      <c r="A103" s="247" t="s">
        <v>364</v>
      </c>
      <c r="B103" s="247" t="s">
        <v>365</v>
      </c>
      <c r="C103" s="248" t="s">
        <v>146</v>
      </c>
      <c r="D103" s="248" t="s">
        <v>145</v>
      </c>
      <c r="E103" s="248">
        <v>108.14</v>
      </c>
      <c r="F103" s="248" t="s">
        <v>1211</v>
      </c>
      <c r="G103" s="248">
        <v>25900</v>
      </c>
      <c r="H103" s="248" t="s">
        <v>1211</v>
      </c>
      <c r="I103" s="248" t="s">
        <v>147</v>
      </c>
      <c r="J103" s="248">
        <v>1.1999999999999999E-6</v>
      </c>
      <c r="K103" s="248">
        <v>4.9100000000000001E-5</v>
      </c>
      <c r="L103" s="248">
        <v>1.91E-5</v>
      </c>
      <c r="M103" s="248">
        <v>1.91E-5</v>
      </c>
      <c r="N103" s="248" t="s">
        <v>1211</v>
      </c>
      <c r="O103" s="248">
        <v>13400</v>
      </c>
      <c r="P103" s="248">
        <v>10800</v>
      </c>
      <c r="Q103" s="248" t="s">
        <v>154</v>
      </c>
      <c r="R103" s="248">
        <v>464.15</v>
      </c>
      <c r="S103" s="248" t="s">
        <v>1211</v>
      </c>
      <c r="T103" s="248">
        <v>0.37636095183486001</v>
      </c>
      <c r="U103" s="248">
        <v>0.29899999999999999</v>
      </c>
      <c r="V103" s="248" t="s">
        <v>1213</v>
      </c>
      <c r="W103" s="248">
        <v>0.111</v>
      </c>
      <c r="X103" s="248">
        <v>698</v>
      </c>
      <c r="Y103" s="248" t="s">
        <v>154</v>
      </c>
      <c r="Z103" s="248">
        <v>1.4</v>
      </c>
      <c r="AA103" s="248" t="s">
        <v>154</v>
      </c>
    </row>
    <row r="104" spans="1:27" ht="13.9" customHeight="1">
      <c r="A104" s="247" t="s">
        <v>366</v>
      </c>
      <c r="B104" s="247" t="s">
        <v>367</v>
      </c>
      <c r="C104" s="248" t="s">
        <v>146</v>
      </c>
      <c r="D104" s="248" t="s">
        <v>145</v>
      </c>
      <c r="E104" s="248">
        <v>108.14</v>
      </c>
      <c r="F104" s="248" t="s">
        <v>1211</v>
      </c>
      <c r="G104" s="248">
        <v>21500</v>
      </c>
      <c r="H104" s="248" t="s">
        <v>1211</v>
      </c>
      <c r="I104" s="248" t="s">
        <v>147</v>
      </c>
      <c r="J104" s="248">
        <v>9.9999999999999995E-7</v>
      </c>
      <c r="K104" s="248">
        <v>4.0899999999999998E-5</v>
      </c>
      <c r="L104" s="248">
        <v>1.49E-5</v>
      </c>
      <c r="M104" s="248">
        <v>1.49E-5</v>
      </c>
      <c r="N104" s="248" t="s">
        <v>1211</v>
      </c>
      <c r="O104" s="248">
        <v>14300</v>
      </c>
      <c r="P104" s="248">
        <v>11300</v>
      </c>
      <c r="Q104" s="248" t="s">
        <v>154</v>
      </c>
      <c r="R104" s="248">
        <v>475.05</v>
      </c>
      <c r="S104" s="248" t="s">
        <v>1211</v>
      </c>
      <c r="T104" s="248">
        <v>0.38291711609424001</v>
      </c>
      <c r="U104" s="248">
        <v>0.11</v>
      </c>
      <c r="V104" s="248" t="s">
        <v>1211</v>
      </c>
      <c r="W104" s="248">
        <v>3.8300000000000001E-2</v>
      </c>
      <c r="X104" s="248">
        <v>705</v>
      </c>
      <c r="Y104" s="248" t="s">
        <v>154</v>
      </c>
      <c r="Z104" s="248">
        <v>1.1000000000000001</v>
      </c>
      <c r="AA104" s="248" t="s">
        <v>154</v>
      </c>
    </row>
    <row r="105" spans="1:27" ht="13.9" customHeight="1">
      <c r="A105" s="247" t="s">
        <v>368</v>
      </c>
      <c r="B105" s="247" t="s">
        <v>369</v>
      </c>
      <c r="C105" s="248" t="s">
        <v>146</v>
      </c>
      <c r="D105" s="248" t="s">
        <v>145</v>
      </c>
      <c r="E105" s="248">
        <v>324.42</v>
      </c>
      <c r="F105" s="248" t="s">
        <v>1211</v>
      </c>
      <c r="G105" s="248">
        <v>9070</v>
      </c>
      <c r="H105" s="248" t="s">
        <v>1211</v>
      </c>
      <c r="I105" s="248" t="s">
        <v>147</v>
      </c>
      <c r="J105" s="248">
        <v>6.1900000000000002E-7</v>
      </c>
      <c r="K105" s="248">
        <v>2.5299999999999998E-5</v>
      </c>
      <c r="L105" s="248">
        <v>9.4800000000000007E-6</v>
      </c>
      <c r="M105" s="248">
        <v>9.4800000000000007E-6</v>
      </c>
      <c r="N105" s="248" t="s">
        <v>1211</v>
      </c>
      <c r="O105" s="248">
        <v>13900</v>
      </c>
      <c r="P105" s="248">
        <v>11300</v>
      </c>
      <c r="Q105" s="248" t="s">
        <v>148</v>
      </c>
      <c r="R105" s="248">
        <v>463.95</v>
      </c>
      <c r="S105" s="248" t="s">
        <v>1213</v>
      </c>
      <c r="T105" s="248">
        <v>0.37259082370354002</v>
      </c>
      <c r="U105" s="248">
        <v>0.17</v>
      </c>
      <c r="V105" s="248" t="s">
        <v>1211</v>
      </c>
      <c r="W105" s="248">
        <v>6.0999999999999999E-2</v>
      </c>
      <c r="X105" s="248">
        <v>703</v>
      </c>
      <c r="Y105" s="248" t="s">
        <v>148</v>
      </c>
      <c r="Z105" s="248" t="s">
        <v>147</v>
      </c>
      <c r="AA105" s="247"/>
    </row>
    <row r="106" spans="1:27" ht="13.9" customHeight="1">
      <c r="A106" s="247" t="s">
        <v>370</v>
      </c>
      <c r="B106" s="247" t="s">
        <v>371</v>
      </c>
      <c r="C106" s="248" t="s">
        <v>145</v>
      </c>
      <c r="D106" s="248" t="s">
        <v>145</v>
      </c>
      <c r="E106" s="248">
        <v>120.2</v>
      </c>
      <c r="F106" s="248" t="s">
        <v>1211</v>
      </c>
      <c r="G106" s="248">
        <v>61.3</v>
      </c>
      <c r="H106" s="248" t="s">
        <v>1211</v>
      </c>
      <c r="I106" s="248" t="s">
        <v>147</v>
      </c>
      <c r="J106" s="248">
        <v>1.15E-2</v>
      </c>
      <c r="K106" s="248">
        <v>0.47</v>
      </c>
      <c r="L106" s="248">
        <v>0.193</v>
      </c>
      <c r="M106" s="248">
        <v>0.193</v>
      </c>
      <c r="N106" s="248" t="s">
        <v>1211</v>
      </c>
      <c r="O106" s="248">
        <v>12600</v>
      </c>
      <c r="P106" s="248">
        <v>10300</v>
      </c>
      <c r="Q106" s="248" t="s">
        <v>1222</v>
      </c>
      <c r="R106" s="248">
        <v>425.55</v>
      </c>
      <c r="S106" s="248" t="s">
        <v>1211</v>
      </c>
      <c r="T106" s="248">
        <v>0.38306022187005001</v>
      </c>
      <c r="U106" s="248">
        <v>4.5</v>
      </c>
      <c r="V106" s="248" t="s">
        <v>1211</v>
      </c>
      <c r="W106" s="248">
        <v>1.77</v>
      </c>
      <c r="X106" s="248">
        <v>631</v>
      </c>
      <c r="Y106" s="248" t="s">
        <v>154</v>
      </c>
      <c r="Z106" s="248">
        <v>0.9</v>
      </c>
      <c r="AA106" s="248" t="s">
        <v>154</v>
      </c>
    </row>
    <row r="107" spans="1:27" ht="13.9" customHeight="1">
      <c r="A107" s="247" t="s">
        <v>372</v>
      </c>
      <c r="B107" s="247" t="s">
        <v>373</v>
      </c>
      <c r="C107" s="248" t="s">
        <v>146</v>
      </c>
      <c r="D107" s="248" t="s">
        <v>145</v>
      </c>
      <c r="E107" s="248">
        <v>155.16</v>
      </c>
      <c r="F107" s="248" t="s">
        <v>1211</v>
      </c>
      <c r="G107" s="248">
        <v>608000</v>
      </c>
      <c r="H107" s="248" t="s">
        <v>1211</v>
      </c>
      <c r="I107" s="248" t="s">
        <v>147</v>
      </c>
      <c r="J107" s="248">
        <v>3.6199999999999999E-9</v>
      </c>
      <c r="K107" s="248">
        <v>1.48E-7</v>
      </c>
      <c r="L107" s="248" t="s">
        <v>147</v>
      </c>
      <c r="M107" s="248">
        <v>1.48E-7</v>
      </c>
      <c r="N107" s="248" t="s">
        <v>1211</v>
      </c>
      <c r="O107" s="248" t="s">
        <v>147</v>
      </c>
      <c r="P107" s="248">
        <v>9140</v>
      </c>
      <c r="Q107" s="248" t="s">
        <v>148</v>
      </c>
      <c r="R107" s="248">
        <v>724.15</v>
      </c>
      <c r="S107" s="248" t="s">
        <v>1213</v>
      </c>
      <c r="T107" s="248">
        <v>0.3</v>
      </c>
      <c r="U107" s="248">
        <v>6.2899999999999997E-5</v>
      </c>
      <c r="V107" s="248" t="s">
        <v>1211</v>
      </c>
      <c r="W107" s="248" t="s">
        <v>147</v>
      </c>
      <c r="X107" s="248" t="s">
        <v>147</v>
      </c>
      <c r="Y107" s="247"/>
      <c r="Z107" s="248" t="s">
        <v>147</v>
      </c>
      <c r="AA107" s="247"/>
    </row>
    <row r="108" spans="1:27" ht="13.9" customHeight="1">
      <c r="A108" s="247" t="s">
        <v>374</v>
      </c>
      <c r="B108" s="247" t="s">
        <v>375</v>
      </c>
      <c r="C108" s="248" t="s">
        <v>145</v>
      </c>
      <c r="D108" s="248" t="s">
        <v>145</v>
      </c>
      <c r="E108" s="248">
        <v>26.018000000000001</v>
      </c>
      <c r="F108" s="248" t="s">
        <v>1211</v>
      </c>
      <c r="G108" s="248">
        <v>95400</v>
      </c>
      <c r="H108" s="248" t="s">
        <v>1211</v>
      </c>
      <c r="I108" s="248">
        <v>200</v>
      </c>
      <c r="J108" s="248">
        <v>1.01E-4</v>
      </c>
      <c r="K108" s="248">
        <v>4.15E-3</v>
      </c>
      <c r="L108" s="248" t="s">
        <v>147</v>
      </c>
      <c r="M108" s="248">
        <v>4.15E-3</v>
      </c>
      <c r="N108" s="248" t="s">
        <v>1230</v>
      </c>
      <c r="O108" s="248" t="s">
        <v>147</v>
      </c>
      <c r="P108" s="248" t="s">
        <v>147</v>
      </c>
      <c r="Q108" s="247"/>
      <c r="R108" s="248" t="s">
        <v>147</v>
      </c>
      <c r="S108" s="247"/>
      <c r="T108" s="248">
        <v>0.3</v>
      </c>
      <c r="U108" s="248">
        <v>308</v>
      </c>
      <c r="V108" s="248" t="s">
        <v>1211</v>
      </c>
      <c r="W108" s="248" t="s">
        <v>147</v>
      </c>
      <c r="X108" s="248" t="s">
        <v>147</v>
      </c>
      <c r="Y108" s="247"/>
      <c r="Z108" s="248" t="s">
        <v>147</v>
      </c>
      <c r="AA108" s="247"/>
    </row>
    <row r="109" spans="1:27" ht="13.9" customHeight="1">
      <c r="A109" s="247" t="s">
        <v>377</v>
      </c>
      <c r="B109" s="247" t="s">
        <v>378</v>
      </c>
      <c r="C109" s="248" t="s">
        <v>145</v>
      </c>
      <c r="D109" s="248" t="s">
        <v>145</v>
      </c>
      <c r="E109" s="248">
        <v>84.162999999999997</v>
      </c>
      <c r="F109" s="248" t="s">
        <v>1211</v>
      </c>
      <c r="G109" s="248">
        <v>55</v>
      </c>
      <c r="H109" s="248" t="s">
        <v>1211</v>
      </c>
      <c r="I109" s="248" t="s">
        <v>147</v>
      </c>
      <c r="J109" s="248">
        <v>0.15</v>
      </c>
      <c r="K109" s="248">
        <v>6.13</v>
      </c>
      <c r="L109" s="248">
        <v>3.56</v>
      </c>
      <c r="M109" s="248">
        <v>3.56</v>
      </c>
      <c r="N109" s="248" t="s">
        <v>1211</v>
      </c>
      <c r="O109" s="248">
        <v>7960</v>
      </c>
      <c r="P109" s="248">
        <v>7160</v>
      </c>
      <c r="Q109" s="248" t="s">
        <v>154</v>
      </c>
      <c r="R109" s="248">
        <v>353.85</v>
      </c>
      <c r="S109" s="248" t="s">
        <v>1211</v>
      </c>
      <c r="T109" s="248">
        <v>0.35716407661728</v>
      </c>
      <c r="U109" s="248">
        <v>96.9</v>
      </c>
      <c r="V109" s="248" t="s">
        <v>1211</v>
      </c>
      <c r="W109" s="248">
        <v>53.8</v>
      </c>
      <c r="X109" s="248">
        <v>553</v>
      </c>
      <c r="Y109" s="248" t="s">
        <v>154</v>
      </c>
      <c r="Z109" s="248">
        <v>1.3</v>
      </c>
      <c r="AA109" s="248" t="s">
        <v>154</v>
      </c>
    </row>
    <row r="110" spans="1:27" ht="13.9" customHeight="1">
      <c r="A110" s="247" t="s">
        <v>379</v>
      </c>
      <c r="B110" s="247" t="s">
        <v>380</v>
      </c>
      <c r="C110" s="248" t="s">
        <v>145</v>
      </c>
      <c r="D110" s="248" t="s">
        <v>145</v>
      </c>
      <c r="E110" s="248">
        <v>98.146000000000001</v>
      </c>
      <c r="F110" s="248" t="s">
        <v>1211</v>
      </c>
      <c r="G110" s="248">
        <v>25000</v>
      </c>
      <c r="H110" s="248" t="s">
        <v>1211</v>
      </c>
      <c r="I110" s="248" t="s">
        <v>147</v>
      </c>
      <c r="J110" s="248">
        <v>9.0000000000000002E-6</v>
      </c>
      <c r="K110" s="248">
        <v>3.68E-4</v>
      </c>
      <c r="L110" s="248">
        <v>1.4999999999999999E-4</v>
      </c>
      <c r="M110" s="248">
        <v>1.4999999999999999E-4</v>
      </c>
      <c r="N110" s="248" t="s">
        <v>1211</v>
      </c>
      <c r="O110" s="248">
        <v>12800</v>
      </c>
      <c r="P110" s="248">
        <v>10800</v>
      </c>
      <c r="Q110" s="258" t="s">
        <v>1215</v>
      </c>
      <c r="R110" s="248">
        <v>428.55</v>
      </c>
      <c r="S110" s="248" t="s">
        <v>1211</v>
      </c>
      <c r="T110" s="248">
        <v>0.36088270676692003</v>
      </c>
      <c r="U110" s="248">
        <v>4.33</v>
      </c>
      <c r="V110" s="248" t="s">
        <v>1211</v>
      </c>
      <c r="W110" s="248">
        <v>1.69</v>
      </c>
      <c r="X110" s="248">
        <v>665</v>
      </c>
      <c r="Y110" s="248" t="s">
        <v>154</v>
      </c>
      <c r="Z110" s="248">
        <v>1.1000000000000001</v>
      </c>
      <c r="AA110" s="248" t="s">
        <v>154</v>
      </c>
    </row>
    <row r="111" spans="1:27" ht="13.9" customHeight="1">
      <c r="A111" s="247" t="s">
        <v>381</v>
      </c>
      <c r="B111" s="247" t="s">
        <v>382</v>
      </c>
      <c r="C111" s="248" t="s">
        <v>145</v>
      </c>
      <c r="D111" s="248" t="s">
        <v>145</v>
      </c>
      <c r="E111" s="248">
        <v>82.147000000000006</v>
      </c>
      <c r="F111" s="248" t="s">
        <v>1211</v>
      </c>
      <c r="G111" s="248">
        <v>213</v>
      </c>
      <c r="H111" s="248" t="s">
        <v>1211</v>
      </c>
      <c r="I111" s="248" t="s">
        <v>147</v>
      </c>
      <c r="J111" s="248">
        <v>4.5499999999999999E-2</v>
      </c>
      <c r="K111" s="248">
        <v>1.86</v>
      </c>
      <c r="L111" s="248">
        <v>1.07</v>
      </c>
      <c r="M111" s="248">
        <v>1.07</v>
      </c>
      <c r="N111" s="248" t="s">
        <v>1211</v>
      </c>
      <c r="O111" s="248">
        <v>8080</v>
      </c>
      <c r="P111" s="248">
        <v>7280</v>
      </c>
      <c r="Q111" s="248" t="s">
        <v>154</v>
      </c>
      <c r="R111" s="248">
        <v>356.05</v>
      </c>
      <c r="S111" s="248" t="s">
        <v>1211</v>
      </c>
      <c r="T111" s="248">
        <v>0.35411687037202</v>
      </c>
      <c r="U111" s="248">
        <v>89</v>
      </c>
      <c r="V111" s="248" t="s">
        <v>1211</v>
      </c>
      <c r="W111" s="248">
        <v>49</v>
      </c>
      <c r="X111" s="248">
        <v>560</v>
      </c>
      <c r="Y111" s="248" t="s">
        <v>154</v>
      </c>
      <c r="Z111" s="248">
        <v>1.2</v>
      </c>
      <c r="AA111" s="248" t="s">
        <v>154</v>
      </c>
    </row>
    <row r="112" spans="1:27" ht="13.9" customHeight="1">
      <c r="A112" s="247" t="s">
        <v>383</v>
      </c>
      <c r="B112" s="247" t="s">
        <v>384</v>
      </c>
      <c r="C112" s="248" t="s">
        <v>146</v>
      </c>
      <c r="D112" s="248" t="s">
        <v>145</v>
      </c>
      <c r="E112" s="248">
        <v>160.16999999999999</v>
      </c>
      <c r="F112" s="248" t="s">
        <v>1211</v>
      </c>
      <c r="G112" s="248">
        <v>100000</v>
      </c>
      <c r="H112" s="248" t="s">
        <v>1211</v>
      </c>
      <c r="I112" s="248" t="s">
        <v>147</v>
      </c>
      <c r="J112" s="248">
        <v>4.2299999999999999E-10</v>
      </c>
      <c r="K112" s="248">
        <v>1.7299999999999999E-8</v>
      </c>
      <c r="L112" s="248" t="s">
        <v>147</v>
      </c>
      <c r="M112" s="248">
        <v>1.7299999999999999E-8</v>
      </c>
      <c r="N112" s="248" t="s">
        <v>1213</v>
      </c>
      <c r="O112" s="248" t="s">
        <v>147</v>
      </c>
      <c r="P112" s="248" t="s">
        <v>147</v>
      </c>
      <c r="Q112" s="247"/>
      <c r="R112" s="248">
        <v>623.46</v>
      </c>
      <c r="S112" s="248" t="s">
        <v>1213</v>
      </c>
      <c r="T112" s="248">
        <v>0.3</v>
      </c>
      <c r="U112" s="248">
        <v>2.0000000000000001E-4</v>
      </c>
      <c r="V112" s="248" t="s">
        <v>1211</v>
      </c>
      <c r="W112" s="248" t="s">
        <v>147</v>
      </c>
      <c r="X112" s="248" t="s">
        <v>147</v>
      </c>
      <c r="Y112" s="247"/>
      <c r="Z112" s="248" t="s">
        <v>147</v>
      </c>
      <c r="AA112" s="247"/>
    </row>
    <row r="113" spans="1:27" ht="13.9" customHeight="1">
      <c r="A113" s="247" t="s">
        <v>387</v>
      </c>
      <c r="B113" s="247" t="s">
        <v>388</v>
      </c>
      <c r="C113" s="248" t="s">
        <v>146</v>
      </c>
      <c r="D113" s="248" t="s">
        <v>145</v>
      </c>
      <c r="E113" s="248">
        <v>278.36</v>
      </c>
      <c r="F113" s="248" t="s">
        <v>1211</v>
      </c>
      <c r="G113" s="248">
        <v>2.49E-3</v>
      </c>
      <c r="H113" s="248" t="s">
        <v>1211</v>
      </c>
      <c r="I113" s="248" t="s">
        <v>147</v>
      </c>
      <c r="J113" s="248">
        <v>1.4100000000000001E-7</v>
      </c>
      <c r="K113" s="248">
        <v>5.7599999999999999E-6</v>
      </c>
      <c r="L113" s="248">
        <v>6.8199999999999999E-7</v>
      </c>
      <c r="M113" s="248">
        <v>6.8199999999999999E-7</v>
      </c>
      <c r="N113" s="248" t="s">
        <v>1213</v>
      </c>
      <c r="O113" s="248">
        <v>29500</v>
      </c>
      <c r="P113" s="248">
        <v>17300</v>
      </c>
      <c r="Q113" s="248" t="s">
        <v>148</v>
      </c>
      <c r="R113" s="248">
        <v>797.15</v>
      </c>
      <c r="S113" s="248" t="s">
        <v>1211</v>
      </c>
      <c r="T113" s="248">
        <v>0.41</v>
      </c>
      <c r="U113" s="248">
        <v>9.5499999999999991E-10</v>
      </c>
      <c r="V113" s="248" t="s">
        <v>1213</v>
      </c>
      <c r="W113" s="248">
        <v>1.08E-10</v>
      </c>
      <c r="X113" s="248">
        <v>990</v>
      </c>
      <c r="Y113" s="258" t="s">
        <v>1221</v>
      </c>
      <c r="Z113" s="248" t="s">
        <v>147</v>
      </c>
      <c r="AA113" s="247"/>
    </row>
    <row r="114" spans="1:27" ht="13.9" customHeight="1">
      <c r="A114" s="247" t="s">
        <v>1124</v>
      </c>
      <c r="B114" s="247" t="s">
        <v>389</v>
      </c>
      <c r="C114" s="248" t="s">
        <v>146</v>
      </c>
      <c r="D114" s="248" t="s">
        <v>145</v>
      </c>
      <c r="E114" s="248">
        <v>302.38</v>
      </c>
      <c r="F114" s="248" t="s">
        <v>1211</v>
      </c>
      <c r="G114" s="248">
        <v>8.0199999999999998E-5</v>
      </c>
      <c r="H114" s="248" t="s">
        <v>1211</v>
      </c>
      <c r="I114" s="248" t="s">
        <v>147</v>
      </c>
      <c r="J114" s="248">
        <v>1.4100000000000001E-8</v>
      </c>
      <c r="K114" s="248">
        <v>5.7599999999999997E-7</v>
      </c>
      <c r="L114" s="248" t="s">
        <v>147</v>
      </c>
      <c r="M114" s="248">
        <v>5.7599999999999997E-7</v>
      </c>
      <c r="N114" s="248" t="s">
        <v>1211</v>
      </c>
      <c r="O114" s="248" t="s">
        <v>147</v>
      </c>
      <c r="P114" s="248" t="s">
        <v>147</v>
      </c>
      <c r="Q114" s="247"/>
      <c r="R114" s="248">
        <v>786.8</v>
      </c>
      <c r="S114" s="248" t="s">
        <v>1213</v>
      </c>
      <c r="T114" s="248">
        <v>0.3</v>
      </c>
      <c r="U114" s="248">
        <v>7.0300000000000005E-11</v>
      </c>
      <c r="V114" s="248" t="s">
        <v>1211</v>
      </c>
      <c r="W114" s="248" t="s">
        <v>147</v>
      </c>
      <c r="X114" s="248" t="s">
        <v>147</v>
      </c>
      <c r="Y114" s="247"/>
      <c r="Z114" s="248" t="s">
        <v>147</v>
      </c>
      <c r="AA114" s="247"/>
    </row>
    <row r="115" spans="1:27" ht="13.9" customHeight="1">
      <c r="A115" s="247" t="s">
        <v>390</v>
      </c>
      <c r="B115" s="247" t="s">
        <v>391</v>
      </c>
      <c r="C115" s="248" t="s">
        <v>145</v>
      </c>
      <c r="D115" s="248" t="s">
        <v>145</v>
      </c>
      <c r="E115" s="248">
        <v>236.33</v>
      </c>
      <c r="F115" s="248" t="s">
        <v>1211</v>
      </c>
      <c r="G115" s="248">
        <v>1230</v>
      </c>
      <c r="H115" s="248" t="s">
        <v>1211</v>
      </c>
      <c r="I115" s="248">
        <v>0.2</v>
      </c>
      <c r="J115" s="248">
        <v>1.47E-4</v>
      </c>
      <c r="K115" s="248">
        <v>6.0099999999999997E-3</v>
      </c>
      <c r="L115" s="248">
        <v>2.5100000000000001E-3</v>
      </c>
      <c r="M115" s="248">
        <v>2.5100000000000001E-3</v>
      </c>
      <c r="N115" s="248" t="s">
        <v>1213</v>
      </c>
      <c r="O115" s="248">
        <v>12400</v>
      </c>
      <c r="P115" s="248">
        <v>9960</v>
      </c>
      <c r="Q115" s="258" t="s">
        <v>1224</v>
      </c>
      <c r="R115" s="248">
        <v>469.15</v>
      </c>
      <c r="S115" s="248" t="s">
        <v>1211</v>
      </c>
      <c r="T115" s="248">
        <v>0.37749111584931999</v>
      </c>
      <c r="U115" s="248">
        <v>0.57999999999999996</v>
      </c>
      <c r="V115" s="248" t="s">
        <v>1211</v>
      </c>
      <c r="W115" s="248">
        <v>0.23200000000000001</v>
      </c>
      <c r="X115" s="248">
        <v>704</v>
      </c>
      <c r="Y115" s="258" t="s">
        <v>1214</v>
      </c>
      <c r="Z115" s="248" t="s">
        <v>147</v>
      </c>
      <c r="AA115" s="247"/>
    </row>
    <row r="116" spans="1:27" ht="13.9" customHeight="1">
      <c r="A116" s="247" t="s">
        <v>393</v>
      </c>
      <c r="B116" s="247" t="s">
        <v>394</v>
      </c>
      <c r="C116" s="248" t="s">
        <v>145</v>
      </c>
      <c r="D116" s="248" t="s">
        <v>145</v>
      </c>
      <c r="E116" s="248">
        <v>187.86</v>
      </c>
      <c r="F116" s="248" t="s">
        <v>1211</v>
      </c>
      <c r="G116" s="248">
        <v>3910</v>
      </c>
      <c r="H116" s="248" t="s">
        <v>1211</v>
      </c>
      <c r="I116" s="248">
        <v>0.05</v>
      </c>
      <c r="J116" s="248">
        <v>6.4999999999999997E-4</v>
      </c>
      <c r="K116" s="248">
        <v>2.6599999999999999E-2</v>
      </c>
      <c r="L116" s="248">
        <v>1.37E-2</v>
      </c>
      <c r="M116" s="248">
        <v>1.37E-2</v>
      </c>
      <c r="N116" s="248" t="s">
        <v>1211</v>
      </c>
      <c r="O116" s="248">
        <v>9520</v>
      </c>
      <c r="P116" s="248">
        <v>8310</v>
      </c>
      <c r="Q116" s="248" t="s">
        <v>154</v>
      </c>
      <c r="R116" s="248">
        <v>404.75</v>
      </c>
      <c r="S116" s="248" t="s">
        <v>1211</v>
      </c>
      <c r="T116" s="248">
        <v>0.34468599553948998</v>
      </c>
      <c r="U116" s="248">
        <v>11.2</v>
      </c>
      <c r="V116" s="248" t="s">
        <v>1211</v>
      </c>
      <c r="W116" s="248">
        <v>5.54</v>
      </c>
      <c r="X116" s="248">
        <v>650</v>
      </c>
      <c r="Y116" s="248" t="s">
        <v>148</v>
      </c>
      <c r="Z116" s="248" t="s">
        <v>147</v>
      </c>
      <c r="AA116" s="247"/>
    </row>
    <row r="117" spans="1:27" ht="13.9" customHeight="1">
      <c r="A117" s="247" t="s">
        <v>396</v>
      </c>
      <c r="B117" s="247" t="s">
        <v>397</v>
      </c>
      <c r="C117" s="248" t="s">
        <v>145</v>
      </c>
      <c r="D117" s="248" t="s">
        <v>145</v>
      </c>
      <c r="E117" s="248">
        <v>173.84</v>
      </c>
      <c r="F117" s="248" t="s">
        <v>1211</v>
      </c>
      <c r="G117" s="248">
        <v>11900</v>
      </c>
      <c r="H117" s="248" t="s">
        <v>1211</v>
      </c>
      <c r="I117" s="248" t="s">
        <v>147</v>
      </c>
      <c r="J117" s="248">
        <v>8.2200000000000003E-4</v>
      </c>
      <c r="K117" s="248">
        <v>3.3599999999999998E-2</v>
      </c>
      <c r="L117" s="248">
        <v>1.8499999999999999E-2</v>
      </c>
      <c r="M117" s="248">
        <v>1.8499999999999999E-2</v>
      </c>
      <c r="N117" s="248" t="s">
        <v>1211</v>
      </c>
      <c r="O117" s="248">
        <v>8690</v>
      </c>
      <c r="P117" s="248">
        <v>7870</v>
      </c>
      <c r="Q117" s="248" t="s">
        <v>154</v>
      </c>
      <c r="R117" s="248">
        <v>370.15</v>
      </c>
      <c r="S117" s="248" t="s">
        <v>1211</v>
      </c>
      <c r="T117" s="248">
        <v>0.33229950900164001</v>
      </c>
      <c r="U117" s="248">
        <v>44.4</v>
      </c>
      <c r="V117" s="248" t="s">
        <v>1211</v>
      </c>
      <c r="W117" s="248">
        <v>23.4</v>
      </c>
      <c r="X117" s="248">
        <v>611</v>
      </c>
      <c r="Y117" s="248" t="s">
        <v>148</v>
      </c>
      <c r="Z117" s="248" t="s">
        <v>147</v>
      </c>
      <c r="AA117" s="247"/>
    </row>
    <row r="118" spans="1:27" ht="13.9" customHeight="1">
      <c r="A118" s="247" t="s">
        <v>398</v>
      </c>
      <c r="B118" s="247" t="s">
        <v>399</v>
      </c>
      <c r="C118" s="248" t="s">
        <v>145</v>
      </c>
      <c r="D118" s="248" t="s">
        <v>145</v>
      </c>
      <c r="E118" s="248">
        <v>125</v>
      </c>
      <c r="F118" s="248" t="s">
        <v>1211</v>
      </c>
      <c r="G118" s="248">
        <v>580</v>
      </c>
      <c r="H118" s="248" t="s">
        <v>1211</v>
      </c>
      <c r="I118" s="248" t="s">
        <v>147</v>
      </c>
      <c r="J118" s="248">
        <v>8.5100000000000002E-3</v>
      </c>
      <c r="K118" s="248">
        <v>0.34799999999999998</v>
      </c>
      <c r="L118" s="248">
        <v>0.14399999999999999</v>
      </c>
      <c r="M118" s="248">
        <v>0.14399999999999999</v>
      </c>
      <c r="N118" s="248" t="s">
        <v>1211</v>
      </c>
      <c r="O118" s="248">
        <v>12500</v>
      </c>
      <c r="P118" s="248">
        <v>10200</v>
      </c>
      <c r="Q118" s="248" t="s">
        <v>148</v>
      </c>
      <c r="R118" s="248">
        <v>431.15</v>
      </c>
      <c r="S118" s="248" t="s">
        <v>1211</v>
      </c>
      <c r="T118" s="248">
        <v>0.38251718750000002</v>
      </c>
      <c r="U118" s="248">
        <v>3</v>
      </c>
      <c r="V118" s="248" t="s">
        <v>1213</v>
      </c>
      <c r="W118" s="248">
        <v>1.19</v>
      </c>
      <c r="X118" s="248">
        <v>640</v>
      </c>
      <c r="Y118" s="248" t="s">
        <v>148</v>
      </c>
      <c r="Z118" s="248" t="s">
        <v>147</v>
      </c>
      <c r="AA118" s="247"/>
    </row>
    <row r="119" spans="1:27" ht="13.9" customHeight="1">
      <c r="A119" s="247" t="s">
        <v>400</v>
      </c>
      <c r="B119" s="247" t="s">
        <v>401</v>
      </c>
      <c r="C119" s="248" t="s">
        <v>145</v>
      </c>
      <c r="D119" s="248" t="s">
        <v>145</v>
      </c>
      <c r="E119" s="248">
        <v>125</v>
      </c>
      <c r="F119" s="248" t="s">
        <v>1211</v>
      </c>
      <c r="G119" s="248">
        <v>580</v>
      </c>
      <c r="H119" s="248" t="s">
        <v>1211</v>
      </c>
      <c r="I119" s="248" t="s">
        <v>147</v>
      </c>
      <c r="J119" s="248">
        <v>6.6399999999999999E-4</v>
      </c>
      <c r="K119" s="248">
        <v>2.7099999999999999E-2</v>
      </c>
      <c r="L119" s="248">
        <v>1.2500000000000001E-2</v>
      </c>
      <c r="M119" s="248">
        <v>1.2500000000000001E-2</v>
      </c>
      <c r="N119" s="248" t="s">
        <v>1213</v>
      </c>
      <c r="O119" s="248">
        <v>11000</v>
      </c>
      <c r="P119" s="248">
        <v>9130</v>
      </c>
      <c r="Q119" s="258" t="s">
        <v>1215</v>
      </c>
      <c r="R119" s="248">
        <v>425.65</v>
      </c>
      <c r="S119" s="248" t="s">
        <v>1211</v>
      </c>
      <c r="T119" s="248">
        <v>0.37615781250000002</v>
      </c>
      <c r="U119" s="248">
        <v>4.09</v>
      </c>
      <c r="V119" s="248" t="s">
        <v>1211</v>
      </c>
      <c r="W119" s="248">
        <v>1.81</v>
      </c>
      <c r="X119" s="248">
        <v>640</v>
      </c>
      <c r="Y119" s="248" t="s">
        <v>148</v>
      </c>
      <c r="Z119" s="248">
        <v>2.5</v>
      </c>
      <c r="AA119" s="248" t="s">
        <v>148</v>
      </c>
    </row>
    <row r="120" spans="1:27" ht="13.9" customHeight="1">
      <c r="A120" s="247" t="s">
        <v>402</v>
      </c>
      <c r="B120" s="247" t="s">
        <v>403</v>
      </c>
      <c r="C120" s="248" t="s">
        <v>145</v>
      </c>
      <c r="D120" s="248" t="s">
        <v>145</v>
      </c>
      <c r="E120" s="248">
        <v>125</v>
      </c>
      <c r="F120" s="248" t="s">
        <v>1211</v>
      </c>
      <c r="G120" s="248">
        <v>850</v>
      </c>
      <c r="H120" s="248" t="s">
        <v>1211</v>
      </c>
      <c r="I120" s="248" t="s">
        <v>147</v>
      </c>
      <c r="J120" s="248">
        <v>6.6399999999999999E-4</v>
      </c>
      <c r="K120" s="248">
        <v>2.7099999999999999E-2</v>
      </c>
      <c r="L120" s="248">
        <v>1.2500000000000001E-2</v>
      </c>
      <c r="M120" s="248">
        <v>1.2500000000000001E-2</v>
      </c>
      <c r="N120" s="248" t="s">
        <v>1213</v>
      </c>
      <c r="O120" s="248">
        <v>11000</v>
      </c>
      <c r="P120" s="248">
        <v>9130</v>
      </c>
      <c r="Q120" s="258" t="s">
        <v>1215</v>
      </c>
      <c r="R120" s="248">
        <v>428.55</v>
      </c>
      <c r="S120" s="248" t="s">
        <v>1211</v>
      </c>
      <c r="T120" s="248">
        <v>0.37490866873064999</v>
      </c>
      <c r="U120" s="248">
        <v>3.43</v>
      </c>
      <c r="V120" s="248" t="s">
        <v>1211</v>
      </c>
      <c r="W120" s="248">
        <v>1.52</v>
      </c>
      <c r="X120" s="248">
        <v>646</v>
      </c>
      <c r="Y120" s="248" t="s">
        <v>148</v>
      </c>
      <c r="Z120" s="248">
        <v>1.5</v>
      </c>
      <c r="AA120" s="248" t="s">
        <v>148</v>
      </c>
    </row>
    <row r="121" spans="1:27" ht="13.9" customHeight="1">
      <c r="A121" s="247" t="s">
        <v>404</v>
      </c>
      <c r="B121" s="247" t="s">
        <v>405</v>
      </c>
      <c r="C121" s="248" t="s">
        <v>145</v>
      </c>
      <c r="D121" s="248" t="s">
        <v>145</v>
      </c>
      <c r="E121" s="248">
        <v>147</v>
      </c>
      <c r="F121" s="248" t="s">
        <v>1211</v>
      </c>
      <c r="G121" s="248">
        <v>156</v>
      </c>
      <c r="H121" s="248" t="s">
        <v>1211</v>
      </c>
      <c r="I121" s="248">
        <v>600</v>
      </c>
      <c r="J121" s="248">
        <v>1.92E-3</v>
      </c>
      <c r="K121" s="248">
        <v>7.85E-2</v>
      </c>
      <c r="L121" s="248">
        <v>3.5299999999999998E-2</v>
      </c>
      <c r="M121" s="248">
        <v>3.5299999999999998E-2</v>
      </c>
      <c r="N121" s="248" t="s">
        <v>1211</v>
      </c>
      <c r="O121" s="248">
        <v>11400</v>
      </c>
      <c r="P121" s="248">
        <v>9480</v>
      </c>
      <c r="Q121" s="248" t="s">
        <v>154</v>
      </c>
      <c r="R121" s="248">
        <v>453.15</v>
      </c>
      <c r="S121" s="248" t="s">
        <v>1211</v>
      </c>
      <c r="T121" s="248">
        <v>0.35964680851064001</v>
      </c>
      <c r="U121" s="248">
        <v>1.36</v>
      </c>
      <c r="V121" s="248" t="s">
        <v>1211</v>
      </c>
      <c r="W121" s="248">
        <v>0.58699999999999997</v>
      </c>
      <c r="X121" s="248">
        <v>705</v>
      </c>
      <c r="Y121" s="248" t="s">
        <v>148</v>
      </c>
      <c r="Z121" s="248">
        <v>2.2000000000000002</v>
      </c>
      <c r="AA121" s="248" t="s">
        <v>154</v>
      </c>
    </row>
    <row r="122" spans="1:27" ht="13.9" customHeight="1">
      <c r="A122" s="247" t="s">
        <v>407</v>
      </c>
      <c r="B122" s="247" t="s">
        <v>408</v>
      </c>
      <c r="C122" s="248" t="s">
        <v>145</v>
      </c>
      <c r="D122" s="248" t="s">
        <v>145</v>
      </c>
      <c r="E122" s="248">
        <v>147</v>
      </c>
      <c r="F122" s="248" t="s">
        <v>1211</v>
      </c>
      <c r="G122" s="248">
        <v>81.3</v>
      </c>
      <c r="H122" s="248" t="s">
        <v>1211</v>
      </c>
      <c r="I122" s="248">
        <v>75</v>
      </c>
      <c r="J122" s="248">
        <v>2.4099999999999998E-3</v>
      </c>
      <c r="K122" s="248">
        <v>9.8500000000000004E-2</v>
      </c>
      <c r="L122" s="248">
        <v>4.4299999999999999E-2</v>
      </c>
      <c r="M122" s="248">
        <v>4.4299999999999999E-2</v>
      </c>
      <c r="N122" s="248" t="s">
        <v>1211</v>
      </c>
      <c r="O122" s="248">
        <v>11400</v>
      </c>
      <c r="P122" s="248">
        <v>9270</v>
      </c>
      <c r="Q122" s="248" t="s">
        <v>154</v>
      </c>
      <c r="R122" s="248">
        <v>447.15</v>
      </c>
      <c r="S122" s="248" t="s">
        <v>1211</v>
      </c>
      <c r="T122" s="248">
        <v>0.37860538116592002</v>
      </c>
      <c r="U122" s="248">
        <v>1.74</v>
      </c>
      <c r="V122" s="248" t="s">
        <v>1211</v>
      </c>
      <c r="W122" s="248">
        <v>0.749</v>
      </c>
      <c r="X122" s="248">
        <v>669</v>
      </c>
      <c r="Y122" s="248" t="s">
        <v>154</v>
      </c>
      <c r="Z122" s="248">
        <v>1.8</v>
      </c>
      <c r="AA122" s="248" t="s">
        <v>148</v>
      </c>
    </row>
    <row r="123" spans="1:27" ht="13.9" customHeight="1">
      <c r="A123" s="247" t="s">
        <v>410</v>
      </c>
      <c r="B123" s="247" t="s">
        <v>411</v>
      </c>
      <c r="C123" s="248" t="s">
        <v>146</v>
      </c>
      <c r="D123" s="248" t="s">
        <v>145</v>
      </c>
      <c r="E123" s="248">
        <v>253.13</v>
      </c>
      <c r="F123" s="248" t="s">
        <v>1211</v>
      </c>
      <c r="G123" s="248">
        <v>3.1</v>
      </c>
      <c r="H123" s="248" t="s">
        <v>1211</v>
      </c>
      <c r="I123" s="248" t="s">
        <v>147</v>
      </c>
      <c r="J123" s="248">
        <v>2.84E-11</v>
      </c>
      <c r="K123" s="248">
        <v>1.1599999999999999E-9</v>
      </c>
      <c r="L123" s="248" t="s">
        <v>147</v>
      </c>
      <c r="M123" s="248">
        <v>1.1599999999999999E-9</v>
      </c>
      <c r="N123" s="248" t="s">
        <v>1211</v>
      </c>
      <c r="O123" s="248" t="s">
        <v>147</v>
      </c>
      <c r="P123" s="248" t="s">
        <v>147</v>
      </c>
      <c r="Q123" s="247"/>
      <c r="R123" s="248">
        <v>641.15</v>
      </c>
      <c r="S123" s="248" t="s">
        <v>1211</v>
      </c>
      <c r="T123" s="248">
        <v>0.37733333333333002</v>
      </c>
      <c r="U123" s="248">
        <v>2.5600000000000002E-7</v>
      </c>
      <c r="V123" s="248" t="s">
        <v>1211</v>
      </c>
      <c r="W123" s="248" t="s">
        <v>147</v>
      </c>
      <c r="X123" s="248">
        <v>962</v>
      </c>
      <c r="Y123" s="258" t="s">
        <v>1214</v>
      </c>
      <c r="Z123" s="248" t="s">
        <v>147</v>
      </c>
      <c r="AA123" s="247"/>
    </row>
    <row r="124" spans="1:27" ht="13.9" customHeight="1">
      <c r="A124" s="247" t="s">
        <v>412</v>
      </c>
      <c r="B124" s="247" t="s">
        <v>413</v>
      </c>
      <c r="C124" s="248" t="s">
        <v>145</v>
      </c>
      <c r="D124" s="248" t="s">
        <v>145</v>
      </c>
      <c r="E124" s="248">
        <v>120.91</v>
      </c>
      <c r="F124" s="248" t="s">
        <v>1211</v>
      </c>
      <c r="G124" s="248">
        <v>280</v>
      </c>
      <c r="H124" s="248" t="s">
        <v>1211</v>
      </c>
      <c r="I124" s="248" t="s">
        <v>147</v>
      </c>
      <c r="J124" s="248">
        <v>0.34300000000000003</v>
      </c>
      <c r="K124" s="248">
        <v>14</v>
      </c>
      <c r="L124" s="248">
        <v>10.7</v>
      </c>
      <c r="M124" s="248">
        <v>10.7</v>
      </c>
      <c r="N124" s="248" t="s">
        <v>1211</v>
      </c>
      <c r="O124" s="248">
        <v>4240</v>
      </c>
      <c r="P124" s="248">
        <v>4800</v>
      </c>
      <c r="Q124" s="248" t="s">
        <v>154</v>
      </c>
      <c r="R124" s="248">
        <v>243.35</v>
      </c>
      <c r="S124" s="248" t="s">
        <v>1211</v>
      </c>
      <c r="T124" s="248">
        <v>0.35185918420369</v>
      </c>
      <c r="U124" s="248">
        <v>4850</v>
      </c>
      <c r="V124" s="248" t="s">
        <v>1211</v>
      </c>
      <c r="W124" s="248">
        <v>3540</v>
      </c>
      <c r="X124" s="248">
        <v>385</v>
      </c>
      <c r="Y124" s="248" t="s">
        <v>154</v>
      </c>
      <c r="Z124" s="248" t="s">
        <v>147</v>
      </c>
      <c r="AA124" s="247"/>
    </row>
    <row r="125" spans="1:27" ht="13.9" customHeight="1">
      <c r="A125" s="247" t="s">
        <v>414</v>
      </c>
      <c r="B125" s="247" t="s">
        <v>415</v>
      </c>
      <c r="C125" s="248" t="s">
        <v>146</v>
      </c>
      <c r="D125" s="248" t="s">
        <v>145</v>
      </c>
      <c r="E125" s="248">
        <v>320.05</v>
      </c>
      <c r="F125" s="248" t="s">
        <v>1211</v>
      </c>
      <c r="G125" s="248">
        <v>0.09</v>
      </c>
      <c r="H125" s="248" t="s">
        <v>1211</v>
      </c>
      <c r="I125" s="248" t="s">
        <v>147</v>
      </c>
      <c r="J125" s="248">
        <v>6.6000000000000003E-6</v>
      </c>
      <c r="K125" s="248">
        <v>2.7E-4</v>
      </c>
      <c r="L125" s="248" t="s">
        <v>147</v>
      </c>
      <c r="M125" s="248">
        <v>2.7E-4</v>
      </c>
      <c r="N125" s="248" t="s">
        <v>1211</v>
      </c>
      <c r="O125" s="248" t="s">
        <v>147</v>
      </c>
      <c r="P125" s="248" t="s">
        <v>147</v>
      </c>
      <c r="Q125" s="247"/>
      <c r="R125" s="248">
        <v>623.15</v>
      </c>
      <c r="S125" s="248" t="s">
        <v>1211</v>
      </c>
      <c r="T125" s="248">
        <v>0.37733333333333002</v>
      </c>
      <c r="U125" s="248">
        <v>1.35E-6</v>
      </c>
      <c r="V125" s="248" t="s">
        <v>1211</v>
      </c>
      <c r="W125" s="248" t="s">
        <v>147</v>
      </c>
      <c r="X125" s="248">
        <v>935</v>
      </c>
      <c r="Y125" s="258" t="s">
        <v>1214</v>
      </c>
      <c r="Z125" s="248" t="s">
        <v>147</v>
      </c>
      <c r="AA125" s="247"/>
    </row>
    <row r="126" spans="1:27" ht="13.9" customHeight="1">
      <c r="A126" s="247" t="s">
        <v>416</v>
      </c>
      <c r="B126" s="247" t="s">
        <v>417</v>
      </c>
      <c r="C126" s="248" t="s">
        <v>145</v>
      </c>
      <c r="D126" s="248" t="s">
        <v>145</v>
      </c>
      <c r="E126" s="248">
        <v>318.02999999999997</v>
      </c>
      <c r="F126" s="248" t="s">
        <v>1211</v>
      </c>
      <c r="G126" s="248">
        <v>0.04</v>
      </c>
      <c r="H126" s="248" t="s">
        <v>1211</v>
      </c>
      <c r="I126" s="248" t="s">
        <v>147</v>
      </c>
      <c r="J126" s="248">
        <v>4.1600000000000002E-5</v>
      </c>
      <c r="K126" s="248">
        <v>1.6999999999999999E-3</v>
      </c>
      <c r="L126" s="248">
        <v>4.1399999999999998E-4</v>
      </c>
      <c r="M126" s="248">
        <v>4.1399999999999998E-4</v>
      </c>
      <c r="N126" s="248" t="s">
        <v>1211</v>
      </c>
      <c r="O126" s="248">
        <v>19700</v>
      </c>
      <c r="P126" s="248">
        <v>15000</v>
      </c>
      <c r="Q126" s="248" t="s">
        <v>1212</v>
      </c>
      <c r="R126" s="248">
        <v>609.15</v>
      </c>
      <c r="S126" s="248" t="s">
        <v>1211</v>
      </c>
      <c r="T126" s="248">
        <v>0.37733333333333002</v>
      </c>
      <c r="U126" s="248">
        <v>6.0000000000000002E-6</v>
      </c>
      <c r="V126" s="248" t="s">
        <v>1213</v>
      </c>
      <c r="W126" s="248">
        <v>1.3999999999999999E-6</v>
      </c>
      <c r="X126" s="248">
        <v>914</v>
      </c>
      <c r="Y126" s="258" t="s">
        <v>1214</v>
      </c>
      <c r="Z126" s="248" t="s">
        <v>147</v>
      </c>
      <c r="AA126" s="247"/>
    </row>
    <row r="127" spans="1:27" ht="13.9" customHeight="1">
      <c r="A127" s="247" t="s">
        <v>418</v>
      </c>
      <c r="B127" s="247" t="s">
        <v>419</v>
      </c>
      <c r="C127" s="248" t="s">
        <v>146</v>
      </c>
      <c r="D127" s="248" t="s">
        <v>145</v>
      </c>
      <c r="E127" s="248">
        <v>354.49</v>
      </c>
      <c r="F127" s="248" t="s">
        <v>1211</v>
      </c>
      <c r="G127" s="248">
        <v>5.4999999999999997E-3</v>
      </c>
      <c r="H127" s="248" t="s">
        <v>1211</v>
      </c>
      <c r="I127" s="248" t="s">
        <v>147</v>
      </c>
      <c r="J127" s="248">
        <v>8.32E-6</v>
      </c>
      <c r="K127" s="248">
        <v>3.4000000000000002E-4</v>
      </c>
      <c r="L127" s="248">
        <v>1.22E-4</v>
      </c>
      <c r="M127" s="248">
        <v>1.22E-4</v>
      </c>
      <c r="N127" s="248" t="s">
        <v>1211</v>
      </c>
      <c r="O127" s="248">
        <v>14400</v>
      </c>
      <c r="P127" s="248">
        <v>11300</v>
      </c>
      <c r="Q127" s="248" t="s">
        <v>148</v>
      </c>
      <c r="R127" s="248">
        <v>533.15</v>
      </c>
      <c r="S127" s="248" t="s">
        <v>1211</v>
      </c>
      <c r="T127" s="248">
        <v>0.37733333333333002</v>
      </c>
      <c r="U127" s="248">
        <v>1.6E-7</v>
      </c>
      <c r="V127" s="248" t="s">
        <v>1211</v>
      </c>
      <c r="W127" s="248">
        <v>5.5199999999999998E-8</v>
      </c>
      <c r="X127" s="248">
        <v>800</v>
      </c>
      <c r="Y127" s="258" t="s">
        <v>1214</v>
      </c>
      <c r="Z127" s="248" t="s">
        <v>147</v>
      </c>
      <c r="AA127" s="247"/>
    </row>
    <row r="128" spans="1:27" ht="13.9" customHeight="1">
      <c r="A128" s="247" t="s">
        <v>420</v>
      </c>
      <c r="B128" s="247" t="s">
        <v>421</v>
      </c>
      <c r="C128" s="248" t="s">
        <v>145</v>
      </c>
      <c r="D128" s="248" t="s">
        <v>145</v>
      </c>
      <c r="E128" s="248">
        <v>98.96</v>
      </c>
      <c r="F128" s="248" t="s">
        <v>1211</v>
      </c>
      <c r="G128" s="248">
        <v>5040</v>
      </c>
      <c r="H128" s="248" t="s">
        <v>1211</v>
      </c>
      <c r="I128" s="248" t="s">
        <v>147</v>
      </c>
      <c r="J128" s="248">
        <v>5.62E-3</v>
      </c>
      <c r="K128" s="248">
        <v>0.23</v>
      </c>
      <c r="L128" s="248">
        <v>0.13900000000000001</v>
      </c>
      <c r="M128" s="248">
        <v>0.13900000000000001</v>
      </c>
      <c r="N128" s="248" t="s">
        <v>1211</v>
      </c>
      <c r="O128" s="248">
        <v>7420</v>
      </c>
      <c r="P128" s="248">
        <v>6900</v>
      </c>
      <c r="Q128" s="248" t="s">
        <v>154</v>
      </c>
      <c r="R128" s="248">
        <v>330.55</v>
      </c>
      <c r="S128" s="248" t="s">
        <v>1211</v>
      </c>
      <c r="T128" s="248">
        <v>0.35134237676729002</v>
      </c>
      <c r="U128" s="248">
        <v>227</v>
      </c>
      <c r="V128" s="248" t="s">
        <v>1211</v>
      </c>
      <c r="W128" s="248">
        <v>131</v>
      </c>
      <c r="X128" s="248">
        <v>523</v>
      </c>
      <c r="Y128" s="248" t="s">
        <v>154</v>
      </c>
      <c r="Z128" s="248">
        <v>5.4</v>
      </c>
      <c r="AA128" s="248" t="s">
        <v>154</v>
      </c>
    </row>
    <row r="129" spans="1:27" ht="13.9" customHeight="1">
      <c r="A129" s="247" t="s">
        <v>422</v>
      </c>
      <c r="B129" s="247" t="s">
        <v>423</v>
      </c>
      <c r="C129" s="248" t="s">
        <v>145</v>
      </c>
      <c r="D129" s="248" t="s">
        <v>145</v>
      </c>
      <c r="E129" s="248">
        <v>98.96</v>
      </c>
      <c r="F129" s="248" t="s">
        <v>1211</v>
      </c>
      <c r="G129" s="248">
        <v>8600</v>
      </c>
      <c r="H129" s="248" t="s">
        <v>1211</v>
      </c>
      <c r="I129" s="248">
        <v>5</v>
      </c>
      <c r="J129" s="248">
        <v>1.1800000000000001E-3</v>
      </c>
      <c r="K129" s="248">
        <v>4.82E-2</v>
      </c>
      <c r="L129" s="248">
        <v>2.69E-2</v>
      </c>
      <c r="M129" s="248">
        <v>2.69E-2</v>
      </c>
      <c r="N129" s="248" t="s">
        <v>1211</v>
      </c>
      <c r="O129" s="248">
        <v>8490</v>
      </c>
      <c r="P129" s="248">
        <v>7640</v>
      </c>
      <c r="Q129" s="248" t="s">
        <v>154</v>
      </c>
      <c r="R129" s="248">
        <v>356.65</v>
      </c>
      <c r="S129" s="248" t="s">
        <v>1211</v>
      </c>
      <c r="T129" s="248">
        <v>0.35402849510239998</v>
      </c>
      <c r="U129" s="248">
        <v>78.900000000000006</v>
      </c>
      <c r="V129" s="248" t="s">
        <v>1211</v>
      </c>
      <c r="W129" s="248">
        <v>42.1</v>
      </c>
      <c r="X129" s="248">
        <v>562</v>
      </c>
      <c r="Y129" s="248" t="s">
        <v>154</v>
      </c>
      <c r="Z129" s="248">
        <v>6.2</v>
      </c>
      <c r="AA129" s="248" t="s">
        <v>154</v>
      </c>
    </row>
    <row r="130" spans="1:27" ht="13.9" customHeight="1">
      <c r="A130" s="247" t="s">
        <v>424</v>
      </c>
      <c r="B130" s="247" t="s">
        <v>425</v>
      </c>
      <c r="C130" s="248" t="s">
        <v>145</v>
      </c>
      <c r="D130" s="248" t="s">
        <v>145</v>
      </c>
      <c r="E130" s="248">
        <v>96.944000000000003</v>
      </c>
      <c r="F130" s="248" t="s">
        <v>1211</v>
      </c>
      <c r="G130" s="248">
        <v>2420</v>
      </c>
      <c r="H130" s="248" t="s">
        <v>1211</v>
      </c>
      <c r="I130" s="248">
        <v>7</v>
      </c>
      <c r="J130" s="248">
        <v>2.6100000000000002E-2</v>
      </c>
      <c r="K130" s="248">
        <v>1.07</v>
      </c>
      <c r="L130" s="248">
        <v>0.69</v>
      </c>
      <c r="M130" s="248">
        <v>0.69</v>
      </c>
      <c r="N130" s="248" t="s">
        <v>1211</v>
      </c>
      <c r="O130" s="248">
        <v>6480</v>
      </c>
      <c r="P130" s="248">
        <v>6250</v>
      </c>
      <c r="Q130" s="248" t="s">
        <v>154</v>
      </c>
      <c r="R130" s="248">
        <v>304.85000000000002</v>
      </c>
      <c r="S130" s="248" t="s">
        <v>1211</v>
      </c>
      <c r="T130" s="248">
        <v>0.35202697095435997</v>
      </c>
      <c r="U130" s="248">
        <v>600</v>
      </c>
      <c r="V130" s="248" t="s">
        <v>1211</v>
      </c>
      <c r="W130" s="248">
        <v>372</v>
      </c>
      <c r="X130" s="248">
        <v>482</v>
      </c>
      <c r="Y130" s="248" t="s">
        <v>148</v>
      </c>
      <c r="Z130" s="248">
        <v>6.5</v>
      </c>
      <c r="AA130" s="248" t="s">
        <v>154</v>
      </c>
    </row>
    <row r="131" spans="1:27" ht="13.9" customHeight="1">
      <c r="A131" s="247" t="s">
        <v>427</v>
      </c>
      <c r="B131" s="247" t="s">
        <v>428</v>
      </c>
      <c r="C131" s="248" t="s">
        <v>145</v>
      </c>
      <c r="D131" s="248" t="s">
        <v>145</v>
      </c>
      <c r="E131" s="248">
        <v>96.944000000000003</v>
      </c>
      <c r="F131" s="248" t="s">
        <v>1211</v>
      </c>
      <c r="G131" s="248">
        <v>6410</v>
      </c>
      <c r="H131" s="248" t="s">
        <v>1211</v>
      </c>
      <c r="I131" s="248">
        <v>70</v>
      </c>
      <c r="J131" s="248">
        <v>4.0800000000000003E-3</v>
      </c>
      <c r="K131" s="248">
        <v>0.16700000000000001</v>
      </c>
      <c r="L131" s="248">
        <v>9.8100000000000007E-2</v>
      </c>
      <c r="M131" s="248">
        <v>9.8100000000000007E-2</v>
      </c>
      <c r="N131" s="248" t="s">
        <v>1211</v>
      </c>
      <c r="O131" s="248">
        <v>7760</v>
      </c>
      <c r="P131" s="248">
        <v>7220</v>
      </c>
      <c r="Q131" s="248" t="s">
        <v>154</v>
      </c>
      <c r="R131" s="248">
        <v>333.25</v>
      </c>
      <c r="S131" s="248" t="s">
        <v>1211</v>
      </c>
      <c r="T131" s="248">
        <v>0.34425569242255</v>
      </c>
      <c r="U131" s="248">
        <v>200</v>
      </c>
      <c r="V131" s="248" t="s">
        <v>1211</v>
      </c>
      <c r="W131" s="248">
        <v>113</v>
      </c>
      <c r="X131" s="248">
        <v>536</v>
      </c>
      <c r="Y131" s="248" t="s">
        <v>154</v>
      </c>
      <c r="Z131" s="248">
        <v>3</v>
      </c>
      <c r="AA131" s="248" t="s">
        <v>154</v>
      </c>
    </row>
    <row r="132" spans="1:27" ht="13.9" customHeight="1">
      <c r="A132" s="247" t="s">
        <v>430</v>
      </c>
      <c r="B132" s="247" t="s">
        <v>431</v>
      </c>
      <c r="C132" s="248" t="s">
        <v>145</v>
      </c>
      <c r="D132" s="248" t="s">
        <v>145</v>
      </c>
      <c r="E132" s="248">
        <v>96.944000000000003</v>
      </c>
      <c r="F132" s="248" t="s">
        <v>1211</v>
      </c>
      <c r="G132" s="248">
        <v>4520</v>
      </c>
      <c r="H132" s="248" t="s">
        <v>1211</v>
      </c>
      <c r="I132" s="248">
        <v>100</v>
      </c>
      <c r="J132" s="248">
        <v>9.3799999999999994E-3</v>
      </c>
      <c r="K132" s="248">
        <v>0.38300000000000001</v>
      </c>
      <c r="L132" s="248">
        <v>0.23300000000000001</v>
      </c>
      <c r="M132" s="248">
        <v>0.23300000000000001</v>
      </c>
      <c r="N132" s="248" t="s">
        <v>1211</v>
      </c>
      <c r="O132" s="248">
        <v>7330</v>
      </c>
      <c r="P132" s="248">
        <v>6910</v>
      </c>
      <c r="Q132" s="248" t="s">
        <v>154</v>
      </c>
      <c r="R132" s="248">
        <v>321.85000000000002</v>
      </c>
      <c r="S132" s="248" t="s">
        <v>1211</v>
      </c>
      <c r="T132" s="248">
        <v>0.34601551891367999</v>
      </c>
      <c r="U132" s="248">
        <v>331</v>
      </c>
      <c r="V132" s="248" t="s">
        <v>1213</v>
      </c>
      <c r="W132" s="248">
        <v>193</v>
      </c>
      <c r="X132" s="248">
        <v>516</v>
      </c>
      <c r="Y132" s="248" t="s">
        <v>154</v>
      </c>
      <c r="Z132" s="248">
        <v>6</v>
      </c>
      <c r="AA132" s="248" t="s">
        <v>154</v>
      </c>
    </row>
    <row r="133" spans="1:27" ht="13.9" customHeight="1">
      <c r="A133" s="247" t="s">
        <v>432</v>
      </c>
      <c r="B133" s="247" t="s">
        <v>433</v>
      </c>
      <c r="C133" s="248" t="s">
        <v>145</v>
      </c>
      <c r="D133" s="248" t="s">
        <v>145</v>
      </c>
      <c r="E133" s="248">
        <v>112.99</v>
      </c>
      <c r="F133" s="248" t="s">
        <v>1211</v>
      </c>
      <c r="G133" s="248">
        <v>2800</v>
      </c>
      <c r="H133" s="248" t="s">
        <v>1211</v>
      </c>
      <c r="I133" s="248">
        <v>5</v>
      </c>
      <c r="J133" s="248">
        <v>2.82E-3</v>
      </c>
      <c r="K133" s="248">
        <v>0.115</v>
      </c>
      <c r="L133" s="248">
        <v>6.3799999999999996E-2</v>
      </c>
      <c r="M133" s="248">
        <v>6.3799999999999996E-2</v>
      </c>
      <c r="N133" s="248" t="s">
        <v>1211</v>
      </c>
      <c r="O133" s="248">
        <v>8590</v>
      </c>
      <c r="P133" s="248">
        <v>7590</v>
      </c>
      <c r="Q133" s="248" t="s">
        <v>1212</v>
      </c>
      <c r="R133" s="248">
        <v>368.65</v>
      </c>
      <c r="S133" s="248" t="s">
        <v>1211</v>
      </c>
      <c r="T133" s="248">
        <v>0.36092482517482999</v>
      </c>
      <c r="U133" s="248">
        <v>53.3</v>
      </c>
      <c r="V133" s="248" t="s">
        <v>1211</v>
      </c>
      <c r="W133" s="248">
        <v>28.3</v>
      </c>
      <c r="X133" s="248">
        <v>572</v>
      </c>
      <c r="Y133" s="248" t="s">
        <v>148</v>
      </c>
      <c r="Z133" s="248">
        <v>3.4</v>
      </c>
      <c r="AA133" s="248" t="s">
        <v>148</v>
      </c>
    </row>
    <row r="134" spans="1:27" ht="13.9" customHeight="1">
      <c r="A134" s="247" t="s">
        <v>435</v>
      </c>
      <c r="B134" s="247" t="s">
        <v>436</v>
      </c>
      <c r="C134" s="248" t="s">
        <v>145</v>
      </c>
      <c r="D134" s="248" t="s">
        <v>145</v>
      </c>
      <c r="E134" s="248">
        <v>110.97</v>
      </c>
      <c r="F134" s="248" t="s">
        <v>1211</v>
      </c>
      <c r="G134" s="248">
        <v>2800</v>
      </c>
      <c r="H134" s="248" t="s">
        <v>1211</v>
      </c>
      <c r="I134" s="248" t="s">
        <v>147</v>
      </c>
      <c r="J134" s="248">
        <v>3.5500000000000002E-3</v>
      </c>
      <c r="K134" s="248">
        <v>0.14499999999999999</v>
      </c>
      <c r="L134" s="248">
        <v>7.6499999999999999E-2</v>
      </c>
      <c r="M134" s="248">
        <v>7.6499999999999999E-2</v>
      </c>
      <c r="N134" s="248" t="s">
        <v>1211</v>
      </c>
      <c r="O134" s="248">
        <v>9250</v>
      </c>
      <c r="P134" s="248">
        <v>7900</v>
      </c>
      <c r="Q134" s="248" t="s">
        <v>1212</v>
      </c>
      <c r="R134" s="248">
        <v>385.15</v>
      </c>
      <c r="S134" s="248" t="s">
        <v>1211</v>
      </c>
      <c r="T134" s="248">
        <v>0.37795320623917</v>
      </c>
      <c r="U134" s="248">
        <v>34</v>
      </c>
      <c r="V134" s="248" t="s">
        <v>1211</v>
      </c>
      <c r="W134" s="248">
        <v>17.2</v>
      </c>
      <c r="X134" s="248">
        <v>577</v>
      </c>
      <c r="Y134" s="248" t="s">
        <v>148</v>
      </c>
      <c r="Z134" s="248">
        <v>5.3</v>
      </c>
      <c r="AA134" s="248" t="s">
        <v>437</v>
      </c>
    </row>
    <row r="135" spans="1:27" ht="13.9" customHeight="1">
      <c r="A135" s="247" t="s">
        <v>438</v>
      </c>
      <c r="B135" s="247" t="s">
        <v>439</v>
      </c>
      <c r="C135" s="248" t="s">
        <v>146</v>
      </c>
      <c r="D135" s="248" t="s">
        <v>145</v>
      </c>
      <c r="E135" s="248">
        <v>220.98</v>
      </c>
      <c r="F135" s="248" t="s">
        <v>1211</v>
      </c>
      <c r="G135" s="248">
        <v>8000</v>
      </c>
      <c r="H135" s="248" t="s">
        <v>1211</v>
      </c>
      <c r="I135" s="248" t="s">
        <v>147</v>
      </c>
      <c r="J135" s="248">
        <v>5.7400000000000003E-7</v>
      </c>
      <c r="K135" s="248">
        <v>2.3499999999999999E-5</v>
      </c>
      <c r="L135" s="248" t="s">
        <v>147</v>
      </c>
      <c r="M135" s="248">
        <v>2.3499999999999999E-5</v>
      </c>
      <c r="N135" s="248" t="s">
        <v>1213</v>
      </c>
      <c r="O135" s="248" t="s">
        <v>147</v>
      </c>
      <c r="P135" s="248" t="s">
        <v>147</v>
      </c>
      <c r="Q135" s="247"/>
      <c r="R135" s="248">
        <v>507.25</v>
      </c>
      <c r="S135" s="248" t="s">
        <v>1211</v>
      </c>
      <c r="T135" s="248">
        <v>0.37733333333333002</v>
      </c>
      <c r="U135" s="248">
        <v>1.5800000000000002E-2</v>
      </c>
      <c r="V135" s="248" t="s">
        <v>1211</v>
      </c>
      <c r="W135" s="248" t="s">
        <v>147</v>
      </c>
      <c r="X135" s="248">
        <v>761</v>
      </c>
      <c r="Y135" s="258" t="s">
        <v>1214</v>
      </c>
      <c r="Z135" s="248" t="s">
        <v>147</v>
      </c>
      <c r="AA135" s="247"/>
    </row>
    <row r="136" spans="1:27" ht="13.9" customHeight="1">
      <c r="A136" s="247" t="s">
        <v>440</v>
      </c>
      <c r="B136" s="247" t="s">
        <v>441</v>
      </c>
      <c r="C136" s="248" t="s">
        <v>145</v>
      </c>
      <c r="D136" s="248" t="s">
        <v>145</v>
      </c>
      <c r="E136" s="248">
        <v>132.21</v>
      </c>
      <c r="F136" s="248" t="s">
        <v>1211</v>
      </c>
      <c r="G136" s="248">
        <v>26.5</v>
      </c>
      <c r="H136" s="248" t="s">
        <v>1211</v>
      </c>
      <c r="I136" s="248" t="s">
        <v>147</v>
      </c>
      <c r="J136" s="248">
        <v>6.25E-2</v>
      </c>
      <c r="K136" s="248">
        <v>2.56</v>
      </c>
      <c r="L136" s="248">
        <v>2.1800000000000002</v>
      </c>
      <c r="M136" s="248">
        <v>2.1800000000000002</v>
      </c>
      <c r="N136" s="248" t="s">
        <v>1211</v>
      </c>
      <c r="O136" s="248">
        <v>2710</v>
      </c>
      <c r="P136" s="248">
        <v>2200</v>
      </c>
      <c r="Q136" s="258" t="s">
        <v>1215</v>
      </c>
      <c r="R136" s="248">
        <v>443.15</v>
      </c>
      <c r="S136" s="248" t="s">
        <v>1211</v>
      </c>
      <c r="T136" s="248">
        <v>0.38086515151514999</v>
      </c>
      <c r="U136" s="248">
        <v>2.29</v>
      </c>
      <c r="V136" s="248" t="s">
        <v>1213</v>
      </c>
      <c r="W136" s="248">
        <v>1.88</v>
      </c>
      <c r="X136" s="248">
        <v>660</v>
      </c>
      <c r="Y136" s="248" t="s">
        <v>148</v>
      </c>
      <c r="Z136" s="248">
        <v>1</v>
      </c>
      <c r="AA136" s="248" t="s">
        <v>148</v>
      </c>
    </row>
    <row r="137" spans="1:27" ht="13.9" customHeight="1">
      <c r="A137" s="247" t="s">
        <v>442</v>
      </c>
      <c r="B137" s="247" t="s">
        <v>443</v>
      </c>
      <c r="C137" s="248" t="s">
        <v>146</v>
      </c>
      <c r="D137" s="248" t="s">
        <v>145</v>
      </c>
      <c r="E137" s="248">
        <v>380.91</v>
      </c>
      <c r="F137" s="248" t="s">
        <v>1211</v>
      </c>
      <c r="G137" s="248">
        <v>0.19500000000000001</v>
      </c>
      <c r="H137" s="248" t="s">
        <v>1211</v>
      </c>
      <c r="I137" s="248" t="s">
        <v>147</v>
      </c>
      <c r="J137" s="248">
        <v>1.0000000000000001E-5</v>
      </c>
      <c r="K137" s="248">
        <v>4.0900000000000002E-4</v>
      </c>
      <c r="L137" s="248">
        <v>8.2200000000000006E-5</v>
      </c>
      <c r="M137" s="248">
        <v>8.2200000000000006E-5</v>
      </c>
      <c r="N137" s="248" t="s">
        <v>1211</v>
      </c>
      <c r="O137" s="248">
        <v>22300</v>
      </c>
      <c r="P137" s="248">
        <v>17000</v>
      </c>
      <c r="Q137" s="248" t="s">
        <v>1212</v>
      </c>
      <c r="R137" s="248">
        <v>603.15</v>
      </c>
      <c r="S137" s="248" t="s">
        <v>1211</v>
      </c>
      <c r="T137" s="248">
        <v>0.37733333333333002</v>
      </c>
      <c r="U137" s="248">
        <v>5.8900000000000004E-6</v>
      </c>
      <c r="V137" s="248" t="s">
        <v>1211</v>
      </c>
      <c r="W137" s="248">
        <v>1.13E-6</v>
      </c>
      <c r="X137" s="248">
        <v>905</v>
      </c>
      <c r="Y137" s="258" t="s">
        <v>1214</v>
      </c>
      <c r="Z137" s="248" t="s">
        <v>147</v>
      </c>
      <c r="AA137" s="247"/>
    </row>
    <row r="138" spans="1:27" ht="13.9" customHeight="1">
      <c r="A138" s="247" t="s">
        <v>444</v>
      </c>
      <c r="B138" s="247" t="s">
        <v>188</v>
      </c>
      <c r="C138" s="248" t="s">
        <v>187</v>
      </c>
      <c r="D138" s="248" t="s">
        <v>145</v>
      </c>
      <c r="E138" s="248" t="s">
        <v>147</v>
      </c>
      <c r="F138" s="247"/>
      <c r="G138" s="248" t="s">
        <v>147</v>
      </c>
      <c r="H138" s="247"/>
      <c r="I138" s="248" t="s">
        <v>147</v>
      </c>
      <c r="J138" s="248" t="s">
        <v>147</v>
      </c>
      <c r="K138" s="248" t="s">
        <v>147</v>
      </c>
      <c r="L138" s="248" t="s">
        <v>147</v>
      </c>
      <c r="M138" s="248" t="s">
        <v>147</v>
      </c>
      <c r="N138" s="247"/>
      <c r="O138" s="248" t="s">
        <v>147</v>
      </c>
      <c r="P138" s="248" t="s">
        <v>147</v>
      </c>
      <c r="Q138" s="247"/>
      <c r="R138" s="248" t="s">
        <v>147</v>
      </c>
      <c r="S138" s="247"/>
      <c r="T138" s="248">
        <v>0.3</v>
      </c>
      <c r="U138" s="248" t="s">
        <v>147</v>
      </c>
      <c r="V138" s="247"/>
      <c r="W138" s="248" t="s">
        <v>147</v>
      </c>
      <c r="X138" s="248" t="s">
        <v>147</v>
      </c>
      <c r="Y138" s="247"/>
      <c r="Z138" s="248" t="s">
        <v>147</v>
      </c>
      <c r="AA138" s="247"/>
    </row>
    <row r="139" spans="1:27" ht="13.9" customHeight="1">
      <c r="A139" s="247" t="s">
        <v>445</v>
      </c>
      <c r="B139" s="247" t="s">
        <v>446</v>
      </c>
      <c r="C139" s="248" t="s">
        <v>146</v>
      </c>
      <c r="D139" s="248" t="s">
        <v>145</v>
      </c>
      <c r="E139" s="248">
        <v>105.14</v>
      </c>
      <c r="F139" s="248" t="s">
        <v>1211</v>
      </c>
      <c r="G139" s="248">
        <v>1000000</v>
      </c>
      <c r="H139" s="248" t="s">
        <v>1211</v>
      </c>
      <c r="I139" s="248" t="s">
        <v>147</v>
      </c>
      <c r="J139" s="248">
        <v>3.8699999999999999E-11</v>
      </c>
      <c r="K139" s="248">
        <v>1.5799999999999999E-9</v>
      </c>
      <c r="L139" s="248">
        <v>3.2500000000000002E-10</v>
      </c>
      <c r="M139" s="248">
        <v>3.2500000000000002E-10</v>
      </c>
      <c r="N139" s="248" t="s">
        <v>1213</v>
      </c>
      <c r="O139" s="248">
        <v>22000</v>
      </c>
      <c r="P139" s="248">
        <v>15600</v>
      </c>
      <c r="Q139" s="248" t="s">
        <v>154</v>
      </c>
      <c r="R139" s="248">
        <v>541.95000000000005</v>
      </c>
      <c r="S139" s="248" t="s">
        <v>1211</v>
      </c>
      <c r="T139" s="248">
        <v>0.41</v>
      </c>
      <c r="U139" s="248">
        <v>2.7999999999999998E-4</v>
      </c>
      <c r="V139" s="248" t="s">
        <v>1211</v>
      </c>
      <c r="W139" s="248">
        <v>5.52E-5</v>
      </c>
      <c r="X139" s="248">
        <v>737</v>
      </c>
      <c r="Y139" s="248" t="s">
        <v>148</v>
      </c>
      <c r="Z139" s="248">
        <v>2</v>
      </c>
      <c r="AA139" s="248" t="s">
        <v>154</v>
      </c>
    </row>
    <row r="140" spans="1:27" ht="13.9" customHeight="1">
      <c r="A140" s="247" t="s">
        <v>447</v>
      </c>
      <c r="B140" s="247" t="s">
        <v>448</v>
      </c>
      <c r="C140" s="248" t="s">
        <v>146</v>
      </c>
      <c r="D140" s="248" t="s">
        <v>145</v>
      </c>
      <c r="E140" s="248">
        <v>162.22999999999999</v>
      </c>
      <c r="F140" s="248" t="s">
        <v>1211</v>
      </c>
      <c r="G140" s="248">
        <v>1000000</v>
      </c>
      <c r="H140" s="248" t="s">
        <v>1211</v>
      </c>
      <c r="I140" s="248" t="s">
        <v>147</v>
      </c>
      <c r="J140" s="248">
        <v>7.2E-9</v>
      </c>
      <c r="K140" s="248">
        <v>2.9400000000000001E-7</v>
      </c>
      <c r="L140" s="248">
        <v>8.3000000000000002E-8</v>
      </c>
      <c r="M140" s="248">
        <v>8.3000000000000002E-8</v>
      </c>
      <c r="N140" s="248" t="s">
        <v>1211</v>
      </c>
      <c r="O140" s="248">
        <v>17700</v>
      </c>
      <c r="P140" s="248">
        <v>12900</v>
      </c>
      <c r="Q140" s="248" t="s">
        <v>148</v>
      </c>
      <c r="R140" s="248">
        <v>504.15</v>
      </c>
      <c r="S140" s="248" t="s">
        <v>1211</v>
      </c>
      <c r="T140" s="248">
        <v>0.41</v>
      </c>
      <c r="U140" s="248">
        <v>2.1899999999999999E-2</v>
      </c>
      <c r="V140" s="248" t="s">
        <v>1211</v>
      </c>
      <c r="W140" s="248">
        <v>5.9100000000000003E-3</v>
      </c>
      <c r="X140" s="248">
        <v>692</v>
      </c>
      <c r="Y140" s="248" t="s">
        <v>154</v>
      </c>
      <c r="Z140" s="248">
        <v>0.9</v>
      </c>
      <c r="AA140" s="248" t="s">
        <v>148</v>
      </c>
    </row>
    <row r="141" spans="1:27" ht="13.9" customHeight="1">
      <c r="A141" s="247" t="s">
        <v>449</v>
      </c>
      <c r="B141" s="247" t="s">
        <v>450</v>
      </c>
      <c r="C141" s="248" t="s">
        <v>146</v>
      </c>
      <c r="D141" s="248" t="s">
        <v>145</v>
      </c>
      <c r="E141" s="248">
        <v>134.18</v>
      </c>
      <c r="F141" s="248" t="s">
        <v>1211</v>
      </c>
      <c r="G141" s="248">
        <v>1000000</v>
      </c>
      <c r="H141" s="248" t="s">
        <v>1211</v>
      </c>
      <c r="I141" s="248" t="s">
        <v>147</v>
      </c>
      <c r="J141" s="248">
        <v>2.2300000000000001E-8</v>
      </c>
      <c r="K141" s="248">
        <v>9.1200000000000001E-7</v>
      </c>
      <c r="L141" s="248">
        <v>3.2000000000000001E-7</v>
      </c>
      <c r="M141" s="248">
        <v>3.2000000000000001E-7</v>
      </c>
      <c r="N141" s="248" t="s">
        <v>1213</v>
      </c>
      <c r="O141" s="248">
        <v>14700</v>
      </c>
      <c r="P141" s="248">
        <v>11400</v>
      </c>
      <c r="Q141" s="248" t="s">
        <v>154</v>
      </c>
      <c r="R141" s="248">
        <v>469.15</v>
      </c>
      <c r="S141" s="248" t="s">
        <v>1211</v>
      </c>
      <c r="T141" s="248">
        <v>0.40216567164179001</v>
      </c>
      <c r="U141" s="248">
        <v>0.126</v>
      </c>
      <c r="V141" s="248" t="s">
        <v>1211</v>
      </c>
      <c r="W141" s="248">
        <v>4.24E-2</v>
      </c>
      <c r="X141" s="248">
        <v>670</v>
      </c>
      <c r="Y141" s="248" t="s">
        <v>154</v>
      </c>
      <c r="Z141" s="248">
        <v>1.2</v>
      </c>
      <c r="AA141" s="248" t="s">
        <v>148</v>
      </c>
    </row>
    <row r="142" spans="1:27" ht="13.9" customHeight="1">
      <c r="A142" s="247" t="s">
        <v>451</v>
      </c>
      <c r="B142" s="247" t="s">
        <v>452</v>
      </c>
      <c r="C142" s="248" t="s">
        <v>146</v>
      </c>
      <c r="D142" s="248" t="s">
        <v>145</v>
      </c>
      <c r="E142" s="248">
        <v>268.36</v>
      </c>
      <c r="F142" s="248" t="s">
        <v>1211</v>
      </c>
      <c r="G142" s="248">
        <v>12</v>
      </c>
      <c r="H142" s="248" t="s">
        <v>1211</v>
      </c>
      <c r="I142" s="248" t="s">
        <v>147</v>
      </c>
      <c r="J142" s="248">
        <v>5.8000000000000003E-12</v>
      </c>
      <c r="K142" s="248">
        <v>2.3700000000000001E-10</v>
      </c>
      <c r="L142" s="248" t="s">
        <v>147</v>
      </c>
      <c r="M142" s="248">
        <v>2.3700000000000001E-10</v>
      </c>
      <c r="N142" s="248" t="s">
        <v>1211</v>
      </c>
      <c r="O142" s="248" t="s">
        <v>147</v>
      </c>
      <c r="P142" s="248" t="s">
        <v>147</v>
      </c>
      <c r="Q142" s="247"/>
      <c r="R142" s="248">
        <v>680.33</v>
      </c>
      <c r="S142" s="248" t="s">
        <v>1213</v>
      </c>
      <c r="T142" s="248">
        <v>0.3</v>
      </c>
      <c r="U142" s="248">
        <v>1.4100000000000001E-8</v>
      </c>
      <c r="V142" s="248" t="s">
        <v>1211</v>
      </c>
      <c r="W142" s="248" t="s">
        <v>147</v>
      </c>
      <c r="X142" s="248" t="s">
        <v>147</v>
      </c>
      <c r="Y142" s="247"/>
      <c r="Z142" s="248" t="s">
        <v>147</v>
      </c>
      <c r="AA142" s="247"/>
    </row>
    <row r="143" spans="1:27" ht="13.9" customHeight="1">
      <c r="A143" s="247" t="s">
        <v>453</v>
      </c>
      <c r="B143" s="247" t="s">
        <v>454</v>
      </c>
      <c r="C143" s="248" t="s">
        <v>145</v>
      </c>
      <c r="D143" s="248" t="s">
        <v>145</v>
      </c>
      <c r="E143" s="248">
        <v>66.051000000000002</v>
      </c>
      <c r="F143" s="248" t="s">
        <v>1211</v>
      </c>
      <c r="G143" s="248">
        <v>3200</v>
      </c>
      <c r="H143" s="248" t="s">
        <v>1211</v>
      </c>
      <c r="I143" s="248" t="s">
        <v>147</v>
      </c>
      <c r="J143" s="248">
        <v>2.0299999999999999E-2</v>
      </c>
      <c r="K143" s="248">
        <v>0.83</v>
      </c>
      <c r="L143" s="248">
        <v>0.61599999999999999</v>
      </c>
      <c r="M143" s="248">
        <v>0.61599999999999999</v>
      </c>
      <c r="N143" s="248" t="s">
        <v>1211</v>
      </c>
      <c r="O143" s="248">
        <v>4600</v>
      </c>
      <c r="P143" s="248">
        <v>5150</v>
      </c>
      <c r="Q143" s="248" t="s">
        <v>154</v>
      </c>
      <c r="R143" s="248">
        <v>248.45</v>
      </c>
      <c r="S143" s="248" t="s">
        <v>1211</v>
      </c>
      <c r="T143" s="248">
        <v>0.35981004140786998</v>
      </c>
      <c r="U143" s="248">
        <v>4550</v>
      </c>
      <c r="V143" s="248" t="s">
        <v>1211</v>
      </c>
      <c r="W143" s="248">
        <v>3240</v>
      </c>
      <c r="X143" s="248">
        <v>386</v>
      </c>
      <c r="Y143" s="248" t="s">
        <v>154</v>
      </c>
      <c r="Z143" s="248">
        <v>3.7</v>
      </c>
      <c r="AA143" s="248" t="s">
        <v>148</v>
      </c>
    </row>
    <row r="144" spans="1:27" ht="13.9" customHeight="1">
      <c r="A144" s="247" t="s">
        <v>455</v>
      </c>
      <c r="B144" s="247" t="s">
        <v>456</v>
      </c>
      <c r="C144" s="248" t="s">
        <v>145</v>
      </c>
      <c r="D144" s="248" t="s">
        <v>145</v>
      </c>
      <c r="E144" s="248">
        <v>80.078000000000003</v>
      </c>
      <c r="F144" s="248" t="s">
        <v>1211</v>
      </c>
      <c r="G144" s="248">
        <v>159</v>
      </c>
      <c r="H144" s="248" t="s">
        <v>1211</v>
      </c>
      <c r="I144" s="248" t="s">
        <v>147</v>
      </c>
      <c r="J144" s="248">
        <v>0.51400000000000001</v>
      </c>
      <c r="K144" s="248">
        <v>21</v>
      </c>
      <c r="L144" s="248">
        <v>14.9</v>
      </c>
      <c r="M144" s="248">
        <v>14.9</v>
      </c>
      <c r="N144" s="248" t="s">
        <v>1211</v>
      </c>
      <c r="O144" s="248">
        <v>5230</v>
      </c>
      <c r="P144" s="248">
        <v>5400</v>
      </c>
      <c r="Q144" s="248" t="s">
        <v>148</v>
      </c>
      <c r="R144" s="248">
        <v>272.75</v>
      </c>
      <c r="S144" s="248" t="s">
        <v>1211</v>
      </c>
      <c r="T144" s="248">
        <v>0.35452172696755002</v>
      </c>
      <c r="U144" s="248">
        <v>1800</v>
      </c>
      <c r="V144" s="248" t="s">
        <v>1211</v>
      </c>
      <c r="W144" s="248">
        <v>1220</v>
      </c>
      <c r="X144" s="248">
        <v>429</v>
      </c>
      <c r="Y144" s="248" t="s">
        <v>148</v>
      </c>
      <c r="Z144" s="248" t="s">
        <v>147</v>
      </c>
      <c r="AA144" s="247"/>
    </row>
    <row r="145" spans="1:27" ht="13.9" customHeight="1">
      <c r="A145" s="247" t="s">
        <v>457</v>
      </c>
      <c r="B145" s="247" t="s">
        <v>458</v>
      </c>
      <c r="C145" s="248" t="s">
        <v>145</v>
      </c>
      <c r="D145" s="248" t="s">
        <v>145</v>
      </c>
      <c r="E145" s="248">
        <v>164.21</v>
      </c>
      <c r="F145" s="248" t="s">
        <v>1211</v>
      </c>
      <c r="G145" s="248">
        <v>56.9</v>
      </c>
      <c r="H145" s="248" t="s">
        <v>1211</v>
      </c>
      <c r="I145" s="248" t="s">
        <v>147</v>
      </c>
      <c r="J145" s="248">
        <v>1.22E-5</v>
      </c>
      <c r="K145" s="248">
        <v>4.9899999999999999E-4</v>
      </c>
      <c r="L145" s="248">
        <v>1.95E-4</v>
      </c>
      <c r="M145" s="248">
        <v>1.95E-4</v>
      </c>
      <c r="N145" s="248" t="s">
        <v>1211</v>
      </c>
      <c r="O145" s="248">
        <v>13300</v>
      </c>
      <c r="P145" s="248">
        <v>10500</v>
      </c>
      <c r="Q145" s="248" t="s">
        <v>148</v>
      </c>
      <c r="R145" s="248">
        <v>501.15</v>
      </c>
      <c r="S145" s="248" t="s">
        <v>1211</v>
      </c>
      <c r="T145" s="248">
        <v>0.37757298764906</v>
      </c>
      <c r="U145" s="248">
        <v>5.6000000000000001E-2</v>
      </c>
      <c r="V145" s="248" t="s">
        <v>1211</v>
      </c>
      <c r="W145" s="248">
        <v>2.1000000000000001E-2</v>
      </c>
      <c r="X145" s="248">
        <v>751</v>
      </c>
      <c r="Y145" s="248" t="s">
        <v>1231</v>
      </c>
      <c r="Z145" s="248" t="s">
        <v>147</v>
      </c>
      <c r="AA145" s="247"/>
    </row>
    <row r="146" spans="1:27" ht="13.9" customHeight="1">
      <c r="A146" s="247" t="s">
        <v>459</v>
      </c>
      <c r="B146" s="247" t="s">
        <v>460</v>
      </c>
      <c r="C146" s="248" t="s">
        <v>145</v>
      </c>
      <c r="D146" s="248" t="s">
        <v>145</v>
      </c>
      <c r="E146" s="248">
        <v>102.18</v>
      </c>
      <c r="F146" s="248" t="s">
        <v>1211</v>
      </c>
      <c r="G146" s="248">
        <v>8800</v>
      </c>
      <c r="H146" s="248" t="s">
        <v>1211</v>
      </c>
      <c r="I146" s="248" t="s">
        <v>147</v>
      </c>
      <c r="J146" s="248">
        <v>2.5600000000000002E-3</v>
      </c>
      <c r="K146" s="248">
        <v>0.105</v>
      </c>
      <c r="L146" s="248">
        <v>6.13E-2</v>
      </c>
      <c r="M146" s="248">
        <v>6.13E-2</v>
      </c>
      <c r="N146" s="248" t="s">
        <v>1211</v>
      </c>
      <c r="O146" s="248">
        <v>7820</v>
      </c>
      <c r="P146" s="248">
        <v>6960</v>
      </c>
      <c r="Q146" s="248" t="s">
        <v>154</v>
      </c>
      <c r="R146" s="248">
        <v>341.65</v>
      </c>
      <c r="S146" s="248" t="s">
        <v>1211</v>
      </c>
      <c r="T146" s="248">
        <v>0.38943982407036998</v>
      </c>
      <c r="U146" s="248">
        <v>149</v>
      </c>
      <c r="V146" s="248" t="s">
        <v>1211</v>
      </c>
      <c r="W146" s="248">
        <v>83.6</v>
      </c>
      <c r="X146" s="248">
        <v>500</v>
      </c>
      <c r="Y146" s="248" t="s">
        <v>154</v>
      </c>
      <c r="Z146" s="248">
        <v>1.4</v>
      </c>
      <c r="AA146" s="248" t="s">
        <v>154</v>
      </c>
    </row>
    <row r="147" spans="1:27" ht="13.9" customHeight="1">
      <c r="A147" s="247" t="s">
        <v>1249</v>
      </c>
      <c r="B147" s="247" t="s">
        <v>1250</v>
      </c>
      <c r="C147" s="248" t="s">
        <v>145</v>
      </c>
      <c r="D147" s="248" t="s">
        <v>145</v>
      </c>
      <c r="E147" s="248">
        <v>62.134</v>
      </c>
      <c r="F147" s="248" t="s">
        <v>1211</v>
      </c>
      <c r="G147" s="248">
        <v>22000</v>
      </c>
      <c r="H147" s="248" t="s">
        <v>1211</v>
      </c>
      <c r="I147" s="248" t="s">
        <v>147</v>
      </c>
      <c r="J147" s="248">
        <v>1.6100000000000001E-3</v>
      </c>
      <c r="K147" s="248">
        <v>6.5799999999999997E-2</v>
      </c>
      <c r="L147" s="248">
        <v>4.1799999999999997E-2</v>
      </c>
      <c r="M147" s="248">
        <v>4.1799999999999997E-2</v>
      </c>
      <c r="N147" s="248" t="s">
        <v>1211</v>
      </c>
      <c r="O147" s="248">
        <v>6730</v>
      </c>
      <c r="P147" s="248">
        <v>6450</v>
      </c>
      <c r="Q147" s="248" t="s">
        <v>154</v>
      </c>
      <c r="R147" s="248">
        <v>310.45</v>
      </c>
      <c r="S147" s="248" t="s">
        <v>1211</v>
      </c>
      <c r="T147" s="248">
        <v>0.34072564612326001</v>
      </c>
      <c r="U147" s="248">
        <v>502</v>
      </c>
      <c r="V147" s="248" t="s">
        <v>1211</v>
      </c>
      <c r="W147" s="248">
        <v>306</v>
      </c>
      <c r="X147" s="248">
        <v>503</v>
      </c>
      <c r="Y147" s="248" t="s">
        <v>154</v>
      </c>
      <c r="Z147" s="248">
        <v>2.2000000000000002</v>
      </c>
      <c r="AA147" s="248" t="s">
        <v>154</v>
      </c>
    </row>
    <row r="148" spans="1:27" ht="13.9" customHeight="1">
      <c r="A148" s="247" t="s">
        <v>461</v>
      </c>
      <c r="B148" s="247" t="s">
        <v>462</v>
      </c>
      <c r="C148" s="248" t="s">
        <v>146</v>
      </c>
      <c r="D148" s="248" t="s">
        <v>145</v>
      </c>
      <c r="E148" s="248">
        <v>225.3</v>
      </c>
      <c r="F148" s="248" t="s">
        <v>1211</v>
      </c>
      <c r="G148" s="248">
        <v>0.23</v>
      </c>
      <c r="H148" s="248" t="s">
        <v>1211</v>
      </c>
      <c r="I148" s="248" t="s">
        <v>147</v>
      </c>
      <c r="J148" s="248">
        <v>4.0000000000000001E-10</v>
      </c>
      <c r="K148" s="248">
        <v>1.6400000000000001E-8</v>
      </c>
      <c r="L148" s="248" t="s">
        <v>147</v>
      </c>
      <c r="M148" s="248">
        <v>1.6400000000000001E-8</v>
      </c>
      <c r="N148" s="248" t="s">
        <v>1211</v>
      </c>
      <c r="O148" s="248" t="s">
        <v>147</v>
      </c>
      <c r="P148" s="248" t="s">
        <v>147</v>
      </c>
      <c r="Q148" s="247"/>
      <c r="R148" s="248">
        <v>607.91</v>
      </c>
      <c r="S148" s="248" t="s">
        <v>1213</v>
      </c>
      <c r="T148" s="248">
        <v>0.3</v>
      </c>
      <c r="U148" s="248">
        <v>7.0000000000000005E-8</v>
      </c>
      <c r="V148" s="248" t="s">
        <v>1213</v>
      </c>
      <c r="W148" s="248" t="s">
        <v>147</v>
      </c>
      <c r="X148" s="248" t="s">
        <v>147</v>
      </c>
      <c r="Y148" s="247"/>
      <c r="Z148" s="248" t="s">
        <v>147</v>
      </c>
      <c r="AA148" s="247"/>
    </row>
    <row r="149" spans="1:27" ht="13.9" customHeight="1">
      <c r="A149" s="247" t="s">
        <v>1251</v>
      </c>
      <c r="B149" s="247" t="s">
        <v>463</v>
      </c>
      <c r="C149" s="248" t="s">
        <v>146</v>
      </c>
      <c r="D149" s="248" t="s">
        <v>145</v>
      </c>
      <c r="E149" s="248">
        <v>256.35000000000002</v>
      </c>
      <c r="F149" s="248" t="s">
        <v>1211</v>
      </c>
      <c r="G149" s="248">
        <v>6.0999999999999999E-2</v>
      </c>
      <c r="H149" s="248" t="s">
        <v>1211</v>
      </c>
      <c r="I149" s="248" t="s">
        <v>147</v>
      </c>
      <c r="J149" s="248">
        <v>3.76E-6</v>
      </c>
      <c r="K149" s="248">
        <v>1.54E-4</v>
      </c>
      <c r="L149" s="248" t="s">
        <v>147</v>
      </c>
      <c r="M149" s="248">
        <v>1.54E-4</v>
      </c>
      <c r="N149" s="248" t="s">
        <v>1213</v>
      </c>
      <c r="O149" s="248" t="s">
        <v>147</v>
      </c>
      <c r="P149" s="248" t="s">
        <v>147</v>
      </c>
      <c r="Q149" s="247"/>
      <c r="R149" s="248">
        <v>695.54</v>
      </c>
      <c r="S149" s="248" t="s">
        <v>1213</v>
      </c>
      <c r="T149" s="248">
        <v>0.3</v>
      </c>
      <c r="U149" s="248">
        <v>6.7999999999999995E-7</v>
      </c>
      <c r="V149" s="248" t="s">
        <v>1211</v>
      </c>
      <c r="W149" s="248" t="s">
        <v>147</v>
      </c>
      <c r="X149" s="248" t="s">
        <v>147</v>
      </c>
      <c r="Y149" s="247"/>
      <c r="Z149" s="248" t="s">
        <v>147</v>
      </c>
      <c r="AA149" s="247"/>
    </row>
    <row r="150" spans="1:27" ht="13.9" customHeight="1">
      <c r="A150" s="247" t="s">
        <v>464</v>
      </c>
      <c r="B150" s="247" t="s">
        <v>465</v>
      </c>
      <c r="C150" s="248" t="s">
        <v>145</v>
      </c>
      <c r="D150" s="248" t="s">
        <v>145</v>
      </c>
      <c r="E150" s="248">
        <v>73.094999999999999</v>
      </c>
      <c r="F150" s="248" t="s">
        <v>1211</v>
      </c>
      <c r="G150" s="248">
        <v>1000000</v>
      </c>
      <c r="H150" s="248" t="s">
        <v>1211</v>
      </c>
      <c r="I150" s="248" t="s">
        <v>147</v>
      </c>
      <c r="J150" s="248">
        <v>7.3900000000000007E-8</v>
      </c>
      <c r="K150" s="248">
        <v>3.0199999999999999E-6</v>
      </c>
      <c r="L150" s="248">
        <v>1.15E-6</v>
      </c>
      <c r="M150" s="248">
        <v>1.15E-6</v>
      </c>
      <c r="N150" s="248" t="s">
        <v>1211</v>
      </c>
      <c r="O150" s="248">
        <v>13600</v>
      </c>
      <c r="P150" s="248">
        <v>11400</v>
      </c>
      <c r="Q150" s="258" t="s">
        <v>1215</v>
      </c>
      <c r="R150" s="248">
        <v>426.15</v>
      </c>
      <c r="S150" s="248" t="s">
        <v>1211</v>
      </c>
      <c r="T150" s="248">
        <v>0.36945412561576002</v>
      </c>
      <c r="U150" s="248">
        <v>3.87</v>
      </c>
      <c r="V150" s="248" t="s">
        <v>1211</v>
      </c>
      <c r="W150" s="248">
        <v>1.42</v>
      </c>
      <c r="X150" s="248">
        <v>650</v>
      </c>
      <c r="Y150" s="248" t="s">
        <v>154</v>
      </c>
      <c r="Z150" s="248">
        <v>2.2000000000000002</v>
      </c>
      <c r="AA150" s="248" t="s">
        <v>154</v>
      </c>
    </row>
    <row r="151" spans="1:27" ht="13.9" customHeight="1">
      <c r="A151" s="247" t="s">
        <v>466</v>
      </c>
      <c r="B151" s="247" t="s">
        <v>467</v>
      </c>
      <c r="C151" s="248" t="s">
        <v>145</v>
      </c>
      <c r="D151" s="248" t="s">
        <v>145</v>
      </c>
      <c r="E151" s="248">
        <v>60.098999999999997</v>
      </c>
      <c r="F151" s="248" t="s">
        <v>1211</v>
      </c>
      <c r="G151" s="248">
        <v>1000000</v>
      </c>
      <c r="H151" s="248" t="s">
        <v>1211</v>
      </c>
      <c r="I151" s="248" t="s">
        <v>147</v>
      </c>
      <c r="J151" s="248">
        <v>1.29E-5</v>
      </c>
      <c r="K151" s="248">
        <v>5.2700000000000002E-4</v>
      </c>
      <c r="L151" s="248">
        <v>2.9399999999999999E-4</v>
      </c>
      <c r="M151" s="248">
        <v>2.9399999999999999E-4</v>
      </c>
      <c r="N151" s="248" t="s">
        <v>1211</v>
      </c>
      <c r="O151" s="248">
        <v>8500</v>
      </c>
      <c r="P151" s="248">
        <v>7780</v>
      </c>
      <c r="Q151" s="248" t="s">
        <v>154</v>
      </c>
      <c r="R151" s="248">
        <v>337.05</v>
      </c>
      <c r="S151" s="248" t="s">
        <v>1211</v>
      </c>
      <c r="T151" s="248">
        <v>0.36076001146899001</v>
      </c>
      <c r="U151" s="248">
        <v>163</v>
      </c>
      <c r="V151" s="248" t="s">
        <v>1211</v>
      </c>
      <c r="W151" s="248">
        <v>87</v>
      </c>
      <c r="X151" s="248">
        <v>523</v>
      </c>
      <c r="Y151" s="258" t="s">
        <v>1215</v>
      </c>
      <c r="Z151" s="248">
        <v>2</v>
      </c>
      <c r="AA151" s="248" t="s">
        <v>154</v>
      </c>
    </row>
    <row r="152" spans="1:27" ht="13.9" customHeight="1">
      <c r="A152" s="247" t="s">
        <v>468</v>
      </c>
      <c r="B152" s="247" t="s">
        <v>469</v>
      </c>
      <c r="C152" s="248" t="s">
        <v>145</v>
      </c>
      <c r="D152" s="248" t="s">
        <v>145</v>
      </c>
      <c r="E152" s="248">
        <v>60.098999999999997</v>
      </c>
      <c r="F152" s="248" t="s">
        <v>1211</v>
      </c>
      <c r="G152" s="248">
        <v>1000000</v>
      </c>
      <c r="H152" s="248" t="s">
        <v>1211</v>
      </c>
      <c r="I152" s="248" t="s">
        <v>147</v>
      </c>
      <c r="J152" s="248">
        <v>6.9499999999999994E-8</v>
      </c>
      <c r="K152" s="248">
        <v>2.8399999999999999E-6</v>
      </c>
      <c r="L152" s="248">
        <v>1.6300000000000001E-6</v>
      </c>
      <c r="M152" s="248">
        <v>1.6300000000000001E-6</v>
      </c>
      <c r="N152" s="248" t="s">
        <v>1211</v>
      </c>
      <c r="O152" s="248">
        <v>8130</v>
      </c>
      <c r="P152" s="248">
        <v>7190</v>
      </c>
      <c r="Q152" s="248" t="s">
        <v>148</v>
      </c>
      <c r="R152" s="248">
        <v>354.15</v>
      </c>
      <c r="S152" s="248" t="s">
        <v>1211</v>
      </c>
      <c r="T152" s="248">
        <v>0.37733333333333002</v>
      </c>
      <c r="U152" s="248">
        <v>69.900000000000006</v>
      </c>
      <c r="V152" s="248" t="s">
        <v>1211</v>
      </c>
      <c r="W152" s="248">
        <v>38.299999999999997</v>
      </c>
      <c r="X152" s="248">
        <v>531</v>
      </c>
      <c r="Y152" s="258" t="s">
        <v>1214</v>
      </c>
      <c r="Z152" s="248" t="s">
        <v>147</v>
      </c>
      <c r="AA152" s="247"/>
    </row>
    <row r="153" spans="1:27" ht="13.9" customHeight="1">
      <c r="A153" s="247" t="s">
        <v>470</v>
      </c>
      <c r="B153" s="247" t="s">
        <v>471</v>
      </c>
      <c r="C153" s="248" t="s">
        <v>145</v>
      </c>
      <c r="D153" s="248" t="s">
        <v>145</v>
      </c>
      <c r="E153" s="248">
        <v>90.552999999999997</v>
      </c>
      <c r="F153" s="248" t="s">
        <v>1211</v>
      </c>
      <c r="G153" s="248">
        <v>1000</v>
      </c>
      <c r="H153" s="248" t="s">
        <v>1211</v>
      </c>
      <c r="I153" s="248" t="s">
        <v>147</v>
      </c>
      <c r="J153" s="248">
        <v>1.1800000000000001E-3</v>
      </c>
      <c r="K153" s="248">
        <v>4.8399999999999999E-2</v>
      </c>
      <c r="L153" s="248">
        <v>2.9000000000000001E-2</v>
      </c>
      <c r="M153" s="248">
        <v>2.9000000000000001E-2</v>
      </c>
      <c r="N153" s="248" t="s">
        <v>154</v>
      </c>
      <c r="O153" s="248">
        <v>7540</v>
      </c>
      <c r="P153" s="248">
        <v>6880</v>
      </c>
      <c r="Q153" s="248" t="s">
        <v>148</v>
      </c>
      <c r="R153" s="248">
        <v>341.15</v>
      </c>
      <c r="S153" s="248" t="s">
        <v>1211</v>
      </c>
      <c r="T153" s="248">
        <v>0.35825560293814002</v>
      </c>
      <c r="U153" s="248">
        <v>212</v>
      </c>
      <c r="V153" s="248" t="s">
        <v>1211</v>
      </c>
      <c r="W153" s="248">
        <v>121</v>
      </c>
      <c r="X153" s="248">
        <v>532</v>
      </c>
      <c r="Y153" s="248" t="s">
        <v>148</v>
      </c>
      <c r="Z153" s="248" t="s">
        <v>147</v>
      </c>
      <c r="AA153" s="247"/>
    </row>
    <row r="154" spans="1:27" ht="13.9" customHeight="1">
      <c r="A154" s="247" t="s">
        <v>472</v>
      </c>
      <c r="B154" s="247" t="s">
        <v>473</v>
      </c>
      <c r="C154" s="248" t="s">
        <v>146</v>
      </c>
      <c r="D154" s="248" t="s">
        <v>145</v>
      </c>
      <c r="E154" s="248">
        <v>183.12</v>
      </c>
      <c r="F154" s="248" t="s">
        <v>1211</v>
      </c>
      <c r="G154" s="248">
        <v>1290</v>
      </c>
      <c r="H154" s="248" t="s">
        <v>1211</v>
      </c>
      <c r="I154" s="248" t="s">
        <v>147</v>
      </c>
      <c r="J154" s="248">
        <v>2.96E-11</v>
      </c>
      <c r="K154" s="248">
        <v>1.21E-9</v>
      </c>
      <c r="L154" s="248" t="s">
        <v>147</v>
      </c>
      <c r="M154" s="248">
        <v>1.21E-9</v>
      </c>
      <c r="N154" s="248" t="s">
        <v>1211</v>
      </c>
      <c r="O154" s="248" t="s">
        <v>147</v>
      </c>
      <c r="P154" s="248" t="s">
        <v>147</v>
      </c>
      <c r="Q154" s="247"/>
      <c r="R154" s="248">
        <v>613.45000000000005</v>
      </c>
      <c r="S154" s="248" t="s">
        <v>1213</v>
      </c>
      <c r="T154" s="248">
        <v>0.3</v>
      </c>
      <c r="U154" s="248">
        <v>2.6800000000000001E-5</v>
      </c>
      <c r="V154" s="248" t="s">
        <v>1211</v>
      </c>
      <c r="W154" s="248" t="s">
        <v>147</v>
      </c>
      <c r="X154" s="248" t="s">
        <v>147</v>
      </c>
      <c r="Y154" s="247"/>
      <c r="Z154" s="248" t="s">
        <v>147</v>
      </c>
      <c r="AA154" s="247"/>
    </row>
    <row r="155" spans="1:27" ht="13.9" customHeight="1">
      <c r="A155" s="247" t="s">
        <v>474</v>
      </c>
      <c r="B155" s="247" t="s">
        <v>475</v>
      </c>
      <c r="C155" s="248" t="s">
        <v>146</v>
      </c>
      <c r="D155" s="248" t="s">
        <v>145</v>
      </c>
      <c r="E155" s="248">
        <v>182.14</v>
      </c>
      <c r="F155" s="248" t="s">
        <v>1211</v>
      </c>
      <c r="G155" s="248">
        <v>200</v>
      </c>
      <c r="H155" s="248" t="s">
        <v>1211</v>
      </c>
      <c r="I155" s="248" t="s">
        <v>147</v>
      </c>
      <c r="J155" s="248">
        <v>5.4E-8</v>
      </c>
      <c r="K155" s="248">
        <v>2.21E-6</v>
      </c>
      <c r="L155" s="248">
        <v>4.5200000000000002E-7</v>
      </c>
      <c r="M155" s="248">
        <v>4.5200000000000002E-7</v>
      </c>
      <c r="N155" s="248" t="s">
        <v>1211</v>
      </c>
      <c r="O155" s="248">
        <v>22100</v>
      </c>
      <c r="P155" s="248">
        <v>16000</v>
      </c>
      <c r="Q155" s="248" t="s">
        <v>148</v>
      </c>
      <c r="R155" s="248">
        <v>573.15</v>
      </c>
      <c r="S155" s="248" t="s">
        <v>1211</v>
      </c>
      <c r="T155" s="248">
        <v>0.40504545454544999</v>
      </c>
      <c r="U155" s="248">
        <v>1.47E-4</v>
      </c>
      <c r="V155" s="248" t="s">
        <v>1211</v>
      </c>
      <c r="W155" s="248">
        <v>2.8799999999999999E-5</v>
      </c>
      <c r="X155" s="248">
        <v>814</v>
      </c>
      <c r="Y155" s="248" t="s">
        <v>148</v>
      </c>
      <c r="Z155" s="248">
        <v>1.5</v>
      </c>
      <c r="AA155" s="248" t="s">
        <v>148</v>
      </c>
    </row>
    <row r="156" spans="1:27" ht="13.9" customHeight="1">
      <c r="A156" s="247" t="s">
        <v>476</v>
      </c>
      <c r="B156" s="247" t="s">
        <v>477</v>
      </c>
      <c r="C156" s="248" t="s">
        <v>145</v>
      </c>
      <c r="D156" s="248" t="s">
        <v>145</v>
      </c>
      <c r="E156" s="248">
        <v>88.106999999999999</v>
      </c>
      <c r="F156" s="248" t="s">
        <v>1211</v>
      </c>
      <c r="G156" s="248">
        <v>1000000</v>
      </c>
      <c r="H156" s="248" t="s">
        <v>1211</v>
      </c>
      <c r="I156" s="248" t="s">
        <v>147</v>
      </c>
      <c r="J156" s="248">
        <v>4.7999999999999998E-6</v>
      </c>
      <c r="K156" s="248">
        <v>1.9599999999999999E-4</v>
      </c>
      <c r="L156" s="248">
        <v>1.03E-4</v>
      </c>
      <c r="M156" s="248">
        <v>1.03E-4</v>
      </c>
      <c r="N156" s="248" t="s">
        <v>1211</v>
      </c>
      <c r="O156" s="248">
        <v>9250</v>
      </c>
      <c r="P156" s="248">
        <v>8160</v>
      </c>
      <c r="Q156" s="248" t="s">
        <v>154</v>
      </c>
      <c r="R156" s="248">
        <v>374.65</v>
      </c>
      <c r="S156" s="248" t="s">
        <v>1211</v>
      </c>
      <c r="T156" s="248">
        <v>0.35606027583858002</v>
      </c>
      <c r="U156" s="248">
        <v>38.1</v>
      </c>
      <c r="V156" s="248" t="s">
        <v>1211</v>
      </c>
      <c r="W156" s="248">
        <v>19.2</v>
      </c>
      <c r="X156" s="248">
        <v>587</v>
      </c>
      <c r="Y156" s="248" t="s">
        <v>154</v>
      </c>
      <c r="Z156" s="248">
        <v>2</v>
      </c>
      <c r="AA156" s="248" t="s">
        <v>154</v>
      </c>
    </row>
    <row r="157" spans="1:27" ht="13.9" customHeight="1">
      <c r="A157" s="247" t="s">
        <v>478</v>
      </c>
      <c r="B157" s="247" t="s">
        <v>479</v>
      </c>
      <c r="C157" s="248" t="s">
        <v>145</v>
      </c>
      <c r="D157" s="248" t="s">
        <v>145</v>
      </c>
      <c r="E157" s="248">
        <v>170.21</v>
      </c>
      <c r="F157" s="248" t="s">
        <v>1211</v>
      </c>
      <c r="G157" s="248">
        <v>18</v>
      </c>
      <c r="H157" s="248" t="s">
        <v>1211</v>
      </c>
      <c r="I157" s="248" t="s">
        <v>147</v>
      </c>
      <c r="J157" s="248">
        <v>2.7900000000000001E-4</v>
      </c>
      <c r="K157" s="248">
        <v>1.14E-2</v>
      </c>
      <c r="L157" s="248">
        <v>3.8500000000000001E-3</v>
      </c>
      <c r="M157" s="248">
        <v>3.8500000000000001E-3</v>
      </c>
      <c r="N157" s="248" t="s">
        <v>1213</v>
      </c>
      <c r="O157" s="248">
        <v>15300</v>
      </c>
      <c r="P157" s="248">
        <v>11500</v>
      </c>
      <c r="Q157" s="248" t="s">
        <v>154</v>
      </c>
      <c r="R157" s="248">
        <v>531.15</v>
      </c>
      <c r="S157" s="248" t="s">
        <v>1211</v>
      </c>
      <c r="T157" s="248">
        <v>0.39651923327682997</v>
      </c>
      <c r="U157" s="248">
        <v>2.2499999999999999E-2</v>
      </c>
      <c r="V157" s="248" t="s">
        <v>1211</v>
      </c>
      <c r="W157" s="248">
        <v>7.2700000000000004E-3</v>
      </c>
      <c r="X157" s="248">
        <v>767</v>
      </c>
      <c r="Y157" s="248" t="s">
        <v>154</v>
      </c>
      <c r="Z157" s="248">
        <v>0.8</v>
      </c>
      <c r="AA157" s="248" t="s">
        <v>154</v>
      </c>
    </row>
    <row r="158" spans="1:27" ht="13.9" customHeight="1">
      <c r="A158" s="247" t="s">
        <v>480</v>
      </c>
      <c r="B158" s="247" t="s">
        <v>481</v>
      </c>
      <c r="C158" s="248" t="s">
        <v>146</v>
      </c>
      <c r="D158" s="248" t="s">
        <v>145</v>
      </c>
      <c r="E158" s="248">
        <v>184.24</v>
      </c>
      <c r="F158" s="248" t="s">
        <v>1211</v>
      </c>
      <c r="G158" s="248">
        <v>221</v>
      </c>
      <c r="H158" s="248" t="s">
        <v>1211</v>
      </c>
      <c r="I158" s="248" t="s">
        <v>147</v>
      </c>
      <c r="J158" s="248">
        <v>4.7800000000000002E-7</v>
      </c>
      <c r="K158" s="248">
        <v>1.95E-5</v>
      </c>
      <c r="L158" s="248">
        <v>5.5999999999999997E-6</v>
      </c>
      <c r="M158" s="248">
        <v>5.5999999999999997E-6</v>
      </c>
      <c r="N158" s="248" t="s">
        <v>1213</v>
      </c>
      <c r="O158" s="248">
        <v>17500</v>
      </c>
      <c r="P158" s="248">
        <v>14200</v>
      </c>
      <c r="Q158" s="248" t="s">
        <v>148</v>
      </c>
      <c r="R158" s="248">
        <v>582.15</v>
      </c>
      <c r="S158" s="248" t="s">
        <v>1211</v>
      </c>
      <c r="T158" s="248">
        <v>0.34277635782748</v>
      </c>
      <c r="U158" s="248">
        <v>4.3600000000000003E-4</v>
      </c>
      <c r="V158" s="248" t="s">
        <v>1213</v>
      </c>
      <c r="W158" s="248">
        <v>1.2E-4</v>
      </c>
      <c r="X158" s="248">
        <v>939</v>
      </c>
      <c r="Y158" s="248" t="s">
        <v>148</v>
      </c>
      <c r="Z158" s="248">
        <v>0.7</v>
      </c>
      <c r="AA158" s="248" t="s">
        <v>148</v>
      </c>
    </row>
    <row r="159" spans="1:27" ht="13.9" customHeight="1">
      <c r="A159" s="247" t="s">
        <v>482</v>
      </c>
      <c r="B159" s="247" t="s">
        <v>483</v>
      </c>
      <c r="C159" s="248" t="s">
        <v>146</v>
      </c>
      <c r="D159" s="248" t="s">
        <v>145</v>
      </c>
      <c r="E159" s="248">
        <v>779.77</v>
      </c>
      <c r="F159" s="248" t="s">
        <v>1211</v>
      </c>
      <c r="G159" s="248">
        <v>3000</v>
      </c>
      <c r="H159" s="248" t="s">
        <v>1211</v>
      </c>
      <c r="I159" s="248" t="s">
        <v>147</v>
      </c>
      <c r="J159" s="248">
        <v>8.2299999999999998E-40</v>
      </c>
      <c r="K159" s="248">
        <v>3.3599999999999999E-38</v>
      </c>
      <c r="L159" s="248" t="s">
        <v>147</v>
      </c>
      <c r="M159" s="248">
        <v>3.3599999999999999E-38</v>
      </c>
      <c r="N159" s="248" t="s">
        <v>1211</v>
      </c>
      <c r="O159" s="248" t="s">
        <v>147</v>
      </c>
      <c r="P159" s="248" t="s">
        <v>147</v>
      </c>
      <c r="Q159" s="247"/>
      <c r="R159" s="248">
        <v>1402.19</v>
      </c>
      <c r="S159" s="248" t="s">
        <v>1213</v>
      </c>
      <c r="T159" s="248">
        <v>0.3</v>
      </c>
      <c r="U159" s="248">
        <v>1.5299999999999999E-36</v>
      </c>
      <c r="V159" s="248" t="s">
        <v>1211</v>
      </c>
      <c r="W159" s="248" t="s">
        <v>147</v>
      </c>
      <c r="X159" s="248" t="s">
        <v>147</v>
      </c>
      <c r="Y159" s="247"/>
      <c r="Z159" s="248" t="s">
        <v>147</v>
      </c>
      <c r="AA159" s="247"/>
    </row>
    <row r="160" spans="1:27" ht="13.9" customHeight="1">
      <c r="A160" s="247" t="s">
        <v>484</v>
      </c>
      <c r="B160" s="247" t="s">
        <v>485</v>
      </c>
      <c r="C160" s="248" t="s">
        <v>146</v>
      </c>
      <c r="D160" s="248" t="s">
        <v>145</v>
      </c>
      <c r="E160" s="248">
        <v>932.76</v>
      </c>
      <c r="F160" s="248" t="s">
        <v>1211</v>
      </c>
      <c r="G160" s="248">
        <v>1.37E-4</v>
      </c>
      <c r="H160" s="248" t="s">
        <v>1211</v>
      </c>
      <c r="I160" s="248" t="s">
        <v>147</v>
      </c>
      <c r="J160" s="248">
        <v>9.1100000000000001E-44</v>
      </c>
      <c r="K160" s="248">
        <v>3.7199999999999999E-42</v>
      </c>
      <c r="L160" s="248" t="s">
        <v>147</v>
      </c>
      <c r="M160" s="248">
        <v>3.7199999999999999E-42</v>
      </c>
      <c r="N160" s="248" t="s">
        <v>1211</v>
      </c>
      <c r="O160" s="248" t="s">
        <v>147</v>
      </c>
      <c r="P160" s="248" t="s">
        <v>147</v>
      </c>
      <c r="Q160" s="247"/>
      <c r="R160" s="248">
        <v>1535.88</v>
      </c>
      <c r="S160" s="248" t="s">
        <v>1213</v>
      </c>
      <c r="T160" s="248">
        <v>0.3</v>
      </c>
      <c r="U160" s="248">
        <v>9.5400000000000002E-39</v>
      </c>
      <c r="V160" s="248" t="s">
        <v>1211</v>
      </c>
      <c r="W160" s="248" t="s">
        <v>147</v>
      </c>
      <c r="X160" s="248" t="s">
        <v>147</v>
      </c>
      <c r="Y160" s="247"/>
      <c r="Z160" s="248" t="s">
        <v>147</v>
      </c>
      <c r="AA160" s="247"/>
    </row>
    <row r="161" spans="1:27" ht="13.9" customHeight="1">
      <c r="A161" s="247" t="s">
        <v>486</v>
      </c>
      <c r="B161" s="247" t="s">
        <v>487</v>
      </c>
      <c r="C161" s="248" t="s">
        <v>146</v>
      </c>
      <c r="D161" s="248" t="s">
        <v>145</v>
      </c>
      <c r="E161" s="248">
        <v>761.12</v>
      </c>
      <c r="F161" s="248" t="s">
        <v>1211</v>
      </c>
      <c r="G161" s="248">
        <v>1000000</v>
      </c>
      <c r="H161" s="248" t="s">
        <v>1211</v>
      </c>
      <c r="I161" s="248" t="s">
        <v>147</v>
      </c>
      <c r="J161" s="248" t="s">
        <v>147</v>
      </c>
      <c r="K161" s="248" t="s">
        <v>147</v>
      </c>
      <c r="L161" s="248" t="s">
        <v>147</v>
      </c>
      <c r="M161" s="248" t="s">
        <v>147</v>
      </c>
      <c r="N161" s="247"/>
      <c r="O161" s="248" t="s">
        <v>147</v>
      </c>
      <c r="P161" s="248" t="s">
        <v>147</v>
      </c>
      <c r="Q161" s="247"/>
      <c r="R161" s="248">
        <v>1636.64</v>
      </c>
      <c r="S161" s="248" t="s">
        <v>1213</v>
      </c>
      <c r="T161" s="248">
        <v>0.3</v>
      </c>
      <c r="U161" s="248">
        <v>1.43E-41</v>
      </c>
      <c r="V161" s="248" t="s">
        <v>1211</v>
      </c>
      <c r="W161" s="248" t="s">
        <v>147</v>
      </c>
      <c r="X161" s="248" t="s">
        <v>147</v>
      </c>
      <c r="Y161" s="247"/>
      <c r="Z161" s="248" t="s">
        <v>147</v>
      </c>
      <c r="AA161" s="247"/>
    </row>
    <row r="162" spans="1:27" ht="13.9" customHeight="1">
      <c r="A162" s="247" t="s">
        <v>490</v>
      </c>
      <c r="B162" s="247" t="s">
        <v>491</v>
      </c>
      <c r="C162" s="248" t="s">
        <v>145</v>
      </c>
      <c r="D162" s="248" t="s">
        <v>145</v>
      </c>
      <c r="E162" s="248">
        <v>92.525999999999996</v>
      </c>
      <c r="F162" s="248" t="s">
        <v>1211</v>
      </c>
      <c r="G162" s="248">
        <v>65900</v>
      </c>
      <c r="H162" s="248" t="s">
        <v>1211</v>
      </c>
      <c r="I162" s="248" t="s">
        <v>147</v>
      </c>
      <c r="J162" s="248">
        <v>3.04E-5</v>
      </c>
      <c r="K162" s="248">
        <v>1.24E-3</v>
      </c>
      <c r="L162" s="248">
        <v>1.2999999999999999E-3</v>
      </c>
      <c r="M162" s="248">
        <v>1.2999999999999999E-3</v>
      </c>
      <c r="N162" s="248" t="s">
        <v>1213</v>
      </c>
      <c r="O162" s="248">
        <v>11.5</v>
      </c>
      <c r="P162" s="248">
        <v>10.1</v>
      </c>
      <c r="Q162" s="248" t="s">
        <v>1231</v>
      </c>
      <c r="R162" s="248">
        <v>389.26</v>
      </c>
      <c r="S162" s="248" t="s">
        <v>1211</v>
      </c>
      <c r="T162" s="248">
        <v>0.35237788617886001</v>
      </c>
      <c r="U162" s="248">
        <v>16.399999999999999</v>
      </c>
      <c r="V162" s="248" t="s">
        <v>1211</v>
      </c>
      <c r="W162" s="248">
        <v>16.399999999999999</v>
      </c>
      <c r="X162" s="248">
        <v>615</v>
      </c>
      <c r="Y162" s="248" t="s">
        <v>148</v>
      </c>
      <c r="Z162" s="248">
        <v>3.8</v>
      </c>
      <c r="AA162" s="248" t="s">
        <v>148</v>
      </c>
    </row>
    <row r="163" spans="1:27" ht="13.9" customHeight="1">
      <c r="A163" s="247" t="s">
        <v>492</v>
      </c>
      <c r="B163" s="247" t="s">
        <v>493</v>
      </c>
      <c r="C163" s="248" t="s">
        <v>145</v>
      </c>
      <c r="D163" s="248" t="s">
        <v>145</v>
      </c>
      <c r="E163" s="248">
        <v>72.108000000000004</v>
      </c>
      <c r="F163" s="248" t="s">
        <v>1211</v>
      </c>
      <c r="G163" s="248">
        <v>95000</v>
      </c>
      <c r="H163" s="248" t="s">
        <v>1211</v>
      </c>
      <c r="I163" s="248" t="s">
        <v>147</v>
      </c>
      <c r="J163" s="248">
        <v>1.8000000000000001E-4</v>
      </c>
      <c r="K163" s="248">
        <v>7.3600000000000002E-3</v>
      </c>
      <c r="L163" s="248">
        <v>4.2900000000000004E-3</v>
      </c>
      <c r="M163" s="248">
        <v>4.2900000000000004E-3</v>
      </c>
      <c r="N163" s="248" t="s">
        <v>1213</v>
      </c>
      <c r="O163" s="248">
        <v>7880</v>
      </c>
      <c r="P163" s="248">
        <v>7240</v>
      </c>
      <c r="Q163" s="248" t="s">
        <v>154</v>
      </c>
      <c r="R163" s="248">
        <v>336.45</v>
      </c>
      <c r="S163" s="248" t="s">
        <v>1211</v>
      </c>
      <c r="T163" s="248">
        <v>0.35733269961976999</v>
      </c>
      <c r="U163" s="248">
        <v>180</v>
      </c>
      <c r="V163" s="248" t="s">
        <v>1211</v>
      </c>
      <c r="W163" s="248">
        <v>101</v>
      </c>
      <c r="X163" s="248">
        <v>526</v>
      </c>
      <c r="Y163" s="248" t="s">
        <v>148</v>
      </c>
      <c r="Z163" s="248">
        <v>1.7</v>
      </c>
      <c r="AA163" s="248" t="s">
        <v>154</v>
      </c>
    </row>
    <row r="164" spans="1:27" ht="13.9" customHeight="1">
      <c r="A164" s="247" t="s">
        <v>494</v>
      </c>
      <c r="B164" s="247" t="s">
        <v>495</v>
      </c>
      <c r="C164" s="248" t="s">
        <v>145</v>
      </c>
      <c r="D164" s="248" t="s">
        <v>145</v>
      </c>
      <c r="E164" s="248">
        <v>132.16</v>
      </c>
      <c r="F164" s="248" t="s">
        <v>1211</v>
      </c>
      <c r="G164" s="248">
        <v>187000</v>
      </c>
      <c r="H164" s="248" t="s">
        <v>1211</v>
      </c>
      <c r="I164" s="248" t="s">
        <v>147</v>
      </c>
      <c r="J164" s="248">
        <v>3.1999999999999999E-6</v>
      </c>
      <c r="K164" s="248">
        <v>1.3100000000000001E-4</v>
      </c>
      <c r="L164" s="248">
        <v>5.4700000000000001E-5</v>
      </c>
      <c r="M164" s="248">
        <v>5.4700000000000001E-5</v>
      </c>
      <c r="N164" s="248" t="s">
        <v>1211</v>
      </c>
      <c r="O164" s="248">
        <v>12400</v>
      </c>
      <c r="P164" s="248">
        <v>9740</v>
      </c>
      <c r="Q164" s="248" t="s">
        <v>154</v>
      </c>
      <c r="R164" s="248">
        <v>429.55</v>
      </c>
      <c r="S164" s="248" t="s">
        <v>1211</v>
      </c>
      <c r="T164" s="248">
        <v>0.40594909688012998</v>
      </c>
      <c r="U164" s="248">
        <v>2</v>
      </c>
      <c r="V164" s="248" t="s">
        <v>1211</v>
      </c>
      <c r="W164" s="248">
        <v>0.80200000000000005</v>
      </c>
      <c r="X164" s="248">
        <v>609</v>
      </c>
      <c r="Y164" s="248" t="s">
        <v>154</v>
      </c>
      <c r="Z164" s="248">
        <v>2</v>
      </c>
      <c r="AA164" s="248" t="s">
        <v>154</v>
      </c>
    </row>
    <row r="165" spans="1:27" ht="13.9" customHeight="1">
      <c r="A165" s="247" t="s">
        <v>496</v>
      </c>
      <c r="B165" s="247" t="s">
        <v>497</v>
      </c>
      <c r="C165" s="248" t="s">
        <v>145</v>
      </c>
      <c r="D165" s="248" t="s">
        <v>145</v>
      </c>
      <c r="E165" s="248">
        <v>90.123000000000005</v>
      </c>
      <c r="F165" s="248" t="s">
        <v>1211</v>
      </c>
      <c r="G165" s="248">
        <v>1000000</v>
      </c>
      <c r="H165" s="248" t="s">
        <v>1211</v>
      </c>
      <c r="I165" s="248" t="s">
        <v>147</v>
      </c>
      <c r="J165" s="248">
        <v>4.7E-7</v>
      </c>
      <c r="K165" s="248">
        <v>1.9199999999999999E-5</v>
      </c>
      <c r="L165" s="248">
        <v>8.3699999999999995E-6</v>
      </c>
      <c r="M165" s="248">
        <v>8.3699999999999995E-6</v>
      </c>
      <c r="N165" s="248" t="s">
        <v>1211</v>
      </c>
      <c r="O165" s="248">
        <v>11800</v>
      </c>
      <c r="P165" s="248">
        <v>9370</v>
      </c>
      <c r="Q165" s="248" t="s">
        <v>154</v>
      </c>
      <c r="R165" s="248">
        <v>408.15</v>
      </c>
      <c r="S165" s="248" t="s">
        <v>1211</v>
      </c>
      <c r="T165" s="248">
        <v>0.41</v>
      </c>
      <c r="U165" s="248">
        <v>5.31</v>
      </c>
      <c r="V165" s="248" t="s">
        <v>1211</v>
      </c>
      <c r="W165" s="248">
        <v>2.2200000000000002</v>
      </c>
      <c r="X165" s="248">
        <v>569</v>
      </c>
      <c r="Y165" s="248" t="s">
        <v>148</v>
      </c>
      <c r="Z165" s="248">
        <v>3</v>
      </c>
      <c r="AA165" s="248" t="s">
        <v>154</v>
      </c>
    </row>
    <row r="166" spans="1:27" ht="13.9" customHeight="1">
      <c r="A166" s="247" t="s">
        <v>498</v>
      </c>
      <c r="B166" s="247" t="s">
        <v>499</v>
      </c>
      <c r="C166" s="248" t="s">
        <v>145</v>
      </c>
      <c r="D166" s="248" t="s">
        <v>145</v>
      </c>
      <c r="E166" s="248">
        <v>88.106999999999999</v>
      </c>
      <c r="F166" s="248" t="s">
        <v>1211</v>
      </c>
      <c r="G166" s="248">
        <v>80000</v>
      </c>
      <c r="H166" s="248" t="s">
        <v>1211</v>
      </c>
      <c r="I166" s="248" t="s">
        <v>147</v>
      </c>
      <c r="J166" s="248">
        <v>1.34E-4</v>
      </c>
      <c r="K166" s="248">
        <v>5.4799999999999996E-3</v>
      </c>
      <c r="L166" s="248">
        <v>3.0300000000000001E-3</v>
      </c>
      <c r="M166" s="248">
        <v>3.0300000000000001E-3</v>
      </c>
      <c r="N166" s="248" t="s">
        <v>1211</v>
      </c>
      <c r="O166" s="248">
        <v>8610</v>
      </c>
      <c r="P166" s="248">
        <v>7630</v>
      </c>
      <c r="Q166" s="248" t="s">
        <v>154</v>
      </c>
      <c r="R166" s="248">
        <v>350.25</v>
      </c>
      <c r="S166" s="248" t="s">
        <v>1211</v>
      </c>
      <c r="T166" s="248">
        <v>0.37931790471457999</v>
      </c>
      <c r="U166" s="248">
        <v>93.2</v>
      </c>
      <c r="V166" s="248" t="s">
        <v>1211</v>
      </c>
      <c r="W166" s="248">
        <v>49.3</v>
      </c>
      <c r="X166" s="248">
        <v>523</v>
      </c>
      <c r="Y166" s="248" t="s">
        <v>154</v>
      </c>
      <c r="Z166" s="248">
        <v>2</v>
      </c>
      <c r="AA166" s="248" t="s">
        <v>154</v>
      </c>
    </row>
    <row r="167" spans="1:27" ht="13.9" customHeight="1">
      <c r="A167" s="247" t="s">
        <v>500</v>
      </c>
      <c r="B167" s="247" t="s">
        <v>501</v>
      </c>
      <c r="C167" s="248" t="s">
        <v>145</v>
      </c>
      <c r="D167" s="248" t="s">
        <v>145</v>
      </c>
      <c r="E167" s="248">
        <v>100.12</v>
      </c>
      <c r="F167" s="248" t="s">
        <v>1211</v>
      </c>
      <c r="G167" s="248">
        <v>15000</v>
      </c>
      <c r="H167" s="248" t="s">
        <v>1211</v>
      </c>
      <c r="I167" s="248" t="s">
        <v>147</v>
      </c>
      <c r="J167" s="248">
        <v>3.39E-4</v>
      </c>
      <c r="K167" s="248">
        <v>1.3899999999999999E-2</v>
      </c>
      <c r="L167" s="248">
        <v>7.1000000000000004E-3</v>
      </c>
      <c r="M167" s="248">
        <v>7.1000000000000004E-3</v>
      </c>
      <c r="N167" s="248" t="s">
        <v>1213</v>
      </c>
      <c r="O167" s="248">
        <v>9640</v>
      </c>
      <c r="P167" s="248">
        <v>8290</v>
      </c>
      <c r="Q167" s="248" t="s">
        <v>154</v>
      </c>
      <c r="R167" s="248">
        <v>372.55</v>
      </c>
      <c r="S167" s="248" t="s">
        <v>1211</v>
      </c>
      <c r="T167" s="248">
        <v>0.38252983725136003</v>
      </c>
      <c r="U167" s="248">
        <v>38.6</v>
      </c>
      <c r="V167" s="248" t="s">
        <v>1211</v>
      </c>
      <c r="W167" s="248">
        <v>18.899999999999999</v>
      </c>
      <c r="X167" s="248">
        <v>553</v>
      </c>
      <c r="Y167" s="248" t="s">
        <v>148</v>
      </c>
      <c r="Z167" s="248">
        <v>1.4</v>
      </c>
      <c r="AA167" s="248" t="s">
        <v>154</v>
      </c>
    </row>
    <row r="168" spans="1:27" ht="13.9" customHeight="1">
      <c r="A168" s="247" t="s">
        <v>502</v>
      </c>
      <c r="B168" s="247" t="s">
        <v>503</v>
      </c>
      <c r="C168" s="248" t="s">
        <v>145</v>
      </c>
      <c r="D168" s="248" t="s">
        <v>145</v>
      </c>
      <c r="E168" s="248">
        <v>64.515000000000001</v>
      </c>
      <c r="F168" s="248" t="s">
        <v>1211</v>
      </c>
      <c r="G168" s="248">
        <v>6710</v>
      </c>
      <c r="H168" s="248" t="s">
        <v>1211</v>
      </c>
      <c r="I168" s="248" t="s">
        <v>147</v>
      </c>
      <c r="J168" s="248">
        <v>1.11E-2</v>
      </c>
      <c r="K168" s="248">
        <v>0.45400000000000001</v>
      </c>
      <c r="L168" s="248">
        <v>0.307</v>
      </c>
      <c r="M168" s="248">
        <v>0.307</v>
      </c>
      <c r="N168" s="248" t="s">
        <v>1211</v>
      </c>
      <c r="O168" s="248">
        <v>5890</v>
      </c>
      <c r="P168" s="248">
        <v>5890</v>
      </c>
      <c r="Q168" s="248" t="s">
        <v>154</v>
      </c>
      <c r="R168" s="248">
        <v>285.45</v>
      </c>
      <c r="S168" s="248" t="s">
        <v>1211</v>
      </c>
      <c r="T168" s="248">
        <v>0.34290288941994002</v>
      </c>
      <c r="U168" s="248">
        <v>1010</v>
      </c>
      <c r="V168" s="248" t="s">
        <v>1211</v>
      </c>
      <c r="W168" s="248">
        <v>652</v>
      </c>
      <c r="X168" s="248">
        <v>460</v>
      </c>
      <c r="Y168" s="248" t="s">
        <v>154</v>
      </c>
      <c r="Z168" s="248">
        <v>3.8</v>
      </c>
      <c r="AA168" s="248" t="s">
        <v>154</v>
      </c>
    </row>
    <row r="169" spans="1:27" ht="13.9" customHeight="1">
      <c r="A169" s="247" t="s">
        <v>504</v>
      </c>
      <c r="B169" s="247" t="s">
        <v>505</v>
      </c>
      <c r="C169" s="248" t="s">
        <v>145</v>
      </c>
      <c r="D169" s="248" t="s">
        <v>145</v>
      </c>
      <c r="E169" s="248">
        <v>114.15</v>
      </c>
      <c r="F169" s="248" t="s">
        <v>1211</v>
      </c>
      <c r="G169" s="248">
        <v>5400</v>
      </c>
      <c r="H169" s="248" t="s">
        <v>1211</v>
      </c>
      <c r="I169" s="248" t="s">
        <v>147</v>
      </c>
      <c r="J169" s="248">
        <v>5.7300000000000005E-4</v>
      </c>
      <c r="K169" s="248">
        <v>2.3400000000000001E-2</v>
      </c>
      <c r="L169" s="248">
        <v>9.3600000000000003E-3</v>
      </c>
      <c r="M169" s="248">
        <v>9.3600000000000003E-3</v>
      </c>
      <c r="N169" s="248" t="s">
        <v>1213</v>
      </c>
      <c r="O169" s="248">
        <v>13000</v>
      </c>
      <c r="P169" s="248">
        <v>11000</v>
      </c>
      <c r="Q169" s="248" t="s">
        <v>1222</v>
      </c>
      <c r="R169" s="248">
        <v>390.15</v>
      </c>
      <c r="S169" s="248" t="s">
        <v>1211</v>
      </c>
      <c r="T169" s="248">
        <v>0.38436568457539</v>
      </c>
      <c r="U169" s="248">
        <v>20.6</v>
      </c>
      <c r="V169" s="248" t="s">
        <v>1211</v>
      </c>
      <c r="W169" s="248">
        <v>7.88</v>
      </c>
      <c r="X169" s="248">
        <v>577</v>
      </c>
      <c r="Y169" s="248" t="s">
        <v>148</v>
      </c>
      <c r="Z169" s="248">
        <v>1.8</v>
      </c>
      <c r="AA169" s="248" t="s">
        <v>148</v>
      </c>
    </row>
    <row r="170" spans="1:27" ht="13.9" customHeight="1">
      <c r="A170" s="247" t="s">
        <v>506</v>
      </c>
      <c r="B170" s="247" t="s">
        <v>507</v>
      </c>
      <c r="C170" s="248" t="s">
        <v>145</v>
      </c>
      <c r="D170" s="248" t="s">
        <v>145</v>
      </c>
      <c r="E170" s="248">
        <v>102.18</v>
      </c>
      <c r="F170" s="248" t="s">
        <v>1213</v>
      </c>
      <c r="G170" s="248">
        <v>12000</v>
      </c>
      <c r="H170" s="248" t="s">
        <v>1213</v>
      </c>
      <c r="I170" s="248" t="s">
        <v>147</v>
      </c>
      <c r="J170" s="248">
        <v>1.64E-3</v>
      </c>
      <c r="K170" s="248">
        <v>6.7000000000000004E-2</v>
      </c>
      <c r="L170" s="248">
        <v>3.9E-2</v>
      </c>
      <c r="M170" s="248">
        <v>3.9E-2</v>
      </c>
      <c r="N170" s="248" t="s">
        <v>1213</v>
      </c>
      <c r="O170" s="248">
        <v>7910</v>
      </c>
      <c r="P170" s="248">
        <v>7000</v>
      </c>
      <c r="Q170" s="248" t="s">
        <v>148</v>
      </c>
      <c r="R170" s="248">
        <v>346.25</v>
      </c>
      <c r="S170" s="248" t="s">
        <v>1213</v>
      </c>
      <c r="T170" s="248">
        <v>0.38738899803535998</v>
      </c>
      <c r="U170" s="248">
        <v>124</v>
      </c>
      <c r="V170" s="248" t="s">
        <v>1213</v>
      </c>
      <c r="W170" s="248">
        <v>69.099999999999994</v>
      </c>
      <c r="X170" s="248">
        <v>509</v>
      </c>
      <c r="Y170" s="248" t="s">
        <v>154</v>
      </c>
      <c r="Z170" s="248">
        <v>1.2</v>
      </c>
      <c r="AA170" s="248" t="s">
        <v>148</v>
      </c>
    </row>
    <row r="171" spans="1:27" ht="13.9" customHeight="1">
      <c r="A171" s="247" t="s">
        <v>92</v>
      </c>
      <c r="B171" s="247" t="s">
        <v>508</v>
      </c>
      <c r="C171" s="248" t="s">
        <v>145</v>
      </c>
      <c r="D171" s="248" t="s">
        <v>145</v>
      </c>
      <c r="E171" s="248">
        <v>106.17</v>
      </c>
      <c r="F171" s="248" t="s">
        <v>1211</v>
      </c>
      <c r="G171" s="248">
        <v>169</v>
      </c>
      <c r="H171" s="248" t="s">
        <v>1211</v>
      </c>
      <c r="I171" s="248">
        <v>700</v>
      </c>
      <c r="J171" s="248">
        <v>7.8799999999999999E-3</v>
      </c>
      <c r="K171" s="248">
        <v>0.32200000000000001</v>
      </c>
      <c r="L171" s="248">
        <v>0.159</v>
      </c>
      <c r="M171" s="248">
        <v>0.159</v>
      </c>
      <c r="N171" s="248" t="s">
        <v>1211</v>
      </c>
      <c r="O171" s="248">
        <v>10100</v>
      </c>
      <c r="P171" s="248">
        <v>8500</v>
      </c>
      <c r="Q171" s="248" t="s">
        <v>154</v>
      </c>
      <c r="R171" s="248">
        <v>409.25</v>
      </c>
      <c r="S171" s="248" t="s">
        <v>1211</v>
      </c>
      <c r="T171" s="248">
        <v>0.37475514503321999</v>
      </c>
      <c r="U171" s="248">
        <v>9.6</v>
      </c>
      <c r="V171" s="248" t="s">
        <v>1211</v>
      </c>
      <c r="W171" s="248">
        <v>4.54</v>
      </c>
      <c r="X171" s="248">
        <v>617</v>
      </c>
      <c r="Y171" s="248" t="s">
        <v>154</v>
      </c>
      <c r="Z171" s="248">
        <v>0.8</v>
      </c>
      <c r="AA171" s="248" t="s">
        <v>154</v>
      </c>
    </row>
    <row r="172" spans="1:27" ht="13.9" customHeight="1">
      <c r="A172" s="247" t="s">
        <v>510</v>
      </c>
      <c r="B172" s="247" t="s">
        <v>511</v>
      </c>
      <c r="C172" s="248" t="s">
        <v>146</v>
      </c>
      <c r="D172" s="248" t="s">
        <v>145</v>
      </c>
      <c r="E172" s="248">
        <v>62.069000000000003</v>
      </c>
      <c r="F172" s="248" t="s">
        <v>1211</v>
      </c>
      <c r="G172" s="248">
        <v>1000000</v>
      </c>
      <c r="H172" s="248" t="s">
        <v>1211</v>
      </c>
      <c r="I172" s="248" t="s">
        <v>147</v>
      </c>
      <c r="J172" s="248">
        <v>5.9999999999999995E-8</v>
      </c>
      <c r="K172" s="248">
        <v>2.4499999999999998E-6</v>
      </c>
      <c r="L172" s="248">
        <v>8.5700000000000001E-7</v>
      </c>
      <c r="M172" s="248">
        <v>8.5700000000000001E-7</v>
      </c>
      <c r="N172" s="248" t="s">
        <v>1211</v>
      </c>
      <c r="O172" s="248">
        <v>14800</v>
      </c>
      <c r="P172" s="248">
        <v>12100</v>
      </c>
      <c r="Q172" s="248" t="s">
        <v>154</v>
      </c>
      <c r="R172" s="248">
        <v>470.45</v>
      </c>
      <c r="S172" s="248" t="s">
        <v>1211</v>
      </c>
      <c r="T172" s="248">
        <v>0.36819054242003002</v>
      </c>
      <c r="U172" s="248">
        <v>9.1999999999999998E-2</v>
      </c>
      <c r="V172" s="248" t="s">
        <v>1211</v>
      </c>
      <c r="W172" s="248">
        <v>3.0800000000000001E-2</v>
      </c>
      <c r="X172" s="248">
        <v>719</v>
      </c>
      <c r="Y172" s="248" t="s">
        <v>154</v>
      </c>
      <c r="Z172" s="248">
        <v>3.2</v>
      </c>
      <c r="AA172" s="248" t="s">
        <v>154</v>
      </c>
    </row>
    <row r="173" spans="1:27" ht="13.9" customHeight="1">
      <c r="A173" s="247" t="s">
        <v>512</v>
      </c>
      <c r="B173" s="247" t="s">
        <v>513</v>
      </c>
      <c r="C173" s="248" t="s">
        <v>146</v>
      </c>
      <c r="D173" s="248" t="s">
        <v>145</v>
      </c>
      <c r="E173" s="248">
        <v>118.18</v>
      </c>
      <c r="F173" s="248" t="s">
        <v>1211</v>
      </c>
      <c r="G173" s="248">
        <v>1000000</v>
      </c>
      <c r="H173" s="248" t="s">
        <v>1211</v>
      </c>
      <c r="I173" s="248" t="s">
        <v>147</v>
      </c>
      <c r="J173" s="248">
        <v>1.5999999999999999E-6</v>
      </c>
      <c r="K173" s="248">
        <v>6.5400000000000004E-5</v>
      </c>
      <c r="L173" s="248">
        <v>2.4300000000000001E-5</v>
      </c>
      <c r="M173" s="248">
        <v>2.4300000000000001E-5</v>
      </c>
      <c r="N173" s="248" t="s">
        <v>1211</v>
      </c>
      <c r="O173" s="248">
        <v>14000</v>
      </c>
      <c r="P173" s="248">
        <v>11000</v>
      </c>
      <c r="Q173" s="248" t="s">
        <v>148</v>
      </c>
      <c r="R173" s="248">
        <v>441.55</v>
      </c>
      <c r="S173" s="248" t="s">
        <v>1211</v>
      </c>
      <c r="T173" s="248">
        <v>0.39945511910395998</v>
      </c>
      <c r="U173" s="248">
        <v>0.88</v>
      </c>
      <c r="V173" s="248" t="s">
        <v>1211</v>
      </c>
      <c r="W173" s="248">
        <v>0.313</v>
      </c>
      <c r="X173" s="248">
        <v>634</v>
      </c>
      <c r="Y173" s="248" t="s">
        <v>154</v>
      </c>
      <c r="Z173" s="248">
        <v>4</v>
      </c>
      <c r="AA173" s="248" t="s">
        <v>154</v>
      </c>
    </row>
    <row r="174" spans="1:27" ht="13.9" customHeight="1">
      <c r="A174" s="247" t="s">
        <v>514</v>
      </c>
      <c r="B174" s="247" t="s">
        <v>515</v>
      </c>
      <c r="C174" s="248" t="s">
        <v>145</v>
      </c>
      <c r="D174" s="248" t="s">
        <v>145</v>
      </c>
      <c r="E174" s="248">
        <v>44.054000000000002</v>
      </c>
      <c r="F174" s="248" t="s">
        <v>1211</v>
      </c>
      <c r="G174" s="248">
        <v>1000000</v>
      </c>
      <c r="H174" s="248" t="s">
        <v>1211</v>
      </c>
      <c r="I174" s="248" t="s">
        <v>147</v>
      </c>
      <c r="J174" s="248">
        <v>1.4799999999999999E-4</v>
      </c>
      <c r="K174" s="248">
        <v>6.0499999999999998E-3</v>
      </c>
      <c r="L174" s="248">
        <v>4.0299999999999997E-3</v>
      </c>
      <c r="M174" s="248">
        <v>4.0299999999999997E-3</v>
      </c>
      <c r="N174" s="248" t="s">
        <v>1211</v>
      </c>
      <c r="O174" s="248">
        <v>6080</v>
      </c>
      <c r="P174" s="248">
        <v>6100</v>
      </c>
      <c r="Q174" s="248" t="s">
        <v>154</v>
      </c>
      <c r="R174" s="248">
        <v>283.75</v>
      </c>
      <c r="S174" s="248" t="s">
        <v>1211</v>
      </c>
      <c r="T174" s="248">
        <v>0.33170788912580002</v>
      </c>
      <c r="U174" s="248">
        <v>1310</v>
      </c>
      <c r="V174" s="248" t="s">
        <v>1211</v>
      </c>
      <c r="W174" s="248">
        <v>838</v>
      </c>
      <c r="X174" s="248">
        <v>469</v>
      </c>
      <c r="Y174" s="248" t="s">
        <v>154</v>
      </c>
      <c r="Z174" s="248">
        <v>3</v>
      </c>
      <c r="AA174" s="248" t="s">
        <v>154</v>
      </c>
    </row>
    <row r="175" spans="1:27" ht="13.9" customHeight="1">
      <c r="A175" s="247" t="s">
        <v>516</v>
      </c>
      <c r="B175" s="247" t="s">
        <v>517</v>
      </c>
      <c r="C175" s="248" t="s">
        <v>146</v>
      </c>
      <c r="D175" s="248" t="s">
        <v>145</v>
      </c>
      <c r="E175" s="248">
        <v>102.16</v>
      </c>
      <c r="F175" s="248" t="s">
        <v>1211</v>
      </c>
      <c r="G175" s="248">
        <v>20000</v>
      </c>
      <c r="H175" s="248" t="s">
        <v>1211</v>
      </c>
      <c r="I175" s="248" t="s">
        <v>147</v>
      </c>
      <c r="J175" s="248">
        <v>1.36E-11</v>
      </c>
      <c r="K175" s="248">
        <v>5.5600000000000004E-10</v>
      </c>
      <c r="L175" s="248" t="s">
        <v>147</v>
      </c>
      <c r="M175" s="248">
        <v>5.5600000000000004E-10</v>
      </c>
      <c r="N175" s="248" t="s">
        <v>1211</v>
      </c>
      <c r="O175" s="248" t="s">
        <v>147</v>
      </c>
      <c r="P175" s="248" t="s">
        <v>147</v>
      </c>
      <c r="Q175" s="247"/>
      <c r="R175" s="248">
        <v>620.33000000000004</v>
      </c>
      <c r="S175" s="248" t="s">
        <v>1211</v>
      </c>
      <c r="T175" s="248">
        <v>0.37733333333333002</v>
      </c>
      <c r="U175" s="248">
        <v>2.0200000000000001E-6</v>
      </c>
      <c r="V175" s="248" t="s">
        <v>1211</v>
      </c>
      <c r="W175" s="248" t="s">
        <v>147</v>
      </c>
      <c r="X175" s="248">
        <v>930</v>
      </c>
      <c r="Y175" s="258" t="s">
        <v>1214</v>
      </c>
      <c r="Z175" s="248" t="s">
        <v>147</v>
      </c>
      <c r="AA175" s="247"/>
    </row>
    <row r="176" spans="1:27" ht="13.9" customHeight="1">
      <c r="A176" s="247" t="s">
        <v>518</v>
      </c>
      <c r="B176" s="247" t="s">
        <v>519</v>
      </c>
      <c r="C176" s="248" t="s">
        <v>145</v>
      </c>
      <c r="D176" s="248" t="s">
        <v>145</v>
      </c>
      <c r="E176" s="248">
        <v>43.069000000000003</v>
      </c>
      <c r="F176" s="248" t="s">
        <v>1211</v>
      </c>
      <c r="G176" s="248">
        <v>1000000</v>
      </c>
      <c r="H176" s="248" t="s">
        <v>1211</v>
      </c>
      <c r="I176" s="248" t="s">
        <v>147</v>
      </c>
      <c r="J176" s="248">
        <v>1.2099999999999999E-5</v>
      </c>
      <c r="K176" s="248">
        <v>4.95E-4</v>
      </c>
      <c r="L176" s="248">
        <v>2.8400000000000002E-4</v>
      </c>
      <c r="M176" s="248">
        <v>2.8400000000000002E-4</v>
      </c>
      <c r="N176" s="248" t="s">
        <v>1213</v>
      </c>
      <c r="O176" s="248">
        <v>8090</v>
      </c>
      <c r="P176" s="248">
        <v>7590</v>
      </c>
      <c r="Q176" s="248" t="s">
        <v>148</v>
      </c>
      <c r="R176" s="248">
        <v>329.15</v>
      </c>
      <c r="S176" s="248" t="s">
        <v>1211</v>
      </c>
      <c r="T176" s="248">
        <v>0.33757728119181002</v>
      </c>
      <c r="U176" s="248">
        <v>213</v>
      </c>
      <c r="V176" s="248" t="s">
        <v>1211</v>
      </c>
      <c r="W176" s="248">
        <v>117</v>
      </c>
      <c r="X176" s="248">
        <v>537</v>
      </c>
      <c r="Y176" s="248" t="s">
        <v>148</v>
      </c>
      <c r="Z176" s="248">
        <v>3.3</v>
      </c>
      <c r="AA176" s="248" t="s">
        <v>154</v>
      </c>
    </row>
    <row r="177" spans="1:27" ht="13.9" customHeight="1">
      <c r="A177" s="247" t="s">
        <v>522</v>
      </c>
      <c r="B177" s="247" t="s">
        <v>523</v>
      </c>
      <c r="C177" s="248" t="s">
        <v>187</v>
      </c>
      <c r="D177" s="248" t="s">
        <v>145</v>
      </c>
      <c r="E177" s="248">
        <v>38</v>
      </c>
      <c r="F177" s="248" t="s">
        <v>1213</v>
      </c>
      <c r="G177" s="248">
        <v>1.69</v>
      </c>
      <c r="H177" s="248" t="s">
        <v>1213</v>
      </c>
      <c r="I177" s="248">
        <v>4000</v>
      </c>
      <c r="J177" s="248" t="s">
        <v>147</v>
      </c>
      <c r="K177" s="248" t="s">
        <v>147</v>
      </c>
      <c r="L177" s="248" t="s">
        <v>147</v>
      </c>
      <c r="M177" s="248" t="s">
        <v>147</v>
      </c>
      <c r="N177" s="247"/>
      <c r="O177" s="248" t="s">
        <v>147</v>
      </c>
      <c r="P177" s="248" t="s">
        <v>147</v>
      </c>
      <c r="Q177" s="247"/>
      <c r="R177" s="248">
        <v>85.02</v>
      </c>
      <c r="S177" s="248" t="s">
        <v>1213</v>
      </c>
      <c r="T177" s="248">
        <v>0.3</v>
      </c>
      <c r="U177" s="248" t="s">
        <v>147</v>
      </c>
      <c r="V177" s="247"/>
      <c r="W177" s="248" t="s">
        <v>147</v>
      </c>
      <c r="X177" s="248" t="s">
        <v>147</v>
      </c>
      <c r="Y177" s="247"/>
      <c r="Z177" s="248" t="s">
        <v>147</v>
      </c>
      <c r="AA177" s="247"/>
    </row>
    <row r="178" spans="1:27" ht="13.9" customHeight="1">
      <c r="A178" s="247" t="s">
        <v>524</v>
      </c>
      <c r="B178" s="247" t="s">
        <v>525</v>
      </c>
      <c r="C178" s="248" t="s">
        <v>187</v>
      </c>
      <c r="D178" s="248" t="s">
        <v>145</v>
      </c>
      <c r="E178" s="248">
        <v>37.997</v>
      </c>
      <c r="F178" s="248" t="s">
        <v>1211</v>
      </c>
      <c r="G178" s="248">
        <v>1.69</v>
      </c>
      <c r="H178" s="248" t="s">
        <v>1211</v>
      </c>
      <c r="I178" s="248">
        <v>4000</v>
      </c>
      <c r="J178" s="248" t="s">
        <v>147</v>
      </c>
      <c r="K178" s="248" t="s">
        <v>147</v>
      </c>
      <c r="L178" s="248" t="s">
        <v>147</v>
      </c>
      <c r="M178" s="248" t="s">
        <v>147</v>
      </c>
      <c r="N178" s="247"/>
      <c r="O178" s="248" t="s">
        <v>147</v>
      </c>
      <c r="P178" s="248">
        <v>1580</v>
      </c>
      <c r="Q178" s="248" t="s">
        <v>154</v>
      </c>
      <c r="R178" s="248">
        <v>85.02</v>
      </c>
      <c r="S178" s="248" t="s">
        <v>1211</v>
      </c>
      <c r="T178" s="248">
        <v>0.31966789003531998</v>
      </c>
      <c r="U178" s="248" t="s">
        <v>147</v>
      </c>
      <c r="V178" s="247"/>
      <c r="W178" s="248" t="s">
        <v>147</v>
      </c>
      <c r="X178" s="248">
        <v>144</v>
      </c>
      <c r="Y178" s="248" t="s">
        <v>154</v>
      </c>
      <c r="Z178" s="248" t="s">
        <v>147</v>
      </c>
      <c r="AA178" s="247"/>
    </row>
    <row r="179" spans="1:27" ht="13.9" customHeight="1">
      <c r="A179" s="247" t="s">
        <v>526</v>
      </c>
      <c r="B179" s="247" t="s">
        <v>527</v>
      </c>
      <c r="C179" s="248" t="s">
        <v>145</v>
      </c>
      <c r="D179" s="248" t="s">
        <v>145</v>
      </c>
      <c r="E179" s="248">
        <v>30.026</v>
      </c>
      <c r="F179" s="248" t="s">
        <v>1211</v>
      </c>
      <c r="G179" s="248">
        <v>400000</v>
      </c>
      <c r="H179" s="248" t="s">
        <v>1211</v>
      </c>
      <c r="I179" s="248" t="s">
        <v>147</v>
      </c>
      <c r="J179" s="248">
        <v>3.3700000000000001E-7</v>
      </c>
      <c r="K179" s="248">
        <v>1.38E-5</v>
      </c>
      <c r="L179" s="248">
        <v>9.5999999999999996E-6</v>
      </c>
      <c r="M179" s="248">
        <v>9.5999999999999996E-6</v>
      </c>
      <c r="N179" s="248" t="s">
        <v>1211</v>
      </c>
      <c r="O179" s="248">
        <v>5470</v>
      </c>
      <c r="P179" s="248">
        <v>5920</v>
      </c>
      <c r="Q179" s="248" t="s">
        <v>1222</v>
      </c>
      <c r="R179" s="248">
        <v>253.65</v>
      </c>
      <c r="S179" s="248" t="s">
        <v>1211</v>
      </c>
      <c r="T179" s="248">
        <v>0.34405147058823998</v>
      </c>
      <c r="U179" s="248">
        <v>3890</v>
      </c>
      <c r="V179" s="248" t="s">
        <v>1213</v>
      </c>
      <c r="W179" s="248">
        <v>2600</v>
      </c>
      <c r="X179" s="248">
        <v>408</v>
      </c>
      <c r="Y179" s="248" t="s">
        <v>148</v>
      </c>
      <c r="Z179" s="248">
        <v>7</v>
      </c>
      <c r="AA179" s="248" t="s">
        <v>154</v>
      </c>
    </row>
    <row r="180" spans="1:27" ht="13.9" customHeight="1">
      <c r="A180" s="247" t="s">
        <v>528</v>
      </c>
      <c r="B180" s="247" t="s">
        <v>529</v>
      </c>
      <c r="C180" s="248" t="s">
        <v>145</v>
      </c>
      <c r="D180" s="248" t="s">
        <v>145</v>
      </c>
      <c r="E180" s="248">
        <v>46.026000000000003</v>
      </c>
      <c r="F180" s="248" t="s">
        <v>1211</v>
      </c>
      <c r="G180" s="248">
        <v>1000000</v>
      </c>
      <c r="H180" s="248" t="s">
        <v>1211</v>
      </c>
      <c r="I180" s="248" t="s">
        <v>147</v>
      </c>
      <c r="J180" s="248">
        <v>1.67E-7</v>
      </c>
      <c r="K180" s="248">
        <v>6.8299999999999998E-6</v>
      </c>
      <c r="L180" s="248">
        <v>4.5299999999999998E-6</v>
      </c>
      <c r="M180" s="248">
        <v>4.5299999999999998E-6</v>
      </c>
      <c r="N180" s="248" t="s">
        <v>1211</v>
      </c>
      <c r="O180" s="248">
        <v>6130</v>
      </c>
      <c r="P180" s="248">
        <v>5420</v>
      </c>
      <c r="Q180" s="248" t="s">
        <v>154</v>
      </c>
      <c r="R180" s="248">
        <v>374.15</v>
      </c>
      <c r="S180" s="248" t="s">
        <v>1211</v>
      </c>
      <c r="T180" s="248">
        <v>0.35486904761905003</v>
      </c>
      <c r="U180" s="248">
        <v>42.6</v>
      </c>
      <c r="V180" s="248" t="s">
        <v>1211</v>
      </c>
      <c r="W180" s="248">
        <v>27.1</v>
      </c>
      <c r="X180" s="248">
        <v>588</v>
      </c>
      <c r="Y180" s="248" t="s">
        <v>154</v>
      </c>
      <c r="Z180" s="248">
        <v>18</v>
      </c>
      <c r="AA180" s="248" t="s">
        <v>154</v>
      </c>
    </row>
    <row r="181" spans="1:27" ht="13.9" customHeight="1">
      <c r="A181" s="247" t="s">
        <v>530</v>
      </c>
      <c r="B181" s="247" t="s">
        <v>531</v>
      </c>
      <c r="C181" s="248" t="s">
        <v>145</v>
      </c>
      <c r="D181" s="248" t="s">
        <v>145</v>
      </c>
      <c r="E181" s="248">
        <v>96.085999999999999</v>
      </c>
      <c r="F181" s="248" t="s">
        <v>1211</v>
      </c>
      <c r="G181" s="248">
        <v>74100</v>
      </c>
      <c r="H181" s="248" t="s">
        <v>1211</v>
      </c>
      <c r="I181" s="248" t="s">
        <v>147</v>
      </c>
      <c r="J181" s="248">
        <v>3.7699999999999999E-6</v>
      </c>
      <c r="K181" s="248">
        <v>1.54E-4</v>
      </c>
      <c r="L181" s="248">
        <v>6.4599999999999998E-5</v>
      </c>
      <c r="M181" s="248">
        <v>6.4599999999999998E-5</v>
      </c>
      <c r="N181" s="248" t="s">
        <v>1213</v>
      </c>
      <c r="O181" s="248">
        <v>12300</v>
      </c>
      <c r="P181" s="248">
        <v>10300</v>
      </c>
      <c r="Q181" s="248" t="s">
        <v>154</v>
      </c>
      <c r="R181" s="248">
        <v>434.85</v>
      </c>
      <c r="S181" s="248" t="s">
        <v>1211</v>
      </c>
      <c r="T181" s="248">
        <v>0.36417458777886003</v>
      </c>
      <c r="U181" s="248">
        <v>2.21</v>
      </c>
      <c r="V181" s="248" t="s">
        <v>1211</v>
      </c>
      <c r="W181" s="248">
        <v>0.88800000000000001</v>
      </c>
      <c r="X181" s="248">
        <v>670</v>
      </c>
      <c r="Y181" s="248" t="s">
        <v>148</v>
      </c>
      <c r="Z181" s="248">
        <v>2.1</v>
      </c>
      <c r="AA181" s="248" t="s">
        <v>154</v>
      </c>
    </row>
    <row r="182" spans="1:27" ht="13.9" customHeight="1">
      <c r="A182" s="247" t="s">
        <v>532</v>
      </c>
      <c r="B182" s="247" t="s">
        <v>533</v>
      </c>
      <c r="C182" s="248" t="s">
        <v>146</v>
      </c>
      <c r="D182" s="248" t="s">
        <v>145</v>
      </c>
      <c r="E182" s="248">
        <v>253.23</v>
      </c>
      <c r="F182" s="248" t="s">
        <v>1213</v>
      </c>
      <c r="G182" s="248">
        <v>4210</v>
      </c>
      <c r="H182" s="248" t="s">
        <v>1213</v>
      </c>
      <c r="I182" s="248" t="s">
        <v>147</v>
      </c>
      <c r="J182" s="248">
        <v>1.3299999999999999E-15</v>
      </c>
      <c r="K182" s="248">
        <v>5.44E-14</v>
      </c>
      <c r="L182" s="248" t="s">
        <v>147</v>
      </c>
      <c r="M182" s="248">
        <v>5.44E-14</v>
      </c>
      <c r="N182" s="248" t="s">
        <v>1213</v>
      </c>
      <c r="O182" s="248" t="s">
        <v>147</v>
      </c>
      <c r="P182" s="248" t="s">
        <v>147</v>
      </c>
      <c r="Q182" s="247"/>
      <c r="R182" s="248">
        <v>724.01</v>
      </c>
      <c r="S182" s="248" t="s">
        <v>1213</v>
      </c>
      <c r="T182" s="248">
        <v>0.3</v>
      </c>
      <c r="U182" s="248">
        <v>8.8200000000000006E-9</v>
      </c>
      <c r="V182" s="248" t="s">
        <v>1213</v>
      </c>
      <c r="W182" s="248" t="s">
        <v>147</v>
      </c>
      <c r="X182" s="248" t="s">
        <v>147</v>
      </c>
      <c r="Y182" s="247"/>
      <c r="Z182" s="248" t="s">
        <v>147</v>
      </c>
      <c r="AA182" s="247"/>
    </row>
    <row r="183" spans="1:27" ht="13.9" customHeight="1">
      <c r="A183" s="247" t="s">
        <v>534</v>
      </c>
      <c r="B183" s="247" t="s">
        <v>535</v>
      </c>
      <c r="C183" s="248" t="s">
        <v>146</v>
      </c>
      <c r="D183" s="248" t="s">
        <v>145</v>
      </c>
      <c r="E183" s="248">
        <v>251.33</v>
      </c>
      <c r="F183" s="248" t="s">
        <v>1211</v>
      </c>
      <c r="G183" s="248">
        <v>0.3</v>
      </c>
      <c r="H183" s="248" t="s">
        <v>1211</v>
      </c>
      <c r="I183" s="248" t="s">
        <v>147</v>
      </c>
      <c r="J183" s="248">
        <v>6.89E-9</v>
      </c>
      <c r="K183" s="248">
        <v>2.8200000000000001E-7</v>
      </c>
      <c r="L183" s="248" t="s">
        <v>147</v>
      </c>
      <c r="M183" s="248">
        <v>2.8200000000000001E-7</v>
      </c>
      <c r="N183" s="248" t="s">
        <v>1211</v>
      </c>
      <c r="O183" s="248" t="s">
        <v>147</v>
      </c>
      <c r="P183" s="248" t="s">
        <v>147</v>
      </c>
      <c r="Q183" s="247"/>
      <c r="R183" s="248">
        <v>628.47</v>
      </c>
      <c r="S183" s="248" t="s">
        <v>1213</v>
      </c>
      <c r="T183" s="248">
        <v>0.3</v>
      </c>
      <c r="U183" s="248">
        <v>8.3700000000000002E-5</v>
      </c>
      <c r="V183" s="248" t="s">
        <v>1211</v>
      </c>
      <c r="W183" s="248" t="s">
        <v>147</v>
      </c>
      <c r="X183" s="248" t="s">
        <v>147</v>
      </c>
      <c r="Y183" s="247"/>
      <c r="Z183" s="248" t="s">
        <v>147</v>
      </c>
      <c r="AA183" s="247"/>
    </row>
    <row r="184" spans="1:27" ht="13.9" customHeight="1">
      <c r="A184" s="247" t="s">
        <v>536</v>
      </c>
      <c r="B184" s="247" t="s">
        <v>537</v>
      </c>
      <c r="C184" s="248" t="s">
        <v>146</v>
      </c>
      <c r="D184" s="248" t="s">
        <v>145</v>
      </c>
      <c r="E184" s="248">
        <v>100.12</v>
      </c>
      <c r="F184" s="248" t="s">
        <v>1211</v>
      </c>
      <c r="G184" s="248">
        <v>224000</v>
      </c>
      <c r="H184" s="248" t="s">
        <v>1211</v>
      </c>
      <c r="I184" s="248" t="s">
        <v>147</v>
      </c>
      <c r="J184" s="248">
        <v>3.2999999999999998E-8</v>
      </c>
      <c r="K184" s="248">
        <v>1.35E-6</v>
      </c>
      <c r="L184" s="248">
        <v>5.6499999999999999E-7</v>
      </c>
      <c r="M184" s="248">
        <v>5.6499999999999999E-7</v>
      </c>
      <c r="N184" s="248" t="s">
        <v>1211</v>
      </c>
      <c r="O184" s="248">
        <v>12400</v>
      </c>
      <c r="P184" s="248">
        <v>9600</v>
      </c>
      <c r="Q184" s="248" t="s">
        <v>148</v>
      </c>
      <c r="R184" s="248">
        <v>461.15</v>
      </c>
      <c r="S184" s="248" t="s">
        <v>154</v>
      </c>
      <c r="T184" s="248">
        <v>0.40104696969697001</v>
      </c>
      <c r="U184" s="248">
        <v>0.6</v>
      </c>
      <c r="V184" s="248" t="s">
        <v>1211</v>
      </c>
      <c r="W184" s="248">
        <v>0.24099999999999999</v>
      </c>
      <c r="X184" s="248">
        <v>660</v>
      </c>
      <c r="Y184" s="248" t="s">
        <v>148</v>
      </c>
      <c r="Z184" s="248" t="s">
        <v>147</v>
      </c>
      <c r="AA184" s="247"/>
    </row>
    <row r="185" spans="1:27" ht="13.9" customHeight="1">
      <c r="A185" s="247" t="s">
        <v>538</v>
      </c>
      <c r="B185" s="247" t="s">
        <v>539</v>
      </c>
      <c r="C185" s="248" t="s">
        <v>145</v>
      </c>
      <c r="D185" s="248" t="s">
        <v>145</v>
      </c>
      <c r="E185" s="248">
        <v>72.063999999999993</v>
      </c>
      <c r="F185" s="248" t="s">
        <v>1211</v>
      </c>
      <c r="G185" s="248">
        <v>1000000</v>
      </c>
      <c r="H185" s="248" t="s">
        <v>1211</v>
      </c>
      <c r="I185" s="248" t="s">
        <v>147</v>
      </c>
      <c r="J185" s="248">
        <v>5.1099999999999996E-7</v>
      </c>
      <c r="K185" s="248">
        <v>2.09E-5</v>
      </c>
      <c r="L185" s="248">
        <v>1.1E-5</v>
      </c>
      <c r="M185" s="248">
        <v>1.1E-5</v>
      </c>
      <c r="N185" s="248" t="s">
        <v>1211</v>
      </c>
      <c r="O185" s="248">
        <v>9240</v>
      </c>
      <c r="P185" s="248">
        <v>7890</v>
      </c>
      <c r="Q185" s="248" t="s">
        <v>148</v>
      </c>
      <c r="R185" s="248">
        <v>385.65</v>
      </c>
      <c r="S185" s="248" t="s">
        <v>1211</v>
      </c>
      <c r="T185" s="248">
        <v>0.37733333333333002</v>
      </c>
      <c r="U185" s="248">
        <v>45.3</v>
      </c>
      <c r="V185" s="248" t="s">
        <v>1211</v>
      </c>
      <c r="W185" s="248">
        <v>22.9</v>
      </c>
      <c r="X185" s="248">
        <v>578</v>
      </c>
      <c r="Y185" s="258" t="s">
        <v>1214</v>
      </c>
      <c r="Z185" s="248" t="s">
        <v>147</v>
      </c>
      <c r="AA185" s="247"/>
    </row>
    <row r="186" spans="1:27" ht="13.9" customHeight="1">
      <c r="A186" s="247" t="s">
        <v>540</v>
      </c>
      <c r="B186" s="247" t="s">
        <v>541</v>
      </c>
      <c r="C186" s="248" t="s">
        <v>145</v>
      </c>
      <c r="D186" s="248" t="s">
        <v>145</v>
      </c>
      <c r="E186" s="248">
        <v>373.32</v>
      </c>
      <c r="F186" s="248" t="s">
        <v>1211</v>
      </c>
      <c r="G186" s="248">
        <v>0.18</v>
      </c>
      <c r="H186" s="248" t="s">
        <v>1211</v>
      </c>
      <c r="I186" s="248">
        <v>0.4</v>
      </c>
      <c r="J186" s="248">
        <v>2.9399999999999999E-4</v>
      </c>
      <c r="K186" s="248">
        <v>1.2E-2</v>
      </c>
      <c r="L186" s="248">
        <v>3.5899999999999999E-3</v>
      </c>
      <c r="M186" s="248">
        <v>3.5899999999999999E-3</v>
      </c>
      <c r="N186" s="248" t="s">
        <v>1211</v>
      </c>
      <c r="O186" s="248">
        <v>17000</v>
      </c>
      <c r="P186" s="248">
        <v>13000</v>
      </c>
      <c r="Q186" s="248" t="s">
        <v>1212</v>
      </c>
      <c r="R186" s="248">
        <v>583.15</v>
      </c>
      <c r="S186" s="248" t="s">
        <v>1211</v>
      </c>
      <c r="T186" s="248">
        <v>0.37733333333333002</v>
      </c>
      <c r="U186" s="248">
        <v>4.0000000000000002E-4</v>
      </c>
      <c r="V186" s="248" t="s">
        <v>1211</v>
      </c>
      <c r="W186" s="248">
        <v>1.1400000000000001E-4</v>
      </c>
      <c r="X186" s="248">
        <v>875</v>
      </c>
      <c r="Y186" s="258" t="s">
        <v>1214</v>
      </c>
      <c r="Z186" s="248" t="s">
        <v>147</v>
      </c>
      <c r="AA186" s="247"/>
    </row>
    <row r="187" spans="1:27" ht="13.9" customHeight="1">
      <c r="A187" s="247" t="s">
        <v>542</v>
      </c>
      <c r="B187" s="247" t="s">
        <v>543</v>
      </c>
      <c r="C187" s="248" t="s">
        <v>145</v>
      </c>
      <c r="D187" s="248" t="s">
        <v>145</v>
      </c>
      <c r="E187" s="248">
        <v>389.32</v>
      </c>
      <c r="F187" s="248" t="s">
        <v>1211</v>
      </c>
      <c r="G187" s="248">
        <v>0.2</v>
      </c>
      <c r="H187" s="248" t="s">
        <v>1211</v>
      </c>
      <c r="I187" s="248">
        <v>0.2</v>
      </c>
      <c r="J187" s="248">
        <v>2.0999999999999999E-5</v>
      </c>
      <c r="K187" s="248">
        <v>8.5899999999999995E-4</v>
      </c>
      <c r="L187" s="248">
        <v>1.8900000000000001E-4</v>
      </c>
      <c r="M187" s="248">
        <v>1.8900000000000001E-4</v>
      </c>
      <c r="N187" s="248" t="s">
        <v>1211</v>
      </c>
      <c r="O187" s="248">
        <v>21100</v>
      </c>
      <c r="P187" s="248">
        <v>16000</v>
      </c>
      <c r="Q187" s="248" t="s">
        <v>1212</v>
      </c>
      <c r="R187" s="248">
        <v>613.96</v>
      </c>
      <c r="S187" s="248" t="s">
        <v>1213</v>
      </c>
      <c r="T187" s="248">
        <v>0.37733333333333002</v>
      </c>
      <c r="U187" s="248">
        <v>1.95E-5</v>
      </c>
      <c r="V187" s="248" t="s">
        <v>1211</v>
      </c>
      <c r="W187" s="248">
        <v>4.1200000000000004E-6</v>
      </c>
      <c r="X187" s="248">
        <v>921</v>
      </c>
      <c r="Y187" s="258" t="s">
        <v>1214</v>
      </c>
      <c r="Z187" s="248" t="s">
        <v>147</v>
      </c>
      <c r="AA187" s="247"/>
    </row>
    <row r="188" spans="1:27" ht="13.9" customHeight="1">
      <c r="A188" s="247" t="s">
        <v>544</v>
      </c>
      <c r="B188" s="247" t="s">
        <v>545</v>
      </c>
      <c r="C188" s="248" t="s">
        <v>145</v>
      </c>
      <c r="D188" s="248" t="s">
        <v>145</v>
      </c>
      <c r="E188" s="248">
        <v>395.33</v>
      </c>
      <c r="F188" s="248" t="s">
        <v>1211</v>
      </c>
      <c r="G188" s="248">
        <v>7.5299999999999998E-4</v>
      </c>
      <c r="H188" s="248" t="s">
        <v>1211</v>
      </c>
      <c r="I188" s="248" t="s">
        <v>147</v>
      </c>
      <c r="J188" s="248">
        <v>5.0699999999999999E-5</v>
      </c>
      <c r="K188" s="248">
        <v>2.0699999999999998E-3</v>
      </c>
      <c r="L188" s="248" t="s">
        <v>147</v>
      </c>
      <c r="M188" s="248">
        <v>2.0699999999999998E-3</v>
      </c>
      <c r="N188" s="248" t="s">
        <v>1211</v>
      </c>
      <c r="O188" s="248" t="s">
        <v>147</v>
      </c>
      <c r="P188" s="248" t="s">
        <v>147</v>
      </c>
      <c r="Q188" s="247"/>
      <c r="R188" s="248">
        <v>688.75</v>
      </c>
      <c r="S188" s="248" t="s">
        <v>1213</v>
      </c>
      <c r="T188" s="248">
        <v>0.37733333333333002</v>
      </c>
      <c r="U188" s="248">
        <v>1.3E-7</v>
      </c>
      <c r="V188" s="248" t="s">
        <v>1211</v>
      </c>
      <c r="W188" s="248" t="s">
        <v>147</v>
      </c>
      <c r="X188" s="248">
        <v>1030</v>
      </c>
      <c r="Y188" s="258" t="s">
        <v>1214</v>
      </c>
      <c r="Z188" s="248" t="s">
        <v>147</v>
      </c>
      <c r="AA188" s="247"/>
    </row>
    <row r="189" spans="1:27" ht="13.9" customHeight="1">
      <c r="A189" s="247" t="s">
        <v>547</v>
      </c>
      <c r="B189" s="247" t="s">
        <v>548</v>
      </c>
      <c r="C189" s="248" t="s">
        <v>145</v>
      </c>
      <c r="D189" s="248" t="s">
        <v>145</v>
      </c>
      <c r="E189" s="248">
        <v>409.31</v>
      </c>
      <c r="F189" s="248" t="s">
        <v>1211</v>
      </c>
      <c r="G189" s="248">
        <v>1.35E-6</v>
      </c>
      <c r="H189" s="248" t="s">
        <v>1211</v>
      </c>
      <c r="I189" s="248" t="s">
        <v>147</v>
      </c>
      <c r="J189" s="248">
        <v>1.4100000000000001E-5</v>
      </c>
      <c r="K189" s="248">
        <v>5.7600000000000001E-4</v>
      </c>
      <c r="L189" s="248" t="s">
        <v>147</v>
      </c>
      <c r="M189" s="248">
        <v>5.7600000000000001E-4</v>
      </c>
      <c r="N189" s="248" t="s">
        <v>1213</v>
      </c>
      <c r="O189" s="248" t="s">
        <v>147</v>
      </c>
      <c r="P189" s="248" t="s">
        <v>147</v>
      </c>
      <c r="Q189" s="247"/>
      <c r="R189" s="248">
        <v>712.16</v>
      </c>
      <c r="S189" s="248" t="s">
        <v>1213</v>
      </c>
      <c r="T189" s="248">
        <v>0.3</v>
      </c>
      <c r="U189" s="248">
        <v>3.5299999999999997E-11</v>
      </c>
      <c r="V189" s="248" t="s">
        <v>1213</v>
      </c>
      <c r="W189" s="248" t="s">
        <v>147</v>
      </c>
      <c r="X189" s="248" t="s">
        <v>147</v>
      </c>
      <c r="Y189" s="247"/>
      <c r="Z189" s="248" t="s">
        <v>147</v>
      </c>
      <c r="AA189" s="247"/>
    </row>
    <row r="190" spans="1:27" ht="13.9" customHeight="1">
      <c r="A190" s="247" t="s">
        <v>549</v>
      </c>
      <c r="B190" s="247" t="s">
        <v>550</v>
      </c>
      <c r="C190" s="248" t="s">
        <v>145</v>
      </c>
      <c r="D190" s="248" t="s">
        <v>145</v>
      </c>
      <c r="E190" s="248">
        <v>114.19</v>
      </c>
      <c r="F190" s="248" t="s">
        <v>1211</v>
      </c>
      <c r="G190" s="248">
        <v>1250</v>
      </c>
      <c r="H190" s="248" t="s">
        <v>1211</v>
      </c>
      <c r="I190" s="248" t="s">
        <v>147</v>
      </c>
      <c r="J190" s="248">
        <v>2.7E-4</v>
      </c>
      <c r="K190" s="248">
        <v>1.0999999999999999E-2</v>
      </c>
      <c r="L190" s="248">
        <v>4.9199999999999999E-3</v>
      </c>
      <c r="M190" s="248">
        <v>4.9199999999999999E-3</v>
      </c>
      <c r="N190" s="248" t="s">
        <v>1211</v>
      </c>
      <c r="O190" s="248">
        <v>11500</v>
      </c>
      <c r="P190" s="248">
        <v>9270</v>
      </c>
      <c r="Q190" s="248" t="s">
        <v>148</v>
      </c>
      <c r="R190" s="248">
        <v>425.95</v>
      </c>
      <c r="S190" s="248" t="s">
        <v>1211</v>
      </c>
      <c r="T190" s="248">
        <v>0.39502950713358997</v>
      </c>
      <c r="U190" s="248">
        <v>3.52</v>
      </c>
      <c r="V190" s="248" t="s">
        <v>1211</v>
      </c>
      <c r="W190" s="248">
        <v>1.5</v>
      </c>
      <c r="X190" s="248">
        <v>617</v>
      </c>
      <c r="Y190" s="248" t="s">
        <v>154</v>
      </c>
      <c r="Z190" s="248" t="s">
        <v>147</v>
      </c>
      <c r="AA190" s="247"/>
    </row>
    <row r="191" spans="1:27" ht="13.9" customHeight="1">
      <c r="A191" s="247" t="s">
        <v>551</v>
      </c>
      <c r="B191" s="247" t="s">
        <v>552</v>
      </c>
      <c r="C191" s="248" t="s">
        <v>145</v>
      </c>
      <c r="D191" s="248" t="s">
        <v>145</v>
      </c>
      <c r="E191" s="248">
        <v>100.21</v>
      </c>
      <c r="F191" s="248" t="s">
        <v>1211</v>
      </c>
      <c r="G191" s="248">
        <v>3.4</v>
      </c>
      <c r="H191" s="248" t="s">
        <v>1211</v>
      </c>
      <c r="I191" s="248" t="s">
        <v>147</v>
      </c>
      <c r="J191" s="248">
        <v>2</v>
      </c>
      <c r="K191" s="248">
        <v>81.8</v>
      </c>
      <c r="L191" s="248">
        <v>44.1</v>
      </c>
      <c r="M191" s="248">
        <v>44.1</v>
      </c>
      <c r="N191" s="248" t="s">
        <v>1213</v>
      </c>
      <c r="O191" s="248">
        <v>8930</v>
      </c>
      <c r="P191" s="248">
        <v>7590</v>
      </c>
      <c r="Q191" s="248" t="s">
        <v>154</v>
      </c>
      <c r="R191" s="248">
        <v>371.65</v>
      </c>
      <c r="S191" s="248" t="s">
        <v>1211</v>
      </c>
      <c r="T191" s="248">
        <v>0.39320385113868001</v>
      </c>
      <c r="U191" s="248">
        <v>46</v>
      </c>
      <c r="V191" s="248" t="s">
        <v>1211</v>
      </c>
      <c r="W191" s="248">
        <v>23.8</v>
      </c>
      <c r="X191" s="248">
        <v>540</v>
      </c>
      <c r="Y191" s="248" t="s">
        <v>154</v>
      </c>
      <c r="Z191" s="248">
        <v>1.05</v>
      </c>
      <c r="AA191" s="248" t="s">
        <v>154</v>
      </c>
    </row>
    <row r="192" spans="1:27" ht="13.9" customHeight="1">
      <c r="A192" s="247" t="s">
        <v>553</v>
      </c>
      <c r="B192" s="247" t="s">
        <v>554</v>
      </c>
      <c r="C192" s="248" t="s">
        <v>145</v>
      </c>
      <c r="D192" s="248" t="s">
        <v>145</v>
      </c>
      <c r="E192" s="248">
        <v>284.77999999999997</v>
      </c>
      <c r="F192" s="248" t="s">
        <v>1211</v>
      </c>
      <c r="G192" s="248">
        <v>6.1999999999999998E-3</v>
      </c>
      <c r="H192" s="248" t="s">
        <v>1211</v>
      </c>
      <c r="I192" s="248">
        <v>1</v>
      </c>
      <c r="J192" s="248">
        <v>1.6999999999999999E-3</v>
      </c>
      <c r="K192" s="248">
        <v>6.9500000000000006E-2</v>
      </c>
      <c r="L192" s="248">
        <v>2.1100000000000001E-2</v>
      </c>
      <c r="M192" s="248">
        <v>2.1100000000000001E-2</v>
      </c>
      <c r="N192" s="248" t="s">
        <v>1211</v>
      </c>
      <c r="O192" s="248">
        <v>16700</v>
      </c>
      <c r="P192" s="248">
        <v>11700</v>
      </c>
      <c r="Q192" s="258" t="s">
        <v>1215</v>
      </c>
      <c r="R192" s="248">
        <v>598.15</v>
      </c>
      <c r="S192" s="248" t="s">
        <v>1211</v>
      </c>
      <c r="T192" s="248">
        <v>0.41</v>
      </c>
      <c r="U192" s="248">
        <v>1.8E-5</v>
      </c>
      <c r="V192" s="248" t="s">
        <v>1211</v>
      </c>
      <c r="W192" s="248">
        <v>5.2499999999999997E-6</v>
      </c>
      <c r="X192" s="248">
        <v>825</v>
      </c>
      <c r="Y192" s="248" t="s">
        <v>148</v>
      </c>
      <c r="Z192" s="248">
        <v>3.5</v>
      </c>
      <c r="AA192" s="248" t="s">
        <v>148</v>
      </c>
    </row>
    <row r="193" spans="1:27" ht="13.9" customHeight="1">
      <c r="A193" s="247" t="s">
        <v>556</v>
      </c>
      <c r="B193" s="247" t="s">
        <v>557</v>
      </c>
      <c r="C193" s="248" t="s">
        <v>145</v>
      </c>
      <c r="D193" s="248" t="s">
        <v>145</v>
      </c>
      <c r="E193" s="248">
        <v>360.88</v>
      </c>
      <c r="F193" s="248" t="s">
        <v>1211</v>
      </c>
      <c r="G193" s="248">
        <v>2.2300000000000002E-3</v>
      </c>
      <c r="H193" s="248" t="s">
        <v>1211</v>
      </c>
      <c r="I193" s="248" t="s">
        <v>147</v>
      </c>
      <c r="J193" s="248">
        <v>6.8499999999999998E-5</v>
      </c>
      <c r="K193" s="248">
        <v>2.8E-3</v>
      </c>
      <c r="L193" s="248" t="s">
        <v>147</v>
      </c>
      <c r="M193" s="248">
        <v>2.8E-3</v>
      </c>
      <c r="N193" s="248" t="s">
        <v>1211</v>
      </c>
      <c r="O193" s="248" t="s">
        <v>147</v>
      </c>
      <c r="P193" s="248" t="s">
        <v>147</v>
      </c>
      <c r="Q193" s="247"/>
      <c r="R193" s="248">
        <v>670.05</v>
      </c>
      <c r="S193" s="248" t="s">
        <v>1213</v>
      </c>
      <c r="T193" s="248">
        <v>0.37733333333333002</v>
      </c>
      <c r="U193" s="248">
        <v>5.8100000000000003E-7</v>
      </c>
      <c r="V193" s="248" t="s">
        <v>1211</v>
      </c>
      <c r="W193" s="248" t="s">
        <v>147</v>
      </c>
      <c r="X193" s="248">
        <v>1010</v>
      </c>
      <c r="Y193" s="258" t="s">
        <v>1214</v>
      </c>
      <c r="Z193" s="248" t="s">
        <v>147</v>
      </c>
      <c r="AA193" s="247"/>
    </row>
    <row r="194" spans="1:27" ht="13.9" customHeight="1">
      <c r="A194" s="247" t="s">
        <v>558</v>
      </c>
      <c r="B194" s="247" t="s">
        <v>559</v>
      </c>
      <c r="C194" s="248" t="s">
        <v>145</v>
      </c>
      <c r="D194" s="248" t="s">
        <v>145</v>
      </c>
      <c r="E194" s="248">
        <v>360.88</v>
      </c>
      <c r="F194" s="248" t="s">
        <v>1211</v>
      </c>
      <c r="G194" s="248">
        <v>1.65E-3</v>
      </c>
      <c r="H194" s="248" t="s">
        <v>1213</v>
      </c>
      <c r="I194" s="248" t="s">
        <v>147</v>
      </c>
      <c r="J194" s="248">
        <v>1.6200000000000001E-4</v>
      </c>
      <c r="K194" s="248">
        <v>6.62E-3</v>
      </c>
      <c r="L194" s="248" t="s">
        <v>147</v>
      </c>
      <c r="M194" s="248">
        <v>6.62E-3</v>
      </c>
      <c r="N194" s="248" t="s">
        <v>1213</v>
      </c>
      <c r="O194" s="248" t="s">
        <v>147</v>
      </c>
      <c r="P194" s="248" t="s">
        <v>147</v>
      </c>
      <c r="Q194" s="247"/>
      <c r="R194" s="248">
        <v>670.05</v>
      </c>
      <c r="S194" s="248" t="s">
        <v>1213</v>
      </c>
      <c r="T194" s="248">
        <v>0.37733333333333002</v>
      </c>
      <c r="U194" s="248">
        <v>5.8100000000000003E-7</v>
      </c>
      <c r="V194" s="248" t="s">
        <v>1213</v>
      </c>
      <c r="W194" s="248" t="s">
        <v>147</v>
      </c>
      <c r="X194" s="248">
        <v>1010</v>
      </c>
      <c r="Y194" s="258" t="s">
        <v>1214</v>
      </c>
      <c r="Z194" s="248" t="s">
        <v>147</v>
      </c>
      <c r="AA194" s="247"/>
    </row>
    <row r="195" spans="1:27" ht="13.9" customHeight="1">
      <c r="A195" s="247" t="s">
        <v>560</v>
      </c>
      <c r="B195" s="247" t="s">
        <v>561</v>
      </c>
      <c r="C195" s="248" t="s">
        <v>145</v>
      </c>
      <c r="D195" s="248" t="s">
        <v>145</v>
      </c>
      <c r="E195" s="248">
        <v>360.88</v>
      </c>
      <c r="F195" s="248" t="s">
        <v>1211</v>
      </c>
      <c r="G195" s="248">
        <v>5.3299999999999997E-3</v>
      </c>
      <c r="H195" s="248" t="s">
        <v>1211</v>
      </c>
      <c r="I195" s="248" t="s">
        <v>147</v>
      </c>
      <c r="J195" s="248">
        <v>1.4300000000000001E-4</v>
      </c>
      <c r="K195" s="248">
        <v>5.8500000000000002E-3</v>
      </c>
      <c r="L195" s="248">
        <v>1.5399999999999999E-3</v>
      </c>
      <c r="M195" s="248">
        <v>1.5399999999999999E-3</v>
      </c>
      <c r="N195" s="248" t="s">
        <v>1213</v>
      </c>
      <c r="O195" s="248">
        <v>18700</v>
      </c>
      <c r="P195" s="248">
        <v>14000</v>
      </c>
      <c r="Q195" s="248" t="s">
        <v>148</v>
      </c>
      <c r="R195" s="248">
        <v>670.05</v>
      </c>
      <c r="S195" s="248" t="s">
        <v>1213</v>
      </c>
      <c r="T195" s="248">
        <v>0.37733333333333002</v>
      </c>
      <c r="U195" s="248">
        <v>1.61E-6</v>
      </c>
      <c r="V195" s="248" t="s">
        <v>1211</v>
      </c>
      <c r="W195" s="248">
        <v>4.0600000000000001E-7</v>
      </c>
      <c r="X195" s="248">
        <v>1010</v>
      </c>
      <c r="Y195" s="258" t="s">
        <v>1214</v>
      </c>
      <c r="Z195" s="248" t="s">
        <v>147</v>
      </c>
      <c r="AA195" s="247"/>
    </row>
    <row r="196" spans="1:27" ht="13.9" customHeight="1">
      <c r="A196" s="247" t="s">
        <v>562</v>
      </c>
      <c r="B196" s="247" t="s">
        <v>563</v>
      </c>
      <c r="C196" s="248" t="s">
        <v>145</v>
      </c>
      <c r="D196" s="248" t="s">
        <v>145</v>
      </c>
      <c r="E196" s="248">
        <v>360.88</v>
      </c>
      <c r="F196" s="248" t="s">
        <v>1211</v>
      </c>
      <c r="G196" s="248">
        <v>5.1000000000000004E-4</v>
      </c>
      <c r="H196" s="248" t="s">
        <v>1211</v>
      </c>
      <c r="I196" s="248" t="s">
        <v>147</v>
      </c>
      <c r="J196" s="248">
        <v>6.8499999999999998E-5</v>
      </c>
      <c r="K196" s="248">
        <v>2.8E-3</v>
      </c>
      <c r="L196" s="248">
        <v>7.36E-4</v>
      </c>
      <c r="M196" s="248">
        <v>7.36E-4</v>
      </c>
      <c r="N196" s="248" t="s">
        <v>1211</v>
      </c>
      <c r="O196" s="248">
        <v>18700</v>
      </c>
      <c r="P196" s="248">
        <v>14000</v>
      </c>
      <c r="Q196" s="248" t="s">
        <v>148</v>
      </c>
      <c r="R196" s="248">
        <v>670.05</v>
      </c>
      <c r="S196" s="248" t="s">
        <v>1213</v>
      </c>
      <c r="T196" s="248">
        <v>0.37733333333333002</v>
      </c>
      <c r="U196" s="248">
        <v>5.8100000000000003E-7</v>
      </c>
      <c r="V196" s="248" t="s">
        <v>1211</v>
      </c>
      <c r="W196" s="248">
        <v>1.4600000000000001E-7</v>
      </c>
      <c r="X196" s="248">
        <v>1010</v>
      </c>
      <c r="Y196" s="258" t="s">
        <v>1214</v>
      </c>
      <c r="Z196" s="248" t="s">
        <v>147</v>
      </c>
      <c r="AA196" s="247"/>
    </row>
    <row r="197" spans="1:27" ht="13.9" customHeight="1">
      <c r="A197" s="247" t="s">
        <v>564</v>
      </c>
      <c r="B197" s="247" t="s">
        <v>565</v>
      </c>
      <c r="C197" s="248" t="s">
        <v>145</v>
      </c>
      <c r="D197" s="248" t="s">
        <v>145</v>
      </c>
      <c r="E197" s="248">
        <v>260.76</v>
      </c>
      <c r="F197" s="248" t="s">
        <v>1211</v>
      </c>
      <c r="G197" s="248">
        <v>3.2</v>
      </c>
      <c r="H197" s="248" t="s">
        <v>1211</v>
      </c>
      <c r="I197" s="248" t="s">
        <v>147</v>
      </c>
      <c r="J197" s="248">
        <v>1.03E-2</v>
      </c>
      <c r="K197" s="248">
        <v>0.42099999999999999</v>
      </c>
      <c r="L197" s="248">
        <v>0.17199999999999999</v>
      </c>
      <c r="M197" s="248">
        <v>0.17199999999999999</v>
      </c>
      <c r="N197" s="248" t="s">
        <v>1211</v>
      </c>
      <c r="O197" s="248">
        <v>12700</v>
      </c>
      <c r="P197" s="248">
        <v>10200</v>
      </c>
      <c r="Q197" s="248" t="s">
        <v>1212</v>
      </c>
      <c r="R197" s="248">
        <v>488.15</v>
      </c>
      <c r="S197" s="248" t="s">
        <v>1211</v>
      </c>
      <c r="T197" s="248">
        <v>0.373472899729</v>
      </c>
      <c r="U197" s="248">
        <v>0.22</v>
      </c>
      <c r="V197" s="248" t="s">
        <v>1211</v>
      </c>
      <c r="W197" s="248">
        <v>8.5900000000000004E-2</v>
      </c>
      <c r="X197" s="248">
        <v>738</v>
      </c>
      <c r="Y197" s="248" t="s">
        <v>148</v>
      </c>
      <c r="Z197" s="248">
        <v>2.9</v>
      </c>
      <c r="AA197" s="248" t="s">
        <v>148</v>
      </c>
    </row>
    <row r="198" spans="1:27" ht="13.9" customHeight="1">
      <c r="A198" s="247" t="s">
        <v>566</v>
      </c>
      <c r="B198" s="247" t="s">
        <v>567</v>
      </c>
      <c r="C198" s="248" t="s">
        <v>146</v>
      </c>
      <c r="D198" s="248" t="s">
        <v>145</v>
      </c>
      <c r="E198" s="248">
        <v>290.83</v>
      </c>
      <c r="F198" s="248" t="s">
        <v>1211</v>
      </c>
      <c r="G198" s="248">
        <v>2</v>
      </c>
      <c r="H198" s="248" t="s">
        <v>1211</v>
      </c>
      <c r="I198" s="248" t="s">
        <v>147</v>
      </c>
      <c r="J198" s="248">
        <v>6.7000000000000002E-6</v>
      </c>
      <c r="K198" s="248">
        <v>2.7399999999999999E-4</v>
      </c>
      <c r="L198" s="248" t="s">
        <v>147</v>
      </c>
      <c r="M198" s="248">
        <v>2.7399999999999999E-4</v>
      </c>
      <c r="N198" s="248" t="s">
        <v>1211</v>
      </c>
      <c r="O198" s="248" t="s">
        <v>147</v>
      </c>
      <c r="P198" s="248">
        <v>11900</v>
      </c>
      <c r="Q198" s="248" t="s">
        <v>148</v>
      </c>
      <c r="R198" s="248">
        <v>561.15</v>
      </c>
      <c r="S198" s="248" t="s">
        <v>1211</v>
      </c>
      <c r="T198" s="248">
        <v>0.3</v>
      </c>
      <c r="U198" s="248">
        <v>3.5200000000000002E-5</v>
      </c>
      <c r="V198" s="248" t="s">
        <v>1213</v>
      </c>
      <c r="W198" s="248" t="s">
        <v>147</v>
      </c>
      <c r="X198" s="248" t="s">
        <v>147</v>
      </c>
      <c r="Y198" s="247"/>
      <c r="Z198" s="248" t="s">
        <v>147</v>
      </c>
      <c r="AA198" s="247"/>
    </row>
    <row r="199" spans="1:27" ht="13.9" customHeight="1">
      <c r="A199" s="247" t="s">
        <v>568</v>
      </c>
      <c r="B199" s="247" t="s">
        <v>569</v>
      </c>
      <c r="C199" s="248" t="s">
        <v>146</v>
      </c>
      <c r="D199" s="248" t="s">
        <v>145</v>
      </c>
      <c r="E199" s="248">
        <v>290.83</v>
      </c>
      <c r="F199" s="248" t="s">
        <v>1211</v>
      </c>
      <c r="G199" s="248">
        <v>0.24</v>
      </c>
      <c r="H199" s="248" t="s">
        <v>1211</v>
      </c>
      <c r="I199" s="248" t="s">
        <v>147</v>
      </c>
      <c r="J199" s="248">
        <v>4.4000000000000002E-7</v>
      </c>
      <c r="K199" s="248">
        <v>1.8E-5</v>
      </c>
      <c r="L199" s="248" t="s">
        <v>147</v>
      </c>
      <c r="M199" s="248">
        <v>1.8E-5</v>
      </c>
      <c r="N199" s="248" t="s">
        <v>1211</v>
      </c>
      <c r="O199" s="248" t="s">
        <v>147</v>
      </c>
      <c r="P199" s="248">
        <v>12200</v>
      </c>
      <c r="Q199" s="248" t="s">
        <v>148</v>
      </c>
      <c r="R199" s="248">
        <v>596.54999999999995</v>
      </c>
      <c r="S199" s="248" t="s">
        <v>1211</v>
      </c>
      <c r="T199" s="248">
        <v>0.3</v>
      </c>
      <c r="U199" s="248">
        <v>3.5999999999999999E-7</v>
      </c>
      <c r="V199" s="248" t="s">
        <v>1211</v>
      </c>
      <c r="W199" s="248" t="s">
        <v>147</v>
      </c>
      <c r="X199" s="248" t="s">
        <v>147</v>
      </c>
      <c r="Y199" s="247"/>
      <c r="Z199" s="248" t="s">
        <v>147</v>
      </c>
      <c r="AA199" s="247"/>
    </row>
    <row r="200" spans="1:27" ht="13.9" customHeight="1">
      <c r="A200" s="247" t="s">
        <v>570</v>
      </c>
      <c r="B200" s="247" t="s">
        <v>571</v>
      </c>
      <c r="C200" s="248" t="s">
        <v>146</v>
      </c>
      <c r="D200" s="248" t="s">
        <v>145</v>
      </c>
      <c r="E200" s="248">
        <v>290.83</v>
      </c>
      <c r="F200" s="248" t="s">
        <v>1211</v>
      </c>
      <c r="G200" s="248">
        <v>7.3</v>
      </c>
      <c r="H200" s="248" t="s">
        <v>1211</v>
      </c>
      <c r="I200" s="248">
        <v>0.2</v>
      </c>
      <c r="J200" s="248">
        <v>5.1399999999999999E-6</v>
      </c>
      <c r="K200" s="248">
        <v>2.1000000000000001E-4</v>
      </c>
      <c r="L200" s="248" t="s">
        <v>147</v>
      </c>
      <c r="M200" s="248">
        <v>2.1000000000000001E-4</v>
      </c>
      <c r="N200" s="248" t="s">
        <v>1211</v>
      </c>
      <c r="O200" s="248" t="s">
        <v>147</v>
      </c>
      <c r="P200" s="248">
        <v>12700</v>
      </c>
      <c r="Q200" s="248" t="s">
        <v>148</v>
      </c>
      <c r="R200" s="248">
        <v>596.54999999999995</v>
      </c>
      <c r="S200" s="248" t="s">
        <v>1211</v>
      </c>
      <c r="T200" s="248">
        <v>0.3</v>
      </c>
      <c r="U200" s="248">
        <v>4.1999999999999998E-5</v>
      </c>
      <c r="V200" s="248" t="s">
        <v>1211</v>
      </c>
      <c r="W200" s="248" t="s">
        <v>147</v>
      </c>
      <c r="X200" s="248" t="s">
        <v>147</v>
      </c>
      <c r="Y200" s="247"/>
      <c r="Z200" s="248" t="s">
        <v>147</v>
      </c>
      <c r="AA200" s="247"/>
    </row>
    <row r="201" spans="1:27" ht="13.9" customHeight="1">
      <c r="A201" s="247" t="s">
        <v>572</v>
      </c>
      <c r="B201" s="247" t="s">
        <v>573</v>
      </c>
      <c r="C201" s="248" t="s">
        <v>146</v>
      </c>
      <c r="D201" s="248" t="s">
        <v>145</v>
      </c>
      <c r="E201" s="248">
        <v>290.83</v>
      </c>
      <c r="F201" s="248" t="s">
        <v>1211</v>
      </c>
      <c r="G201" s="248">
        <v>8</v>
      </c>
      <c r="H201" s="248" t="s">
        <v>1211</v>
      </c>
      <c r="I201" s="248" t="s">
        <v>147</v>
      </c>
      <c r="J201" s="248">
        <v>5.1399999999999999E-6</v>
      </c>
      <c r="K201" s="248">
        <v>2.1000000000000001E-4</v>
      </c>
      <c r="L201" s="248" t="s">
        <v>147</v>
      </c>
      <c r="M201" s="248">
        <v>2.1000000000000001E-4</v>
      </c>
      <c r="N201" s="248" t="s">
        <v>1213</v>
      </c>
      <c r="O201" s="248" t="s">
        <v>147</v>
      </c>
      <c r="P201" s="248">
        <v>12200</v>
      </c>
      <c r="Q201" s="248" t="s">
        <v>148</v>
      </c>
      <c r="R201" s="248">
        <v>561.15</v>
      </c>
      <c r="S201" s="248" t="s">
        <v>1213</v>
      </c>
      <c r="T201" s="248">
        <v>0.3</v>
      </c>
      <c r="U201" s="248">
        <v>3.5200000000000002E-5</v>
      </c>
      <c r="V201" s="248" t="s">
        <v>1213</v>
      </c>
      <c r="W201" s="248" t="s">
        <v>147</v>
      </c>
      <c r="X201" s="248" t="s">
        <v>147</v>
      </c>
      <c r="Y201" s="247"/>
      <c r="Z201" s="248" t="s">
        <v>147</v>
      </c>
      <c r="AA201" s="247"/>
    </row>
    <row r="202" spans="1:27" ht="13.9" customHeight="1">
      <c r="A202" s="247" t="s">
        <v>574</v>
      </c>
      <c r="B202" s="247" t="s">
        <v>575</v>
      </c>
      <c r="C202" s="248" t="s">
        <v>145</v>
      </c>
      <c r="D202" s="248" t="s">
        <v>145</v>
      </c>
      <c r="E202" s="248">
        <v>272.77</v>
      </c>
      <c r="F202" s="248" t="s">
        <v>1211</v>
      </c>
      <c r="G202" s="248">
        <v>1.8</v>
      </c>
      <c r="H202" s="248" t="s">
        <v>1211</v>
      </c>
      <c r="I202" s="248">
        <v>50</v>
      </c>
      <c r="J202" s="248">
        <v>2.7E-2</v>
      </c>
      <c r="K202" s="248">
        <v>1.1000000000000001</v>
      </c>
      <c r="L202" s="248">
        <v>1.83E-2</v>
      </c>
      <c r="M202" s="248">
        <v>1.83E-2</v>
      </c>
      <c r="N202" s="248" t="s">
        <v>1211</v>
      </c>
      <c r="O202" s="248">
        <v>56100</v>
      </c>
      <c r="P202" s="248">
        <v>43000</v>
      </c>
      <c r="Q202" s="258" t="s">
        <v>1215</v>
      </c>
      <c r="R202" s="248">
        <v>512.15</v>
      </c>
      <c r="S202" s="248" t="s">
        <v>1211</v>
      </c>
      <c r="T202" s="248">
        <v>0.39203083109920001</v>
      </c>
      <c r="U202" s="248">
        <v>0.06</v>
      </c>
      <c r="V202" s="248" t="s">
        <v>1211</v>
      </c>
      <c r="W202" s="248">
        <v>9.5399999999999999E-4</v>
      </c>
      <c r="X202" s="248">
        <v>746</v>
      </c>
      <c r="Y202" s="248" t="s">
        <v>148</v>
      </c>
      <c r="Z202" s="248" t="s">
        <v>147</v>
      </c>
      <c r="AA202" s="247"/>
    </row>
    <row r="203" spans="1:27" ht="13.9" customHeight="1">
      <c r="A203" s="247" t="s">
        <v>577</v>
      </c>
      <c r="B203" s="247" t="s">
        <v>578</v>
      </c>
      <c r="C203" s="248" t="s">
        <v>146</v>
      </c>
      <c r="D203" s="248" t="s">
        <v>145</v>
      </c>
      <c r="E203" s="248">
        <v>390.87</v>
      </c>
      <c r="F203" s="248" t="s">
        <v>1211</v>
      </c>
      <c r="G203" s="248">
        <v>4.4000000000000002E-6</v>
      </c>
      <c r="H203" s="248" t="s">
        <v>1211</v>
      </c>
      <c r="I203" s="248" t="s">
        <v>147</v>
      </c>
      <c r="J203" s="248">
        <v>3.9500000000000003E-6</v>
      </c>
      <c r="K203" s="248">
        <v>1.6100000000000001E-4</v>
      </c>
      <c r="L203" s="248" t="s">
        <v>147</v>
      </c>
      <c r="M203" s="248">
        <v>1.6100000000000001E-4</v>
      </c>
      <c r="N203" s="248" t="s">
        <v>1211</v>
      </c>
      <c r="O203" s="248" t="s">
        <v>147</v>
      </c>
      <c r="P203" s="248" t="s">
        <v>147</v>
      </c>
      <c r="Q203" s="247"/>
      <c r="R203" s="248">
        <v>689.7</v>
      </c>
      <c r="S203" s="248" t="s">
        <v>1213</v>
      </c>
      <c r="T203" s="248">
        <v>0.3</v>
      </c>
      <c r="U203" s="248">
        <v>3.83E-11</v>
      </c>
      <c r="V203" s="248" t="s">
        <v>1211</v>
      </c>
      <c r="W203" s="248" t="s">
        <v>147</v>
      </c>
      <c r="X203" s="248" t="s">
        <v>147</v>
      </c>
      <c r="Y203" s="247"/>
      <c r="Z203" s="248" t="s">
        <v>147</v>
      </c>
      <c r="AA203" s="247"/>
    </row>
    <row r="204" spans="1:27" ht="13.9" customHeight="1">
      <c r="A204" s="247" t="s">
        <v>579</v>
      </c>
      <c r="B204" s="247" t="s">
        <v>580</v>
      </c>
      <c r="C204" s="248" t="s">
        <v>146</v>
      </c>
      <c r="D204" s="248" t="s">
        <v>145</v>
      </c>
      <c r="E204" s="248">
        <v>390.87</v>
      </c>
      <c r="F204" s="248" t="s">
        <v>1211</v>
      </c>
      <c r="G204" s="248">
        <v>3.9999999999999998E-6</v>
      </c>
      <c r="H204" s="248" t="s">
        <v>1211</v>
      </c>
      <c r="I204" s="248" t="s">
        <v>147</v>
      </c>
      <c r="J204" s="248">
        <v>5.6999999999999996E-6</v>
      </c>
      <c r="K204" s="248">
        <v>2.33E-4</v>
      </c>
      <c r="L204" s="248" t="s">
        <v>147</v>
      </c>
      <c r="M204" s="248">
        <v>2.33E-4</v>
      </c>
      <c r="N204" s="248" t="s">
        <v>1213</v>
      </c>
      <c r="O204" s="248" t="s">
        <v>147</v>
      </c>
      <c r="P204" s="248" t="s">
        <v>147</v>
      </c>
      <c r="Q204" s="247"/>
      <c r="R204" s="248">
        <v>689.7</v>
      </c>
      <c r="S204" s="248" t="s">
        <v>1213</v>
      </c>
      <c r="T204" s="248">
        <v>0.3</v>
      </c>
      <c r="U204" s="248">
        <v>4.4000000000000003E-11</v>
      </c>
      <c r="V204" s="248" t="s">
        <v>1211</v>
      </c>
      <c r="W204" s="248" t="s">
        <v>147</v>
      </c>
      <c r="X204" s="248" t="s">
        <v>147</v>
      </c>
      <c r="Y204" s="247"/>
      <c r="Z204" s="248" t="s">
        <v>147</v>
      </c>
      <c r="AA204" s="247"/>
    </row>
    <row r="205" spans="1:27" ht="13.9" customHeight="1">
      <c r="A205" s="247" t="s">
        <v>581</v>
      </c>
      <c r="B205" s="247" t="s">
        <v>582</v>
      </c>
      <c r="C205" s="248" t="s">
        <v>145</v>
      </c>
      <c r="D205" s="248" t="s">
        <v>145</v>
      </c>
      <c r="E205" s="248">
        <v>374.87</v>
      </c>
      <c r="F205" s="248" t="s">
        <v>1211</v>
      </c>
      <c r="G205" s="248">
        <v>2.9799999999999998E-6</v>
      </c>
      <c r="H205" s="248" t="s">
        <v>1211</v>
      </c>
      <c r="I205" s="248" t="s">
        <v>147</v>
      </c>
      <c r="J205" s="248">
        <v>3.8800000000000001E-5</v>
      </c>
      <c r="K205" s="248">
        <v>1.5900000000000001E-3</v>
      </c>
      <c r="L205" s="248" t="s">
        <v>147</v>
      </c>
      <c r="M205" s="248">
        <v>1.5900000000000001E-3</v>
      </c>
      <c r="N205" s="248" t="s">
        <v>1213</v>
      </c>
      <c r="O205" s="248" t="s">
        <v>147</v>
      </c>
      <c r="P205" s="248">
        <v>8880</v>
      </c>
      <c r="Q205" s="248" t="s">
        <v>148</v>
      </c>
      <c r="R205" s="248">
        <v>687.99</v>
      </c>
      <c r="S205" s="248" t="s">
        <v>1213</v>
      </c>
      <c r="T205" s="248">
        <v>0.3</v>
      </c>
      <c r="U205" s="248">
        <v>1.12E-7</v>
      </c>
      <c r="V205" s="248" t="s">
        <v>1213</v>
      </c>
      <c r="W205" s="248" t="s">
        <v>147</v>
      </c>
      <c r="X205" s="248" t="s">
        <v>147</v>
      </c>
      <c r="Y205" s="247"/>
      <c r="Z205" s="248" t="s">
        <v>147</v>
      </c>
      <c r="AA205" s="247"/>
    </row>
    <row r="206" spans="1:27" ht="13.9" customHeight="1">
      <c r="A206" s="247" t="s">
        <v>583</v>
      </c>
      <c r="B206" s="247" t="s">
        <v>584</v>
      </c>
      <c r="C206" s="248" t="s">
        <v>145</v>
      </c>
      <c r="D206" s="248" t="s">
        <v>145</v>
      </c>
      <c r="E206" s="248">
        <v>236.74</v>
      </c>
      <c r="F206" s="248" t="s">
        <v>1211</v>
      </c>
      <c r="G206" s="248">
        <v>50</v>
      </c>
      <c r="H206" s="248" t="s">
        <v>1211</v>
      </c>
      <c r="I206" s="248" t="s">
        <v>147</v>
      </c>
      <c r="J206" s="248">
        <v>3.8899999999999998E-3</v>
      </c>
      <c r="K206" s="248">
        <v>0.159</v>
      </c>
      <c r="L206" s="248">
        <v>5.6599999999999998E-2</v>
      </c>
      <c r="M206" s="248">
        <v>5.6599999999999998E-2</v>
      </c>
      <c r="N206" s="248" t="s">
        <v>1211</v>
      </c>
      <c r="O206" s="248">
        <v>14600</v>
      </c>
      <c r="P206" s="248">
        <v>11700</v>
      </c>
      <c r="Q206" s="248" t="s">
        <v>1222</v>
      </c>
      <c r="R206" s="248">
        <v>464.7</v>
      </c>
      <c r="S206" s="248" t="s">
        <v>154</v>
      </c>
      <c r="T206" s="248">
        <v>0.37878848920863001</v>
      </c>
      <c r="U206" s="248">
        <v>0.21</v>
      </c>
      <c r="V206" s="248" t="s">
        <v>1211</v>
      </c>
      <c r="W206" s="248">
        <v>7.1599999999999997E-2</v>
      </c>
      <c r="X206" s="248">
        <v>695</v>
      </c>
      <c r="Y206" s="248" t="s">
        <v>148</v>
      </c>
      <c r="Z206" s="248" t="s">
        <v>147</v>
      </c>
      <c r="AA206" s="247"/>
    </row>
    <row r="207" spans="1:27" ht="13.9" customHeight="1">
      <c r="A207" s="247" t="s">
        <v>585</v>
      </c>
      <c r="B207" s="247" t="s">
        <v>586</v>
      </c>
      <c r="C207" s="248" t="s">
        <v>145</v>
      </c>
      <c r="D207" s="248" t="s">
        <v>145</v>
      </c>
      <c r="E207" s="248">
        <v>168.2</v>
      </c>
      <c r="F207" s="248" t="s">
        <v>1211</v>
      </c>
      <c r="G207" s="248">
        <v>117</v>
      </c>
      <c r="H207" s="248" t="s">
        <v>1211</v>
      </c>
      <c r="I207" s="248" t="s">
        <v>147</v>
      </c>
      <c r="J207" s="248">
        <v>4.8000000000000001E-5</v>
      </c>
      <c r="K207" s="248">
        <v>1.9599999999999999E-3</v>
      </c>
      <c r="L207" s="248">
        <v>8.3500000000000002E-4</v>
      </c>
      <c r="M207" s="248">
        <v>8.3500000000000002E-4</v>
      </c>
      <c r="N207" s="248" t="s">
        <v>1211</v>
      </c>
      <c r="O207" s="248">
        <v>12200</v>
      </c>
      <c r="P207" s="248">
        <v>8700</v>
      </c>
      <c r="Q207" s="248" t="s">
        <v>148</v>
      </c>
      <c r="R207" s="248">
        <v>528.15</v>
      </c>
      <c r="S207" s="248" t="s">
        <v>1211</v>
      </c>
      <c r="T207" s="248">
        <v>0.41</v>
      </c>
      <c r="U207" s="248">
        <v>0.03</v>
      </c>
      <c r="V207" s="248" t="s">
        <v>1211</v>
      </c>
      <c r="W207" s="248">
        <v>1.2200000000000001E-2</v>
      </c>
      <c r="X207" s="248">
        <v>721</v>
      </c>
      <c r="Y207" s="248" t="s">
        <v>148</v>
      </c>
      <c r="Z207" s="248" t="s">
        <v>147</v>
      </c>
      <c r="AA207" s="247"/>
    </row>
    <row r="208" spans="1:27" ht="13.9" customHeight="1">
      <c r="A208" s="247" t="s">
        <v>587</v>
      </c>
      <c r="B208" s="247" t="s">
        <v>588</v>
      </c>
      <c r="C208" s="248" t="s">
        <v>146</v>
      </c>
      <c r="D208" s="248" t="s">
        <v>145</v>
      </c>
      <c r="E208" s="248">
        <v>478.6</v>
      </c>
      <c r="F208" s="248" t="s">
        <v>1213</v>
      </c>
      <c r="G208" s="248">
        <v>6.8899999999999999E-7</v>
      </c>
      <c r="H208" s="248" t="s">
        <v>1213</v>
      </c>
      <c r="I208" s="248" t="s">
        <v>147</v>
      </c>
      <c r="J208" s="248">
        <v>2.9800000000000001E-16</v>
      </c>
      <c r="K208" s="248">
        <v>1.2199999999999999E-14</v>
      </c>
      <c r="L208" s="248" t="s">
        <v>147</v>
      </c>
      <c r="M208" s="248">
        <v>1.2199999999999999E-14</v>
      </c>
      <c r="N208" s="248" t="s">
        <v>1213</v>
      </c>
      <c r="O208" s="248" t="s">
        <v>147</v>
      </c>
      <c r="P208" s="248" t="s">
        <v>147</v>
      </c>
      <c r="Q208" s="247"/>
      <c r="R208" s="248">
        <v>932.48</v>
      </c>
      <c r="S208" s="248" t="s">
        <v>1213</v>
      </c>
      <c r="T208" s="248">
        <v>0.3</v>
      </c>
      <c r="U208" s="248">
        <v>2.5199999999999999E-15</v>
      </c>
      <c r="V208" s="248" t="s">
        <v>1213</v>
      </c>
      <c r="W208" s="248" t="s">
        <v>147</v>
      </c>
      <c r="X208" s="248" t="s">
        <v>147</v>
      </c>
      <c r="Y208" s="247"/>
      <c r="Z208" s="248" t="s">
        <v>147</v>
      </c>
      <c r="AA208" s="247"/>
    </row>
    <row r="209" spans="1:27" ht="13.9" customHeight="1">
      <c r="A209" s="247" t="s">
        <v>589</v>
      </c>
      <c r="B209" s="247" t="s">
        <v>590</v>
      </c>
      <c r="C209" s="248" t="s">
        <v>146</v>
      </c>
      <c r="D209" s="248" t="s">
        <v>145</v>
      </c>
      <c r="E209" s="248">
        <v>504.59</v>
      </c>
      <c r="F209" s="248" t="s">
        <v>1213</v>
      </c>
      <c r="G209" s="248">
        <v>5.0500000000000004E-7</v>
      </c>
      <c r="H209" s="248" t="s">
        <v>1213</v>
      </c>
      <c r="I209" s="248" t="s">
        <v>147</v>
      </c>
      <c r="J209" s="248">
        <v>1.2900000000000001E-17</v>
      </c>
      <c r="K209" s="248">
        <v>5.2599999999999997E-16</v>
      </c>
      <c r="L209" s="248" t="s">
        <v>147</v>
      </c>
      <c r="M209" s="248">
        <v>5.2599999999999997E-16</v>
      </c>
      <c r="N209" s="248" t="s">
        <v>1213</v>
      </c>
      <c r="O209" s="248" t="s">
        <v>147</v>
      </c>
      <c r="P209" s="248" t="s">
        <v>147</v>
      </c>
      <c r="Q209" s="247"/>
      <c r="R209" s="248">
        <v>975.83</v>
      </c>
      <c r="S209" s="248" t="s">
        <v>1213</v>
      </c>
      <c r="T209" s="248">
        <v>0.3</v>
      </c>
      <c r="U209" s="248">
        <v>9.7499999999999994E-17</v>
      </c>
      <c r="V209" s="248" t="s">
        <v>1213</v>
      </c>
      <c r="W209" s="248" t="s">
        <v>147</v>
      </c>
      <c r="X209" s="248" t="s">
        <v>147</v>
      </c>
      <c r="Y209" s="247"/>
      <c r="Z209" s="248" t="s">
        <v>147</v>
      </c>
      <c r="AA209" s="247"/>
    </row>
    <row r="210" spans="1:27" ht="13.9" customHeight="1">
      <c r="A210" s="247" t="s">
        <v>591</v>
      </c>
      <c r="B210" s="247" t="s">
        <v>188</v>
      </c>
      <c r="C210" s="248" t="s">
        <v>145</v>
      </c>
      <c r="D210" s="248" t="s">
        <v>145</v>
      </c>
      <c r="E210" s="248">
        <v>86.177999999999997</v>
      </c>
      <c r="F210" s="248" t="s">
        <v>1211</v>
      </c>
      <c r="G210" s="248">
        <v>9.5</v>
      </c>
      <c r="H210" s="248" t="s">
        <v>1211</v>
      </c>
      <c r="I210" s="248" t="s">
        <v>147</v>
      </c>
      <c r="J210" s="248">
        <v>1.8</v>
      </c>
      <c r="K210" s="248">
        <v>73.599999999999994</v>
      </c>
      <c r="L210" s="248">
        <v>43.5</v>
      </c>
      <c r="M210" s="248">
        <v>43.5</v>
      </c>
      <c r="N210" s="248" t="s">
        <v>1213</v>
      </c>
      <c r="O210" s="248">
        <v>7710</v>
      </c>
      <c r="P210" s="248">
        <v>6900</v>
      </c>
      <c r="Q210" s="248" t="s">
        <v>154</v>
      </c>
      <c r="R210" s="248">
        <v>341.85</v>
      </c>
      <c r="S210" s="248" t="s">
        <v>1211</v>
      </c>
      <c r="T210" s="248">
        <v>0.38246108374384002</v>
      </c>
      <c r="U210" s="248">
        <v>151</v>
      </c>
      <c r="V210" s="248" t="s">
        <v>1211</v>
      </c>
      <c r="W210" s="248">
        <v>85.6</v>
      </c>
      <c r="X210" s="248">
        <v>508</v>
      </c>
      <c r="Y210" s="248" t="s">
        <v>154</v>
      </c>
      <c r="Z210" s="248">
        <v>1.1000000000000001</v>
      </c>
      <c r="AA210" s="248" t="s">
        <v>154</v>
      </c>
    </row>
    <row r="211" spans="1:27" ht="13.9" customHeight="1">
      <c r="A211" s="247" t="s">
        <v>592</v>
      </c>
      <c r="B211" s="247" t="s">
        <v>593</v>
      </c>
      <c r="C211" s="248" t="s">
        <v>145</v>
      </c>
      <c r="D211" s="248" t="s">
        <v>145</v>
      </c>
      <c r="E211" s="248">
        <v>86.177999999999997</v>
      </c>
      <c r="F211" s="248" t="s">
        <v>1211</v>
      </c>
      <c r="G211" s="248">
        <v>9.5</v>
      </c>
      <c r="H211" s="248" t="s">
        <v>1211</v>
      </c>
      <c r="I211" s="248" t="s">
        <v>147</v>
      </c>
      <c r="J211" s="248">
        <v>1.8</v>
      </c>
      <c r="K211" s="248">
        <v>73.599999999999994</v>
      </c>
      <c r="L211" s="248">
        <v>43.5</v>
      </c>
      <c r="M211" s="248">
        <v>43.5</v>
      </c>
      <c r="N211" s="248" t="s">
        <v>1213</v>
      </c>
      <c r="O211" s="248">
        <v>7710</v>
      </c>
      <c r="P211" s="248">
        <v>6900</v>
      </c>
      <c r="Q211" s="248" t="s">
        <v>154</v>
      </c>
      <c r="R211" s="248">
        <v>341.85</v>
      </c>
      <c r="S211" s="248" t="s">
        <v>1211</v>
      </c>
      <c r="T211" s="248">
        <v>0.38246108374384002</v>
      </c>
      <c r="U211" s="248">
        <v>151</v>
      </c>
      <c r="V211" s="248" t="s">
        <v>1211</v>
      </c>
      <c r="W211" s="248">
        <v>85.6</v>
      </c>
      <c r="X211" s="248">
        <v>508</v>
      </c>
      <c r="Y211" s="248" t="s">
        <v>154</v>
      </c>
      <c r="Z211" s="248">
        <v>1.1000000000000001</v>
      </c>
      <c r="AA211" s="248" t="s">
        <v>154</v>
      </c>
    </row>
    <row r="212" spans="1:27" ht="13.9" customHeight="1">
      <c r="A212" s="247" t="s">
        <v>594</v>
      </c>
      <c r="B212" s="247" t="s">
        <v>595</v>
      </c>
      <c r="C212" s="248" t="s">
        <v>145</v>
      </c>
      <c r="D212" s="248" t="s">
        <v>145</v>
      </c>
      <c r="E212" s="248">
        <v>130.22999999999999</v>
      </c>
      <c r="F212" s="248" t="s">
        <v>1211</v>
      </c>
      <c r="G212" s="248">
        <v>880</v>
      </c>
      <c r="H212" s="248" t="s">
        <v>1211</v>
      </c>
      <c r="I212" s="248" t="s">
        <v>147</v>
      </c>
      <c r="J212" s="248">
        <v>2.65E-5</v>
      </c>
      <c r="K212" s="248">
        <v>1.08E-3</v>
      </c>
      <c r="L212" s="248">
        <v>3.2200000000000002E-4</v>
      </c>
      <c r="M212" s="248">
        <v>3.2200000000000002E-4</v>
      </c>
      <c r="N212" s="248" t="s">
        <v>1213</v>
      </c>
      <c r="O212" s="248">
        <v>17000</v>
      </c>
      <c r="P212" s="248">
        <v>13000</v>
      </c>
      <c r="Q212" s="248" t="s">
        <v>154</v>
      </c>
      <c r="R212" s="248">
        <v>457.75</v>
      </c>
      <c r="S212" s="248" t="s">
        <v>1211</v>
      </c>
      <c r="T212" s="248">
        <v>0.41</v>
      </c>
      <c r="U212" s="248">
        <v>0.13600000000000001</v>
      </c>
      <c r="V212" s="248" t="s">
        <v>1211</v>
      </c>
      <c r="W212" s="248">
        <v>3.8699999999999998E-2</v>
      </c>
      <c r="X212" s="248">
        <v>640</v>
      </c>
      <c r="Y212" s="248" t="s">
        <v>154</v>
      </c>
      <c r="Z212" s="248">
        <v>0.88</v>
      </c>
      <c r="AA212" s="248" t="s">
        <v>154</v>
      </c>
    </row>
    <row r="213" spans="1:27" ht="13.9" customHeight="1">
      <c r="A213" s="247" t="s">
        <v>596</v>
      </c>
      <c r="B213" s="247" t="s">
        <v>597</v>
      </c>
      <c r="C213" s="248" t="s">
        <v>145</v>
      </c>
      <c r="D213" s="248" t="s">
        <v>145</v>
      </c>
      <c r="E213" s="248">
        <v>100.16</v>
      </c>
      <c r="F213" s="248" t="s">
        <v>1211</v>
      </c>
      <c r="G213" s="248">
        <v>17200</v>
      </c>
      <c r="H213" s="248" t="s">
        <v>1211</v>
      </c>
      <c r="I213" s="248" t="s">
        <v>147</v>
      </c>
      <c r="J213" s="248">
        <v>9.3200000000000002E-5</v>
      </c>
      <c r="K213" s="248">
        <v>3.81E-3</v>
      </c>
      <c r="L213" s="248">
        <v>1.83E-3</v>
      </c>
      <c r="M213" s="248">
        <v>1.83E-3</v>
      </c>
      <c r="N213" s="248" t="s">
        <v>1213</v>
      </c>
      <c r="O213" s="248">
        <v>10500</v>
      </c>
      <c r="P213" s="248">
        <v>8690</v>
      </c>
      <c r="Q213" s="248" t="s">
        <v>154</v>
      </c>
      <c r="R213" s="248">
        <v>400.75</v>
      </c>
      <c r="S213" s="248" t="s">
        <v>1211</v>
      </c>
      <c r="T213" s="248">
        <v>0.38946275779785</v>
      </c>
      <c r="U213" s="248">
        <v>11.6</v>
      </c>
      <c r="V213" s="248" t="s">
        <v>1211</v>
      </c>
      <c r="W213" s="248">
        <v>5.35</v>
      </c>
      <c r="X213" s="248">
        <v>587</v>
      </c>
      <c r="Y213" s="248" t="s">
        <v>154</v>
      </c>
      <c r="Z213" s="248">
        <v>1</v>
      </c>
      <c r="AA213" s="248" t="s">
        <v>154</v>
      </c>
    </row>
    <row r="214" spans="1:27" ht="13.9" customHeight="1">
      <c r="A214" s="247" t="s">
        <v>598</v>
      </c>
      <c r="B214" s="247" t="s">
        <v>599</v>
      </c>
      <c r="C214" s="248" t="s">
        <v>145</v>
      </c>
      <c r="D214" s="248" t="s">
        <v>145</v>
      </c>
      <c r="E214" s="248">
        <v>425.31</v>
      </c>
      <c r="F214" s="248" t="s">
        <v>1211</v>
      </c>
      <c r="G214" s="248">
        <v>2.3999999999999999E-6</v>
      </c>
      <c r="H214" s="248" t="s">
        <v>1211</v>
      </c>
      <c r="I214" s="248" t="s">
        <v>147</v>
      </c>
      <c r="J214" s="248">
        <v>1.75E-4</v>
      </c>
      <c r="K214" s="248">
        <v>7.1500000000000001E-3</v>
      </c>
      <c r="L214" s="248" t="s">
        <v>147</v>
      </c>
      <c r="M214" s="248">
        <v>7.1500000000000001E-3</v>
      </c>
      <c r="N214" s="248" t="s">
        <v>1213</v>
      </c>
      <c r="O214" s="248" t="s">
        <v>147</v>
      </c>
      <c r="P214" s="248" t="s">
        <v>147</v>
      </c>
      <c r="Q214" s="247"/>
      <c r="R214" s="248">
        <v>708.4</v>
      </c>
      <c r="S214" s="248" t="s">
        <v>1213</v>
      </c>
      <c r="T214" s="248">
        <v>0.3</v>
      </c>
      <c r="U214" s="248">
        <v>7.5E-10</v>
      </c>
      <c r="V214" s="248" t="s">
        <v>1211</v>
      </c>
      <c r="W214" s="248" t="s">
        <v>147</v>
      </c>
      <c r="X214" s="248" t="s">
        <v>147</v>
      </c>
      <c r="Y214" s="247"/>
      <c r="Z214" s="248" t="s">
        <v>147</v>
      </c>
      <c r="AA214" s="247"/>
    </row>
    <row r="215" spans="1:27" ht="13.9" customHeight="1">
      <c r="A215" s="247" t="s">
        <v>600</v>
      </c>
      <c r="B215" s="247" t="s">
        <v>601</v>
      </c>
      <c r="C215" s="248" t="s">
        <v>145</v>
      </c>
      <c r="D215" s="248" t="s">
        <v>145</v>
      </c>
      <c r="E215" s="248">
        <v>409.31</v>
      </c>
      <c r="F215" s="248" t="s">
        <v>1213</v>
      </c>
      <c r="G215" s="248">
        <v>1.35E-6</v>
      </c>
      <c r="H215" s="248" t="s">
        <v>1213</v>
      </c>
      <c r="I215" s="248" t="s">
        <v>147</v>
      </c>
      <c r="J215" s="248">
        <v>1.4100000000000001E-5</v>
      </c>
      <c r="K215" s="248">
        <v>5.7600000000000001E-4</v>
      </c>
      <c r="L215" s="248" t="s">
        <v>147</v>
      </c>
      <c r="M215" s="248">
        <v>5.7600000000000001E-4</v>
      </c>
      <c r="N215" s="248" t="s">
        <v>1213</v>
      </c>
      <c r="O215" s="248" t="s">
        <v>147</v>
      </c>
      <c r="P215" s="248" t="s">
        <v>147</v>
      </c>
      <c r="Q215" s="247"/>
      <c r="R215" s="248">
        <v>712.16</v>
      </c>
      <c r="S215" s="248" t="s">
        <v>1213</v>
      </c>
      <c r="T215" s="248">
        <v>0.3</v>
      </c>
      <c r="U215" s="248">
        <v>3.5299999999999997E-11</v>
      </c>
      <c r="V215" s="248" t="s">
        <v>1213</v>
      </c>
      <c r="W215" s="248" t="s">
        <v>147</v>
      </c>
      <c r="X215" s="248" t="s">
        <v>147</v>
      </c>
      <c r="Y215" s="247"/>
      <c r="Z215" s="248" t="s">
        <v>147</v>
      </c>
      <c r="AA215" s="247"/>
    </row>
    <row r="216" spans="1:27" ht="13.9" customHeight="1">
      <c r="A216" s="247" t="s">
        <v>602</v>
      </c>
      <c r="B216" s="247" t="s">
        <v>603</v>
      </c>
      <c r="C216" s="248" t="s">
        <v>146</v>
      </c>
      <c r="D216" s="248" t="s">
        <v>145</v>
      </c>
      <c r="E216" s="248">
        <v>390.87</v>
      </c>
      <c r="F216" s="248" t="s">
        <v>1211</v>
      </c>
      <c r="G216" s="248">
        <v>2.65E-5</v>
      </c>
      <c r="H216" s="248" t="s">
        <v>1211</v>
      </c>
      <c r="I216" s="248" t="s">
        <v>147</v>
      </c>
      <c r="J216" s="248">
        <v>1.9400000000000001E-6</v>
      </c>
      <c r="K216" s="248">
        <v>7.9300000000000003E-5</v>
      </c>
      <c r="L216" s="248" t="s">
        <v>147</v>
      </c>
      <c r="M216" s="248">
        <v>7.9300000000000003E-5</v>
      </c>
      <c r="N216" s="248" t="s">
        <v>1211</v>
      </c>
      <c r="O216" s="248" t="s">
        <v>147</v>
      </c>
      <c r="P216" s="248">
        <v>9530</v>
      </c>
      <c r="Q216" s="248" t="s">
        <v>148</v>
      </c>
      <c r="R216" s="248">
        <v>689.7</v>
      </c>
      <c r="S216" s="248" t="s">
        <v>1213</v>
      </c>
      <c r="T216" s="248">
        <v>0.3</v>
      </c>
      <c r="U216" s="248">
        <v>3.5999999999999998E-11</v>
      </c>
      <c r="V216" s="248" t="s">
        <v>1213</v>
      </c>
      <c r="W216" s="248" t="s">
        <v>147</v>
      </c>
      <c r="X216" s="248" t="s">
        <v>147</v>
      </c>
      <c r="Y216" s="247"/>
      <c r="Z216" s="248" t="s">
        <v>147</v>
      </c>
      <c r="AA216" s="247"/>
    </row>
    <row r="217" spans="1:27" ht="13.9" customHeight="1">
      <c r="A217" s="247" t="s">
        <v>604</v>
      </c>
      <c r="B217" s="247" t="s">
        <v>605</v>
      </c>
      <c r="C217" s="248" t="s">
        <v>146</v>
      </c>
      <c r="D217" s="248" t="s">
        <v>145</v>
      </c>
      <c r="E217" s="248">
        <v>390.87</v>
      </c>
      <c r="F217" s="248" t="s">
        <v>1211</v>
      </c>
      <c r="G217" s="248">
        <v>2.65E-5</v>
      </c>
      <c r="H217" s="248" t="s">
        <v>1211</v>
      </c>
      <c r="I217" s="248" t="s">
        <v>147</v>
      </c>
      <c r="J217" s="248">
        <v>1.9400000000000001E-6</v>
      </c>
      <c r="K217" s="248">
        <v>7.9300000000000003E-5</v>
      </c>
      <c r="L217" s="248" t="s">
        <v>147</v>
      </c>
      <c r="M217" s="248">
        <v>7.9300000000000003E-5</v>
      </c>
      <c r="N217" s="248" t="s">
        <v>1211</v>
      </c>
      <c r="O217" s="248" t="s">
        <v>147</v>
      </c>
      <c r="P217" s="248">
        <v>9530</v>
      </c>
      <c r="Q217" s="248" t="s">
        <v>148</v>
      </c>
      <c r="R217" s="248">
        <v>689.7</v>
      </c>
      <c r="S217" s="248" t="s">
        <v>1213</v>
      </c>
      <c r="T217" s="248">
        <v>0.3</v>
      </c>
      <c r="U217" s="248">
        <v>3.5999999999999998E-11</v>
      </c>
      <c r="V217" s="248" t="s">
        <v>1213</v>
      </c>
      <c r="W217" s="248" t="s">
        <v>147</v>
      </c>
      <c r="X217" s="248" t="s">
        <v>147</v>
      </c>
      <c r="Y217" s="247"/>
      <c r="Z217" s="248" t="s">
        <v>147</v>
      </c>
      <c r="AA217" s="247"/>
    </row>
    <row r="218" spans="1:27" ht="13.9" customHeight="1">
      <c r="A218" s="247" t="s">
        <v>606</v>
      </c>
      <c r="B218" s="247" t="s">
        <v>607</v>
      </c>
      <c r="C218" s="248" t="s">
        <v>145</v>
      </c>
      <c r="D218" s="248" t="s">
        <v>145</v>
      </c>
      <c r="E218" s="248">
        <v>374.87</v>
      </c>
      <c r="F218" s="248" t="s">
        <v>1213</v>
      </c>
      <c r="G218" s="248">
        <v>3.4900000000000003E-4</v>
      </c>
      <c r="H218" s="248" t="s">
        <v>1213</v>
      </c>
      <c r="I218" s="248" t="s">
        <v>147</v>
      </c>
      <c r="J218" s="248">
        <v>3.8800000000000001E-5</v>
      </c>
      <c r="K218" s="248">
        <v>1.5900000000000001E-3</v>
      </c>
      <c r="L218" s="248" t="s">
        <v>147</v>
      </c>
      <c r="M218" s="248">
        <v>1.5900000000000001E-3</v>
      </c>
      <c r="N218" s="248" t="s">
        <v>1213</v>
      </c>
      <c r="O218" s="248" t="s">
        <v>147</v>
      </c>
      <c r="P218" s="248">
        <v>8880</v>
      </c>
      <c r="Q218" s="248" t="s">
        <v>148</v>
      </c>
      <c r="R218" s="248">
        <v>687.99</v>
      </c>
      <c r="S218" s="248" t="s">
        <v>1213</v>
      </c>
      <c r="T218" s="248">
        <v>0.3</v>
      </c>
      <c r="U218" s="248">
        <v>1.12E-7</v>
      </c>
      <c r="V218" s="248" t="s">
        <v>1213</v>
      </c>
      <c r="W218" s="248" t="s">
        <v>147</v>
      </c>
      <c r="X218" s="248" t="s">
        <v>147</v>
      </c>
      <c r="Y218" s="247"/>
      <c r="Z218" s="248" t="s">
        <v>147</v>
      </c>
      <c r="AA218" s="247"/>
    </row>
    <row r="219" spans="1:27" ht="13.9" customHeight="1">
      <c r="A219" s="247" t="s">
        <v>608</v>
      </c>
      <c r="B219" s="247" t="s">
        <v>609</v>
      </c>
      <c r="C219" s="248" t="s">
        <v>146</v>
      </c>
      <c r="D219" s="248" t="s">
        <v>145</v>
      </c>
      <c r="E219" s="248">
        <v>374.87</v>
      </c>
      <c r="F219" s="248" t="s">
        <v>1213</v>
      </c>
      <c r="G219" s="248">
        <v>1.56E-3</v>
      </c>
      <c r="H219" s="248" t="s">
        <v>1213</v>
      </c>
      <c r="I219" s="248" t="s">
        <v>147</v>
      </c>
      <c r="J219" s="248">
        <v>8.4800000000000001E-6</v>
      </c>
      <c r="K219" s="248">
        <v>3.4699999999999998E-4</v>
      </c>
      <c r="L219" s="248" t="s">
        <v>147</v>
      </c>
      <c r="M219" s="248">
        <v>3.4699999999999998E-4</v>
      </c>
      <c r="N219" s="248" t="s">
        <v>1213</v>
      </c>
      <c r="O219" s="248" t="s">
        <v>147</v>
      </c>
      <c r="P219" s="248" t="s">
        <v>147</v>
      </c>
      <c r="Q219" s="247"/>
      <c r="R219" s="248">
        <v>693.46</v>
      </c>
      <c r="S219" s="248" t="s">
        <v>1213</v>
      </c>
      <c r="T219" s="248">
        <v>0.3</v>
      </c>
      <c r="U219" s="248">
        <v>7.7000000000000001E-8</v>
      </c>
      <c r="V219" s="248" t="s">
        <v>1213</v>
      </c>
      <c r="W219" s="248" t="s">
        <v>147</v>
      </c>
      <c r="X219" s="248" t="s">
        <v>147</v>
      </c>
      <c r="Y219" s="247"/>
      <c r="Z219" s="248" t="s">
        <v>147</v>
      </c>
      <c r="AA219" s="247"/>
    </row>
    <row r="220" spans="1:27" ht="13.9" customHeight="1">
      <c r="A220" s="247" t="s">
        <v>610</v>
      </c>
      <c r="B220" s="247" t="s">
        <v>611</v>
      </c>
      <c r="C220" s="248" t="s">
        <v>146</v>
      </c>
      <c r="D220" s="248" t="s">
        <v>145</v>
      </c>
      <c r="E220" s="248">
        <v>374.87</v>
      </c>
      <c r="F220" s="248" t="s">
        <v>1211</v>
      </c>
      <c r="G220" s="248">
        <v>5.8900000000000002E-5</v>
      </c>
      <c r="H220" s="248" t="s">
        <v>1211</v>
      </c>
      <c r="I220" s="248" t="s">
        <v>147</v>
      </c>
      <c r="J220" s="248">
        <v>6.8000000000000001E-6</v>
      </c>
      <c r="K220" s="248">
        <v>2.7799999999999998E-4</v>
      </c>
      <c r="L220" s="248" t="s">
        <v>147</v>
      </c>
      <c r="M220" s="248">
        <v>2.7799999999999998E-4</v>
      </c>
      <c r="N220" s="248" t="s">
        <v>1211</v>
      </c>
      <c r="O220" s="248" t="s">
        <v>147</v>
      </c>
      <c r="P220" s="248">
        <v>8880</v>
      </c>
      <c r="Q220" s="248" t="s">
        <v>148</v>
      </c>
      <c r="R220" s="248">
        <v>687.99</v>
      </c>
      <c r="S220" s="248" t="s">
        <v>1213</v>
      </c>
      <c r="T220" s="248">
        <v>0.3</v>
      </c>
      <c r="U220" s="248">
        <v>1.12E-7</v>
      </c>
      <c r="V220" s="248" t="s">
        <v>1211</v>
      </c>
      <c r="W220" s="248" t="s">
        <v>147</v>
      </c>
      <c r="X220" s="248" t="s">
        <v>147</v>
      </c>
      <c r="Y220" s="247"/>
      <c r="Z220" s="248" t="s">
        <v>147</v>
      </c>
      <c r="AA220" s="247"/>
    </row>
    <row r="221" spans="1:27" ht="13.9" customHeight="1">
      <c r="A221" s="247" t="s">
        <v>612</v>
      </c>
      <c r="B221" s="247" t="s">
        <v>613</v>
      </c>
      <c r="C221" s="248" t="s">
        <v>145</v>
      </c>
      <c r="D221" s="248" t="s">
        <v>145</v>
      </c>
      <c r="E221" s="248">
        <v>32.045000000000002</v>
      </c>
      <c r="F221" s="248" t="s">
        <v>1211</v>
      </c>
      <c r="G221" s="248">
        <v>1000000</v>
      </c>
      <c r="H221" s="248" t="s">
        <v>1211</v>
      </c>
      <c r="I221" s="248" t="s">
        <v>147</v>
      </c>
      <c r="J221" s="248">
        <v>6.0699999999999997E-7</v>
      </c>
      <c r="K221" s="248">
        <v>2.48E-5</v>
      </c>
      <c r="L221" s="248">
        <v>1.1399999999999999E-5</v>
      </c>
      <c r="M221" s="248">
        <v>1.1399999999999999E-5</v>
      </c>
      <c r="N221" s="248" t="s">
        <v>1211</v>
      </c>
      <c r="O221" s="248">
        <v>11100</v>
      </c>
      <c r="P221" s="248">
        <v>9990</v>
      </c>
      <c r="Q221" s="248" t="s">
        <v>154</v>
      </c>
      <c r="R221" s="248">
        <v>386.65</v>
      </c>
      <c r="S221" s="248" t="s">
        <v>1211</v>
      </c>
      <c r="T221" s="248">
        <v>0.32216385911179002</v>
      </c>
      <c r="U221" s="248">
        <v>14.4</v>
      </c>
      <c r="V221" s="248" t="s">
        <v>1211</v>
      </c>
      <c r="W221" s="248">
        <v>6.34</v>
      </c>
      <c r="X221" s="248">
        <v>653</v>
      </c>
      <c r="Y221" s="248" t="s">
        <v>154</v>
      </c>
      <c r="Z221" s="248">
        <v>5</v>
      </c>
      <c r="AA221" s="248" t="s">
        <v>154</v>
      </c>
    </row>
    <row r="222" spans="1:27" ht="13.9" customHeight="1">
      <c r="A222" s="247" t="s">
        <v>614</v>
      </c>
      <c r="B222" s="247" t="s">
        <v>615</v>
      </c>
      <c r="C222" s="248" t="s">
        <v>187</v>
      </c>
      <c r="D222" s="248" t="s">
        <v>145</v>
      </c>
      <c r="E222" s="248">
        <v>128.1</v>
      </c>
      <c r="F222" s="248" t="s">
        <v>1213</v>
      </c>
      <c r="G222" s="248">
        <v>30600</v>
      </c>
      <c r="H222" s="248" t="s">
        <v>1218</v>
      </c>
      <c r="I222" s="248" t="s">
        <v>147</v>
      </c>
      <c r="J222" s="248" t="s">
        <v>147</v>
      </c>
      <c r="K222" s="248" t="s">
        <v>147</v>
      </c>
      <c r="L222" s="248" t="s">
        <v>147</v>
      </c>
      <c r="M222" s="248" t="s">
        <v>147</v>
      </c>
      <c r="N222" s="247"/>
      <c r="O222" s="248" t="s">
        <v>147</v>
      </c>
      <c r="P222" s="248" t="s">
        <v>147</v>
      </c>
      <c r="Q222" s="247"/>
      <c r="R222" s="248" t="s">
        <v>147</v>
      </c>
      <c r="S222" s="247"/>
      <c r="T222" s="248">
        <v>0.3</v>
      </c>
      <c r="U222" s="248" t="s">
        <v>147</v>
      </c>
      <c r="V222" s="247"/>
      <c r="W222" s="248" t="s">
        <v>147</v>
      </c>
      <c r="X222" s="248" t="s">
        <v>147</v>
      </c>
      <c r="Y222" s="247"/>
      <c r="Z222" s="248" t="s">
        <v>147</v>
      </c>
      <c r="AA222" s="247"/>
    </row>
    <row r="223" spans="1:27" ht="13.9" customHeight="1">
      <c r="A223" s="247" t="s">
        <v>616</v>
      </c>
      <c r="B223" s="247" t="s">
        <v>617</v>
      </c>
      <c r="C223" s="248" t="s">
        <v>145</v>
      </c>
      <c r="D223" s="248" t="s">
        <v>145</v>
      </c>
      <c r="E223" s="248">
        <v>35.450000000000003</v>
      </c>
      <c r="F223" s="248" t="s">
        <v>1213</v>
      </c>
      <c r="G223" s="248">
        <v>673000</v>
      </c>
      <c r="H223" s="248" t="s">
        <v>1232</v>
      </c>
      <c r="I223" s="248" t="s">
        <v>147</v>
      </c>
      <c r="J223" s="248">
        <v>4.8999999999999996E-10</v>
      </c>
      <c r="K223" s="248">
        <v>2E-8</v>
      </c>
      <c r="L223" s="248">
        <v>1.7199999999999999E-8</v>
      </c>
      <c r="M223" s="248">
        <v>1.7199999999999999E-8</v>
      </c>
      <c r="N223" s="248" t="s">
        <v>1232</v>
      </c>
      <c r="O223" s="248">
        <v>2610</v>
      </c>
      <c r="P223" s="248">
        <v>3860</v>
      </c>
      <c r="Q223" s="248" t="s">
        <v>154</v>
      </c>
      <c r="R223" s="248">
        <v>188.15</v>
      </c>
      <c r="S223" s="248" t="s">
        <v>154</v>
      </c>
      <c r="T223" s="248">
        <v>0.31279889128425997</v>
      </c>
      <c r="U223" s="248">
        <v>35400</v>
      </c>
      <c r="V223" s="248" t="s">
        <v>1232</v>
      </c>
      <c r="W223" s="248">
        <v>29200</v>
      </c>
      <c r="X223" s="248">
        <v>325</v>
      </c>
      <c r="Y223" s="248" t="s">
        <v>154</v>
      </c>
      <c r="Z223" s="248" t="s">
        <v>147</v>
      </c>
      <c r="AA223" s="247"/>
    </row>
    <row r="224" spans="1:27" ht="13.9" customHeight="1">
      <c r="A224" s="247" t="s">
        <v>618</v>
      </c>
      <c r="B224" s="247" t="s">
        <v>619</v>
      </c>
      <c r="C224" s="248" t="s">
        <v>145</v>
      </c>
      <c r="D224" s="248" t="s">
        <v>145</v>
      </c>
      <c r="E224" s="248">
        <v>27.026</v>
      </c>
      <c r="F224" s="248" t="s">
        <v>1211</v>
      </c>
      <c r="G224" s="248">
        <v>1000000</v>
      </c>
      <c r="H224" s="248" t="s">
        <v>1211</v>
      </c>
      <c r="I224" s="248" t="s">
        <v>147</v>
      </c>
      <c r="J224" s="248">
        <v>1.3300000000000001E-4</v>
      </c>
      <c r="K224" s="248">
        <v>5.4400000000000004E-3</v>
      </c>
      <c r="L224" s="248">
        <v>3.4099999999999998E-3</v>
      </c>
      <c r="M224" s="248">
        <v>3.4099999999999998E-3</v>
      </c>
      <c r="N224" s="248" t="s">
        <v>1211</v>
      </c>
      <c r="O224" s="248">
        <v>6880</v>
      </c>
      <c r="P224" s="248">
        <v>6680</v>
      </c>
      <c r="Q224" s="248" t="s">
        <v>1228</v>
      </c>
      <c r="R224" s="248">
        <v>298.75</v>
      </c>
      <c r="S224" s="248" t="s">
        <v>1211</v>
      </c>
      <c r="T224" s="248">
        <v>0.36812350815722999</v>
      </c>
      <c r="U224" s="248">
        <v>742</v>
      </c>
      <c r="V224" s="248" t="s">
        <v>1211</v>
      </c>
      <c r="W224" s="248">
        <v>446</v>
      </c>
      <c r="X224" s="248">
        <v>457</v>
      </c>
      <c r="Y224" s="248" t="s">
        <v>148</v>
      </c>
      <c r="Z224" s="248">
        <v>6</v>
      </c>
      <c r="AA224" s="248" t="s">
        <v>154</v>
      </c>
    </row>
    <row r="225" spans="1:27" ht="13.9" customHeight="1">
      <c r="A225" s="247" t="s">
        <v>620</v>
      </c>
      <c r="B225" s="247" t="s">
        <v>621</v>
      </c>
      <c r="C225" s="248" t="s">
        <v>145</v>
      </c>
      <c r="D225" s="248" t="s">
        <v>145</v>
      </c>
      <c r="E225" s="248">
        <v>20.006</v>
      </c>
      <c r="F225" s="248" t="s">
        <v>1211</v>
      </c>
      <c r="G225" s="248">
        <v>1000000</v>
      </c>
      <c r="H225" s="248" t="s">
        <v>1211</v>
      </c>
      <c r="I225" s="248" t="s">
        <v>147</v>
      </c>
      <c r="J225" s="248">
        <v>1.0399999999999999E-4</v>
      </c>
      <c r="K225" s="248">
        <v>4.2500000000000003E-3</v>
      </c>
      <c r="L225" s="248">
        <v>3.8800000000000002E-3</v>
      </c>
      <c r="M225" s="248">
        <v>3.8800000000000002E-3</v>
      </c>
      <c r="N225" s="248" t="s">
        <v>1211</v>
      </c>
      <c r="O225" s="248">
        <v>1820</v>
      </c>
      <c r="P225" s="248">
        <v>1790</v>
      </c>
      <c r="Q225" s="258" t="s">
        <v>1215</v>
      </c>
      <c r="R225" s="248">
        <v>292.66000000000003</v>
      </c>
      <c r="S225" s="248" t="s">
        <v>1211</v>
      </c>
      <c r="T225" s="248">
        <v>0.35377960954447002</v>
      </c>
      <c r="U225" s="248">
        <v>917</v>
      </c>
      <c r="V225" s="248" t="s">
        <v>1211</v>
      </c>
      <c r="W225" s="248">
        <v>802</v>
      </c>
      <c r="X225" s="248">
        <v>461</v>
      </c>
      <c r="Y225" s="248" t="s">
        <v>154</v>
      </c>
      <c r="Z225" s="248" t="s">
        <v>147</v>
      </c>
      <c r="AA225" s="247"/>
    </row>
    <row r="226" spans="1:27" ht="13.9" customHeight="1">
      <c r="A226" s="247" t="s">
        <v>622</v>
      </c>
      <c r="B226" s="247" t="s">
        <v>623</v>
      </c>
      <c r="C226" s="248" t="s">
        <v>145</v>
      </c>
      <c r="D226" s="248" t="s">
        <v>145</v>
      </c>
      <c r="E226" s="248">
        <v>34.08</v>
      </c>
      <c r="F226" s="248" t="s">
        <v>1211</v>
      </c>
      <c r="G226" s="248">
        <v>3740</v>
      </c>
      <c r="H226" s="248" t="s">
        <v>1211</v>
      </c>
      <c r="I226" s="248" t="s">
        <v>147</v>
      </c>
      <c r="J226" s="248">
        <v>8.5599999999999999E-3</v>
      </c>
      <c r="K226" s="248">
        <v>0.35</v>
      </c>
      <c r="L226" s="248">
        <v>0.27700000000000002</v>
      </c>
      <c r="M226" s="248">
        <v>0.27700000000000002</v>
      </c>
      <c r="N226" s="248" t="s">
        <v>1211</v>
      </c>
      <c r="O226" s="248">
        <v>3720</v>
      </c>
      <c r="P226" s="248">
        <v>4460</v>
      </c>
      <c r="Q226" s="248" t="s">
        <v>154</v>
      </c>
      <c r="R226" s="248">
        <v>212.82</v>
      </c>
      <c r="S226" s="248" t="s">
        <v>1211</v>
      </c>
      <c r="T226" s="248">
        <v>0.3</v>
      </c>
      <c r="U226" s="248">
        <v>15600</v>
      </c>
      <c r="V226" s="248" t="s">
        <v>1211</v>
      </c>
      <c r="W226" s="248">
        <v>11900</v>
      </c>
      <c r="X226" s="248">
        <v>374</v>
      </c>
      <c r="Y226" s="248" t="s">
        <v>148</v>
      </c>
      <c r="Z226" s="248">
        <v>4</v>
      </c>
      <c r="AA226" s="248" t="s">
        <v>154</v>
      </c>
    </row>
    <row r="227" spans="1:27" ht="13.9" customHeight="1">
      <c r="A227" s="247" t="s">
        <v>624</v>
      </c>
      <c r="B227" s="247" t="s">
        <v>625</v>
      </c>
      <c r="C227" s="248" t="s">
        <v>146</v>
      </c>
      <c r="D227" s="248" t="s">
        <v>145</v>
      </c>
      <c r="E227" s="248">
        <v>276.33999999999997</v>
      </c>
      <c r="F227" s="248" t="s">
        <v>1211</v>
      </c>
      <c r="G227" s="248">
        <v>1.9000000000000001E-4</v>
      </c>
      <c r="H227" s="248" t="s">
        <v>1211</v>
      </c>
      <c r="I227" s="248" t="s">
        <v>147</v>
      </c>
      <c r="J227" s="248">
        <v>3.4799999999999999E-7</v>
      </c>
      <c r="K227" s="248">
        <v>1.42E-5</v>
      </c>
      <c r="L227" s="248">
        <v>1.9300000000000002E-6</v>
      </c>
      <c r="M227" s="248">
        <v>1.9300000000000002E-6</v>
      </c>
      <c r="N227" s="248" t="s">
        <v>1211</v>
      </c>
      <c r="O227" s="248">
        <v>27600</v>
      </c>
      <c r="P227" s="248">
        <v>17700</v>
      </c>
      <c r="Q227" s="248" t="s">
        <v>148</v>
      </c>
      <c r="R227" s="248">
        <v>809.15</v>
      </c>
      <c r="S227" s="248" t="s">
        <v>1211</v>
      </c>
      <c r="T227" s="248">
        <v>0.41</v>
      </c>
      <c r="U227" s="248">
        <v>1.2500000000000001E-10</v>
      </c>
      <c r="V227" s="248" t="s">
        <v>1211</v>
      </c>
      <c r="W227" s="248">
        <v>1.62E-11</v>
      </c>
      <c r="X227" s="248">
        <v>1080</v>
      </c>
      <c r="Y227" s="258" t="s">
        <v>1221</v>
      </c>
      <c r="Z227" s="248" t="s">
        <v>147</v>
      </c>
      <c r="AA227" s="247"/>
    </row>
    <row r="228" spans="1:27" ht="13.9" customHeight="1">
      <c r="A228" s="247" t="s">
        <v>626</v>
      </c>
      <c r="B228" s="247" t="s">
        <v>627</v>
      </c>
      <c r="C228" s="248" t="s">
        <v>145</v>
      </c>
      <c r="D228" s="248" t="s">
        <v>145</v>
      </c>
      <c r="E228" s="248">
        <v>74.123999999999995</v>
      </c>
      <c r="F228" s="248" t="s">
        <v>1211</v>
      </c>
      <c r="G228" s="248">
        <v>85000</v>
      </c>
      <c r="H228" s="248" t="s">
        <v>1211</v>
      </c>
      <c r="I228" s="248" t="s">
        <v>147</v>
      </c>
      <c r="J228" s="248">
        <v>9.7799999999999995E-6</v>
      </c>
      <c r="K228" s="248">
        <v>4.0000000000000002E-4</v>
      </c>
      <c r="L228" s="248">
        <v>1.7200000000000001E-4</v>
      </c>
      <c r="M228" s="248">
        <v>1.7200000000000001E-4</v>
      </c>
      <c r="N228" s="248" t="s">
        <v>1211</v>
      </c>
      <c r="O228" s="248">
        <v>12000</v>
      </c>
      <c r="P228" s="248">
        <v>10000</v>
      </c>
      <c r="Q228" s="248" t="s">
        <v>154</v>
      </c>
      <c r="R228" s="248">
        <v>380.95</v>
      </c>
      <c r="S228" s="248" t="s">
        <v>1211</v>
      </c>
      <c r="T228" s="248">
        <v>0.39842153284671999</v>
      </c>
      <c r="U228" s="248">
        <v>10.5</v>
      </c>
      <c r="V228" s="248" t="s">
        <v>1211</v>
      </c>
      <c r="W228" s="248">
        <v>4.32</v>
      </c>
      <c r="X228" s="248">
        <v>548</v>
      </c>
      <c r="Y228" s="248" t="s">
        <v>154</v>
      </c>
      <c r="Z228" s="248">
        <v>1.7</v>
      </c>
      <c r="AA228" s="248" t="s">
        <v>154</v>
      </c>
    </row>
    <row r="229" spans="1:27" ht="13.9" customHeight="1">
      <c r="A229" s="247" t="s">
        <v>628</v>
      </c>
      <c r="B229" s="247" t="s">
        <v>629</v>
      </c>
      <c r="C229" s="248" t="s">
        <v>146</v>
      </c>
      <c r="D229" s="248" t="s">
        <v>145</v>
      </c>
      <c r="E229" s="248">
        <v>138.21</v>
      </c>
      <c r="F229" s="248" t="s">
        <v>1211</v>
      </c>
      <c r="G229" s="248">
        <v>12000</v>
      </c>
      <c r="H229" s="248" t="s">
        <v>1211</v>
      </c>
      <c r="I229" s="248" t="s">
        <v>147</v>
      </c>
      <c r="J229" s="248">
        <v>6.64E-6</v>
      </c>
      <c r="K229" s="248">
        <v>2.7099999999999997E-4</v>
      </c>
      <c r="L229" s="248">
        <v>1.0900000000000001E-4</v>
      </c>
      <c r="M229" s="248">
        <v>1.0900000000000001E-4</v>
      </c>
      <c r="N229" s="248" t="s">
        <v>1213</v>
      </c>
      <c r="O229" s="248">
        <v>13000</v>
      </c>
      <c r="P229" s="248">
        <v>10100</v>
      </c>
      <c r="Q229" s="248" t="s">
        <v>148</v>
      </c>
      <c r="R229" s="248">
        <v>488.35</v>
      </c>
      <c r="S229" s="248" t="s">
        <v>1211</v>
      </c>
      <c r="T229" s="248">
        <v>0.38942517482518002</v>
      </c>
      <c r="U229" s="248">
        <v>0.438</v>
      </c>
      <c r="V229" s="248" t="s">
        <v>1211</v>
      </c>
      <c r="W229" s="248">
        <v>0.16800000000000001</v>
      </c>
      <c r="X229" s="248">
        <v>715</v>
      </c>
      <c r="Y229" s="248" t="s">
        <v>148</v>
      </c>
      <c r="Z229" s="248">
        <v>0.8</v>
      </c>
      <c r="AA229" s="248" t="s">
        <v>154</v>
      </c>
    </row>
    <row r="230" spans="1:27" ht="13.9" customHeight="1">
      <c r="A230" s="247" t="s">
        <v>630</v>
      </c>
      <c r="B230" s="247" t="s">
        <v>631</v>
      </c>
      <c r="C230" s="248" t="s">
        <v>145</v>
      </c>
      <c r="D230" s="248" t="s">
        <v>145</v>
      </c>
      <c r="E230" s="248">
        <v>60.097000000000001</v>
      </c>
      <c r="F230" s="248" t="s">
        <v>1211</v>
      </c>
      <c r="G230" s="248">
        <v>1000000</v>
      </c>
      <c r="H230" s="248" t="s">
        <v>1211</v>
      </c>
      <c r="I230" s="248" t="s">
        <v>147</v>
      </c>
      <c r="J230" s="248">
        <v>8.1000000000000004E-6</v>
      </c>
      <c r="K230" s="248">
        <v>3.3100000000000002E-4</v>
      </c>
      <c r="L230" s="248">
        <v>1.5200000000000001E-4</v>
      </c>
      <c r="M230" s="248">
        <v>1.5200000000000001E-4</v>
      </c>
      <c r="N230" s="248" t="s">
        <v>1211</v>
      </c>
      <c r="O230" s="248">
        <v>11100</v>
      </c>
      <c r="P230" s="248">
        <v>9520</v>
      </c>
      <c r="Q230" s="248" t="s">
        <v>154</v>
      </c>
      <c r="R230" s="248">
        <v>355.45</v>
      </c>
      <c r="S230" s="248" t="s">
        <v>1211</v>
      </c>
      <c r="T230" s="248">
        <v>0.40147590005902001</v>
      </c>
      <c r="U230" s="248">
        <v>45.4</v>
      </c>
      <c r="V230" s="248" t="s">
        <v>1211</v>
      </c>
      <c r="W230" s="248">
        <v>20</v>
      </c>
      <c r="X230" s="248">
        <v>508</v>
      </c>
      <c r="Y230" s="248" t="s">
        <v>154</v>
      </c>
      <c r="Z230" s="248">
        <v>2</v>
      </c>
      <c r="AA230" s="248" t="s">
        <v>154</v>
      </c>
    </row>
    <row r="231" spans="1:27" ht="13.9" customHeight="1">
      <c r="A231" s="247" t="s">
        <v>1252</v>
      </c>
      <c r="B231" s="247" t="s">
        <v>1253</v>
      </c>
      <c r="C231" s="248" t="s">
        <v>145</v>
      </c>
      <c r="D231" s="248" t="s">
        <v>145</v>
      </c>
      <c r="E231" s="248">
        <v>134.22</v>
      </c>
      <c r="F231" s="248" t="s">
        <v>1211</v>
      </c>
      <c r="G231" s="248">
        <v>23.4</v>
      </c>
      <c r="H231" s="248" t="s">
        <v>1211</v>
      </c>
      <c r="I231" s="248" t="s">
        <v>147</v>
      </c>
      <c r="J231" s="248">
        <v>1.0999999999999999E-2</v>
      </c>
      <c r="K231" s="248">
        <v>0.45</v>
      </c>
      <c r="L231" s="248">
        <v>0.2</v>
      </c>
      <c r="M231" s="248">
        <v>0.2</v>
      </c>
      <c r="N231" s="248" t="s">
        <v>1213</v>
      </c>
      <c r="O231" s="248">
        <v>11500</v>
      </c>
      <c r="P231" s="248">
        <v>9130</v>
      </c>
      <c r="Q231" s="248" t="s">
        <v>154</v>
      </c>
      <c r="R231" s="248">
        <v>450.25</v>
      </c>
      <c r="S231" s="248" t="s">
        <v>1211</v>
      </c>
      <c r="T231" s="248">
        <v>0.39345718654433998</v>
      </c>
      <c r="U231" s="248">
        <v>1.46</v>
      </c>
      <c r="V231" s="248" t="s">
        <v>1211</v>
      </c>
      <c r="W231" s="248">
        <v>0.623</v>
      </c>
      <c r="X231" s="248">
        <v>654</v>
      </c>
      <c r="Y231" s="248" t="s">
        <v>154</v>
      </c>
      <c r="Z231" s="248">
        <v>0.7</v>
      </c>
      <c r="AA231" s="248" t="s">
        <v>154</v>
      </c>
    </row>
    <row r="232" spans="1:27" ht="13.9" customHeight="1">
      <c r="A232" s="247" t="s">
        <v>632</v>
      </c>
      <c r="B232" s="247" t="s">
        <v>188</v>
      </c>
      <c r="C232" s="248" t="s">
        <v>145</v>
      </c>
      <c r="D232" s="248" t="s">
        <v>145</v>
      </c>
      <c r="E232" s="248" t="s">
        <v>147</v>
      </c>
      <c r="F232" s="247"/>
      <c r="G232" s="248">
        <v>10.4</v>
      </c>
      <c r="H232" s="258" t="s">
        <v>1233</v>
      </c>
      <c r="I232" s="248" t="s">
        <v>147</v>
      </c>
      <c r="J232" s="248">
        <v>0.01</v>
      </c>
      <c r="K232" s="248">
        <v>0.40899999999999997</v>
      </c>
      <c r="L232" s="248" t="s">
        <v>147</v>
      </c>
      <c r="M232" s="248">
        <v>0.40899999999999997</v>
      </c>
      <c r="N232" s="258" t="s">
        <v>1233</v>
      </c>
      <c r="O232" s="248" t="s">
        <v>147</v>
      </c>
      <c r="P232" s="248" t="s">
        <v>147</v>
      </c>
      <c r="Q232" s="247"/>
      <c r="R232" s="248">
        <v>398.15</v>
      </c>
      <c r="S232" s="258" t="s">
        <v>1233</v>
      </c>
      <c r="T232" s="248">
        <v>0.3</v>
      </c>
      <c r="U232" s="248">
        <v>10.5</v>
      </c>
      <c r="V232" s="258" t="s">
        <v>1233</v>
      </c>
      <c r="W232" s="248" t="s">
        <v>147</v>
      </c>
      <c r="X232" s="248" t="s">
        <v>147</v>
      </c>
      <c r="Y232" s="247"/>
      <c r="Z232" s="248" t="s">
        <v>147</v>
      </c>
      <c r="AA232" s="247"/>
    </row>
    <row r="233" spans="1:27" ht="13.9" customHeight="1">
      <c r="A233" s="247" t="s">
        <v>633</v>
      </c>
      <c r="B233" s="247" t="s">
        <v>634</v>
      </c>
      <c r="C233" s="248" t="s">
        <v>187</v>
      </c>
      <c r="D233" s="248" t="s">
        <v>145</v>
      </c>
      <c r="E233" s="248">
        <v>811.51</v>
      </c>
      <c r="F233" s="248" t="s">
        <v>1211</v>
      </c>
      <c r="G233" s="248">
        <v>0</v>
      </c>
      <c r="H233" s="248" t="s">
        <v>154</v>
      </c>
      <c r="I233" s="248" t="s">
        <v>147</v>
      </c>
      <c r="J233" s="248" t="s">
        <v>147</v>
      </c>
      <c r="K233" s="248" t="s">
        <v>147</v>
      </c>
      <c r="L233" s="248" t="s">
        <v>147</v>
      </c>
      <c r="M233" s="248" t="s">
        <v>147</v>
      </c>
      <c r="N233" s="247"/>
      <c r="O233" s="248" t="s">
        <v>147</v>
      </c>
      <c r="P233" s="248" t="s">
        <v>147</v>
      </c>
      <c r="Q233" s="247"/>
      <c r="R233" s="248" t="s">
        <v>147</v>
      </c>
      <c r="S233" s="247"/>
      <c r="T233" s="248">
        <v>0.3</v>
      </c>
      <c r="U233" s="248" t="s">
        <v>147</v>
      </c>
      <c r="V233" s="247"/>
      <c r="W233" s="248" t="s">
        <v>147</v>
      </c>
      <c r="X233" s="248" t="s">
        <v>147</v>
      </c>
      <c r="Y233" s="247"/>
      <c r="Z233" s="248" t="s">
        <v>147</v>
      </c>
      <c r="AA233" s="247"/>
    </row>
    <row r="234" spans="1:27" ht="13.9" customHeight="1">
      <c r="A234" s="247" t="s">
        <v>635</v>
      </c>
      <c r="B234" s="247" t="s">
        <v>636</v>
      </c>
      <c r="C234" s="248" t="s">
        <v>146</v>
      </c>
      <c r="D234" s="248" t="s">
        <v>145</v>
      </c>
      <c r="E234" s="248">
        <v>327.3</v>
      </c>
      <c r="F234" s="248" t="s">
        <v>1211</v>
      </c>
      <c r="G234" s="248">
        <v>1600</v>
      </c>
      <c r="H234" s="248" t="s">
        <v>1211</v>
      </c>
      <c r="I234" s="248" t="s">
        <v>147</v>
      </c>
      <c r="J234" s="248" t="s">
        <v>147</v>
      </c>
      <c r="K234" s="248" t="s">
        <v>147</v>
      </c>
      <c r="L234" s="248" t="s">
        <v>147</v>
      </c>
      <c r="M234" s="248" t="s">
        <v>147</v>
      </c>
      <c r="N234" s="247"/>
      <c r="O234" s="248" t="s">
        <v>147</v>
      </c>
      <c r="P234" s="248" t="s">
        <v>147</v>
      </c>
      <c r="Q234" s="247"/>
      <c r="R234" s="248">
        <v>2013.15</v>
      </c>
      <c r="S234" s="248" t="s">
        <v>1211</v>
      </c>
      <c r="T234" s="248">
        <v>0.37733333333333002</v>
      </c>
      <c r="U234" s="248">
        <v>7.2199999999999999E-4</v>
      </c>
      <c r="V234" s="248" t="s">
        <v>1211</v>
      </c>
      <c r="W234" s="248" t="s">
        <v>147</v>
      </c>
      <c r="X234" s="248">
        <v>3020</v>
      </c>
      <c r="Y234" s="258" t="s">
        <v>1214</v>
      </c>
      <c r="Z234" s="248" t="s">
        <v>147</v>
      </c>
      <c r="AA234" s="247"/>
    </row>
    <row r="235" spans="1:27" ht="13.9" customHeight="1">
      <c r="A235" s="247" t="s">
        <v>637</v>
      </c>
      <c r="B235" s="247" t="s">
        <v>638</v>
      </c>
      <c r="C235" s="248" t="s">
        <v>146</v>
      </c>
      <c r="D235" s="248" t="s">
        <v>145</v>
      </c>
      <c r="E235" s="248">
        <v>805.67</v>
      </c>
      <c r="F235" s="248" t="s">
        <v>1211</v>
      </c>
      <c r="G235" s="248">
        <v>62500</v>
      </c>
      <c r="H235" s="248" t="s">
        <v>1211</v>
      </c>
      <c r="I235" s="248" t="s">
        <v>147</v>
      </c>
      <c r="J235" s="248" t="s">
        <v>147</v>
      </c>
      <c r="K235" s="248" t="s">
        <v>147</v>
      </c>
      <c r="L235" s="248" t="s">
        <v>147</v>
      </c>
      <c r="M235" s="248" t="s">
        <v>147</v>
      </c>
      <c r="N235" s="247"/>
      <c r="O235" s="248" t="s">
        <v>147</v>
      </c>
      <c r="P235" s="248" t="s">
        <v>147</v>
      </c>
      <c r="Q235" s="247"/>
      <c r="R235" s="248">
        <v>707.99</v>
      </c>
      <c r="S235" s="248" t="s">
        <v>1213</v>
      </c>
      <c r="T235" s="248">
        <v>0.3</v>
      </c>
      <c r="U235" s="248">
        <v>2.98E-10</v>
      </c>
      <c r="V235" s="248" t="s">
        <v>1211</v>
      </c>
      <c r="W235" s="248" t="s">
        <v>147</v>
      </c>
      <c r="X235" s="248" t="s">
        <v>147</v>
      </c>
      <c r="Y235" s="247"/>
      <c r="Z235" s="248" t="s">
        <v>147</v>
      </c>
      <c r="AA235" s="247"/>
    </row>
    <row r="236" spans="1:27" ht="13.9" customHeight="1">
      <c r="A236" s="247" t="s">
        <v>639</v>
      </c>
      <c r="B236" s="247" t="s">
        <v>640</v>
      </c>
      <c r="C236" s="248" t="s">
        <v>146</v>
      </c>
      <c r="D236" s="248" t="s">
        <v>145</v>
      </c>
      <c r="E236" s="248">
        <v>98.058999999999997</v>
      </c>
      <c r="F236" s="248" t="s">
        <v>1211</v>
      </c>
      <c r="G236" s="248">
        <v>163000</v>
      </c>
      <c r="H236" s="248" t="s">
        <v>1218</v>
      </c>
      <c r="I236" s="248" t="s">
        <v>147</v>
      </c>
      <c r="J236" s="248">
        <v>3.9299999999999996E-6</v>
      </c>
      <c r="K236" s="248">
        <v>1.6100000000000001E-4</v>
      </c>
      <c r="L236" s="248">
        <v>5.9799999999999997E-5</v>
      </c>
      <c r="M236" s="248">
        <v>5.9799999999999997E-5</v>
      </c>
      <c r="N236" s="248" t="s">
        <v>1211</v>
      </c>
      <c r="O236" s="248">
        <v>14000</v>
      </c>
      <c r="P236" s="248">
        <v>11300</v>
      </c>
      <c r="Q236" s="248" t="s">
        <v>148</v>
      </c>
      <c r="R236" s="248">
        <v>475.15</v>
      </c>
      <c r="S236" s="248" t="s">
        <v>1211</v>
      </c>
      <c r="T236" s="248">
        <v>0.37167128987517001</v>
      </c>
      <c r="U236" s="248">
        <v>0.25</v>
      </c>
      <c r="V236" s="248" t="s">
        <v>1213</v>
      </c>
      <c r="W236" s="248">
        <v>8.9200000000000002E-2</v>
      </c>
      <c r="X236" s="248">
        <v>721</v>
      </c>
      <c r="Y236" s="248" t="s">
        <v>148</v>
      </c>
      <c r="Z236" s="248">
        <v>1.4</v>
      </c>
      <c r="AA236" s="248" t="s">
        <v>154</v>
      </c>
    </row>
    <row r="237" spans="1:27" ht="13.9" customHeight="1">
      <c r="A237" s="247" t="s">
        <v>641</v>
      </c>
      <c r="B237" s="247" t="s">
        <v>642</v>
      </c>
      <c r="C237" s="248" t="s">
        <v>146</v>
      </c>
      <c r="D237" s="248" t="s">
        <v>145</v>
      </c>
      <c r="E237" s="248">
        <v>54.938000000000002</v>
      </c>
      <c r="F237" s="248" t="s">
        <v>1211</v>
      </c>
      <c r="G237" s="248" t="s">
        <v>147</v>
      </c>
      <c r="H237" s="247"/>
      <c r="I237" s="248" t="s">
        <v>147</v>
      </c>
      <c r="J237" s="248" t="s">
        <v>147</v>
      </c>
      <c r="K237" s="248" t="s">
        <v>147</v>
      </c>
      <c r="L237" s="248" t="s">
        <v>147</v>
      </c>
      <c r="M237" s="248" t="s">
        <v>147</v>
      </c>
      <c r="N237" s="247"/>
      <c r="O237" s="248">
        <v>65600</v>
      </c>
      <c r="P237" s="248">
        <v>52800</v>
      </c>
      <c r="Q237" s="248" t="s">
        <v>148</v>
      </c>
      <c r="R237" s="248">
        <v>2368.15</v>
      </c>
      <c r="S237" s="248" t="s">
        <v>1211</v>
      </c>
      <c r="T237" s="248">
        <v>0.3</v>
      </c>
      <c r="U237" s="248">
        <v>0</v>
      </c>
      <c r="V237" s="258" t="s">
        <v>1216</v>
      </c>
      <c r="W237" s="248">
        <v>0</v>
      </c>
      <c r="X237" s="248">
        <v>4330</v>
      </c>
      <c r="Y237" s="248" t="s">
        <v>154</v>
      </c>
      <c r="Z237" s="248" t="s">
        <v>147</v>
      </c>
      <c r="AA237" s="247"/>
    </row>
    <row r="238" spans="1:27" ht="13.9" customHeight="1">
      <c r="A238" s="247" t="s">
        <v>643</v>
      </c>
      <c r="B238" s="247" t="s">
        <v>642</v>
      </c>
      <c r="C238" s="248" t="s">
        <v>146</v>
      </c>
      <c r="D238" s="248" t="s">
        <v>145</v>
      </c>
      <c r="E238" s="248">
        <v>54.938000000000002</v>
      </c>
      <c r="F238" s="248" t="s">
        <v>1211</v>
      </c>
      <c r="G238" s="248" t="s">
        <v>147</v>
      </c>
      <c r="H238" s="247"/>
      <c r="I238" s="248" t="s">
        <v>147</v>
      </c>
      <c r="J238" s="248" t="s">
        <v>147</v>
      </c>
      <c r="K238" s="248" t="s">
        <v>147</v>
      </c>
      <c r="L238" s="248" t="s">
        <v>147</v>
      </c>
      <c r="M238" s="248" t="s">
        <v>147</v>
      </c>
      <c r="N238" s="247"/>
      <c r="O238" s="248">
        <v>65600</v>
      </c>
      <c r="P238" s="248">
        <v>52800</v>
      </c>
      <c r="Q238" s="248" t="s">
        <v>148</v>
      </c>
      <c r="R238" s="248">
        <v>2368.15</v>
      </c>
      <c r="S238" s="248" t="s">
        <v>1211</v>
      </c>
      <c r="T238" s="248">
        <v>0.3</v>
      </c>
      <c r="U238" s="248">
        <v>0</v>
      </c>
      <c r="V238" s="258" t="s">
        <v>1216</v>
      </c>
      <c r="W238" s="248">
        <v>0</v>
      </c>
      <c r="X238" s="248">
        <v>4330</v>
      </c>
      <c r="Y238" s="248" t="s">
        <v>154</v>
      </c>
      <c r="Z238" s="248" t="s">
        <v>147</v>
      </c>
      <c r="AA238" s="247"/>
    </row>
    <row r="239" spans="1:27" ht="13.9" customHeight="1">
      <c r="A239" s="247" t="s">
        <v>644</v>
      </c>
      <c r="B239" s="247" t="s">
        <v>645</v>
      </c>
      <c r="C239" s="248" t="s">
        <v>187</v>
      </c>
      <c r="D239" s="248" t="s">
        <v>145</v>
      </c>
      <c r="E239" s="248">
        <v>271.5</v>
      </c>
      <c r="F239" s="248" t="s">
        <v>1211</v>
      </c>
      <c r="G239" s="248">
        <v>69000</v>
      </c>
      <c r="H239" s="248" t="s">
        <v>1211</v>
      </c>
      <c r="I239" s="248">
        <v>2</v>
      </c>
      <c r="J239" s="248" t="s">
        <v>147</v>
      </c>
      <c r="K239" s="248" t="s">
        <v>147</v>
      </c>
      <c r="L239" s="248" t="s">
        <v>147</v>
      </c>
      <c r="M239" s="248" t="s">
        <v>147</v>
      </c>
      <c r="N239" s="247"/>
      <c r="O239" s="248">
        <v>16800</v>
      </c>
      <c r="P239" s="248">
        <v>14100</v>
      </c>
      <c r="Q239" s="248" t="s">
        <v>154</v>
      </c>
      <c r="R239" s="248">
        <v>577.15</v>
      </c>
      <c r="S239" s="248" t="s">
        <v>154</v>
      </c>
      <c r="T239" s="248">
        <v>0.32294244604317002</v>
      </c>
      <c r="U239" s="248" t="s">
        <v>147</v>
      </c>
      <c r="V239" s="247"/>
      <c r="W239" s="248" t="s">
        <v>147</v>
      </c>
      <c r="X239" s="248">
        <v>973</v>
      </c>
      <c r="Y239" s="248" t="s">
        <v>154</v>
      </c>
      <c r="Z239" s="248" t="s">
        <v>147</v>
      </c>
      <c r="AA239" s="247"/>
    </row>
    <row r="240" spans="1:27" ht="13.9" customHeight="1">
      <c r="A240" s="247" t="s">
        <v>646</v>
      </c>
      <c r="B240" s="247" t="s">
        <v>647</v>
      </c>
      <c r="C240" s="248" t="s">
        <v>145</v>
      </c>
      <c r="D240" s="248" t="s">
        <v>145</v>
      </c>
      <c r="E240" s="248">
        <v>200.59</v>
      </c>
      <c r="F240" s="248" t="s">
        <v>1211</v>
      </c>
      <c r="G240" s="248">
        <v>0.06</v>
      </c>
      <c r="H240" s="248" t="s">
        <v>1211</v>
      </c>
      <c r="I240" s="248">
        <v>2</v>
      </c>
      <c r="J240" s="248">
        <v>8.6199999999999992E-3</v>
      </c>
      <c r="K240" s="248">
        <v>0.35199999999999998</v>
      </c>
      <c r="L240" s="248">
        <v>0.11899999999999999</v>
      </c>
      <c r="M240" s="248">
        <v>0.11899999999999999</v>
      </c>
      <c r="N240" s="248" t="s">
        <v>1234</v>
      </c>
      <c r="O240" s="248">
        <v>15300</v>
      </c>
      <c r="P240" s="248">
        <v>14100</v>
      </c>
      <c r="Q240" s="248" t="s">
        <v>154</v>
      </c>
      <c r="R240" s="248">
        <v>629.75</v>
      </c>
      <c r="S240" s="248" t="s">
        <v>1211</v>
      </c>
      <c r="T240" s="248">
        <v>0.3</v>
      </c>
      <c r="U240" s="248">
        <v>1.9599999999999999E-3</v>
      </c>
      <c r="V240" s="248" t="s">
        <v>1211</v>
      </c>
      <c r="W240" s="248">
        <v>6.3299999999999999E-4</v>
      </c>
      <c r="X240" s="248">
        <v>1760</v>
      </c>
      <c r="Y240" s="248" t="s">
        <v>154</v>
      </c>
      <c r="Z240" s="248" t="s">
        <v>147</v>
      </c>
      <c r="AA240" s="247"/>
    </row>
    <row r="241" spans="1:27" ht="13.9" customHeight="1">
      <c r="A241" s="247" t="s">
        <v>648</v>
      </c>
      <c r="B241" s="247" t="s">
        <v>649</v>
      </c>
      <c r="C241" s="248" t="s">
        <v>145</v>
      </c>
      <c r="D241" s="248" t="s">
        <v>145</v>
      </c>
      <c r="E241" s="248">
        <v>67.090999999999994</v>
      </c>
      <c r="F241" s="248" t="s">
        <v>1211</v>
      </c>
      <c r="G241" s="248">
        <v>25400</v>
      </c>
      <c r="H241" s="248" t="s">
        <v>1211</v>
      </c>
      <c r="I241" s="248" t="s">
        <v>147</v>
      </c>
      <c r="J241" s="248">
        <v>2.4699999999999999E-4</v>
      </c>
      <c r="K241" s="248">
        <v>1.01E-2</v>
      </c>
      <c r="L241" s="248">
        <v>5.5700000000000003E-3</v>
      </c>
      <c r="M241" s="248">
        <v>5.5700000000000003E-3</v>
      </c>
      <c r="N241" s="248" t="s">
        <v>1213</v>
      </c>
      <c r="O241" s="248">
        <v>8630</v>
      </c>
      <c r="P241" s="248">
        <v>7600</v>
      </c>
      <c r="Q241" s="248" t="s">
        <v>154</v>
      </c>
      <c r="R241" s="248">
        <v>363.45</v>
      </c>
      <c r="S241" s="248" t="s">
        <v>1211</v>
      </c>
      <c r="T241" s="248">
        <v>0.36947472924188002</v>
      </c>
      <c r="U241" s="248">
        <v>71.2</v>
      </c>
      <c r="V241" s="248" t="s">
        <v>1211</v>
      </c>
      <c r="W241" s="248">
        <v>37.700000000000003</v>
      </c>
      <c r="X241" s="248">
        <v>554</v>
      </c>
      <c r="Y241" s="248" t="s">
        <v>148</v>
      </c>
      <c r="Z241" s="248">
        <v>2</v>
      </c>
      <c r="AA241" s="248" t="s">
        <v>154</v>
      </c>
    </row>
    <row r="242" spans="1:27" ht="13.9" customHeight="1">
      <c r="A242" s="247" t="s">
        <v>650</v>
      </c>
      <c r="B242" s="247" t="s">
        <v>651</v>
      </c>
      <c r="C242" s="248" t="s">
        <v>145</v>
      </c>
      <c r="D242" s="248" t="s">
        <v>145</v>
      </c>
      <c r="E242" s="248">
        <v>32.042000000000002</v>
      </c>
      <c r="F242" s="248" t="s">
        <v>1211</v>
      </c>
      <c r="G242" s="248">
        <v>1000000</v>
      </c>
      <c r="H242" s="248" t="s">
        <v>1211</v>
      </c>
      <c r="I242" s="248" t="s">
        <v>147</v>
      </c>
      <c r="J242" s="248">
        <v>4.5499999999999996E-6</v>
      </c>
      <c r="K242" s="248">
        <v>1.8599999999999999E-4</v>
      </c>
      <c r="L242" s="248">
        <v>9.7899999999999994E-5</v>
      </c>
      <c r="M242" s="248">
        <v>9.7899999999999994E-5</v>
      </c>
      <c r="N242" s="248" t="s">
        <v>1211</v>
      </c>
      <c r="O242" s="248">
        <v>9270</v>
      </c>
      <c r="P242" s="248">
        <v>8420</v>
      </c>
      <c r="Q242" s="248" t="s">
        <v>154</v>
      </c>
      <c r="R242" s="248">
        <v>337.85</v>
      </c>
      <c r="S242" s="248" t="s">
        <v>1211</v>
      </c>
      <c r="T242" s="248">
        <v>0.37163214355374002</v>
      </c>
      <c r="U242" s="248">
        <v>127</v>
      </c>
      <c r="V242" s="248" t="s">
        <v>1211</v>
      </c>
      <c r="W242" s="248">
        <v>64</v>
      </c>
      <c r="X242" s="248">
        <v>513</v>
      </c>
      <c r="Y242" s="248" t="s">
        <v>154</v>
      </c>
      <c r="Z242" s="248">
        <v>6</v>
      </c>
      <c r="AA242" s="248" t="s">
        <v>154</v>
      </c>
    </row>
    <row r="243" spans="1:27" ht="13.9" customHeight="1">
      <c r="A243" s="247" t="s">
        <v>652</v>
      </c>
      <c r="B243" s="247" t="s">
        <v>653</v>
      </c>
      <c r="C243" s="248" t="s">
        <v>145</v>
      </c>
      <c r="D243" s="248" t="s">
        <v>145</v>
      </c>
      <c r="E243" s="248">
        <v>118.13</v>
      </c>
      <c r="F243" s="248" t="s">
        <v>1211</v>
      </c>
      <c r="G243" s="248">
        <v>1000000</v>
      </c>
      <c r="H243" s="248" t="s">
        <v>1211</v>
      </c>
      <c r="I243" s="248" t="s">
        <v>147</v>
      </c>
      <c r="J243" s="248">
        <v>3.1100000000000002E-7</v>
      </c>
      <c r="K243" s="248">
        <v>1.27E-5</v>
      </c>
      <c r="L243" s="248">
        <v>5.0799999999999996E-6</v>
      </c>
      <c r="M243" s="248">
        <v>5.0799999999999996E-6</v>
      </c>
      <c r="N243" s="248" t="s">
        <v>1213</v>
      </c>
      <c r="O243" s="248">
        <v>13000</v>
      </c>
      <c r="P243" s="248">
        <v>10500</v>
      </c>
      <c r="Q243" s="248" t="s">
        <v>154</v>
      </c>
      <c r="R243" s="248">
        <v>418.15</v>
      </c>
      <c r="S243" s="248" t="s">
        <v>1211</v>
      </c>
      <c r="T243" s="248">
        <v>0.39715257048093</v>
      </c>
      <c r="U243" s="248">
        <v>7</v>
      </c>
      <c r="V243" s="248" t="s">
        <v>1211</v>
      </c>
      <c r="W243" s="248">
        <v>2.68</v>
      </c>
      <c r="X243" s="248">
        <v>603</v>
      </c>
      <c r="Y243" s="248" t="s">
        <v>154</v>
      </c>
      <c r="Z243" s="248">
        <v>1.5</v>
      </c>
      <c r="AA243" s="248" t="s">
        <v>154</v>
      </c>
    </row>
    <row r="244" spans="1:27" ht="13.9" customHeight="1">
      <c r="A244" s="247" t="s">
        <v>654</v>
      </c>
      <c r="B244" s="247" t="s">
        <v>655</v>
      </c>
      <c r="C244" s="248" t="s">
        <v>145</v>
      </c>
      <c r="D244" s="248" t="s">
        <v>145</v>
      </c>
      <c r="E244" s="248">
        <v>76.096000000000004</v>
      </c>
      <c r="F244" s="248" t="s">
        <v>1211</v>
      </c>
      <c r="G244" s="248">
        <v>1000000</v>
      </c>
      <c r="H244" s="248" t="s">
        <v>1211</v>
      </c>
      <c r="I244" s="248" t="s">
        <v>147</v>
      </c>
      <c r="J244" s="248">
        <v>3.3000000000000002E-7</v>
      </c>
      <c r="K244" s="248">
        <v>1.3499999999999999E-5</v>
      </c>
      <c r="L244" s="248">
        <v>6.4400000000000002E-6</v>
      </c>
      <c r="M244" s="248">
        <v>6.4400000000000002E-6</v>
      </c>
      <c r="N244" s="248" t="s">
        <v>1211</v>
      </c>
      <c r="O244" s="248">
        <v>10600</v>
      </c>
      <c r="P244" s="248">
        <v>8970</v>
      </c>
      <c r="Q244" s="248" t="s">
        <v>154</v>
      </c>
      <c r="R244" s="248">
        <v>397.25</v>
      </c>
      <c r="S244" s="248" t="s">
        <v>1211</v>
      </c>
      <c r="T244" s="248">
        <v>0.37558026755853002</v>
      </c>
      <c r="U244" s="248">
        <v>9.5</v>
      </c>
      <c r="V244" s="248" t="s">
        <v>1211</v>
      </c>
      <c r="W244" s="248">
        <v>4.34</v>
      </c>
      <c r="X244" s="248">
        <v>598</v>
      </c>
      <c r="Y244" s="248" t="s">
        <v>154</v>
      </c>
      <c r="Z244" s="248">
        <v>1.8</v>
      </c>
      <c r="AA244" s="248" t="s">
        <v>154</v>
      </c>
    </row>
    <row r="245" spans="1:27" ht="13.9" customHeight="1">
      <c r="A245" s="247" t="s">
        <v>656</v>
      </c>
      <c r="B245" s="247" t="s">
        <v>657</v>
      </c>
      <c r="C245" s="248" t="s">
        <v>145</v>
      </c>
      <c r="D245" s="248" t="s">
        <v>145</v>
      </c>
      <c r="E245" s="248">
        <v>86.090999999999994</v>
      </c>
      <c r="F245" s="248" t="s">
        <v>1211</v>
      </c>
      <c r="G245" s="248">
        <v>49400</v>
      </c>
      <c r="H245" s="248" t="s">
        <v>1211</v>
      </c>
      <c r="I245" s="248" t="s">
        <v>147</v>
      </c>
      <c r="J245" s="248">
        <v>1.9900000000000001E-4</v>
      </c>
      <c r="K245" s="248">
        <v>8.1399999999999997E-3</v>
      </c>
      <c r="L245" s="248">
        <v>4.4000000000000003E-3</v>
      </c>
      <c r="M245" s="248">
        <v>4.4000000000000003E-3</v>
      </c>
      <c r="N245" s="248" t="s">
        <v>1213</v>
      </c>
      <c r="O245" s="248">
        <v>8910</v>
      </c>
      <c r="P245" s="248">
        <v>7910</v>
      </c>
      <c r="Q245" s="248" t="s">
        <v>154</v>
      </c>
      <c r="R245" s="248">
        <v>353.85</v>
      </c>
      <c r="S245" s="248" t="s">
        <v>1211</v>
      </c>
      <c r="T245" s="248">
        <v>0.37252425373134002</v>
      </c>
      <c r="U245" s="248">
        <v>86.6</v>
      </c>
      <c r="V245" s="248" t="s">
        <v>1211</v>
      </c>
      <c r="W245" s="248">
        <v>44.8</v>
      </c>
      <c r="X245" s="248">
        <v>536</v>
      </c>
      <c r="Y245" s="248" t="s">
        <v>148</v>
      </c>
      <c r="Z245" s="248">
        <v>2.8</v>
      </c>
      <c r="AA245" s="248" t="s">
        <v>154</v>
      </c>
    </row>
    <row r="246" spans="1:27" ht="13.9" customHeight="1">
      <c r="A246" s="247" t="s">
        <v>658</v>
      </c>
      <c r="B246" s="247" t="s">
        <v>659</v>
      </c>
      <c r="C246" s="248" t="s">
        <v>145</v>
      </c>
      <c r="D246" s="248" t="s">
        <v>145</v>
      </c>
      <c r="E246" s="248">
        <v>72.108000000000004</v>
      </c>
      <c r="F246" s="248" t="s">
        <v>1211</v>
      </c>
      <c r="G246" s="248">
        <v>223000</v>
      </c>
      <c r="H246" s="248" t="s">
        <v>1211</v>
      </c>
      <c r="I246" s="248" t="s">
        <v>147</v>
      </c>
      <c r="J246" s="248">
        <v>5.6900000000000001E-5</v>
      </c>
      <c r="K246" s="248">
        <v>2.33E-3</v>
      </c>
      <c r="L246" s="248">
        <v>1.31E-3</v>
      </c>
      <c r="M246" s="248">
        <v>1.31E-3</v>
      </c>
      <c r="N246" s="248" t="s">
        <v>1211</v>
      </c>
      <c r="O246" s="248">
        <v>8390</v>
      </c>
      <c r="P246" s="248">
        <v>7480</v>
      </c>
      <c r="Q246" s="248" t="s">
        <v>154</v>
      </c>
      <c r="R246" s="248">
        <v>352.65</v>
      </c>
      <c r="S246" s="248" t="s">
        <v>1211</v>
      </c>
      <c r="T246" s="248">
        <v>0.36996089385475001</v>
      </c>
      <c r="U246" s="248">
        <v>90.6</v>
      </c>
      <c r="V246" s="248" t="s">
        <v>1211</v>
      </c>
      <c r="W246" s="248">
        <v>48.8</v>
      </c>
      <c r="X246" s="248">
        <v>537</v>
      </c>
      <c r="Y246" s="248" t="s">
        <v>154</v>
      </c>
      <c r="Z246" s="248">
        <v>1.4</v>
      </c>
      <c r="AA246" s="248" t="s">
        <v>154</v>
      </c>
    </row>
    <row r="247" spans="1:27" ht="13.9" customHeight="1">
      <c r="A247" s="247" t="s">
        <v>660</v>
      </c>
      <c r="B247" s="247" t="s">
        <v>661</v>
      </c>
      <c r="C247" s="248" t="s">
        <v>145</v>
      </c>
      <c r="D247" s="248" t="s">
        <v>145</v>
      </c>
      <c r="E247" s="248">
        <v>46.072000000000003</v>
      </c>
      <c r="F247" s="248" t="s">
        <v>1211</v>
      </c>
      <c r="G247" s="248">
        <v>1000000</v>
      </c>
      <c r="H247" s="248" t="s">
        <v>1211</v>
      </c>
      <c r="I247" s="248" t="s">
        <v>147</v>
      </c>
      <c r="J247" s="248">
        <v>3.0299999999999998E-6</v>
      </c>
      <c r="K247" s="248">
        <v>1.2400000000000001E-4</v>
      </c>
      <c r="L247" s="248">
        <v>6.3999999999999997E-5</v>
      </c>
      <c r="M247" s="248">
        <v>6.3999999999999997E-5</v>
      </c>
      <c r="N247" s="248" t="s">
        <v>1211</v>
      </c>
      <c r="O247" s="248">
        <v>9520</v>
      </c>
      <c r="P247" s="248">
        <v>8630</v>
      </c>
      <c r="Q247" s="248" t="s">
        <v>154</v>
      </c>
      <c r="R247" s="248">
        <v>360.65</v>
      </c>
      <c r="S247" s="248" t="s">
        <v>1211</v>
      </c>
      <c r="T247" s="248">
        <v>0.34008989148081997</v>
      </c>
      <c r="U247" s="248">
        <v>50</v>
      </c>
      <c r="V247" s="248" t="s">
        <v>1211</v>
      </c>
      <c r="W247" s="248">
        <v>24.7</v>
      </c>
      <c r="X247" s="248">
        <v>585</v>
      </c>
      <c r="Y247" s="258" t="s">
        <v>1215</v>
      </c>
      <c r="Z247" s="248">
        <v>2.5</v>
      </c>
      <c r="AA247" s="248" t="s">
        <v>154</v>
      </c>
    </row>
    <row r="248" spans="1:27" ht="13.9" customHeight="1">
      <c r="A248" s="247" t="s">
        <v>662</v>
      </c>
      <c r="B248" s="247" t="s">
        <v>663</v>
      </c>
      <c r="C248" s="248" t="s">
        <v>145</v>
      </c>
      <c r="D248" s="248" t="s">
        <v>145</v>
      </c>
      <c r="E248" s="248">
        <v>100.16</v>
      </c>
      <c r="F248" s="248" t="s">
        <v>1211</v>
      </c>
      <c r="G248" s="248">
        <v>19000</v>
      </c>
      <c r="H248" s="248" t="s">
        <v>1211</v>
      </c>
      <c r="I248" s="248" t="s">
        <v>147</v>
      </c>
      <c r="J248" s="248">
        <v>1.3799999999999999E-4</v>
      </c>
      <c r="K248" s="248">
        <v>5.64E-3</v>
      </c>
      <c r="L248" s="248">
        <v>2.8600000000000001E-3</v>
      </c>
      <c r="M248" s="248">
        <v>2.8600000000000001E-3</v>
      </c>
      <c r="N248" s="248" t="s">
        <v>1213</v>
      </c>
      <c r="O248" s="248">
        <v>9780</v>
      </c>
      <c r="P248" s="248">
        <v>8240</v>
      </c>
      <c r="Q248" s="248" t="s">
        <v>154</v>
      </c>
      <c r="R248" s="248">
        <v>389.65</v>
      </c>
      <c r="S248" s="248" t="s">
        <v>1211</v>
      </c>
      <c r="T248" s="248">
        <v>0.38511400764685</v>
      </c>
      <c r="U248" s="248">
        <v>19.899999999999999</v>
      </c>
      <c r="V248" s="248" t="s">
        <v>1211</v>
      </c>
      <c r="W248" s="248">
        <v>9.64</v>
      </c>
      <c r="X248" s="248">
        <v>575</v>
      </c>
      <c r="Y248" s="248" t="s">
        <v>154</v>
      </c>
      <c r="Z248" s="248">
        <v>1.2</v>
      </c>
      <c r="AA248" s="248" t="s">
        <v>154</v>
      </c>
    </row>
    <row r="249" spans="1:27" ht="13.9" customHeight="1">
      <c r="A249" s="247" t="s">
        <v>664</v>
      </c>
      <c r="B249" s="247" t="s">
        <v>665</v>
      </c>
      <c r="C249" s="248" t="s">
        <v>145</v>
      </c>
      <c r="D249" s="248" t="s">
        <v>145</v>
      </c>
      <c r="E249" s="248">
        <v>57.052</v>
      </c>
      <c r="F249" s="248" t="s">
        <v>1211</v>
      </c>
      <c r="G249" s="248">
        <v>29200</v>
      </c>
      <c r="H249" s="248" t="s">
        <v>1211</v>
      </c>
      <c r="I249" s="248" t="s">
        <v>147</v>
      </c>
      <c r="J249" s="248">
        <v>9.2599999999999996E-4</v>
      </c>
      <c r="K249" s="248">
        <v>3.7900000000000003E-2</v>
      </c>
      <c r="L249" s="248">
        <v>2.41E-2</v>
      </c>
      <c r="M249" s="248">
        <v>2.41E-2</v>
      </c>
      <c r="N249" s="248" t="s">
        <v>1211</v>
      </c>
      <c r="O249" s="248">
        <v>6680</v>
      </c>
      <c r="P249" s="248">
        <v>6400</v>
      </c>
      <c r="Q249" s="248" t="s">
        <v>148</v>
      </c>
      <c r="R249" s="248">
        <v>311.45</v>
      </c>
      <c r="S249" s="248" t="s">
        <v>1211</v>
      </c>
      <c r="T249" s="248">
        <v>0.34038217821782002</v>
      </c>
      <c r="U249" s="248">
        <v>348</v>
      </c>
      <c r="V249" s="248" t="s">
        <v>1211</v>
      </c>
      <c r="W249" s="248">
        <v>213</v>
      </c>
      <c r="X249" s="248">
        <v>505</v>
      </c>
      <c r="Y249" s="248" t="s">
        <v>148</v>
      </c>
      <c r="Z249" s="248">
        <v>5.3</v>
      </c>
      <c r="AA249" s="248" t="s">
        <v>154</v>
      </c>
    </row>
    <row r="250" spans="1:27" ht="13.9" customHeight="1">
      <c r="A250" s="247" t="s">
        <v>666</v>
      </c>
      <c r="B250" s="247" t="s">
        <v>667</v>
      </c>
      <c r="C250" s="248" t="s">
        <v>145</v>
      </c>
      <c r="D250" s="248" t="s">
        <v>145</v>
      </c>
      <c r="E250" s="248">
        <v>100.12</v>
      </c>
      <c r="F250" s="248" t="s">
        <v>1211</v>
      </c>
      <c r="G250" s="248">
        <v>15000</v>
      </c>
      <c r="H250" s="248" t="s">
        <v>1211</v>
      </c>
      <c r="I250" s="248" t="s">
        <v>147</v>
      </c>
      <c r="J250" s="248">
        <v>3.19E-4</v>
      </c>
      <c r="K250" s="248">
        <v>1.2999999999999999E-2</v>
      </c>
      <c r="L250" s="248">
        <v>6.4200000000000004E-3</v>
      </c>
      <c r="M250" s="248">
        <v>6.4200000000000004E-3</v>
      </c>
      <c r="N250" s="248" t="s">
        <v>1213</v>
      </c>
      <c r="O250" s="248">
        <v>10200</v>
      </c>
      <c r="P250" s="248">
        <v>8600</v>
      </c>
      <c r="Q250" s="248" t="s">
        <v>154</v>
      </c>
      <c r="R250" s="248">
        <v>373.65</v>
      </c>
      <c r="S250" s="248" t="s">
        <v>1211</v>
      </c>
      <c r="T250" s="248">
        <v>0.39575458078844999</v>
      </c>
      <c r="U250" s="248">
        <v>38.5</v>
      </c>
      <c r="V250" s="248" t="s">
        <v>1211</v>
      </c>
      <c r="W250" s="248">
        <v>18.2</v>
      </c>
      <c r="X250" s="248">
        <v>540</v>
      </c>
      <c r="Y250" s="248" t="s">
        <v>154</v>
      </c>
      <c r="Z250" s="248">
        <v>1.7</v>
      </c>
      <c r="AA250" s="248" t="s">
        <v>154</v>
      </c>
    </row>
    <row r="251" spans="1:27" ht="13.9" customHeight="1">
      <c r="A251" s="247" t="s">
        <v>668</v>
      </c>
      <c r="B251" s="247" t="s">
        <v>669</v>
      </c>
      <c r="C251" s="248" t="s">
        <v>145</v>
      </c>
      <c r="D251" s="248" t="s">
        <v>145</v>
      </c>
      <c r="E251" s="248">
        <v>354.54</v>
      </c>
      <c r="F251" s="248" t="s">
        <v>1211</v>
      </c>
      <c r="G251" s="248">
        <v>89</v>
      </c>
      <c r="H251" s="248" t="s">
        <v>1211</v>
      </c>
      <c r="I251" s="248" t="s">
        <v>147</v>
      </c>
      <c r="J251" s="248">
        <v>2.6199999999999999E-3</v>
      </c>
      <c r="K251" s="248">
        <v>0.107</v>
      </c>
      <c r="L251" s="248">
        <v>3.7999999999999999E-2</v>
      </c>
      <c r="M251" s="248">
        <v>3.7999999999999999E-2</v>
      </c>
      <c r="N251" s="248" t="s">
        <v>1211</v>
      </c>
      <c r="O251" s="248">
        <v>14600</v>
      </c>
      <c r="P251" s="248">
        <v>12000</v>
      </c>
      <c r="Q251" s="258" t="s">
        <v>1215</v>
      </c>
      <c r="R251" s="248">
        <v>437.15</v>
      </c>
      <c r="S251" s="248" t="s">
        <v>1213</v>
      </c>
      <c r="T251" s="248">
        <v>0.37506793168879998</v>
      </c>
      <c r="U251" s="248">
        <v>1.5</v>
      </c>
      <c r="V251" s="248" t="s">
        <v>1211</v>
      </c>
      <c r="W251" s="248">
        <v>0.50900000000000001</v>
      </c>
      <c r="X251" s="248">
        <v>659</v>
      </c>
      <c r="Y251" s="248" t="s">
        <v>148</v>
      </c>
      <c r="Z251" s="248" t="s">
        <v>147</v>
      </c>
      <c r="AA251" s="247"/>
    </row>
    <row r="252" spans="1:27" ht="13.9" customHeight="1">
      <c r="A252" s="247" t="s">
        <v>670</v>
      </c>
      <c r="B252" s="247" t="s">
        <v>671</v>
      </c>
      <c r="C252" s="248" t="s">
        <v>146</v>
      </c>
      <c r="D252" s="248" t="s">
        <v>145</v>
      </c>
      <c r="E252" s="248">
        <v>110.13</v>
      </c>
      <c r="F252" s="248" t="s">
        <v>1211</v>
      </c>
      <c r="G252" s="248">
        <v>200000</v>
      </c>
      <c r="H252" s="248" t="s">
        <v>1217</v>
      </c>
      <c r="I252" s="248" t="s">
        <v>147</v>
      </c>
      <c r="J252" s="248">
        <v>4.0300000000000004E-6</v>
      </c>
      <c r="K252" s="248">
        <v>1.65E-4</v>
      </c>
      <c r="L252" s="248" t="s">
        <v>147</v>
      </c>
      <c r="M252" s="248">
        <v>1.65E-4</v>
      </c>
      <c r="N252" s="248" t="s">
        <v>1211</v>
      </c>
      <c r="O252" s="248" t="s">
        <v>147</v>
      </c>
      <c r="P252" s="248">
        <v>9930</v>
      </c>
      <c r="Q252" s="248" t="s">
        <v>148</v>
      </c>
      <c r="R252" s="248">
        <v>476.15</v>
      </c>
      <c r="S252" s="248" t="s">
        <v>1211</v>
      </c>
      <c r="T252" s="248">
        <v>0.3</v>
      </c>
      <c r="U252" s="248">
        <v>0.31</v>
      </c>
      <c r="V252" s="248" t="s">
        <v>1211</v>
      </c>
      <c r="W252" s="248" t="s">
        <v>147</v>
      </c>
      <c r="X252" s="248" t="s">
        <v>147</v>
      </c>
      <c r="Y252" s="247"/>
      <c r="Z252" s="248" t="s">
        <v>147</v>
      </c>
      <c r="AA252" s="247"/>
    </row>
    <row r="253" spans="1:27" ht="13.9" customHeight="1">
      <c r="A253" s="247" t="s">
        <v>672</v>
      </c>
      <c r="B253" s="247" t="s">
        <v>673</v>
      </c>
      <c r="C253" s="248" t="s">
        <v>145</v>
      </c>
      <c r="D253" s="248" t="s">
        <v>145</v>
      </c>
      <c r="E253" s="248">
        <v>88.150999999999996</v>
      </c>
      <c r="F253" s="248" t="s">
        <v>1211</v>
      </c>
      <c r="G253" s="248">
        <v>51000</v>
      </c>
      <c r="H253" s="248" t="s">
        <v>1211</v>
      </c>
      <c r="I253" s="248" t="s">
        <v>147</v>
      </c>
      <c r="J253" s="248">
        <v>5.8699999999999996E-4</v>
      </c>
      <c r="K253" s="248">
        <v>2.4E-2</v>
      </c>
      <c r="L253" s="248">
        <v>1.46E-2</v>
      </c>
      <c r="M253" s="248">
        <v>1.46E-2</v>
      </c>
      <c r="N253" s="248" t="s">
        <v>1211</v>
      </c>
      <c r="O253" s="248">
        <v>7260</v>
      </c>
      <c r="P253" s="248">
        <v>6680</v>
      </c>
      <c r="Q253" s="248" t="s">
        <v>154</v>
      </c>
      <c r="R253" s="248">
        <v>328.15</v>
      </c>
      <c r="S253" s="248" t="s">
        <v>1211</v>
      </c>
      <c r="T253" s="248">
        <v>0.37259356136820998</v>
      </c>
      <c r="U253" s="248">
        <v>250</v>
      </c>
      <c r="V253" s="248" t="s">
        <v>1211</v>
      </c>
      <c r="W253" s="248">
        <v>146</v>
      </c>
      <c r="X253" s="248">
        <v>497</v>
      </c>
      <c r="Y253" s="248" t="s">
        <v>154</v>
      </c>
      <c r="Z253" s="248">
        <v>2</v>
      </c>
      <c r="AA253" s="248" t="s">
        <v>148</v>
      </c>
    </row>
    <row r="254" spans="1:27" ht="13.9" customHeight="1">
      <c r="A254" s="247" t="s">
        <v>674</v>
      </c>
      <c r="B254" s="247" t="s">
        <v>675</v>
      </c>
      <c r="C254" s="248" t="s">
        <v>145</v>
      </c>
      <c r="D254" s="248" t="s">
        <v>145</v>
      </c>
      <c r="E254" s="248">
        <v>102.18</v>
      </c>
      <c r="F254" s="248" t="s">
        <v>1211</v>
      </c>
      <c r="G254" s="248">
        <v>16400</v>
      </c>
      <c r="H254" s="248" t="s">
        <v>1211</v>
      </c>
      <c r="I254" s="248" t="s">
        <v>147</v>
      </c>
      <c r="J254" s="248">
        <v>4.4499999999999997E-5</v>
      </c>
      <c r="K254" s="248">
        <v>1.82E-3</v>
      </c>
      <c r="L254" s="248">
        <v>7.2099999999999996E-4</v>
      </c>
      <c r="M254" s="248">
        <v>7.2099999999999996E-4</v>
      </c>
      <c r="N254" s="248" t="s">
        <v>1211</v>
      </c>
      <c r="O254" s="248">
        <v>13100</v>
      </c>
      <c r="P254" s="248">
        <v>10600</v>
      </c>
      <c r="Q254" s="248" t="s">
        <v>154</v>
      </c>
      <c r="R254" s="248">
        <v>404.75</v>
      </c>
      <c r="S254" s="248" t="s">
        <v>1211</v>
      </c>
      <c r="T254" s="248">
        <v>0.40543976323120001</v>
      </c>
      <c r="U254" s="248">
        <v>5.3</v>
      </c>
      <c r="V254" s="248" t="s">
        <v>1211</v>
      </c>
      <c r="W254" s="248">
        <v>2.0099999999999998</v>
      </c>
      <c r="X254" s="248">
        <v>574</v>
      </c>
      <c r="Y254" s="248" t="s">
        <v>154</v>
      </c>
      <c r="Z254" s="248">
        <v>1</v>
      </c>
      <c r="AA254" s="248" t="s">
        <v>154</v>
      </c>
    </row>
    <row r="255" spans="1:27" ht="13.9" customHeight="1">
      <c r="A255" s="247" t="s">
        <v>676</v>
      </c>
      <c r="B255" s="247" t="s">
        <v>677</v>
      </c>
      <c r="C255" s="248" t="s">
        <v>146</v>
      </c>
      <c r="D255" s="248" t="s">
        <v>145</v>
      </c>
      <c r="E255" s="248">
        <v>147.09</v>
      </c>
      <c r="F255" s="248" t="s">
        <v>1211</v>
      </c>
      <c r="G255" s="248">
        <v>267000</v>
      </c>
      <c r="H255" s="248" t="s">
        <v>1211</v>
      </c>
      <c r="I255" s="248" t="s">
        <v>147</v>
      </c>
      <c r="J255" s="248">
        <v>1.2200000000000001E-12</v>
      </c>
      <c r="K255" s="248">
        <v>4.9899999999999997E-11</v>
      </c>
      <c r="L255" s="248" t="s">
        <v>147</v>
      </c>
      <c r="M255" s="248">
        <v>4.9899999999999997E-11</v>
      </c>
      <c r="N255" s="248" t="s">
        <v>1211</v>
      </c>
      <c r="O255" s="248" t="s">
        <v>147</v>
      </c>
      <c r="P255" s="248" t="s">
        <v>147</v>
      </c>
      <c r="Q255" s="247"/>
      <c r="R255" s="248">
        <v>598.19000000000005</v>
      </c>
      <c r="S255" s="248" t="s">
        <v>1213</v>
      </c>
      <c r="T255" s="248">
        <v>0.3</v>
      </c>
      <c r="U255" s="248">
        <v>1.2E-4</v>
      </c>
      <c r="V255" s="248" t="s">
        <v>1211</v>
      </c>
      <c r="W255" s="248" t="s">
        <v>147</v>
      </c>
      <c r="X255" s="248" t="s">
        <v>147</v>
      </c>
      <c r="Y255" s="247"/>
      <c r="Z255" s="248" t="s">
        <v>147</v>
      </c>
      <c r="AA255" s="247"/>
    </row>
    <row r="256" spans="1:27" ht="13.9" customHeight="1">
      <c r="A256" s="247" t="s">
        <v>678</v>
      </c>
      <c r="B256" s="247" t="s">
        <v>679</v>
      </c>
      <c r="C256" s="248" t="s">
        <v>146</v>
      </c>
      <c r="D256" s="248" t="s">
        <v>145</v>
      </c>
      <c r="E256" s="248">
        <v>143.62</v>
      </c>
      <c r="F256" s="248" t="s">
        <v>1211</v>
      </c>
      <c r="G256" s="248">
        <v>8290</v>
      </c>
      <c r="H256" s="248" t="s">
        <v>1211</v>
      </c>
      <c r="I256" s="248" t="s">
        <v>147</v>
      </c>
      <c r="J256" s="248">
        <v>2.0999999999999998E-6</v>
      </c>
      <c r="K256" s="248">
        <v>8.5900000000000001E-5</v>
      </c>
      <c r="L256" s="248" t="s">
        <v>147</v>
      </c>
      <c r="M256" s="248">
        <v>8.5900000000000001E-5</v>
      </c>
      <c r="N256" s="248" t="s">
        <v>1211</v>
      </c>
      <c r="O256" s="248" t="s">
        <v>147</v>
      </c>
      <c r="P256" s="248">
        <v>11000</v>
      </c>
      <c r="Q256" s="248" t="s">
        <v>148</v>
      </c>
      <c r="R256" s="248">
        <v>515.35</v>
      </c>
      <c r="S256" s="248" t="s">
        <v>1211</v>
      </c>
      <c r="T256" s="248">
        <v>0.3</v>
      </c>
      <c r="U256" s="248">
        <v>0.29299999999999998</v>
      </c>
      <c r="V256" s="248" t="s">
        <v>1211</v>
      </c>
      <c r="W256" s="248" t="s">
        <v>147</v>
      </c>
      <c r="X256" s="248" t="s">
        <v>147</v>
      </c>
      <c r="Y256" s="247"/>
      <c r="Z256" s="248" t="s">
        <v>147</v>
      </c>
      <c r="AA256" s="247"/>
    </row>
    <row r="257" spans="1:27" ht="13.9" customHeight="1">
      <c r="A257" s="247" t="s">
        <v>680</v>
      </c>
      <c r="B257" s="247" t="s">
        <v>681</v>
      </c>
      <c r="C257" s="248" t="s">
        <v>146</v>
      </c>
      <c r="D257" s="248" t="s">
        <v>145</v>
      </c>
      <c r="E257" s="248">
        <v>268.36</v>
      </c>
      <c r="F257" s="248" t="s">
        <v>1211</v>
      </c>
      <c r="G257" s="248">
        <v>2.8999999999999998E-3</v>
      </c>
      <c r="H257" s="248" t="s">
        <v>1211</v>
      </c>
      <c r="I257" s="248" t="s">
        <v>147</v>
      </c>
      <c r="J257" s="248">
        <v>5.2399999999999998E-6</v>
      </c>
      <c r="K257" s="248">
        <v>2.14E-4</v>
      </c>
      <c r="L257" s="248" t="s">
        <v>147</v>
      </c>
      <c r="M257" s="248">
        <v>2.14E-4</v>
      </c>
      <c r="N257" s="248" t="s">
        <v>1213</v>
      </c>
      <c r="O257" s="248" t="s">
        <v>147</v>
      </c>
      <c r="P257" s="248" t="s">
        <v>147</v>
      </c>
      <c r="Q257" s="247"/>
      <c r="R257" s="248">
        <v>711.41</v>
      </c>
      <c r="S257" s="248" t="s">
        <v>1213</v>
      </c>
      <c r="T257" s="248">
        <v>0.3</v>
      </c>
      <c r="U257" s="248">
        <v>4.3000000000000001E-8</v>
      </c>
      <c r="V257" s="248" t="s">
        <v>1213</v>
      </c>
      <c r="W257" s="248" t="s">
        <v>147</v>
      </c>
      <c r="X257" s="248" t="s">
        <v>147</v>
      </c>
      <c r="Y257" s="247"/>
      <c r="Z257" s="248" t="s">
        <v>147</v>
      </c>
      <c r="AA257" s="247"/>
    </row>
    <row r="258" spans="1:27" ht="13.9" customHeight="1">
      <c r="A258" s="247" t="s">
        <v>682</v>
      </c>
      <c r="B258" s="247" t="s">
        <v>683</v>
      </c>
      <c r="C258" s="248" t="s">
        <v>145</v>
      </c>
      <c r="D258" s="248" t="s">
        <v>145</v>
      </c>
      <c r="E258" s="248">
        <v>98.19</v>
      </c>
      <c r="F258" s="248" t="s">
        <v>1211</v>
      </c>
      <c r="G258" s="248">
        <v>14</v>
      </c>
      <c r="H258" s="248" t="s">
        <v>1211</v>
      </c>
      <c r="I258" s="248" t="s">
        <v>147</v>
      </c>
      <c r="J258" s="248">
        <v>0.43</v>
      </c>
      <c r="K258" s="248">
        <v>17.600000000000001</v>
      </c>
      <c r="L258" s="248">
        <v>9.75</v>
      </c>
      <c r="M258" s="248">
        <v>9.75</v>
      </c>
      <c r="N258" s="248" t="s">
        <v>1211</v>
      </c>
      <c r="O258" s="248">
        <v>8560</v>
      </c>
      <c r="P258" s="248">
        <v>7470</v>
      </c>
      <c r="Q258" s="248" t="s">
        <v>154</v>
      </c>
      <c r="R258" s="248">
        <v>374.05</v>
      </c>
      <c r="S258" s="248" t="s">
        <v>1211</v>
      </c>
      <c r="T258" s="248">
        <v>0.36765717281145999</v>
      </c>
      <c r="U258" s="248">
        <v>46</v>
      </c>
      <c r="V258" s="248" t="s">
        <v>1211</v>
      </c>
      <c r="W258" s="248">
        <v>24.4</v>
      </c>
      <c r="X258" s="248">
        <v>572</v>
      </c>
      <c r="Y258" s="248" t="s">
        <v>154</v>
      </c>
      <c r="Z258" s="248">
        <v>1.2</v>
      </c>
      <c r="AA258" s="248" t="s">
        <v>154</v>
      </c>
    </row>
    <row r="259" spans="1:27" ht="13.9" customHeight="1">
      <c r="A259" s="247" t="s">
        <v>684</v>
      </c>
      <c r="B259" s="247" t="s">
        <v>685</v>
      </c>
      <c r="C259" s="248" t="s">
        <v>145</v>
      </c>
      <c r="D259" s="248" t="s">
        <v>145</v>
      </c>
      <c r="E259" s="248">
        <v>84.933000000000007</v>
      </c>
      <c r="F259" s="248" t="s">
        <v>1211</v>
      </c>
      <c r="G259" s="248">
        <v>13000</v>
      </c>
      <c r="H259" s="248" t="s">
        <v>1211</v>
      </c>
      <c r="I259" s="248">
        <v>5</v>
      </c>
      <c r="J259" s="248">
        <v>3.2499999999999999E-3</v>
      </c>
      <c r="K259" s="248">
        <v>0.13300000000000001</v>
      </c>
      <c r="L259" s="248">
        <v>8.2600000000000007E-2</v>
      </c>
      <c r="M259" s="248">
        <v>8.2600000000000007E-2</v>
      </c>
      <c r="N259" s="248" t="s">
        <v>1211</v>
      </c>
      <c r="O259" s="248">
        <v>7010</v>
      </c>
      <c r="P259" s="248">
        <v>6710</v>
      </c>
      <c r="Q259" s="248" t="s">
        <v>154</v>
      </c>
      <c r="R259" s="248">
        <v>313.14999999999998</v>
      </c>
      <c r="S259" s="248" t="s">
        <v>1211</v>
      </c>
      <c r="T259" s="248">
        <v>0.34016338582677003</v>
      </c>
      <c r="U259" s="248">
        <v>435</v>
      </c>
      <c r="V259" s="248" t="s">
        <v>1211</v>
      </c>
      <c r="W259" s="248">
        <v>259</v>
      </c>
      <c r="X259" s="248">
        <v>508</v>
      </c>
      <c r="Y259" s="248" t="s">
        <v>154</v>
      </c>
      <c r="Z259" s="248">
        <v>13</v>
      </c>
      <c r="AA259" s="248" t="s">
        <v>154</v>
      </c>
    </row>
    <row r="260" spans="1:27" ht="13.9" customHeight="1">
      <c r="A260" s="247" t="s">
        <v>686</v>
      </c>
      <c r="B260" s="247" t="s">
        <v>687</v>
      </c>
      <c r="C260" s="248" t="s">
        <v>146</v>
      </c>
      <c r="D260" s="248" t="s">
        <v>145</v>
      </c>
      <c r="E260" s="248">
        <v>267.16000000000003</v>
      </c>
      <c r="F260" s="248" t="s">
        <v>1211</v>
      </c>
      <c r="G260" s="248">
        <v>13.9</v>
      </c>
      <c r="H260" s="248" t="s">
        <v>1211</v>
      </c>
      <c r="I260" s="248" t="s">
        <v>147</v>
      </c>
      <c r="J260" s="248">
        <v>4.0600000000000001E-11</v>
      </c>
      <c r="K260" s="248">
        <v>1.6600000000000001E-9</v>
      </c>
      <c r="L260" s="248" t="s">
        <v>147</v>
      </c>
      <c r="M260" s="248">
        <v>1.6600000000000001E-9</v>
      </c>
      <c r="N260" s="248" t="s">
        <v>1211</v>
      </c>
      <c r="O260" s="248" t="s">
        <v>147</v>
      </c>
      <c r="P260" s="248" t="s">
        <v>147</v>
      </c>
      <c r="Q260" s="247"/>
      <c r="R260" s="248">
        <v>652.04999999999995</v>
      </c>
      <c r="S260" s="248" t="s">
        <v>1211</v>
      </c>
      <c r="T260" s="248">
        <v>0.3</v>
      </c>
      <c r="U260" s="248">
        <v>2.8599999999999999E-7</v>
      </c>
      <c r="V260" s="248" t="s">
        <v>1211</v>
      </c>
      <c r="W260" s="248" t="s">
        <v>147</v>
      </c>
      <c r="X260" s="248" t="s">
        <v>147</v>
      </c>
      <c r="Y260" s="247"/>
      <c r="Z260" s="248" t="s">
        <v>147</v>
      </c>
      <c r="AA260" s="247"/>
    </row>
    <row r="261" spans="1:27" ht="13.9" customHeight="1">
      <c r="A261" s="247" t="s">
        <v>688</v>
      </c>
      <c r="B261" s="247" t="s">
        <v>689</v>
      </c>
      <c r="C261" s="248" t="s">
        <v>146</v>
      </c>
      <c r="D261" s="248" t="s">
        <v>145</v>
      </c>
      <c r="E261" s="248">
        <v>254.38</v>
      </c>
      <c r="F261" s="248" t="s">
        <v>1211</v>
      </c>
      <c r="G261" s="248">
        <v>4.1399999999999997</v>
      </c>
      <c r="H261" s="248" t="s">
        <v>1211</v>
      </c>
      <c r="I261" s="248" t="s">
        <v>147</v>
      </c>
      <c r="J261" s="248">
        <v>1.07E-9</v>
      </c>
      <c r="K261" s="248">
        <v>4.3700000000000001E-8</v>
      </c>
      <c r="L261" s="248" t="s">
        <v>147</v>
      </c>
      <c r="M261" s="248">
        <v>4.3700000000000001E-8</v>
      </c>
      <c r="N261" s="248" t="s">
        <v>1211</v>
      </c>
      <c r="O261" s="248" t="s">
        <v>147</v>
      </c>
      <c r="P261" s="248">
        <v>14300</v>
      </c>
      <c r="Q261" s="248" t="s">
        <v>148</v>
      </c>
      <c r="R261" s="248">
        <v>663.15</v>
      </c>
      <c r="S261" s="248" t="s">
        <v>1211</v>
      </c>
      <c r="T261" s="248">
        <v>0.3</v>
      </c>
      <c r="U261" s="248">
        <v>1.7499999999999998E-5</v>
      </c>
      <c r="V261" s="248" t="s">
        <v>1211</v>
      </c>
      <c r="W261" s="248" t="s">
        <v>147</v>
      </c>
      <c r="X261" s="248" t="s">
        <v>147</v>
      </c>
      <c r="Y261" s="247"/>
      <c r="Z261" s="248" t="s">
        <v>147</v>
      </c>
      <c r="AA261" s="247"/>
    </row>
    <row r="262" spans="1:27" ht="13.9" customHeight="1">
      <c r="A262" s="247" t="s">
        <v>690</v>
      </c>
      <c r="B262" s="247" t="s">
        <v>691</v>
      </c>
      <c r="C262" s="248" t="s">
        <v>146</v>
      </c>
      <c r="D262" s="248" t="s">
        <v>145</v>
      </c>
      <c r="E262" s="248">
        <v>198.27</v>
      </c>
      <c r="F262" s="248" t="s">
        <v>1211</v>
      </c>
      <c r="G262" s="248">
        <v>1000</v>
      </c>
      <c r="H262" s="248" t="s">
        <v>1211</v>
      </c>
      <c r="I262" s="248" t="s">
        <v>147</v>
      </c>
      <c r="J262" s="248">
        <v>5.2999999999999998E-11</v>
      </c>
      <c r="K262" s="248">
        <v>2.1700000000000002E-9</v>
      </c>
      <c r="L262" s="248" t="s">
        <v>147</v>
      </c>
      <c r="M262" s="248">
        <v>2.1700000000000002E-9</v>
      </c>
      <c r="N262" s="248" t="s">
        <v>1211</v>
      </c>
      <c r="O262" s="248" t="s">
        <v>147</v>
      </c>
      <c r="P262" s="248">
        <v>14500</v>
      </c>
      <c r="Q262" s="248" t="s">
        <v>148</v>
      </c>
      <c r="R262" s="248">
        <v>671.15</v>
      </c>
      <c r="S262" s="248" t="s">
        <v>1211</v>
      </c>
      <c r="T262" s="248">
        <v>0.3</v>
      </c>
      <c r="U262" s="248">
        <v>2.03E-7</v>
      </c>
      <c r="V262" s="248" t="s">
        <v>1211</v>
      </c>
      <c r="W262" s="248" t="s">
        <v>147</v>
      </c>
      <c r="X262" s="248" t="s">
        <v>147</v>
      </c>
      <c r="Y262" s="247"/>
      <c r="Z262" s="248" t="s">
        <v>147</v>
      </c>
      <c r="AA262" s="247"/>
    </row>
    <row r="263" spans="1:27" ht="13.9" customHeight="1">
      <c r="A263" s="247" t="s">
        <v>692</v>
      </c>
      <c r="B263" s="247" t="s">
        <v>693</v>
      </c>
      <c r="C263" s="248" t="s">
        <v>146</v>
      </c>
      <c r="D263" s="248" t="s">
        <v>145</v>
      </c>
      <c r="E263" s="248">
        <v>250.26</v>
      </c>
      <c r="F263" s="248" t="s">
        <v>1211</v>
      </c>
      <c r="G263" s="248">
        <v>0.82899999999999996</v>
      </c>
      <c r="H263" s="248" t="s">
        <v>1211</v>
      </c>
      <c r="I263" s="248" t="s">
        <v>147</v>
      </c>
      <c r="J263" s="248">
        <v>8.9500000000000001E-7</v>
      </c>
      <c r="K263" s="248">
        <v>3.6600000000000002E-5</v>
      </c>
      <c r="L263" s="248">
        <v>8.0199999999999994E-6</v>
      </c>
      <c r="M263" s="248">
        <v>8.0199999999999994E-6</v>
      </c>
      <c r="N263" s="248" t="s">
        <v>1211</v>
      </c>
      <c r="O263" s="248">
        <v>21100</v>
      </c>
      <c r="P263" s="248">
        <v>18400</v>
      </c>
      <c r="Q263" s="248" t="s">
        <v>148</v>
      </c>
      <c r="R263" s="248">
        <v>469.15</v>
      </c>
      <c r="S263" s="248" t="s">
        <v>154</v>
      </c>
      <c r="T263" s="248">
        <v>0.31688154613466002</v>
      </c>
      <c r="U263" s="248">
        <v>5.0000000000000004E-6</v>
      </c>
      <c r="V263" s="248" t="s">
        <v>1211</v>
      </c>
      <c r="W263" s="248">
        <v>1.0499999999999999E-6</v>
      </c>
      <c r="X263" s="248">
        <v>802</v>
      </c>
      <c r="Y263" s="248" t="s">
        <v>148</v>
      </c>
      <c r="Z263" s="248">
        <v>0.6</v>
      </c>
      <c r="AA263" s="248" t="s">
        <v>148</v>
      </c>
    </row>
    <row r="264" spans="1:27" ht="13.9" customHeight="1">
      <c r="A264" s="247" t="s">
        <v>694</v>
      </c>
      <c r="B264" s="247" t="s">
        <v>695</v>
      </c>
      <c r="C264" s="248" t="s">
        <v>145</v>
      </c>
      <c r="D264" s="248" t="s">
        <v>145</v>
      </c>
      <c r="E264" s="248">
        <v>142.19999999999999</v>
      </c>
      <c r="F264" s="248" t="s">
        <v>1211</v>
      </c>
      <c r="G264" s="248">
        <v>25.8</v>
      </c>
      <c r="H264" s="248" t="s">
        <v>1211</v>
      </c>
      <c r="I264" s="248" t="s">
        <v>147</v>
      </c>
      <c r="J264" s="248">
        <v>5.1400000000000003E-4</v>
      </c>
      <c r="K264" s="248">
        <v>2.1000000000000001E-2</v>
      </c>
      <c r="L264" s="248">
        <v>7.8300000000000002E-3</v>
      </c>
      <c r="M264" s="248">
        <v>7.8300000000000002E-3</v>
      </c>
      <c r="N264" s="248" t="s">
        <v>1211</v>
      </c>
      <c r="O264" s="248">
        <v>13900</v>
      </c>
      <c r="P264" s="248">
        <v>10900</v>
      </c>
      <c r="Q264" s="248" t="s">
        <v>154</v>
      </c>
      <c r="R264" s="248">
        <v>517.85</v>
      </c>
      <c r="S264" s="248" t="s">
        <v>1211</v>
      </c>
      <c r="T264" s="248">
        <v>0.38102853437095002</v>
      </c>
      <c r="U264" s="248">
        <v>6.7000000000000004E-2</v>
      </c>
      <c r="V264" s="248" t="s">
        <v>1211</v>
      </c>
      <c r="W264" s="248">
        <v>2.3900000000000001E-2</v>
      </c>
      <c r="X264" s="248">
        <v>771</v>
      </c>
      <c r="Y264" s="248" t="s">
        <v>154</v>
      </c>
      <c r="Z264" s="248">
        <v>0.8</v>
      </c>
      <c r="AA264" s="248" t="s">
        <v>148</v>
      </c>
    </row>
    <row r="265" spans="1:27" ht="13.9" customHeight="1">
      <c r="A265" s="247" t="s">
        <v>696</v>
      </c>
      <c r="B265" s="247" t="s">
        <v>188</v>
      </c>
      <c r="C265" s="248" t="s">
        <v>145</v>
      </c>
      <c r="D265" s="248" t="s">
        <v>145</v>
      </c>
      <c r="E265" s="248">
        <v>128.26</v>
      </c>
      <c r="F265" s="248" t="s">
        <v>1211</v>
      </c>
      <c r="G265" s="248">
        <v>0.22</v>
      </c>
      <c r="H265" s="248" t="s">
        <v>1211</v>
      </c>
      <c r="I265" s="248" t="s">
        <v>147</v>
      </c>
      <c r="J265" s="248">
        <v>3.4</v>
      </c>
      <c r="K265" s="248">
        <v>139</v>
      </c>
      <c r="L265" s="248">
        <v>51</v>
      </c>
      <c r="M265" s="248">
        <v>51</v>
      </c>
      <c r="N265" s="248" t="s">
        <v>1213</v>
      </c>
      <c r="O265" s="248">
        <v>14100</v>
      </c>
      <c r="P265" s="248">
        <v>11100</v>
      </c>
      <c r="Q265" s="258" t="s">
        <v>1215</v>
      </c>
      <c r="R265" s="248">
        <v>423.95</v>
      </c>
      <c r="S265" s="248" t="s">
        <v>1211</v>
      </c>
      <c r="T265" s="248">
        <v>0.41</v>
      </c>
      <c r="U265" s="248">
        <v>4.45</v>
      </c>
      <c r="V265" s="248" t="s">
        <v>1211</v>
      </c>
      <c r="W265" s="248">
        <v>1.57</v>
      </c>
      <c r="X265" s="248">
        <v>594</v>
      </c>
      <c r="Y265" s="248" t="s">
        <v>154</v>
      </c>
      <c r="Z265" s="248">
        <v>0.8</v>
      </c>
      <c r="AA265" s="248" t="s">
        <v>154</v>
      </c>
    </row>
    <row r="266" spans="1:27" ht="13.9" customHeight="1">
      <c r="A266" s="247" t="s">
        <v>697</v>
      </c>
      <c r="B266" s="247" t="s">
        <v>698</v>
      </c>
      <c r="C266" s="248" t="s">
        <v>145</v>
      </c>
      <c r="D266" s="248" t="s">
        <v>145</v>
      </c>
      <c r="E266" s="248">
        <v>545.54999999999995</v>
      </c>
      <c r="F266" s="248" t="s">
        <v>1211</v>
      </c>
      <c r="G266" s="248">
        <v>8.5000000000000006E-2</v>
      </c>
      <c r="H266" s="248" t="s">
        <v>1211</v>
      </c>
      <c r="I266" s="248" t="s">
        <v>147</v>
      </c>
      <c r="J266" s="248">
        <v>8.1099999999999998E-4</v>
      </c>
      <c r="K266" s="248">
        <v>3.32E-2</v>
      </c>
      <c r="L266" s="248" t="s">
        <v>147</v>
      </c>
      <c r="M266" s="248">
        <v>3.32E-2</v>
      </c>
      <c r="N266" s="248" t="s">
        <v>1211</v>
      </c>
      <c r="O266" s="248" t="s">
        <v>147</v>
      </c>
      <c r="P266" s="248" t="s">
        <v>147</v>
      </c>
      <c r="Q266" s="247"/>
      <c r="R266" s="248">
        <v>758.15</v>
      </c>
      <c r="S266" s="248" t="s">
        <v>1220</v>
      </c>
      <c r="T266" s="248">
        <v>0.41</v>
      </c>
      <c r="U266" s="248">
        <v>7.9999999999999996E-7</v>
      </c>
      <c r="V266" s="248" t="s">
        <v>1211</v>
      </c>
      <c r="W266" s="248" t="s">
        <v>147</v>
      </c>
      <c r="X266" s="248">
        <v>959</v>
      </c>
      <c r="Y266" s="258" t="s">
        <v>1214</v>
      </c>
      <c r="Z266" s="248" t="s">
        <v>147</v>
      </c>
      <c r="AA266" s="247"/>
    </row>
    <row r="267" spans="1:27" ht="13.9" customHeight="1">
      <c r="A267" s="247" t="s">
        <v>699</v>
      </c>
      <c r="B267" s="247" t="s">
        <v>700</v>
      </c>
      <c r="C267" s="248" t="s">
        <v>146</v>
      </c>
      <c r="D267" s="248" t="s">
        <v>145</v>
      </c>
      <c r="E267" s="248">
        <v>95.94</v>
      </c>
      <c r="F267" s="248" t="s">
        <v>1211</v>
      </c>
      <c r="G267" s="248" t="s">
        <v>147</v>
      </c>
      <c r="H267" s="247"/>
      <c r="I267" s="248" t="s">
        <v>147</v>
      </c>
      <c r="J267" s="248" t="s">
        <v>147</v>
      </c>
      <c r="K267" s="248" t="s">
        <v>147</v>
      </c>
      <c r="L267" s="248" t="s">
        <v>147</v>
      </c>
      <c r="M267" s="248" t="s">
        <v>147</v>
      </c>
      <c r="N267" s="247"/>
      <c r="O267" s="248">
        <v>144000</v>
      </c>
      <c r="P267" s="248">
        <v>117000</v>
      </c>
      <c r="Q267" s="248" t="s">
        <v>1231</v>
      </c>
      <c r="R267" s="248">
        <v>4912.1499999999996</v>
      </c>
      <c r="S267" s="248" t="s">
        <v>1211</v>
      </c>
      <c r="T267" s="248">
        <v>0.3</v>
      </c>
      <c r="U267" s="248">
        <v>0</v>
      </c>
      <c r="V267" s="258" t="s">
        <v>1216</v>
      </c>
      <c r="W267" s="248">
        <v>0</v>
      </c>
      <c r="X267" s="248">
        <v>9620</v>
      </c>
      <c r="Y267" s="248" t="s">
        <v>148</v>
      </c>
      <c r="Z267" s="248" t="s">
        <v>147</v>
      </c>
      <c r="AA267" s="247"/>
    </row>
    <row r="268" spans="1:27" ht="13.9" customHeight="1">
      <c r="A268" s="247" t="s">
        <v>701</v>
      </c>
      <c r="B268" s="247" t="s">
        <v>702</v>
      </c>
      <c r="C268" s="248" t="s">
        <v>145</v>
      </c>
      <c r="D268" s="248" t="s">
        <v>145</v>
      </c>
      <c r="E268" s="248" t="s">
        <v>147</v>
      </c>
      <c r="F268" s="247"/>
      <c r="G268" s="248">
        <v>31</v>
      </c>
      <c r="H268" s="248" t="s">
        <v>1213</v>
      </c>
      <c r="I268" s="248" t="s">
        <v>147</v>
      </c>
      <c r="J268" s="248">
        <v>4.4000000000000002E-4</v>
      </c>
      <c r="K268" s="248">
        <v>1.7999999999999999E-2</v>
      </c>
      <c r="L268" s="248" t="s">
        <v>147</v>
      </c>
      <c r="M268" s="248">
        <v>1.7999999999999999E-2</v>
      </c>
      <c r="N268" s="248" t="s">
        <v>1213</v>
      </c>
      <c r="O268" s="248" t="s">
        <v>147</v>
      </c>
      <c r="P268" s="248" t="s">
        <v>147</v>
      </c>
      <c r="Q268" s="247"/>
      <c r="R268" s="248" t="s">
        <v>147</v>
      </c>
      <c r="S268" s="247"/>
      <c r="T268" s="248">
        <v>0.3</v>
      </c>
      <c r="U268" s="248">
        <v>8.5000000000000006E-2</v>
      </c>
      <c r="V268" s="248" t="s">
        <v>1213</v>
      </c>
      <c r="W268" s="248" t="s">
        <v>147</v>
      </c>
      <c r="X268" s="248" t="s">
        <v>147</v>
      </c>
      <c r="Y268" s="247"/>
      <c r="Z268" s="248" t="s">
        <v>147</v>
      </c>
      <c r="AA268" s="247"/>
    </row>
    <row r="269" spans="1:27" ht="13.9" customHeight="1">
      <c r="A269" s="247" t="s">
        <v>96</v>
      </c>
      <c r="B269" s="247" t="s">
        <v>703</v>
      </c>
      <c r="C269" s="248" t="s">
        <v>145</v>
      </c>
      <c r="D269" s="248" t="s">
        <v>145</v>
      </c>
      <c r="E269" s="248">
        <v>128.18</v>
      </c>
      <c r="F269" s="248" t="s">
        <v>1211</v>
      </c>
      <c r="G269" s="248">
        <v>31</v>
      </c>
      <c r="H269" s="248" t="s">
        <v>1211</v>
      </c>
      <c r="I269" s="248" t="s">
        <v>147</v>
      </c>
      <c r="J269" s="248">
        <v>4.4000000000000002E-4</v>
      </c>
      <c r="K269" s="248">
        <v>1.7999999999999999E-2</v>
      </c>
      <c r="L269" s="248">
        <v>7.28E-3</v>
      </c>
      <c r="M269" s="248">
        <v>7.28E-3</v>
      </c>
      <c r="N269" s="248" t="s">
        <v>1211</v>
      </c>
      <c r="O269" s="248">
        <v>12800</v>
      </c>
      <c r="P269" s="248">
        <v>10300</v>
      </c>
      <c r="Q269" s="248" t="s">
        <v>154</v>
      </c>
      <c r="R269" s="248">
        <v>491.05</v>
      </c>
      <c r="S269" s="248" t="s">
        <v>1211</v>
      </c>
      <c r="T269" s="248">
        <v>0.36960336763329998</v>
      </c>
      <c r="U269" s="248">
        <v>8.5000000000000006E-2</v>
      </c>
      <c r="V269" s="248" t="s">
        <v>1211</v>
      </c>
      <c r="W269" s="248">
        <v>3.3000000000000002E-2</v>
      </c>
      <c r="X269" s="248">
        <v>748</v>
      </c>
      <c r="Y269" s="248" t="s">
        <v>154</v>
      </c>
      <c r="Z269" s="248">
        <v>0.9</v>
      </c>
      <c r="AA269" s="248" t="s">
        <v>154</v>
      </c>
    </row>
    <row r="270" spans="1:27" ht="13.9" customHeight="1">
      <c r="A270" s="247" t="s">
        <v>704</v>
      </c>
      <c r="B270" s="247" t="s">
        <v>705</v>
      </c>
      <c r="C270" s="248" t="s">
        <v>146</v>
      </c>
      <c r="D270" s="248" t="s">
        <v>145</v>
      </c>
      <c r="E270" s="248">
        <v>143.19</v>
      </c>
      <c r="F270" s="248" t="s">
        <v>1211</v>
      </c>
      <c r="G270" s="248">
        <v>189</v>
      </c>
      <c r="H270" s="248" t="s">
        <v>1211</v>
      </c>
      <c r="I270" s="248" t="s">
        <v>147</v>
      </c>
      <c r="J270" s="248">
        <v>8.0999999999999997E-8</v>
      </c>
      <c r="K270" s="248">
        <v>3.3100000000000001E-6</v>
      </c>
      <c r="L270" s="248" t="s">
        <v>147</v>
      </c>
      <c r="M270" s="248">
        <v>3.3100000000000001E-6</v>
      </c>
      <c r="N270" s="248" t="s">
        <v>1211</v>
      </c>
      <c r="O270" s="248" t="s">
        <v>147</v>
      </c>
      <c r="P270" s="248">
        <v>12300</v>
      </c>
      <c r="Q270" s="248" t="s">
        <v>148</v>
      </c>
      <c r="R270" s="248">
        <v>573.15</v>
      </c>
      <c r="S270" s="248" t="s">
        <v>1211</v>
      </c>
      <c r="T270" s="248">
        <v>0.3</v>
      </c>
      <c r="U270" s="248">
        <v>2.5599999999999999E-4</v>
      </c>
      <c r="V270" s="248" t="s">
        <v>1211</v>
      </c>
      <c r="W270" s="248" t="s">
        <v>147</v>
      </c>
      <c r="X270" s="248" t="s">
        <v>147</v>
      </c>
      <c r="Y270" s="247"/>
      <c r="Z270" s="248" t="s">
        <v>147</v>
      </c>
      <c r="AA270" s="247"/>
    </row>
    <row r="271" spans="1:27" ht="13.9" customHeight="1">
      <c r="A271" s="247" t="s">
        <v>706</v>
      </c>
      <c r="B271" s="247" t="s">
        <v>707</v>
      </c>
      <c r="C271" s="248" t="s">
        <v>146</v>
      </c>
      <c r="D271" s="248" t="s">
        <v>145</v>
      </c>
      <c r="E271" s="248">
        <v>176.8</v>
      </c>
      <c r="F271" s="248" t="s">
        <v>1211</v>
      </c>
      <c r="G271" s="248">
        <v>166000</v>
      </c>
      <c r="H271" s="248" t="s">
        <v>1211</v>
      </c>
      <c r="I271" s="248" t="s">
        <v>147</v>
      </c>
      <c r="J271" s="248" t="s">
        <v>147</v>
      </c>
      <c r="K271" s="248" t="s">
        <v>147</v>
      </c>
      <c r="L271" s="248" t="s">
        <v>147</v>
      </c>
      <c r="M271" s="248" t="s">
        <v>147</v>
      </c>
      <c r="N271" s="247"/>
      <c r="O271" s="248" t="s">
        <v>147</v>
      </c>
      <c r="P271" s="248">
        <v>5760</v>
      </c>
      <c r="Q271" s="248" t="s">
        <v>148</v>
      </c>
      <c r="R271" s="248" t="s">
        <v>147</v>
      </c>
      <c r="S271" s="247"/>
      <c r="T271" s="248">
        <v>0.3</v>
      </c>
      <c r="U271" s="248">
        <v>1.7900000000000001E-5</v>
      </c>
      <c r="V271" s="248" t="s">
        <v>1211</v>
      </c>
      <c r="W271" s="248" t="s">
        <v>147</v>
      </c>
      <c r="X271" s="248" t="s">
        <v>147</v>
      </c>
      <c r="Y271" s="247"/>
      <c r="Z271" s="248" t="s">
        <v>147</v>
      </c>
      <c r="AA271" s="247"/>
    </row>
    <row r="272" spans="1:27" ht="13.9" customHeight="1">
      <c r="A272" s="247" t="s">
        <v>708</v>
      </c>
      <c r="B272" s="247" t="s">
        <v>709</v>
      </c>
      <c r="C272" s="248" t="s">
        <v>146</v>
      </c>
      <c r="D272" s="248" t="s">
        <v>145</v>
      </c>
      <c r="E272" s="248">
        <v>118.72</v>
      </c>
      <c r="F272" s="248" t="s">
        <v>1211</v>
      </c>
      <c r="G272" s="248">
        <v>93</v>
      </c>
      <c r="H272" s="248" t="s">
        <v>1218</v>
      </c>
      <c r="I272" s="248" t="s">
        <v>147</v>
      </c>
      <c r="J272" s="248" t="s">
        <v>147</v>
      </c>
      <c r="K272" s="248" t="s">
        <v>147</v>
      </c>
      <c r="L272" s="248" t="s">
        <v>147</v>
      </c>
      <c r="M272" s="248" t="s">
        <v>147</v>
      </c>
      <c r="N272" s="247"/>
      <c r="O272" s="248" t="s">
        <v>147</v>
      </c>
      <c r="P272" s="248" t="s">
        <v>147</v>
      </c>
      <c r="Q272" s="247"/>
      <c r="R272" s="248" t="s">
        <v>147</v>
      </c>
      <c r="S272" s="247"/>
      <c r="T272" s="248">
        <v>0.3</v>
      </c>
      <c r="U272" s="248">
        <v>3.5599999999999998E-6</v>
      </c>
      <c r="V272" s="248" t="s">
        <v>1211</v>
      </c>
      <c r="W272" s="248" t="s">
        <v>147</v>
      </c>
      <c r="X272" s="248" t="s">
        <v>147</v>
      </c>
      <c r="Y272" s="247"/>
      <c r="Z272" s="248" t="s">
        <v>147</v>
      </c>
      <c r="AA272" s="247"/>
    </row>
    <row r="273" spans="1:27" ht="13.9" customHeight="1">
      <c r="A273" s="247" t="s">
        <v>710</v>
      </c>
      <c r="B273" s="247" t="s">
        <v>711</v>
      </c>
      <c r="C273" s="248" t="s">
        <v>145</v>
      </c>
      <c r="D273" s="248" t="s">
        <v>145</v>
      </c>
      <c r="E273" s="248">
        <v>170.73400000000001</v>
      </c>
      <c r="F273" s="248" t="s">
        <v>154</v>
      </c>
      <c r="G273" s="248">
        <v>180</v>
      </c>
      <c r="H273" s="248" t="s">
        <v>1218</v>
      </c>
      <c r="I273" s="248" t="s">
        <v>147</v>
      </c>
      <c r="J273" s="248">
        <v>0.5</v>
      </c>
      <c r="K273" s="248">
        <v>20.399999999999999</v>
      </c>
      <c r="L273" s="248">
        <v>12.5</v>
      </c>
      <c r="M273" s="248">
        <v>12.5</v>
      </c>
      <c r="N273" s="248" t="s">
        <v>1235</v>
      </c>
      <c r="O273" s="248">
        <v>7180</v>
      </c>
      <c r="P273" s="248">
        <v>6830</v>
      </c>
      <c r="Q273" s="258" t="s">
        <v>1215</v>
      </c>
      <c r="R273" s="248">
        <v>316.14999999999998</v>
      </c>
      <c r="S273" s="248" t="s">
        <v>154</v>
      </c>
      <c r="T273" s="248">
        <v>0.34417112509835002</v>
      </c>
      <c r="U273" s="248">
        <v>315</v>
      </c>
      <c r="V273" s="258" t="s">
        <v>1236</v>
      </c>
      <c r="W273" s="248">
        <v>185</v>
      </c>
      <c r="X273" s="248">
        <v>508</v>
      </c>
      <c r="Y273" s="248" t="s">
        <v>148</v>
      </c>
      <c r="Z273" s="248">
        <v>2</v>
      </c>
      <c r="AA273" s="248" t="s">
        <v>437</v>
      </c>
    </row>
    <row r="274" spans="1:27" ht="13.9" customHeight="1">
      <c r="A274" s="247" t="s">
        <v>712</v>
      </c>
      <c r="B274" s="247" t="s">
        <v>713</v>
      </c>
      <c r="C274" s="248" t="s">
        <v>187</v>
      </c>
      <c r="D274" s="248" t="s">
        <v>145</v>
      </c>
      <c r="E274" s="248">
        <v>92.708100000000002</v>
      </c>
      <c r="F274" s="248" t="s">
        <v>1237</v>
      </c>
      <c r="G274" s="248" t="s">
        <v>147</v>
      </c>
      <c r="H274" s="247"/>
      <c r="I274" s="248" t="s">
        <v>147</v>
      </c>
      <c r="J274" s="248" t="s">
        <v>147</v>
      </c>
      <c r="K274" s="248" t="s">
        <v>147</v>
      </c>
      <c r="L274" s="248" t="s">
        <v>147</v>
      </c>
      <c r="M274" s="248" t="s">
        <v>147</v>
      </c>
      <c r="N274" s="247"/>
      <c r="O274" s="248" t="s">
        <v>147</v>
      </c>
      <c r="P274" s="248" t="s">
        <v>147</v>
      </c>
      <c r="Q274" s="247"/>
      <c r="R274" s="248" t="s">
        <v>147</v>
      </c>
      <c r="S274" s="247"/>
      <c r="T274" s="248">
        <v>0.3</v>
      </c>
      <c r="U274" s="248" t="s">
        <v>147</v>
      </c>
      <c r="V274" s="247"/>
      <c r="W274" s="248" t="s">
        <v>147</v>
      </c>
      <c r="X274" s="248" t="s">
        <v>147</v>
      </c>
      <c r="Y274" s="247"/>
      <c r="Z274" s="248" t="s">
        <v>147</v>
      </c>
      <c r="AA274" s="247"/>
    </row>
    <row r="275" spans="1:27" ht="13.9" customHeight="1">
      <c r="A275" s="247" t="s">
        <v>714</v>
      </c>
      <c r="B275" s="247" t="s">
        <v>715</v>
      </c>
      <c r="C275" s="248" t="s">
        <v>187</v>
      </c>
      <c r="D275" s="248" t="s">
        <v>145</v>
      </c>
      <c r="E275" s="248">
        <v>74.69</v>
      </c>
      <c r="F275" s="248" t="s">
        <v>1213</v>
      </c>
      <c r="G275" s="248" t="s">
        <v>147</v>
      </c>
      <c r="H275" s="247"/>
      <c r="I275" s="248" t="s">
        <v>147</v>
      </c>
      <c r="J275" s="248" t="s">
        <v>147</v>
      </c>
      <c r="K275" s="248" t="s">
        <v>147</v>
      </c>
      <c r="L275" s="248" t="s">
        <v>147</v>
      </c>
      <c r="M275" s="248" t="s">
        <v>147</v>
      </c>
      <c r="N275" s="247"/>
      <c r="O275" s="248" t="s">
        <v>147</v>
      </c>
      <c r="P275" s="248" t="s">
        <v>147</v>
      </c>
      <c r="Q275" s="247"/>
      <c r="R275" s="248" t="s">
        <v>147</v>
      </c>
      <c r="S275" s="247"/>
      <c r="T275" s="248">
        <v>0.3</v>
      </c>
      <c r="U275" s="248" t="s">
        <v>147</v>
      </c>
      <c r="V275" s="247"/>
      <c r="W275" s="248" t="s">
        <v>147</v>
      </c>
      <c r="X275" s="248" t="s">
        <v>147</v>
      </c>
      <c r="Y275" s="247"/>
      <c r="Z275" s="248" t="s">
        <v>147</v>
      </c>
      <c r="AA275" s="247"/>
    </row>
    <row r="276" spans="1:27" ht="13.9" customHeight="1">
      <c r="A276" s="247" t="s">
        <v>716</v>
      </c>
      <c r="B276" s="247" t="s">
        <v>188</v>
      </c>
      <c r="C276" s="248" t="s">
        <v>187</v>
      </c>
      <c r="D276" s="248" t="s">
        <v>145</v>
      </c>
      <c r="E276" s="248" t="s">
        <v>147</v>
      </c>
      <c r="F276" s="247"/>
      <c r="G276" s="248" t="s">
        <v>147</v>
      </c>
      <c r="H276" s="247"/>
      <c r="I276" s="248" t="s">
        <v>147</v>
      </c>
      <c r="J276" s="248" t="s">
        <v>147</v>
      </c>
      <c r="K276" s="248" t="s">
        <v>147</v>
      </c>
      <c r="L276" s="248" t="s">
        <v>147</v>
      </c>
      <c r="M276" s="248" t="s">
        <v>147</v>
      </c>
      <c r="N276" s="247"/>
      <c r="O276" s="248" t="s">
        <v>147</v>
      </c>
      <c r="P276" s="248" t="s">
        <v>147</v>
      </c>
      <c r="Q276" s="247"/>
      <c r="R276" s="248" t="s">
        <v>147</v>
      </c>
      <c r="S276" s="247"/>
      <c r="T276" s="248">
        <v>0.3</v>
      </c>
      <c r="U276" s="248" t="s">
        <v>147</v>
      </c>
      <c r="V276" s="247"/>
      <c r="W276" s="248" t="s">
        <v>147</v>
      </c>
      <c r="X276" s="248" t="s">
        <v>147</v>
      </c>
      <c r="Y276" s="247"/>
      <c r="Z276" s="248" t="s">
        <v>147</v>
      </c>
      <c r="AA276" s="247"/>
    </row>
    <row r="277" spans="1:27" ht="13.9" customHeight="1">
      <c r="A277" s="247" t="s">
        <v>717</v>
      </c>
      <c r="B277" s="247" t="s">
        <v>718</v>
      </c>
      <c r="C277" s="248" t="s">
        <v>146</v>
      </c>
      <c r="D277" s="248" t="s">
        <v>145</v>
      </c>
      <c r="E277" s="248">
        <v>58.71</v>
      </c>
      <c r="F277" s="248" t="s">
        <v>1211</v>
      </c>
      <c r="G277" s="248" t="s">
        <v>147</v>
      </c>
      <c r="H277" s="247"/>
      <c r="I277" s="248" t="s">
        <v>147</v>
      </c>
      <c r="J277" s="248" t="s">
        <v>147</v>
      </c>
      <c r="K277" s="248" t="s">
        <v>147</v>
      </c>
      <c r="L277" s="248" t="s">
        <v>147</v>
      </c>
      <c r="M277" s="248" t="s">
        <v>147</v>
      </c>
      <c r="N277" s="247"/>
      <c r="O277" s="248">
        <v>107000</v>
      </c>
      <c r="P277" s="248">
        <v>90200</v>
      </c>
      <c r="Q277" s="248" t="s">
        <v>148</v>
      </c>
      <c r="R277" s="248">
        <v>3186.15</v>
      </c>
      <c r="S277" s="248" t="s">
        <v>154</v>
      </c>
      <c r="T277" s="248">
        <v>0.3</v>
      </c>
      <c r="U277" s="248">
        <v>0</v>
      </c>
      <c r="V277" s="258" t="s">
        <v>1238</v>
      </c>
      <c r="W277" s="248">
        <v>0</v>
      </c>
      <c r="X277" s="248">
        <v>6990</v>
      </c>
      <c r="Y277" s="248" t="s">
        <v>148</v>
      </c>
      <c r="Z277" s="248" t="s">
        <v>147</v>
      </c>
      <c r="AA277" s="247"/>
    </row>
    <row r="278" spans="1:27" ht="13.9" customHeight="1">
      <c r="A278" s="247" t="s">
        <v>719</v>
      </c>
      <c r="B278" s="247" t="s">
        <v>720</v>
      </c>
      <c r="C278" s="248" t="s">
        <v>187</v>
      </c>
      <c r="D278" s="248" t="s">
        <v>145</v>
      </c>
      <c r="E278" s="248">
        <v>240.21</v>
      </c>
      <c r="F278" s="248" t="s">
        <v>154</v>
      </c>
      <c r="G278" s="248" t="s">
        <v>147</v>
      </c>
      <c r="H278" s="247"/>
      <c r="I278" s="248" t="s">
        <v>147</v>
      </c>
      <c r="J278" s="248" t="s">
        <v>147</v>
      </c>
      <c r="K278" s="248" t="s">
        <v>147</v>
      </c>
      <c r="L278" s="248" t="s">
        <v>147</v>
      </c>
      <c r="M278" s="248" t="s">
        <v>147</v>
      </c>
      <c r="N278" s="247"/>
      <c r="O278" s="248" t="s">
        <v>147</v>
      </c>
      <c r="P278" s="248" t="s">
        <v>147</v>
      </c>
      <c r="Q278" s="247"/>
      <c r="R278" s="248" t="s">
        <v>147</v>
      </c>
      <c r="S278" s="247"/>
      <c r="T278" s="248">
        <v>0.3</v>
      </c>
      <c r="U278" s="248" t="s">
        <v>147</v>
      </c>
      <c r="V278" s="247"/>
      <c r="W278" s="248" t="s">
        <v>147</v>
      </c>
      <c r="X278" s="248" t="s">
        <v>147</v>
      </c>
      <c r="Y278" s="247"/>
      <c r="Z278" s="248" t="s">
        <v>147</v>
      </c>
      <c r="AA278" s="247"/>
    </row>
    <row r="279" spans="1:27" ht="13.9" customHeight="1">
      <c r="A279" s="247" t="s">
        <v>721</v>
      </c>
      <c r="B279" s="247" t="s">
        <v>722</v>
      </c>
      <c r="C279" s="248" t="s">
        <v>187</v>
      </c>
      <c r="D279" s="248" t="s">
        <v>145</v>
      </c>
      <c r="E279" s="248">
        <v>188.87899999999999</v>
      </c>
      <c r="F279" s="248" t="s">
        <v>154</v>
      </c>
      <c r="G279" s="248" t="s">
        <v>147</v>
      </c>
      <c r="H279" s="247"/>
      <c r="I279" s="248" t="s">
        <v>147</v>
      </c>
      <c r="J279" s="248" t="s">
        <v>147</v>
      </c>
      <c r="K279" s="248" t="s">
        <v>147</v>
      </c>
      <c r="L279" s="248" t="s">
        <v>147</v>
      </c>
      <c r="M279" s="248" t="s">
        <v>147</v>
      </c>
      <c r="N279" s="247"/>
      <c r="O279" s="248" t="s">
        <v>147</v>
      </c>
      <c r="P279" s="248" t="s">
        <v>147</v>
      </c>
      <c r="Q279" s="247"/>
      <c r="R279" s="248" t="s">
        <v>147</v>
      </c>
      <c r="S279" s="247"/>
      <c r="T279" s="248">
        <v>0.3</v>
      </c>
      <c r="U279" s="248" t="s">
        <v>147</v>
      </c>
      <c r="V279" s="247"/>
      <c r="W279" s="248" t="s">
        <v>147</v>
      </c>
      <c r="X279" s="248" t="s">
        <v>147</v>
      </c>
      <c r="Y279" s="247"/>
      <c r="Z279" s="248" t="s">
        <v>147</v>
      </c>
      <c r="AA279" s="247"/>
    </row>
    <row r="280" spans="1:27" ht="13.9" customHeight="1">
      <c r="A280" s="247" t="s">
        <v>724</v>
      </c>
      <c r="B280" s="247" t="s">
        <v>725</v>
      </c>
      <c r="C280" s="248" t="s">
        <v>146</v>
      </c>
      <c r="D280" s="248" t="s">
        <v>145</v>
      </c>
      <c r="E280" s="248">
        <v>138.13</v>
      </c>
      <c r="F280" s="248" t="s">
        <v>1211</v>
      </c>
      <c r="G280" s="248">
        <v>1470</v>
      </c>
      <c r="H280" s="248" t="s">
        <v>1211</v>
      </c>
      <c r="I280" s="248" t="s">
        <v>147</v>
      </c>
      <c r="J280" s="248">
        <v>5.8999999999999999E-8</v>
      </c>
      <c r="K280" s="248">
        <v>2.4099999999999998E-6</v>
      </c>
      <c r="L280" s="248">
        <v>5.75E-7</v>
      </c>
      <c r="M280" s="248">
        <v>5.75E-7</v>
      </c>
      <c r="N280" s="248" t="s">
        <v>1211</v>
      </c>
      <c r="O280" s="248">
        <v>20000</v>
      </c>
      <c r="P280" s="248">
        <v>14500</v>
      </c>
      <c r="Q280" s="248" t="s">
        <v>148</v>
      </c>
      <c r="R280" s="248">
        <v>557.15</v>
      </c>
      <c r="S280" s="248" t="s">
        <v>1211</v>
      </c>
      <c r="T280" s="248">
        <v>0.41</v>
      </c>
      <c r="U280" s="248">
        <v>2.7699999999999999E-3</v>
      </c>
      <c r="V280" s="248" t="s">
        <v>1211</v>
      </c>
      <c r="W280" s="248">
        <v>6.3299999999999999E-4</v>
      </c>
      <c r="X280" s="248">
        <v>784</v>
      </c>
      <c r="Y280" s="248" t="s">
        <v>148</v>
      </c>
      <c r="Z280" s="248">
        <v>1.5</v>
      </c>
      <c r="AA280" s="248" t="s">
        <v>148</v>
      </c>
    </row>
    <row r="281" spans="1:27" ht="13.9" customHeight="1">
      <c r="A281" s="247" t="s">
        <v>726</v>
      </c>
      <c r="B281" s="247" t="s">
        <v>727</v>
      </c>
      <c r="C281" s="248" t="s">
        <v>146</v>
      </c>
      <c r="D281" s="248" t="s">
        <v>145</v>
      </c>
      <c r="E281" s="248">
        <v>138.13</v>
      </c>
      <c r="F281" s="248" t="s">
        <v>1211</v>
      </c>
      <c r="G281" s="248">
        <v>728</v>
      </c>
      <c r="H281" s="248" t="s">
        <v>1211</v>
      </c>
      <c r="I281" s="248" t="s">
        <v>147</v>
      </c>
      <c r="J281" s="248">
        <v>1.26E-9</v>
      </c>
      <c r="K281" s="248">
        <v>5.1499999999999998E-8</v>
      </c>
      <c r="L281" s="248">
        <v>1.0099999999999999E-8</v>
      </c>
      <c r="M281" s="248">
        <v>1.0099999999999999E-8</v>
      </c>
      <c r="N281" s="248" t="s">
        <v>1211</v>
      </c>
      <c r="O281" s="248">
        <v>22700</v>
      </c>
      <c r="P281" s="248">
        <v>16100</v>
      </c>
      <c r="Q281" s="248" t="s">
        <v>148</v>
      </c>
      <c r="R281" s="248">
        <v>605.15</v>
      </c>
      <c r="S281" s="248" t="s">
        <v>1211</v>
      </c>
      <c r="T281" s="248">
        <v>0.41</v>
      </c>
      <c r="U281" s="248">
        <v>3.1999999999999999E-6</v>
      </c>
      <c r="V281" s="248" t="s">
        <v>1213</v>
      </c>
      <c r="W281" s="248">
        <v>5.9999999999999997E-7</v>
      </c>
      <c r="X281" s="248">
        <v>851</v>
      </c>
      <c r="Y281" s="248" t="s">
        <v>148</v>
      </c>
      <c r="Z281" s="248">
        <v>1.5</v>
      </c>
      <c r="AA281" s="248" t="s">
        <v>148</v>
      </c>
    </row>
    <row r="282" spans="1:27" ht="13.9" customHeight="1">
      <c r="A282" s="247" t="s">
        <v>728</v>
      </c>
      <c r="B282" s="247" t="s">
        <v>729</v>
      </c>
      <c r="C282" s="248" t="s">
        <v>145</v>
      </c>
      <c r="D282" s="248" t="s">
        <v>145</v>
      </c>
      <c r="E282" s="248">
        <v>123.11</v>
      </c>
      <c r="F282" s="248" t="s">
        <v>1211</v>
      </c>
      <c r="G282" s="248">
        <v>2090</v>
      </c>
      <c r="H282" s="248" t="s">
        <v>1211</v>
      </c>
      <c r="I282" s="248" t="s">
        <v>147</v>
      </c>
      <c r="J282" s="248">
        <v>2.4000000000000001E-5</v>
      </c>
      <c r="K282" s="248">
        <v>9.810000000000001E-4</v>
      </c>
      <c r="L282" s="248">
        <v>3.8200000000000002E-4</v>
      </c>
      <c r="M282" s="248">
        <v>3.8200000000000002E-4</v>
      </c>
      <c r="N282" s="248" t="s">
        <v>1211</v>
      </c>
      <c r="O282" s="248">
        <v>13300</v>
      </c>
      <c r="P282" s="248">
        <v>10600</v>
      </c>
      <c r="Q282" s="248" t="s">
        <v>1212</v>
      </c>
      <c r="R282" s="248">
        <v>483.95</v>
      </c>
      <c r="S282" s="248" t="s">
        <v>1211</v>
      </c>
      <c r="T282" s="248">
        <v>0.38208484005562998</v>
      </c>
      <c r="U282" s="248">
        <v>0.245</v>
      </c>
      <c r="V282" s="248" t="s">
        <v>1211</v>
      </c>
      <c r="W282" s="248">
        <v>9.1399999999999995E-2</v>
      </c>
      <c r="X282" s="248">
        <v>719</v>
      </c>
      <c r="Y282" s="248" t="s">
        <v>148</v>
      </c>
      <c r="Z282" s="248">
        <v>1.8</v>
      </c>
      <c r="AA282" s="248" t="s">
        <v>154</v>
      </c>
    </row>
    <row r="283" spans="1:27" ht="13.9" customHeight="1">
      <c r="A283" s="247" t="s">
        <v>730</v>
      </c>
      <c r="B283" s="247" t="s">
        <v>731</v>
      </c>
      <c r="C283" s="248" t="s">
        <v>146</v>
      </c>
      <c r="D283" s="248" t="s">
        <v>145</v>
      </c>
      <c r="E283" s="248">
        <v>198.14</v>
      </c>
      <c r="F283" s="248" t="s">
        <v>1211</v>
      </c>
      <c r="G283" s="248">
        <v>210</v>
      </c>
      <c r="H283" s="248" t="s">
        <v>1211</v>
      </c>
      <c r="I283" s="248" t="s">
        <v>147</v>
      </c>
      <c r="J283" s="248">
        <v>3.0999999999999999E-13</v>
      </c>
      <c r="K283" s="248">
        <v>1.27E-11</v>
      </c>
      <c r="L283" s="248" t="s">
        <v>147</v>
      </c>
      <c r="M283" s="248">
        <v>1.27E-11</v>
      </c>
      <c r="N283" s="248" t="s">
        <v>1211</v>
      </c>
      <c r="O283" s="248" t="s">
        <v>147</v>
      </c>
      <c r="P283" s="248" t="s">
        <v>147</v>
      </c>
      <c r="Q283" s="247"/>
      <c r="R283" s="248">
        <v>635.02</v>
      </c>
      <c r="S283" s="248" t="s">
        <v>1213</v>
      </c>
      <c r="T283" s="248">
        <v>0.3</v>
      </c>
      <c r="U283" s="248">
        <v>4.3100000000000002E-6</v>
      </c>
      <c r="V283" s="248" t="s">
        <v>1211</v>
      </c>
      <c r="W283" s="248" t="s">
        <v>147</v>
      </c>
      <c r="X283" s="248" t="s">
        <v>147</v>
      </c>
      <c r="Y283" s="247"/>
      <c r="Z283" s="248" t="s">
        <v>147</v>
      </c>
      <c r="AA283" s="247"/>
    </row>
    <row r="284" spans="1:27" ht="13.9" customHeight="1">
      <c r="A284" s="247" t="s">
        <v>732</v>
      </c>
      <c r="B284" s="247" t="s">
        <v>733</v>
      </c>
      <c r="C284" s="248" t="s">
        <v>145</v>
      </c>
      <c r="D284" s="248" t="s">
        <v>145</v>
      </c>
      <c r="E284" s="248">
        <v>61.040999999999997</v>
      </c>
      <c r="F284" s="248" t="s">
        <v>1211</v>
      </c>
      <c r="G284" s="248">
        <v>111000</v>
      </c>
      <c r="H284" s="248" t="s">
        <v>1211</v>
      </c>
      <c r="I284" s="248" t="s">
        <v>147</v>
      </c>
      <c r="J284" s="248">
        <v>2.8600000000000001E-5</v>
      </c>
      <c r="K284" s="248">
        <v>1.17E-3</v>
      </c>
      <c r="L284" s="248">
        <v>6.1899999999999998E-4</v>
      </c>
      <c r="M284" s="248">
        <v>6.1899999999999998E-4</v>
      </c>
      <c r="N284" s="248" t="s">
        <v>1211</v>
      </c>
      <c r="O284" s="248">
        <v>9190</v>
      </c>
      <c r="P284" s="248">
        <v>8120</v>
      </c>
      <c r="Q284" s="248" t="s">
        <v>154</v>
      </c>
      <c r="R284" s="248">
        <v>374.25</v>
      </c>
      <c r="S284" s="248" t="s">
        <v>1211</v>
      </c>
      <c r="T284" s="248">
        <v>0.35499489795917999</v>
      </c>
      <c r="U284" s="248">
        <v>35.799999999999997</v>
      </c>
      <c r="V284" s="248" t="s">
        <v>1211</v>
      </c>
      <c r="W284" s="248">
        <v>18.2</v>
      </c>
      <c r="X284" s="248">
        <v>588</v>
      </c>
      <c r="Y284" s="248" t="s">
        <v>154</v>
      </c>
      <c r="Z284" s="248">
        <v>7.3</v>
      </c>
      <c r="AA284" s="248" t="s">
        <v>154</v>
      </c>
    </row>
    <row r="285" spans="1:27" ht="13.9" customHeight="1">
      <c r="A285" s="247" t="s">
        <v>734</v>
      </c>
      <c r="B285" s="247" t="s">
        <v>735</v>
      </c>
      <c r="C285" s="248" t="s">
        <v>145</v>
      </c>
      <c r="D285" s="248" t="s">
        <v>145</v>
      </c>
      <c r="E285" s="248">
        <v>89.094999999999999</v>
      </c>
      <c r="F285" s="248" t="s">
        <v>1211</v>
      </c>
      <c r="G285" s="248">
        <v>17000</v>
      </c>
      <c r="H285" s="248" t="s">
        <v>1211</v>
      </c>
      <c r="I285" s="248" t="s">
        <v>147</v>
      </c>
      <c r="J285" s="248">
        <v>1.1900000000000001E-4</v>
      </c>
      <c r="K285" s="248">
        <v>4.8700000000000002E-3</v>
      </c>
      <c r="L285" s="248">
        <v>2.3700000000000001E-3</v>
      </c>
      <c r="M285" s="248">
        <v>2.3700000000000001E-3</v>
      </c>
      <c r="N285" s="248" t="s">
        <v>1213</v>
      </c>
      <c r="O285" s="248">
        <v>10300</v>
      </c>
      <c r="P285" s="248">
        <v>8800</v>
      </c>
      <c r="Q285" s="248" t="s">
        <v>154</v>
      </c>
      <c r="R285" s="248">
        <v>393.35</v>
      </c>
      <c r="S285" s="248" t="s">
        <v>1211</v>
      </c>
      <c r="T285" s="248">
        <v>0.37403198653198999</v>
      </c>
      <c r="U285" s="248">
        <v>17.2</v>
      </c>
      <c r="V285" s="248" t="s">
        <v>1211</v>
      </c>
      <c r="W285" s="248">
        <v>8.0299999999999994</v>
      </c>
      <c r="X285" s="248">
        <v>594</v>
      </c>
      <c r="Y285" s="248" t="s">
        <v>148</v>
      </c>
      <c r="Z285" s="248">
        <v>2.6</v>
      </c>
      <c r="AA285" s="248" t="s">
        <v>154</v>
      </c>
    </row>
    <row r="286" spans="1:27" ht="13.9" customHeight="1">
      <c r="A286" s="247" t="s">
        <v>736</v>
      </c>
      <c r="B286" s="247" t="s">
        <v>737</v>
      </c>
      <c r="C286" s="248" t="s">
        <v>146</v>
      </c>
      <c r="D286" s="248" t="s">
        <v>145</v>
      </c>
      <c r="E286" s="248">
        <v>249.27</v>
      </c>
      <c r="F286" s="248" t="s">
        <v>1211</v>
      </c>
      <c r="G286" s="248">
        <v>6.7900000000000002E-2</v>
      </c>
      <c r="H286" s="248" t="s">
        <v>1211</v>
      </c>
      <c r="I286" s="248" t="s">
        <v>147</v>
      </c>
      <c r="J286" s="248">
        <v>2.4500000000000001E-8</v>
      </c>
      <c r="K286" s="248">
        <v>9.9999999999999995E-7</v>
      </c>
      <c r="L286" s="248" t="s">
        <v>147</v>
      </c>
      <c r="M286" s="248">
        <v>9.9999999999999995E-7</v>
      </c>
      <c r="N286" s="248" t="s">
        <v>1211</v>
      </c>
      <c r="O286" s="248" t="s">
        <v>147</v>
      </c>
      <c r="P286" s="248" t="s">
        <v>147</v>
      </c>
      <c r="Q286" s="247"/>
      <c r="R286" s="248">
        <v>700.69</v>
      </c>
      <c r="S286" s="248" t="s">
        <v>1213</v>
      </c>
      <c r="T286" s="248">
        <v>0.3</v>
      </c>
      <c r="U286" s="248">
        <v>5.5199999999999998E-8</v>
      </c>
      <c r="V286" s="248" t="s">
        <v>1211</v>
      </c>
      <c r="W286" s="248" t="s">
        <v>147</v>
      </c>
      <c r="X286" s="248" t="s">
        <v>147</v>
      </c>
      <c r="Y286" s="247"/>
      <c r="Z286" s="248" t="s">
        <v>147</v>
      </c>
      <c r="AA286" s="247"/>
    </row>
    <row r="287" spans="1:27" ht="13.9" customHeight="1">
      <c r="A287" s="247" t="s">
        <v>738</v>
      </c>
      <c r="B287" s="247" t="s">
        <v>739</v>
      </c>
      <c r="C287" s="248" t="s">
        <v>146</v>
      </c>
      <c r="D287" s="248" t="s">
        <v>145</v>
      </c>
      <c r="E287" s="248">
        <v>117.11</v>
      </c>
      <c r="F287" s="248" t="s">
        <v>1211</v>
      </c>
      <c r="G287" s="248">
        <v>13000</v>
      </c>
      <c r="H287" s="248" t="s">
        <v>1211</v>
      </c>
      <c r="I287" s="248" t="s">
        <v>147</v>
      </c>
      <c r="J287" s="248">
        <v>1.3200000000000001E-10</v>
      </c>
      <c r="K287" s="248">
        <v>5.4000000000000004E-9</v>
      </c>
      <c r="L287" s="248" t="s">
        <v>147</v>
      </c>
      <c r="M287" s="248">
        <v>5.4000000000000004E-9</v>
      </c>
      <c r="N287" s="248" t="s">
        <v>1211</v>
      </c>
      <c r="O287" s="248" t="s">
        <v>147</v>
      </c>
      <c r="P287" s="248" t="s">
        <v>147</v>
      </c>
      <c r="Q287" s="247"/>
      <c r="R287" s="248">
        <v>495.82</v>
      </c>
      <c r="S287" s="248" t="s">
        <v>1213</v>
      </c>
      <c r="T287" s="248">
        <v>0.3</v>
      </c>
      <c r="U287" s="248">
        <v>1.83E-2</v>
      </c>
      <c r="V287" s="248" t="s">
        <v>1211</v>
      </c>
      <c r="W287" s="248" t="s">
        <v>147</v>
      </c>
      <c r="X287" s="248" t="s">
        <v>147</v>
      </c>
      <c r="Y287" s="247"/>
      <c r="Z287" s="248" t="s">
        <v>147</v>
      </c>
      <c r="AA287" s="247"/>
    </row>
    <row r="288" spans="1:27" ht="13.9" customHeight="1">
      <c r="A288" s="247" t="s">
        <v>740</v>
      </c>
      <c r="B288" s="247" t="s">
        <v>741</v>
      </c>
      <c r="C288" s="248" t="s">
        <v>146</v>
      </c>
      <c r="D288" s="248" t="s">
        <v>145</v>
      </c>
      <c r="E288" s="248">
        <v>103.08</v>
      </c>
      <c r="F288" s="248" t="s">
        <v>1211</v>
      </c>
      <c r="G288" s="248">
        <v>14400</v>
      </c>
      <c r="H288" s="248" t="s">
        <v>1211</v>
      </c>
      <c r="I288" s="248" t="s">
        <v>147</v>
      </c>
      <c r="J288" s="248">
        <v>9.9099999999999999E-11</v>
      </c>
      <c r="K288" s="248">
        <v>4.0499999999999999E-9</v>
      </c>
      <c r="L288" s="248" t="s">
        <v>147</v>
      </c>
      <c r="M288" s="248">
        <v>4.0499999999999999E-9</v>
      </c>
      <c r="N288" s="248" t="s">
        <v>1211</v>
      </c>
      <c r="O288" s="248" t="s">
        <v>147</v>
      </c>
      <c r="P288" s="248" t="s">
        <v>147</v>
      </c>
      <c r="Q288" s="247"/>
      <c r="R288" s="248">
        <v>476.52</v>
      </c>
      <c r="S288" s="248" t="s">
        <v>1213</v>
      </c>
      <c r="T288" s="248">
        <v>0.3</v>
      </c>
      <c r="U288" s="248">
        <v>2.93E-2</v>
      </c>
      <c r="V288" s="248" t="s">
        <v>1211</v>
      </c>
      <c r="W288" s="248" t="s">
        <v>147</v>
      </c>
      <c r="X288" s="248" t="s">
        <v>147</v>
      </c>
      <c r="Y288" s="247"/>
      <c r="Z288" s="248" t="s">
        <v>147</v>
      </c>
      <c r="AA288" s="247"/>
    </row>
    <row r="289" spans="1:27" ht="13.9" customHeight="1">
      <c r="A289" s="247" t="s">
        <v>1254</v>
      </c>
      <c r="B289" s="247" t="s">
        <v>742</v>
      </c>
      <c r="C289" s="248" t="s">
        <v>145</v>
      </c>
      <c r="D289" s="248" t="s">
        <v>145</v>
      </c>
      <c r="E289" s="248">
        <v>158.25</v>
      </c>
      <c r="F289" s="248" t="s">
        <v>1211</v>
      </c>
      <c r="G289" s="248">
        <v>1270</v>
      </c>
      <c r="H289" s="248" t="s">
        <v>1211</v>
      </c>
      <c r="I289" s="248" t="s">
        <v>147</v>
      </c>
      <c r="J289" s="248">
        <v>1.3200000000000001E-5</v>
      </c>
      <c r="K289" s="248">
        <v>5.4000000000000001E-4</v>
      </c>
      <c r="L289" s="248">
        <v>2.8499999999999999E-4</v>
      </c>
      <c r="M289" s="248">
        <v>2.8499999999999999E-4</v>
      </c>
      <c r="N289" s="248" t="s">
        <v>1211</v>
      </c>
      <c r="O289" s="248">
        <v>9200</v>
      </c>
      <c r="P289" s="248">
        <v>8040</v>
      </c>
      <c r="Q289" s="248" t="s">
        <v>148</v>
      </c>
      <c r="R289" s="248">
        <v>378.15</v>
      </c>
      <c r="S289" s="248" t="s">
        <v>154</v>
      </c>
      <c r="T289" s="248">
        <v>0.36357326478148999</v>
      </c>
      <c r="U289" s="248">
        <v>4.6899999999999997E-2</v>
      </c>
      <c r="V289" s="248" t="s">
        <v>1213</v>
      </c>
      <c r="W289" s="248">
        <v>2.3800000000000002E-2</v>
      </c>
      <c r="X289" s="248">
        <v>584</v>
      </c>
      <c r="Y289" s="258" t="s">
        <v>1214</v>
      </c>
      <c r="Z289" s="248" t="s">
        <v>147</v>
      </c>
      <c r="AA289" s="247"/>
    </row>
    <row r="290" spans="1:27" ht="13.9" customHeight="1">
      <c r="A290" s="247" t="s">
        <v>744</v>
      </c>
      <c r="B290" s="247" t="s">
        <v>745</v>
      </c>
      <c r="C290" s="248" t="s">
        <v>146</v>
      </c>
      <c r="D290" s="248" t="s">
        <v>145</v>
      </c>
      <c r="E290" s="248">
        <v>134.13999999999999</v>
      </c>
      <c r="F290" s="248" t="s">
        <v>1211</v>
      </c>
      <c r="G290" s="248">
        <v>1000000</v>
      </c>
      <c r="H290" s="248" t="s">
        <v>1211</v>
      </c>
      <c r="I290" s="248" t="s">
        <v>147</v>
      </c>
      <c r="J290" s="248">
        <v>4.8499999999999997E-12</v>
      </c>
      <c r="K290" s="248">
        <v>1.9799999999999999E-10</v>
      </c>
      <c r="L290" s="248" t="s">
        <v>147</v>
      </c>
      <c r="M290" s="248">
        <v>1.9799999999999999E-10</v>
      </c>
      <c r="N290" s="248" t="s">
        <v>1211</v>
      </c>
      <c r="O290" s="248" t="s">
        <v>147</v>
      </c>
      <c r="P290" s="248" t="s">
        <v>147</v>
      </c>
      <c r="Q290" s="247"/>
      <c r="R290" s="248">
        <v>398.15</v>
      </c>
      <c r="S290" s="248" t="s">
        <v>154</v>
      </c>
      <c r="T290" s="248">
        <v>0.3</v>
      </c>
      <c r="U290" s="248">
        <v>5.0000000000000001E-4</v>
      </c>
      <c r="V290" s="248" t="s">
        <v>1211</v>
      </c>
      <c r="W290" s="248" t="s">
        <v>147</v>
      </c>
      <c r="X290" s="248" t="s">
        <v>147</v>
      </c>
      <c r="Y290" s="247"/>
      <c r="Z290" s="248" t="s">
        <v>147</v>
      </c>
      <c r="AA290" s="247"/>
    </row>
    <row r="291" spans="1:27" ht="13.9" customHeight="1">
      <c r="A291" s="247" t="s">
        <v>746</v>
      </c>
      <c r="B291" s="247" t="s">
        <v>747</v>
      </c>
      <c r="C291" s="248" t="s">
        <v>146</v>
      </c>
      <c r="D291" s="248" t="s">
        <v>145</v>
      </c>
      <c r="E291" s="248">
        <v>102.14</v>
      </c>
      <c r="F291" s="248" t="s">
        <v>1211</v>
      </c>
      <c r="G291" s="248">
        <v>106000</v>
      </c>
      <c r="H291" s="248" t="s">
        <v>1211</v>
      </c>
      <c r="I291" s="248" t="s">
        <v>147</v>
      </c>
      <c r="J291" s="248">
        <v>3.63E-6</v>
      </c>
      <c r="K291" s="248">
        <v>1.4799999999999999E-4</v>
      </c>
      <c r="L291" s="248" t="s">
        <v>147</v>
      </c>
      <c r="M291" s="248">
        <v>1.4799999999999999E-4</v>
      </c>
      <c r="N291" s="248" t="s">
        <v>1211</v>
      </c>
      <c r="O291" s="248" t="s">
        <v>147</v>
      </c>
      <c r="P291" s="248">
        <v>9350</v>
      </c>
      <c r="Q291" s="248" t="s">
        <v>148</v>
      </c>
      <c r="R291" s="248">
        <v>450.05</v>
      </c>
      <c r="S291" s="248" t="s">
        <v>1211</v>
      </c>
      <c r="T291" s="248">
        <v>0.3</v>
      </c>
      <c r="U291" s="248">
        <v>0.86</v>
      </c>
      <c r="V291" s="248" t="s">
        <v>1211</v>
      </c>
      <c r="W291" s="248" t="s">
        <v>147</v>
      </c>
      <c r="X291" s="248" t="s">
        <v>147</v>
      </c>
      <c r="Y291" s="247"/>
      <c r="Z291" s="248" t="s">
        <v>147</v>
      </c>
      <c r="AA291" s="247"/>
    </row>
    <row r="292" spans="1:27" ht="13.9" customHeight="1">
      <c r="A292" s="247" t="s">
        <v>748</v>
      </c>
      <c r="B292" s="247" t="s">
        <v>749</v>
      </c>
      <c r="C292" s="248" t="s">
        <v>145</v>
      </c>
      <c r="D292" s="248" t="s">
        <v>145</v>
      </c>
      <c r="E292" s="248">
        <v>74.082999999999998</v>
      </c>
      <c r="F292" s="248" t="s">
        <v>1211</v>
      </c>
      <c r="G292" s="248">
        <v>1000000</v>
      </c>
      <c r="H292" s="248" t="s">
        <v>1211</v>
      </c>
      <c r="I292" s="248" t="s">
        <v>147</v>
      </c>
      <c r="J292" s="248">
        <v>1.8199999999999999E-6</v>
      </c>
      <c r="K292" s="248">
        <v>7.4400000000000006E-5</v>
      </c>
      <c r="L292" s="248">
        <v>3.54E-5</v>
      </c>
      <c r="M292" s="248">
        <v>3.54E-5</v>
      </c>
      <c r="N292" s="248" t="s">
        <v>1211</v>
      </c>
      <c r="O292" s="248">
        <v>10600</v>
      </c>
      <c r="P292" s="248">
        <v>8780</v>
      </c>
      <c r="Q292" s="248" t="s">
        <v>148</v>
      </c>
      <c r="R292" s="248">
        <v>427.15</v>
      </c>
      <c r="S292" s="248" t="s">
        <v>1211</v>
      </c>
      <c r="T292" s="248">
        <v>0.37733333333333002</v>
      </c>
      <c r="U292" s="248">
        <v>2.7</v>
      </c>
      <c r="V292" s="248" t="s">
        <v>1211</v>
      </c>
      <c r="W292" s="248">
        <v>1.23</v>
      </c>
      <c r="X292" s="248">
        <v>641</v>
      </c>
      <c r="Y292" s="258" t="s">
        <v>1214</v>
      </c>
      <c r="Z292" s="248" t="s">
        <v>147</v>
      </c>
      <c r="AA292" s="247"/>
    </row>
    <row r="293" spans="1:27" ht="13.9" customHeight="1">
      <c r="A293" s="247" t="s">
        <v>750</v>
      </c>
      <c r="B293" s="247" t="s">
        <v>751</v>
      </c>
      <c r="C293" s="248" t="s">
        <v>146</v>
      </c>
      <c r="D293" s="248" t="s">
        <v>145</v>
      </c>
      <c r="E293" s="248">
        <v>198.23</v>
      </c>
      <c r="F293" s="248" t="s">
        <v>1211</v>
      </c>
      <c r="G293" s="248">
        <v>35</v>
      </c>
      <c r="H293" s="248" t="s">
        <v>1211</v>
      </c>
      <c r="I293" s="248" t="s">
        <v>147</v>
      </c>
      <c r="J293" s="248">
        <v>1.2100000000000001E-6</v>
      </c>
      <c r="K293" s="248">
        <v>4.9499999999999997E-5</v>
      </c>
      <c r="L293" s="248" t="s">
        <v>147</v>
      </c>
      <c r="M293" s="248">
        <v>4.9499999999999997E-5</v>
      </c>
      <c r="N293" s="248" t="s">
        <v>1211</v>
      </c>
      <c r="O293" s="248" t="s">
        <v>147</v>
      </c>
      <c r="P293" s="248" t="s">
        <v>147</v>
      </c>
      <c r="Q293" s="247"/>
      <c r="R293" s="248">
        <v>632.28</v>
      </c>
      <c r="S293" s="248" t="s">
        <v>1213</v>
      </c>
      <c r="T293" s="248">
        <v>0.3</v>
      </c>
      <c r="U293" s="248">
        <v>0.1</v>
      </c>
      <c r="V293" s="248" t="s">
        <v>1211</v>
      </c>
      <c r="W293" s="248" t="s">
        <v>147</v>
      </c>
      <c r="X293" s="248" t="s">
        <v>147</v>
      </c>
      <c r="Y293" s="247"/>
      <c r="Z293" s="248" t="s">
        <v>147</v>
      </c>
      <c r="AA293" s="247"/>
    </row>
    <row r="294" spans="1:27" ht="13.9" customHeight="1">
      <c r="A294" s="247" t="s">
        <v>1255</v>
      </c>
      <c r="B294" s="247" t="s">
        <v>743</v>
      </c>
      <c r="C294" s="248" t="s">
        <v>146</v>
      </c>
      <c r="D294" s="248" t="s">
        <v>145</v>
      </c>
      <c r="E294" s="248">
        <v>130.19</v>
      </c>
      <c r="F294" s="248" t="s">
        <v>1211</v>
      </c>
      <c r="G294" s="248">
        <v>13000</v>
      </c>
      <c r="H294" s="248" t="s">
        <v>1211</v>
      </c>
      <c r="I294" s="248" t="s">
        <v>147</v>
      </c>
      <c r="J294" s="248">
        <v>5.3800000000000002E-6</v>
      </c>
      <c r="K294" s="248">
        <v>2.2000000000000001E-4</v>
      </c>
      <c r="L294" s="248" t="s">
        <v>147</v>
      </c>
      <c r="M294" s="248">
        <v>2.2000000000000001E-4</v>
      </c>
      <c r="N294" s="248" t="s">
        <v>1211</v>
      </c>
      <c r="O294" s="248" t="s">
        <v>147</v>
      </c>
      <c r="P294" s="248">
        <v>10000</v>
      </c>
      <c r="Q294" s="248" t="s">
        <v>148</v>
      </c>
      <c r="R294" s="248">
        <v>479.15</v>
      </c>
      <c r="S294" s="248" t="s">
        <v>1211</v>
      </c>
      <c r="T294" s="248">
        <v>0.3</v>
      </c>
      <c r="U294" s="248">
        <v>8.5999999999999993E-2</v>
      </c>
      <c r="V294" s="248" t="s">
        <v>1211</v>
      </c>
      <c r="W294" s="248" t="s">
        <v>147</v>
      </c>
      <c r="X294" s="248" t="s">
        <v>147</v>
      </c>
      <c r="Y294" s="247"/>
      <c r="Z294" s="248" t="s">
        <v>147</v>
      </c>
      <c r="AA294" s="247"/>
    </row>
    <row r="295" spans="1:27" ht="13.9" customHeight="1">
      <c r="A295" s="247" t="s">
        <v>752</v>
      </c>
      <c r="B295" s="247" t="s">
        <v>753</v>
      </c>
      <c r="C295" s="248" t="s">
        <v>145</v>
      </c>
      <c r="D295" s="248" t="s">
        <v>145</v>
      </c>
      <c r="E295" s="248">
        <v>88.11</v>
      </c>
      <c r="F295" s="248" t="s">
        <v>1211</v>
      </c>
      <c r="G295" s="248">
        <v>300000</v>
      </c>
      <c r="H295" s="248" t="s">
        <v>1211</v>
      </c>
      <c r="I295" s="248" t="s">
        <v>147</v>
      </c>
      <c r="J295" s="248">
        <v>1.44E-6</v>
      </c>
      <c r="K295" s="248">
        <v>5.8900000000000002E-5</v>
      </c>
      <c r="L295" s="248" t="s">
        <v>147</v>
      </c>
      <c r="M295" s="248">
        <v>5.8900000000000002E-5</v>
      </c>
      <c r="N295" s="248" t="s">
        <v>1211</v>
      </c>
      <c r="O295" s="248" t="s">
        <v>147</v>
      </c>
      <c r="P295" s="248" t="s">
        <v>147</v>
      </c>
      <c r="Q295" s="247"/>
      <c r="R295" s="248">
        <v>443.15</v>
      </c>
      <c r="S295" s="248" t="s">
        <v>1211</v>
      </c>
      <c r="T295" s="248">
        <v>0.37733333333333002</v>
      </c>
      <c r="U295" s="248">
        <v>1.1000000000000001</v>
      </c>
      <c r="V295" s="248" t="s">
        <v>1211</v>
      </c>
      <c r="W295" s="248" t="s">
        <v>147</v>
      </c>
      <c r="X295" s="248">
        <v>665</v>
      </c>
      <c r="Y295" s="258" t="s">
        <v>1214</v>
      </c>
      <c r="Z295" s="248" t="s">
        <v>147</v>
      </c>
      <c r="AA295" s="247"/>
    </row>
    <row r="296" spans="1:27" ht="13.9" customHeight="1">
      <c r="A296" s="247" t="s">
        <v>754</v>
      </c>
      <c r="B296" s="247" t="s">
        <v>755</v>
      </c>
      <c r="C296" s="248" t="s">
        <v>146</v>
      </c>
      <c r="D296" s="248" t="s">
        <v>145</v>
      </c>
      <c r="E296" s="248">
        <v>116.12</v>
      </c>
      <c r="F296" s="248" t="s">
        <v>1211</v>
      </c>
      <c r="G296" s="248">
        <v>1000000</v>
      </c>
      <c r="H296" s="248" t="s">
        <v>1211</v>
      </c>
      <c r="I296" s="248" t="s">
        <v>147</v>
      </c>
      <c r="J296" s="248">
        <v>2.4500000000000001E-8</v>
      </c>
      <c r="K296" s="248">
        <v>9.9999999999999995E-7</v>
      </c>
      <c r="L296" s="248" t="s">
        <v>147</v>
      </c>
      <c r="M296" s="248">
        <v>9.9999999999999995E-7</v>
      </c>
      <c r="N296" s="248" t="s">
        <v>1211</v>
      </c>
      <c r="O296" s="248" t="s">
        <v>147</v>
      </c>
      <c r="P296" s="248">
        <v>10400</v>
      </c>
      <c r="Q296" s="248" t="s">
        <v>148</v>
      </c>
      <c r="R296" s="248">
        <v>498.15</v>
      </c>
      <c r="S296" s="248" t="s">
        <v>1211</v>
      </c>
      <c r="T296" s="248">
        <v>0.3</v>
      </c>
      <c r="U296" s="248">
        <v>3.5999999999999997E-2</v>
      </c>
      <c r="V296" s="248" t="s">
        <v>1211</v>
      </c>
      <c r="W296" s="248" t="s">
        <v>147</v>
      </c>
      <c r="X296" s="248" t="s">
        <v>147</v>
      </c>
      <c r="Y296" s="247"/>
      <c r="Z296" s="248" t="s">
        <v>147</v>
      </c>
      <c r="AA296" s="247"/>
    </row>
    <row r="297" spans="1:27" ht="13.9" customHeight="1">
      <c r="A297" s="247" t="s">
        <v>756</v>
      </c>
      <c r="B297" s="247" t="s">
        <v>757</v>
      </c>
      <c r="C297" s="248" t="s">
        <v>146</v>
      </c>
      <c r="D297" s="248" t="s">
        <v>145</v>
      </c>
      <c r="E297" s="248">
        <v>114.15</v>
      </c>
      <c r="F297" s="248" t="s">
        <v>1211</v>
      </c>
      <c r="G297" s="248">
        <v>76500</v>
      </c>
      <c r="H297" s="248" t="s">
        <v>1211</v>
      </c>
      <c r="I297" s="248" t="s">
        <v>147</v>
      </c>
      <c r="J297" s="248">
        <v>8.4399999999999999E-7</v>
      </c>
      <c r="K297" s="248">
        <v>3.4499999999999998E-5</v>
      </c>
      <c r="L297" s="248" t="s">
        <v>147</v>
      </c>
      <c r="M297" s="248">
        <v>3.4499999999999998E-5</v>
      </c>
      <c r="N297" s="248" t="s">
        <v>1211</v>
      </c>
      <c r="O297" s="248" t="s">
        <v>147</v>
      </c>
      <c r="P297" s="248">
        <v>10300</v>
      </c>
      <c r="Q297" s="248" t="s">
        <v>148</v>
      </c>
      <c r="R297" s="248">
        <v>492.15</v>
      </c>
      <c r="S297" s="248" t="s">
        <v>1211</v>
      </c>
      <c r="T297" s="248">
        <v>0.3</v>
      </c>
      <c r="U297" s="248">
        <v>9.1999999999999998E-2</v>
      </c>
      <c r="V297" s="248" t="s">
        <v>1211</v>
      </c>
      <c r="W297" s="248" t="s">
        <v>147</v>
      </c>
      <c r="X297" s="248" t="s">
        <v>147</v>
      </c>
      <c r="Y297" s="247"/>
      <c r="Z297" s="248" t="s">
        <v>147</v>
      </c>
      <c r="AA297" s="247"/>
    </row>
    <row r="298" spans="1:27" ht="13.9" customHeight="1">
      <c r="A298" s="247" t="s">
        <v>758</v>
      </c>
      <c r="B298" s="247" t="s">
        <v>759</v>
      </c>
      <c r="C298" s="248" t="s">
        <v>146</v>
      </c>
      <c r="D298" s="248" t="s">
        <v>145</v>
      </c>
      <c r="E298" s="248">
        <v>100.12</v>
      </c>
      <c r="F298" s="248" t="s">
        <v>1211</v>
      </c>
      <c r="G298" s="248">
        <v>1000000</v>
      </c>
      <c r="H298" s="248" t="s">
        <v>1211</v>
      </c>
      <c r="I298" s="248" t="s">
        <v>147</v>
      </c>
      <c r="J298" s="248">
        <v>4.8900000000000001E-8</v>
      </c>
      <c r="K298" s="248">
        <v>1.9999999999999999E-6</v>
      </c>
      <c r="L298" s="248" t="s">
        <v>147</v>
      </c>
      <c r="M298" s="248">
        <v>1.9999999999999999E-6</v>
      </c>
      <c r="N298" s="248" t="s">
        <v>1211</v>
      </c>
      <c r="O298" s="248" t="s">
        <v>147</v>
      </c>
      <c r="P298" s="248">
        <v>10200</v>
      </c>
      <c r="Q298" s="248" t="s">
        <v>148</v>
      </c>
      <c r="R298" s="248">
        <v>487.15</v>
      </c>
      <c r="S298" s="248" t="s">
        <v>1211</v>
      </c>
      <c r="T298" s="248">
        <v>0.3</v>
      </c>
      <c r="U298" s="248">
        <v>0.06</v>
      </c>
      <c r="V298" s="248" t="s">
        <v>1211</v>
      </c>
      <c r="W298" s="248" t="s">
        <v>147</v>
      </c>
      <c r="X298" s="248" t="s">
        <v>147</v>
      </c>
      <c r="Y298" s="247"/>
      <c r="Z298" s="248" t="s">
        <v>147</v>
      </c>
      <c r="AA298" s="247"/>
    </row>
    <row r="299" spans="1:27" ht="13.9" customHeight="1">
      <c r="A299" s="247" t="s">
        <v>760</v>
      </c>
      <c r="B299" s="247" t="s">
        <v>761</v>
      </c>
      <c r="C299" s="248" t="s">
        <v>145</v>
      </c>
      <c r="D299" s="248" t="s">
        <v>145</v>
      </c>
      <c r="E299" s="248">
        <v>128.26</v>
      </c>
      <c r="F299" s="248" t="s">
        <v>1211</v>
      </c>
      <c r="G299" s="248">
        <v>0.22</v>
      </c>
      <c r="H299" s="248" t="s">
        <v>1211</v>
      </c>
      <c r="I299" s="248" t="s">
        <v>147</v>
      </c>
      <c r="J299" s="248">
        <v>3.4</v>
      </c>
      <c r="K299" s="248">
        <v>139</v>
      </c>
      <c r="L299" s="248">
        <v>62.8</v>
      </c>
      <c r="M299" s="248">
        <v>62.8</v>
      </c>
      <c r="N299" s="248" t="s">
        <v>1213</v>
      </c>
      <c r="O299" s="248">
        <v>11300</v>
      </c>
      <c r="P299" s="248">
        <v>8890</v>
      </c>
      <c r="Q299" s="248" t="s">
        <v>154</v>
      </c>
      <c r="R299" s="248">
        <v>423.95</v>
      </c>
      <c r="S299" s="248" t="s">
        <v>1211</v>
      </c>
      <c r="T299" s="248">
        <v>0.41</v>
      </c>
      <c r="U299" s="248">
        <v>4.45</v>
      </c>
      <c r="V299" s="248" t="s">
        <v>1211</v>
      </c>
      <c r="W299" s="248">
        <v>1.93</v>
      </c>
      <c r="X299" s="248">
        <v>594</v>
      </c>
      <c r="Y299" s="248" t="s">
        <v>154</v>
      </c>
      <c r="Z299" s="248">
        <v>0.8</v>
      </c>
      <c r="AA299" s="248" t="s">
        <v>154</v>
      </c>
    </row>
    <row r="300" spans="1:27" ht="13.9" customHeight="1">
      <c r="A300" s="247" t="s">
        <v>762</v>
      </c>
      <c r="B300" s="247" t="s">
        <v>763</v>
      </c>
      <c r="C300" s="248" t="s">
        <v>146</v>
      </c>
      <c r="D300" s="248" t="s">
        <v>145</v>
      </c>
      <c r="E300" s="248">
        <v>459.76</v>
      </c>
      <c r="F300" s="248" t="s">
        <v>1211</v>
      </c>
      <c r="G300" s="248">
        <v>2.29E-7</v>
      </c>
      <c r="H300" s="248" t="s">
        <v>1211</v>
      </c>
      <c r="I300" s="248" t="s">
        <v>147</v>
      </c>
      <c r="J300" s="248">
        <v>6.7399999999999998E-6</v>
      </c>
      <c r="K300" s="248">
        <v>2.7599999999999999E-4</v>
      </c>
      <c r="L300" s="248" t="s">
        <v>147</v>
      </c>
      <c r="M300" s="248">
        <v>2.7599999999999999E-4</v>
      </c>
      <c r="N300" s="248" t="s">
        <v>1213</v>
      </c>
      <c r="O300" s="248" t="s">
        <v>147</v>
      </c>
      <c r="P300" s="248">
        <v>17100</v>
      </c>
      <c r="Q300" s="248" t="s">
        <v>148</v>
      </c>
      <c r="R300" s="248">
        <v>783.15</v>
      </c>
      <c r="S300" s="248" t="s">
        <v>1211</v>
      </c>
      <c r="T300" s="248">
        <v>0.3</v>
      </c>
      <c r="U300" s="248">
        <v>8.2500000000000002E-13</v>
      </c>
      <c r="V300" s="248" t="s">
        <v>1211</v>
      </c>
      <c r="W300" s="248" t="s">
        <v>147</v>
      </c>
      <c r="X300" s="248" t="s">
        <v>147</v>
      </c>
      <c r="Y300" s="247"/>
      <c r="Z300" s="248" t="s">
        <v>147</v>
      </c>
      <c r="AA300" s="247"/>
    </row>
    <row r="301" spans="1:27" ht="13.9" customHeight="1">
      <c r="A301" s="247" t="s">
        <v>764</v>
      </c>
      <c r="B301" s="247" t="s">
        <v>765</v>
      </c>
      <c r="C301" s="248" t="s">
        <v>146</v>
      </c>
      <c r="D301" s="248" t="s">
        <v>145</v>
      </c>
      <c r="E301" s="248">
        <v>443.76</v>
      </c>
      <c r="F301" s="248" t="s">
        <v>1211</v>
      </c>
      <c r="G301" s="248">
        <v>4.0900000000000002E-7</v>
      </c>
      <c r="H301" s="248" t="s">
        <v>1211</v>
      </c>
      <c r="I301" s="248" t="s">
        <v>147</v>
      </c>
      <c r="J301" s="248">
        <v>1.8899999999999999E-6</v>
      </c>
      <c r="K301" s="248">
        <v>7.7299999999999995E-5</v>
      </c>
      <c r="L301" s="248" t="s">
        <v>147</v>
      </c>
      <c r="M301" s="248">
        <v>7.7299999999999995E-5</v>
      </c>
      <c r="N301" s="248" t="s">
        <v>1213</v>
      </c>
      <c r="O301" s="248" t="s">
        <v>147</v>
      </c>
      <c r="P301" s="248" t="s">
        <v>147</v>
      </c>
      <c r="Q301" s="247"/>
      <c r="R301" s="248">
        <v>730.85</v>
      </c>
      <c r="S301" s="248" t="s">
        <v>1213</v>
      </c>
      <c r="T301" s="248">
        <v>0.3</v>
      </c>
      <c r="U301" s="248">
        <v>3.75E-12</v>
      </c>
      <c r="V301" s="248" t="s">
        <v>1211</v>
      </c>
      <c r="W301" s="248" t="s">
        <v>147</v>
      </c>
      <c r="X301" s="248" t="s">
        <v>147</v>
      </c>
      <c r="Y301" s="247"/>
      <c r="Z301" s="248" t="s">
        <v>147</v>
      </c>
      <c r="AA301" s="247"/>
    </row>
    <row r="302" spans="1:27" ht="13.9" customHeight="1">
      <c r="A302" s="247" t="s">
        <v>768</v>
      </c>
      <c r="B302" s="247" t="s">
        <v>769</v>
      </c>
      <c r="C302" s="248" t="s">
        <v>146</v>
      </c>
      <c r="D302" s="248" t="s">
        <v>145</v>
      </c>
      <c r="E302" s="248">
        <v>340.42</v>
      </c>
      <c r="F302" s="248" t="s">
        <v>1211</v>
      </c>
      <c r="G302" s="248">
        <v>2.3499999999999999E-4</v>
      </c>
      <c r="H302" s="248" t="s">
        <v>1213</v>
      </c>
      <c r="I302" s="248" t="s">
        <v>147</v>
      </c>
      <c r="J302" s="248">
        <v>5.0100000000000003E-6</v>
      </c>
      <c r="K302" s="248">
        <v>2.05E-4</v>
      </c>
      <c r="L302" s="248" t="s">
        <v>147</v>
      </c>
      <c r="M302" s="248">
        <v>2.05E-4</v>
      </c>
      <c r="N302" s="248" t="s">
        <v>1213</v>
      </c>
      <c r="O302" s="248" t="s">
        <v>147</v>
      </c>
      <c r="P302" s="248" t="s">
        <v>147</v>
      </c>
      <c r="Q302" s="247"/>
      <c r="R302" s="248">
        <v>674.77</v>
      </c>
      <c r="S302" s="248" t="s">
        <v>1213</v>
      </c>
      <c r="T302" s="248">
        <v>0.3</v>
      </c>
      <c r="U302" s="248">
        <v>1.73E-9</v>
      </c>
      <c r="V302" s="248" t="s">
        <v>1213</v>
      </c>
      <c r="W302" s="248" t="s">
        <v>147</v>
      </c>
      <c r="X302" s="248" t="s">
        <v>147</v>
      </c>
      <c r="Y302" s="247"/>
      <c r="Z302" s="248" t="s">
        <v>147</v>
      </c>
      <c r="AA302" s="247"/>
    </row>
    <row r="303" spans="1:27" ht="13.9" customHeight="1">
      <c r="A303" s="247" t="s">
        <v>770</v>
      </c>
      <c r="B303" s="247" t="s">
        <v>771</v>
      </c>
      <c r="C303" s="248" t="s">
        <v>146</v>
      </c>
      <c r="D303" s="248" t="s">
        <v>145</v>
      </c>
      <c r="E303" s="248">
        <v>340.42</v>
      </c>
      <c r="F303" s="248" t="s">
        <v>1211</v>
      </c>
      <c r="G303" s="248">
        <v>2.3499999999999999E-4</v>
      </c>
      <c r="H303" s="248" t="s">
        <v>1211</v>
      </c>
      <c r="I303" s="248" t="s">
        <v>147</v>
      </c>
      <c r="J303" s="248">
        <v>5.0100000000000003E-6</v>
      </c>
      <c r="K303" s="248">
        <v>2.05E-4</v>
      </c>
      <c r="L303" s="248" t="s">
        <v>147</v>
      </c>
      <c r="M303" s="248">
        <v>2.05E-4</v>
      </c>
      <c r="N303" s="248" t="s">
        <v>1213</v>
      </c>
      <c r="O303" s="248" t="s">
        <v>147</v>
      </c>
      <c r="P303" s="248" t="s">
        <v>147</v>
      </c>
      <c r="Q303" s="247"/>
      <c r="R303" s="248">
        <v>674.77</v>
      </c>
      <c r="S303" s="248" t="s">
        <v>1213</v>
      </c>
      <c r="T303" s="248">
        <v>0.3</v>
      </c>
      <c r="U303" s="248">
        <v>1.73E-9</v>
      </c>
      <c r="V303" s="248" t="s">
        <v>1213</v>
      </c>
      <c r="W303" s="248" t="s">
        <v>147</v>
      </c>
      <c r="X303" s="248" t="s">
        <v>147</v>
      </c>
      <c r="Y303" s="247"/>
      <c r="Z303" s="248" t="s">
        <v>147</v>
      </c>
      <c r="AA303" s="247"/>
    </row>
    <row r="304" spans="1:27" ht="13.9" customHeight="1">
      <c r="A304" s="247" t="s">
        <v>772</v>
      </c>
      <c r="B304" s="247" t="s">
        <v>773</v>
      </c>
      <c r="C304" s="248" t="s">
        <v>145</v>
      </c>
      <c r="D304" s="248" t="s">
        <v>145</v>
      </c>
      <c r="E304" s="248">
        <v>326.44</v>
      </c>
      <c r="F304" s="248" t="s">
        <v>1213</v>
      </c>
      <c r="G304" s="248">
        <v>1.6E-2</v>
      </c>
      <c r="H304" s="248" t="s">
        <v>1213</v>
      </c>
      <c r="I304" s="248" t="s">
        <v>147</v>
      </c>
      <c r="J304" s="248">
        <v>1.9000000000000001E-4</v>
      </c>
      <c r="K304" s="248">
        <v>7.77E-3</v>
      </c>
      <c r="L304" s="248" t="s">
        <v>147</v>
      </c>
      <c r="M304" s="248">
        <v>7.77E-3</v>
      </c>
      <c r="N304" s="248" t="s">
        <v>1213</v>
      </c>
      <c r="O304" s="248" t="s">
        <v>147</v>
      </c>
      <c r="P304" s="248" t="s">
        <v>147</v>
      </c>
      <c r="Q304" s="247"/>
      <c r="R304" s="248">
        <v>651.36</v>
      </c>
      <c r="S304" s="248" t="s">
        <v>1213</v>
      </c>
      <c r="T304" s="248">
        <v>0.37741666026871001</v>
      </c>
      <c r="U304" s="248">
        <v>5.4700000000000001E-6</v>
      </c>
      <c r="V304" s="248" t="s">
        <v>1213</v>
      </c>
      <c r="W304" s="248" t="s">
        <v>147</v>
      </c>
      <c r="X304" s="248">
        <v>977</v>
      </c>
      <c r="Y304" s="258" t="s">
        <v>1214</v>
      </c>
      <c r="Z304" s="248" t="s">
        <v>147</v>
      </c>
      <c r="AA304" s="247"/>
    </row>
    <row r="305" spans="1:27" ht="13.9" customHeight="1">
      <c r="A305" s="247" t="s">
        <v>774</v>
      </c>
      <c r="B305" s="247" t="s">
        <v>775</v>
      </c>
      <c r="C305" s="248" t="s">
        <v>145</v>
      </c>
      <c r="D305" s="248" t="s">
        <v>145</v>
      </c>
      <c r="E305" s="248">
        <v>326.44</v>
      </c>
      <c r="F305" s="248" t="s">
        <v>1211</v>
      </c>
      <c r="G305" s="248">
        <v>1.34E-2</v>
      </c>
      <c r="H305" s="248" t="s">
        <v>1211</v>
      </c>
      <c r="I305" s="248" t="s">
        <v>147</v>
      </c>
      <c r="J305" s="248">
        <v>2.8800000000000001E-4</v>
      </c>
      <c r="K305" s="248">
        <v>1.18E-2</v>
      </c>
      <c r="L305" s="248">
        <v>3.1099999999999999E-3</v>
      </c>
      <c r="M305" s="248">
        <v>3.1099999999999999E-3</v>
      </c>
      <c r="N305" s="248" t="s">
        <v>1213</v>
      </c>
      <c r="O305" s="248">
        <v>18600</v>
      </c>
      <c r="P305" s="248">
        <v>14000</v>
      </c>
      <c r="Q305" s="248" t="s">
        <v>148</v>
      </c>
      <c r="R305" s="248">
        <v>651.36</v>
      </c>
      <c r="S305" s="248" t="s">
        <v>1213</v>
      </c>
      <c r="T305" s="248">
        <v>0.37741666026871001</v>
      </c>
      <c r="U305" s="248">
        <v>8.9700000000000005E-6</v>
      </c>
      <c r="V305" s="248" t="s">
        <v>1211</v>
      </c>
      <c r="W305" s="248">
        <v>2.2699999999999999E-6</v>
      </c>
      <c r="X305" s="248">
        <v>977</v>
      </c>
      <c r="Y305" s="258" t="s">
        <v>1214</v>
      </c>
      <c r="Z305" s="248" t="s">
        <v>147</v>
      </c>
      <c r="AA305" s="247"/>
    </row>
    <row r="306" spans="1:27" ht="13.9" customHeight="1">
      <c r="A306" s="247" t="s">
        <v>776</v>
      </c>
      <c r="B306" s="247" t="s">
        <v>777</v>
      </c>
      <c r="C306" s="248" t="s">
        <v>145</v>
      </c>
      <c r="D306" s="248" t="s">
        <v>145</v>
      </c>
      <c r="E306" s="248">
        <v>326.44</v>
      </c>
      <c r="F306" s="248" t="s">
        <v>1211</v>
      </c>
      <c r="G306" s="248">
        <v>3.3999999999999998E-3</v>
      </c>
      <c r="H306" s="248" t="s">
        <v>1211</v>
      </c>
      <c r="I306" s="248" t="s">
        <v>147</v>
      </c>
      <c r="J306" s="248">
        <v>2.8299999999999999E-4</v>
      </c>
      <c r="K306" s="248">
        <v>1.1599999999999999E-2</v>
      </c>
      <c r="L306" s="248">
        <v>3.0599999999999998E-3</v>
      </c>
      <c r="M306" s="248">
        <v>3.0599999999999998E-3</v>
      </c>
      <c r="N306" s="248" t="s">
        <v>1213</v>
      </c>
      <c r="O306" s="248">
        <v>18600</v>
      </c>
      <c r="P306" s="248">
        <v>14000</v>
      </c>
      <c r="Q306" s="248" t="s">
        <v>148</v>
      </c>
      <c r="R306" s="248">
        <v>651.36</v>
      </c>
      <c r="S306" s="248" t="s">
        <v>1213</v>
      </c>
      <c r="T306" s="248">
        <v>0.37741666026871001</v>
      </c>
      <c r="U306" s="248">
        <v>6.5300000000000002E-6</v>
      </c>
      <c r="V306" s="248" t="s">
        <v>1211</v>
      </c>
      <c r="W306" s="248">
        <v>1.6500000000000001E-6</v>
      </c>
      <c r="X306" s="248">
        <v>977</v>
      </c>
      <c r="Y306" s="258" t="s">
        <v>1214</v>
      </c>
      <c r="Z306" s="248" t="s">
        <v>147</v>
      </c>
      <c r="AA306" s="247"/>
    </row>
    <row r="307" spans="1:27" ht="13.9" customHeight="1">
      <c r="A307" s="247" t="s">
        <v>778</v>
      </c>
      <c r="B307" s="247" t="s">
        <v>779</v>
      </c>
      <c r="C307" s="248" t="s">
        <v>145</v>
      </c>
      <c r="D307" s="248" t="s">
        <v>145</v>
      </c>
      <c r="E307" s="248">
        <v>326.44</v>
      </c>
      <c r="F307" s="248" t="s">
        <v>1211</v>
      </c>
      <c r="G307" s="248">
        <v>1.6E-2</v>
      </c>
      <c r="H307" s="248" t="s">
        <v>1211</v>
      </c>
      <c r="I307" s="248" t="s">
        <v>147</v>
      </c>
      <c r="J307" s="248">
        <v>9.2399999999999996E-5</v>
      </c>
      <c r="K307" s="248">
        <v>3.7799999999999999E-3</v>
      </c>
      <c r="L307" s="248" t="s">
        <v>147</v>
      </c>
      <c r="M307" s="248">
        <v>3.7799999999999999E-3</v>
      </c>
      <c r="N307" s="248" t="s">
        <v>1211</v>
      </c>
      <c r="O307" s="248" t="s">
        <v>147</v>
      </c>
      <c r="P307" s="248" t="s">
        <v>147</v>
      </c>
      <c r="Q307" s="247"/>
      <c r="R307" s="248">
        <v>651.36</v>
      </c>
      <c r="S307" s="248" t="s">
        <v>1213</v>
      </c>
      <c r="T307" s="248">
        <v>0.37741666026871001</v>
      </c>
      <c r="U307" s="248">
        <v>5.4700000000000001E-6</v>
      </c>
      <c r="V307" s="248" t="s">
        <v>1211</v>
      </c>
      <c r="W307" s="248" t="s">
        <v>147</v>
      </c>
      <c r="X307" s="248">
        <v>977</v>
      </c>
      <c r="Y307" s="258" t="s">
        <v>1214</v>
      </c>
      <c r="Z307" s="248" t="s">
        <v>147</v>
      </c>
      <c r="AA307" s="247"/>
    </row>
    <row r="308" spans="1:27" ht="13.9" customHeight="1">
      <c r="A308" s="247" t="s">
        <v>780</v>
      </c>
      <c r="B308" s="247" t="s">
        <v>781</v>
      </c>
      <c r="C308" s="248" t="s">
        <v>145</v>
      </c>
      <c r="D308" s="248" t="s">
        <v>145</v>
      </c>
      <c r="E308" s="248">
        <v>326.44</v>
      </c>
      <c r="F308" s="248" t="s">
        <v>1213</v>
      </c>
      <c r="G308" s="248">
        <v>7.3299999999999997E-3</v>
      </c>
      <c r="H308" s="248" t="s">
        <v>1213</v>
      </c>
      <c r="I308" s="248" t="s">
        <v>147</v>
      </c>
      <c r="J308" s="248">
        <v>1.9000000000000001E-4</v>
      </c>
      <c r="K308" s="248">
        <v>7.77E-3</v>
      </c>
      <c r="L308" s="248">
        <v>2.0500000000000002E-3</v>
      </c>
      <c r="M308" s="248">
        <v>2.0500000000000002E-3</v>
      </c>
      <c r="N308" s="248" t="s">
        <v>1213</v>
      </c>
      <c r="O308" s="248">
        <v>18600</v>
      </c>
      <c r="P308" s="248">
        <v>14000</v>
      </c>
      <c r="Q308" s="248" t="s">
        <v>148</v>
      </c>
      <c r="R308" s="248">
        <v>651.36</v>
      </c>
      <c r="S308" s="248" t="s">
        <v>1213</v>
      </c>
      <c r="T308" s="248">
        <v>0.37741666026871001</v>
      </c>
      <c r="U308" s="248">
        <v>2.2199999999999999E-6</v>
      </c>
      <c r="V308" s="248" t="s">
        <v>1213</v>
      </c>
      <c r="W308" s="248">
        <v>5.6300000000000005E-7</v>
      </c>
      <c r="X308" s="248">
        <v>977</v>
      </c>
      <c r="Y308" s="258" t="s">
        <v>1214</v>
      </c>
      <c r="Z308" s="248" t="s">
        <v>147</v>
      </c>
      <c r="AA308" s="247"/>
    </row>
    <row r="309" spans="1:27" ht="13.9" customHeight="1">
      <c r="A309" s="247" t="s">
        <v>782</v>
      </c>
      <c r="B309" s="247" t="s">
        <v>783</v>
      </c>
      <c r="C309" s="248" t="s">
        <v>146</v>
      </c>
      <c r="D309" s="248" t="s">
        <v>145</v>
      </c>
      <c r="E309" s="248">
        <v>356.42</v>
      </c>
      <c r="F309" s="248" t="s">
        <v>1211</v>
      </c>
      <c r="G309" s="248">
        <v>1.5300000000000001E-4</v>
      </c>
      <c r="H309" s="248" t="s">
        <v>1211</v>
      </c>
      <c r="I309" s="248" t="s">
        <v>147</v>
      </c>
      <c r="J309" s="248">
        <v>2.61E-6</v>
      </c>
      <c r="K309" s="248">
        <v>1.07E-4</v>
      </c>
      <c r="L309" s="248" t="s">
        <v>147</v>
      </c>
      <c r="M309" s="248">
        <v>1.07E-4</v>
      </c>
      <c r="N309" s="248" t="s">
        <v>1211</v>
      </c>
      <c r="O309" s="248" t="s">
        <v>147</v>
      </c>
      <c r="P309" s="248" t="s">
        <v>147</v>
      </c>
      <c r="Q309" s="247"/>
      <c r="R309" s="248">
        <v>671.01</v>
      </c>
      <c r="S309" s="248" t="s">
        <v>1213</v>
      </c>
      <c r="T309" s="248">
        <v>0.3</v>
      </c>
      <c r="U309" s="248">
        <v>4.35E-10</v>
      </c>
      <c r="V309" s="248" t="s">
        <v>1213</v>
      </c>
      <c r="W309" s="248" t="s">
        <v>147</v>
      </c>
      <c r="X309" s="248" t="s">
        <v>147</v>
      </c>
      <c r="Y309" s="247"/>
      <c r="Z309" s="248" t="s">
        <v>147</v>
      </c>
      <c r="AA309" s="247"/>
    </row>
    <row r="310" spans="1:27" ht="13.9" customHeight="1">
      <c r="A310" s="247" t="s">
        <v>784</v>
      </c>
      <c r="B310" s="247" t="s">
        <v>785</v>
      </c>
      <c r="C310" s="248" t="s">
        <v>146</v>
      </c>
      <c r="D310" s="248" t="s">
        <v>145</v>
      </c>
      <c r="E310" s="248">
        <v>266.33999999999997</v>
      </c>
      <c r="F310" s="248" t="s">
        <v>1211</v>
      </c>
      <c r="G310" s="248">
        <v>14</v>
      </c>
      <c r="H310" s="248" t="s">
        <v>1211</v>
      </c>
      <c r="I310" s="248">
        <v>1</v>
      </c>
      <c r="J310" s="248">
        <v>2.4500000000000001E-8</v>
      </c>
      <c r="K310" s="248">
        <v>9.9999999999999995E-7</v>
      </c>
      <c r="L310" s="248" t="s">
        <v>147</v>
      </c>
      <c r="M310" s="248">
        <v>9.9999999999999995E-7</v>
      </c>
      <c r="N310" s="248" t="s">
        <v>1211</v>
      </c>
      <c r="O310" s="248" t="s">
        <v>147</v>
      </c>
      <c r="P310" s="248">
        <v>12400</v>
      </c>
      <c r="Q310" s="248" t="s">
        <v>148</v>
      </c>
      <c r="R310" s="248">
        <v>582.65</v>
      </c>
      <c r="S310" s="248" t="s">
        <v>1213</v>
      </c>
      <c r="T310" s="248">
        <v>0.3</v>
      </c>
      <c r="U310" s="248">
        <v>1.1E-4</v>
      </c>
      <c r="V310" s="248" t="s">
        <v>1211</v>
      </c>
      <c r="W310" s="248" t="s">
        <v>147</v>
      </c>
      <c r="X310" s="248" t="s">
        <v>147</v>
      </c>
      <c r="Y310" s="247"/>
      <c r="Z310" s="248" t="s">
        <v>147</v>
      </c>
      <c r="AA310" s="247"/>
    </row>
    <row r="311" spans="1:27" ht="13.9" customHeight="1">
      <c r="A311" s="247" t="s">
        <v>786</v>
      </c>
      <c r="B311" s="247" t="s">
        <v>787</v>
      </c>
      <c r="C311" s="248" t="s">
        <v>145</v>
      </c>
      <c r="D311" s="248" t="s">
        <v>145</v>
      </c>
      <c r="E311" s="248">
        <v>72.150999999999996</v>
      </c>
      <c r="F311" s="248" t="s">
        <v>1211</v>
      </c>
      <c r="G311" s="248">
        <v>38</v>
      </c>
      <c r="H311" s="248" t="s">
        <v>1211</v>
      </c>
      <c r="I311" s="248" t="s">
        <v>147</v>
      </c>
      <c r="J311" s="248">
        <v>1.25</v>
      </c>
      <c r="K311" s="248">
        <v>51.1</v>
      </c>
      <c r="L311" s="248">
        <v>33</v>
      </c>
      <c r="M311" s="248">
        <v>33</v>
      </c>
      <c r="N311" s="248" t="s">
        <v>1211</v>
      </c>
      <c r="O311" s="248">
        <v>6480</v>
      </c>
      <c r="P311" s="248">
        <v>6160</v>
      </c>
      <c r="Q311" s="248" t="s">
        <v>154</v>
      </c>
      <c r="R311" s="248">
        <v>309.14999999999998</v>
      </c>
      <c r="S311" s="248" t="s">
        <v>1211</v>
      </c>
      <c r="T311" s="248">
        <v>0.37105769640196001</v>
      </c>
      <c r="U311" s="248">
        <v>514</v>
      </c>
      <c r="V311" s="248" t="s">
        <v>1211</v>
      </c>
      <c r="W311" s="248">
        <v>318</v>
      </c>
      <c r="X311" s="248">
        <v>470</v>
      </c>
      <c r="Y311" s="248" t="s">
        <v>154</v>
      </c>
      <c r="Z311" s="248">
        <v>1.4</v>
      </c>
      <c r="AA311" s="248" t="s">
        <v>154</v>
      </c>
    </row>
    <row r="312" spans="1:27" ht="13.9" customHeight="1">
      <c r="A312" s="247" t="s">
        <v>788</v>
      </c>
      <c r="B312" s="247" t="s">
        <v>789</v>
      </c>
      <c r="C312" s="248" t="s">
        <v>146</v>
      </c>
      <c r="D312" s="248" t="s">
        <v>145</v>
      </c>
      <c r="E312" s="248">
        <v>252.32</v>
      </c>
      <c r="F312" s="248" t="s">
        <v>1211</v>
      </c>
      <c r="G312" s="248">
        <v>4.0000000000000002E-4</v>
      </c>
      <c r="H312" s="248" t="s">
        <v>1211</v>
      </c>
      <c r="I312" s="248" t="s">
        <v>147</v>
      </c>
      <c r="J312" s="248">
        <v>3.6500000000000002E-6</v>
      </c>
      <c r="K312" s="248">
        <v>1.4899999999999999E-4</v>
      </c>
      <c r="L312" s="248" t="s">
        <v>147</v>
      </c>
      <c r="M312" s="248">
        <v>1.4899999999999999E-4</v>
      </c>
      <c r="N312" s="248" t="s">
        <v>1213</v>
      </c>
      <c r="O312" s="248" t="s">
        <v>147</v>
      </c>
      <c r="P312" s="248">
        <v>14400</v>
      </c>
      <c r="Q312" s="248" t="s">
        <v>148</v>
      </c>
      <c r="R312" s="248">
        <v>715.9</v>
      </c>
      <c r="S312" s="248" t="s">
        <v>1213</v>
      </c>
      <c r="T312" s="248">
        <v>0.3</v>
      </c>
      <c r="U312" s="248">
        <v>5.2499999999999999E-9</v>
      </c>
      <c r="V312" s="248" t="s">
        <v>1211</v>
      </c>
      <c r="W312" s="248" t="s">
        <v>147</v>
      </c>
      <c r="X312" s="248" t="s">
        <v>147</v>
      </c>
      <c r="Y312" s="247"/>
      <c r="Z312" s="248" t="s">
        <v>147</v>
      </c>
      <c r="AA312" s="247"/>
    </row>
    <row r="313" spans="1:27" ht="13.9" customHeight="1">
      <c r="A313" s="247" t="s">
        <v>790</v>
      </c>
      <c r="B313" s="247" t="s">
        <v>791</v>
      </c>
      <c r="C313" s="248" t="s">
        <v>146</v>
      </c>
      <c r="D313" s="248" t="s">
        <v>145</v>
      </c>
      <c r="E313" s="248">
        <v>179.22</v>
      </c>
      <c r="F313" s="248" t="s">
        <v>1211</v>
      </c>
      <c r="G313" s="248">
        <v>766</v>
      </c>
      <c r="H313" s="248" t="s">
        <v>1211</v>
      </c>
      <c r="I313" s="248" t="s">
        <v>147</v>
      </c>
      <c r="J313" s="248">
        <v>2.1299999999999999E-10</v>
      </c>
      <c r="K313" s="248">
        <v>8.7099999999999999E-9</v>
      </c>
      <c r="L313" s="248" t="s">
        <v>147</v>
      </c>
      <c r="M313" s="248">
        <v>8.7099999999999999E-9</v>
      </c>
      <c r="N313" s="248" t="s">
        <v>1213</v>
      </c>
      <c r="O313" s="248" t="s">
        <v>147</v>
      </c>
      <c r="P313" s="248">
        <v>10600</v>
      </c>
      <c r="Q313" s="248" t="s">
        <v>148</v>
      </c>
      <c r="R313" s="248">
        <v>516.65</v>
      </c>
      <c r="S313" s="248" t="s">
        <v>1211</v>
      </c>
      <c r="T313" s="248">
        <v>0.3</v>
      </c>
      <c r="U313" s="248">
        <v>6.92E-7</v>
      </c>
      <c r="V313" s="248" t="s">
        <v>1211</v>
      </c>
      <c r="W313" s="248" t="s">
        <v>147</v>
      </c>
      <c r="X313" s="248" t="s">
        <v>147</v>
      </c>
      <c r="Y313" s="247"/>
      <c r="Z313" s="248" t="s">
        <v>147</v>
      </c>
      <c r="AA313" s="247"/>
    </row>
    <row r="314" spans="1:27" ht="13.9" customHeight="1">
      <c r="A314" s="247" t="s">
        <v>792</v>
      </c>
      <c r="B314" s="247" t="s">
        <v>793</v>
      </c>
      <c r="C314" s="248" t="s">
        <v>146</v>
      </c>
      <c r="D314" s="248" t="s">
        <v>145</v>
      </c>
      <c r="E314" s="248">
        <v>94.114000000000004</v>
      </c>
      <c r="F314" s="248" t="s">
        <v>1211</v>
      </c>
      <c r="G314" s="248">
        <v>82800</v>
      </c>
      <c r="H314" s="248" t="s">
        <v>1211</v>
      </c>
      <c r="I314" s="248" t="s">
        <v>147</v>
      </c>
      <c r="J314" s="248">
        <v>3.3299999999999998E-7</v>
      </c>
      <c r="K314" s="248">
        <v>1.36E-5</v>
      </c>
      <c r="L314" s="248">
        <v>5.3199999999999999E-6</v>
      </c>
      <c r="M314" s="248">
        <v>5.3199999999999999E-6</v>
      </c>
      <c r="N314" s="248" t="s">
        <v>1211</v>
      </c>
      <c r="O314" s="248">
        <v>13300</v>
      </c>
      <c r="P314" s="248">
        <v>10900</v>
      </c>
      <c r="Q314" s="248" t="s">
        <v>154</v>
      </c>
      <c r="R314" s="248">
        <v>454.95</v>
      </c>
      <c r="S314" s="248" t="s">
        <v>1211</v>
      </c>
      <c r="T314" s="248">
        <v>0.36889557828028002</v>
      </c>
      <c r="U314" s="248">
        <v>0.35</v>
      </c>
      <c r="V314" s="248" t="s">
        <v>1211</v>
      </c>
      <c r="W314" s="248">
        <v>0.13100000000000001</v>
      </c>
      <c r="X314" s="248">
        <v>694</v>
      </c>
      <c r="Y314" s="248" t="s">
        <v>154</v>
      </c>
      <c r="Z314" s="248">
        <v>1.8</v>
      </c>
      <c r="AA314" s="248" t="s">
        <v>154</v>
      </c>
    </row>
    <row r="315" spans="1:27" ht="13.9" customHeight="1">
      <c r="A315" s="247" t="s">
        <v>794</v>
      </c>
      <c r="B315" s="247" t="s">
        <v>795</v>
      </c>
      <c r="C315" s="248" t="s">
        <v>145</v>
      </c>
      <c r="D315" s="248" t="s">
        <v>145</v>
      </c>
      <c r="E315" s="248">
        <v>98.917000000000002</v>
      </c>
      <c r="F315" s="248" t="s">
        <v>1211</v>
      </c>
      <c r="G315" s="248">
        <v>6830</v>
      </c>
      <c r="H315" s="248" t="s">
        <v>148</v>
      </c>
      <c r="I315" s="248" t="s">
        <v>147</v>
      </c>
      <c r="J315" s="248">
        <v>1.67E-2</v>
      </c>
      <c r="K315" s="248">
        <v>0.68300000000000005</v>
      </c>
      <c r="L315" s="248">
        <v>0.41599999999999998</v>
      </c>
      <c r="M315" s="248">
        <v>0.41599999999999998</v>
      </c>
      <c r="N315" s="248" t="s">
        <v>1211</v>
      </c>
      <c r="O315" s="248">
        <v>7290</v>
      </c>
      <c r="P315" s="248">
        <v>7350</v>
      </c>
      <c r="Q315" s="258" t="s">
        <v>1215</v>
      </c>
      <c r="R315" s="248">
        <v>281.35000000000002</v>
      </c>
      <c r="S315" s="248" t="s">
        <v>1211</v>
      </c>
      <c r="T315" s="248">
        <v>0.34158021978022002</v>
      </c>
      <c r="U315" s="248">
        <v>1420</v>
      </c>
      <c r="V315" s="248" t="s">
        <v>1211</v>
      </c>
      <c r="W315" s="248">
        <v>828</v>
      </c>
      <c r="X315" s="248">
        <v>455</v>
      </c>
      <c r="Y315" s="248" t="s">
        <v>148</v>
      </c>
      <c r="Z315" s="248" t="s">
        <v>147</v>
      </c>
      <c r="AA315" s="247"/>
    </row>
    <row r="316" spans="1:27" ht="13.9" customHeight="1">
      <c r="A316" s="247" t="s">
        <v>796</v>
      </c>
      <c r="B316" s="247" t="s">
        <v>797</v>
      </c>
      <c r="C316" s="248" t="s">
        <v>145</v>
      </c>
      <c r="D316" s="248" t="s">
        <v>145</v>
      </c>
      <c r="E316" s="248">
        <v>33.997999999999998</v>
      </c>
      <c r="F316" s="248" t="s">
        <v>1211</v>
      </c>
      <c r="G316" s="248">
        <v>260000</v>
      </c>
      <c r="H316" s="248" t="s">
        <v>1218</v>
      </c>
      <c r="I316" s="248" t="s">
        <v>147</v>
      </c>
      <c r="J316" s="248">
        <v>2.4400000000000002E-2</v>
      </c>
      <c r="K316" s="248">
        <v>0.998</v>
      </c>
      <c r="L316" s="248">
        <v>0.874</v>
      </c>
      <c r="M316" s="248">
        <v>0.874</v>
      </c>
      <c r="N316" s="248" t="s">
        <v>1211</v>
      </c>
      <c r="O316" s="248">
        <v>2360</v>
      </c>
      <c r="P316" s="248">
        <v>3490</v>
      </c>
      <c r="Q316" s="248" t="s">
        <v>154</v>
      </c>
      <c r="R316" s="248">
        <v>185.45</v>
      </c>
      <c r="S316" s="248" t="s">
        <v>1211</v>
      </c>
      <c r="T316" s="248">
        <v>0.30690600924499001</v>
      </c>
      <c r="U316" s="248">
        <v>29300</v>
      </c>
      <c r="V316" s="248" t="s">
        <v>1211</v>
      </c>
      <c r="W316" s="248">
        <v>24600</v>
      </c>
      <c r="X316" s="248">
        <v>325</v>
      </c>
      <c r="Y316" s="248" t="s">
        <v>154</v>
      </c>
      <c r="Z316" s="248">
        <v>1.8</v>
      </c>
      <c r="AA316" s="248" t="s">
        <v>154</v>
      </c>
    </row>
    <row r="317" spans="1:27" ht="13.9" customHeight="1">
      <c r="A317" s="247" t="s">
        <v>798</v>
      </c>
      <c r="B317" s="247" t="s">
        <v>799</v>
      </c>
      <c r="C317" s="248" t="s">
        <v>146</v>
      </c>
      <c r="D317" s="248" t="s">
        <v>145</v>
      </c>
      <c r="E317" s="248">
        <v>97.995000000000005</v>
      </c>
      <c r="F317" s="248" t="s">
        <v>1211</v>
      </c>
      <c r="G317" s="248">
        <v>5480000</v>
      </c>
      <c r="H317" s="248" t="s">
        <v>154</v>
      </c>
      <c r="I317" s="248" t="s">
        <v>147</v>
      </c>
      <c r="J317" s="248" t="s">
        <v>147</v>
      </c>
      <c r="K317" s="248" t="s">
        <v>147</v>
      </c>
      <c r="L317" s="248" t="s">
        <v>147</v>
      </c>
      <c r="M317" s="248" t="s">
        <v>147</v>
      </c>
      <c r="N317" s="247"/>
      <c r="O317" s="248" t="s">
        <v>147</v>
      </c>
      <c r="P317" s="248" t="s">
        <v>147</v>
      </c>
      <c r="Q317" s="247"/>
      <c r="R317" s="248">
        <v>680.15</v>
      </c>
      <c r="S317" s="248" t="s">
        <v>154</v>
      </c>
      <c r="T317" s="248">
        <v>0.37265145631067997</v>
      </c>
      <c r="U317" s="248">
        <v>0.03</v>
      </c>
      <c r="V317" s="258" t="s">
        <v>1240</v>
      </c>
      <c r="W317" s="248" t="s">
        <v>147</v>
      </c>
      <c r="X317" s="248">
        <v>1030</v>
      </c>
      <c r="Y317" s="248" t="s">
        <v>148</v>
      </c>
      <c r="Z317" s="248" t="s">
        <v>147</v>
      </c>
      <c r="AA317" s="247"/>
    </row>
    <row r="318" spans="1:27" ht="13.9" customHeight="1">
      <c r="A318" s="247" t="s">
        <v>800</v>
      </c>
      <c r="B318" s="247" t="s">
        <v>801</v>
      </c>
      <c r="C318" s="248" t="s">
        <v>146</v>
      </c>
      <c r="D318" s="248" t="s">
        <v>145</v>
      </c>
      <c r="E318" s="248">
        <v>148.12</v>
      </c>
      <c r="F318" s="248" t="s">
        <v>1211</v>
      </c>
      <c r="G318" s="248">
        <v>6200</v>
      </c>
      <c r="H318" s="248" t="s">
        <v>1211</v>
      </c>
      <c r="I318" s="248" t="s">
        <v>147</v>
      </c>
      <c r="J318" s="248">
        <v>1.63E-8</v>
      </c>
      <c r="K318" s="248">
        <v>6.6599999999999996E-7</v>
      </c>
      <c r="L318" s="248">
        <v>1.8799999999999999E-7</v>
      </c>
      <c r="M318" s="248">
        <v>1.8799999999999999E-7</v>
      </c>
      <c r="N318" s="248" t="s">
        <v>1213</v>
      </c>
      <c r="O318" s="248">
        <v>17700</v>
      </c>
      <c r="P318" s="248">
        <v>12700</v>
      </c>
      <c r="Q318" s="248" t="s">
        <v>148</v>
      </c>
      <c r="R318" s="248">
        <v>568.15</v>
      </c>
      <c r="S318" s="248" t="s">
        <v>1211</v>
      </c>
      <c r="T318" s="248">
        <v>0.41</v>
      </c>
      <c r="U318" s="248">
        <v>5.1699999999999999E-4</v>
      </c>
      <c r="V318" s="248" t="s">
        <v>1213</v>
      </c>
      <c r="W318" s="248">
        <v>1.3999999999999999E-4</v>
      </c>
      <c r="X318" s="248">
        <v>791</v>
      </c>
      <c r="Y318" s="248" t="s">
        <v>148</v>
      </c>
      <c r="Z318" s="248">
        <v>1.7</v>
      </c>
      <c r="AA318" s="248" t="s">
        <v>154</v>
      </c>
    </row>
    <row r="319" spans="1:27" ht="13.9" customHeight="1">
      <c r="A319" s="247" t="s">
        <v>802</v>
      </c>
      <c r="B319" s="247" t="s">
        <v>803</v>
      </c>
      <c r="C319" s="248" t="s">
        <v>187</v>
      </c>
      <c r="D319" s="248" t="s">
        <v>145</v>
      </c>
      <c r="E319" s="248" t="s">
        <v>147</v>
      </c>
      <c r="F319" s="247"/>
      <c r="G319" s="248" t="s">
        <v>147</v>
      </c>
      <c r="H319" s="247"/>
      <c r="I319" s="248" t="s">
        <v>147</v>
      </c>
      <c r="J319" s="248" t="s">
        <v>147</v>
      </c>
      <c r="K319" s="248" t="s">
        <v>147</v>
      </c>
      <c r="L319" s="248" t="s">
        <v>147</v>
      </c>
      <c r="M319" s="248" t="s">
        <v>147</v>
      </c>
      <c r="N319" s="247"/>
      <c r="O319" s="248" t="s">
        <v>147</v>
      </c>
      <c r="P319" s="248" t="s">
        <v>147</v>
      </c>
      <c r="Q319" s="247"/>
      <c r="R319" s="248" t="s">
        <v>147</v>
      </c>
      <c r="S319" s="247"/>
      <c r="T319" s="248">
        <v>0.3</v>
      </c>
      <c r="U319" s="248" t="s">
        <v>147</v>
      </c>
      <c r="V319" s="247"/>
      <c r="W319" s="248" t="s">
        <v>147</v>
      </c>
      <c r="X319" s="248" t="s">
        <v>147</v>
      </c>
      <c r="Y319" s="247"/>
      <c r="Z319" s="248" t="s">
        <v>147</v>
      </c>
      <c r="AA319" s="247"/>
    </row>
    <row r="320" spans="1:27" ht="13.9" customHeight="1">
      <c r="A320" s="247" t="s">
        <v>804</v>
      </c>
      <c r="B320" s="247" t="s">
        <v>805</v>
      </c>
      <c r="C320" s="248" t="s">
        <v>145</v>
      </c>
      <c r="D320" s="248" t="s">
        <v>145</v>
      </c>
      <c r="E320" s="248">
        <v>291.99</v>
      </c>
      <c r="F320" s="248" t="s">
        <v>1211</v>
      </c>
      <c r="G320" s="248">
        <v>0.7</v>
      </c>
      <c r="H320" s="248" t="s">
        <v>1211</v>
      </c>
      <c r="I320" s="248">
        <v>0.5</v>
      </c>
      <c r="J320" s="248">
        <v>4.15E-4</v>
      </c>
      <c r="K320" s="248">
        <v>1.7000000000000001E-2</v>
      </c>
      <c r="L320" s="248" t="s">
        <v>147</v>
      </c>
      <c r="M320" s="248">
        <v>1.7000000000000001E-2</v>
      </c>
      <c r="N320" s="248" t="s">
        <v>1211</v>
      </c>
      <c r="O320" s="248" t="s">
        <v>147</v>
      </c>
      <c r="P320" s="248" t="s">
        <v>147</v>
      </c>
      <c r="Q320" s="247"/>
      <c r="R320" s="248">
        <v>632.66</v>
      </c>
      <c r="S320" s="248" t="s">
        <v>1213</v>
      </c>
      <c r="T320" s="248">
        <v>0.3</v>
      </c>
      <c r="U320" s="248">
        <v>4.9399999999999997E-4</v>
      </c>
      <c r="V320" s="248" t="s">
        <v>1211</v>
      </c>
      <c r="W320" s="248" t="s">
        <v>147</v>
      </c>
      <c r="X320" s="248" t="s">
        <v>147</v>
      </c>
      <c r="Y320" s="247"/>
      <c r="Z320" s="248" t="s">
        <v>147</v>
      </c>
      <c r="AA320" s="247"/>
    </row>
    <row r="321" spans="1:27" ht="13.9" customHeight="1">
      <c r="A321" s="247" t="s">
        <v>806</v>
      </c>
      <c r="B321" s="247" t="s">
        <v>805</v>
      </c>
      <c r="C321" s="248" t="s">
        <v>145</v>
      </c>
      <c r="D321" s="248" t="s">
        <v>145</v>
      </c>
      <c r="E321" s="248">
        <v>291.99</v>
      </c>
      <c r="F321" s="248" t="s">
        <v>1211</v>
      </c>
      <c r="G321" s="248">
        <v>0.7</v>
      </c>
      <c r="H321" s="248" t="s">
        <v>1211</v>
      </c>
      <c r="I321" s="248">
        <v>0.5</v>
      </c>
      <c r="J321" s="248">
        <v>4.15E-4</v>
      </c>
      <c r="K321" s="248">
        <v>1.7000000000000001E-2</v>
      </c>
      <c r="L321" s="248" t="s">
        <v>147</v>
      </c>
      <c r="M321" s="248">
        <v>1.7000000000000001E-2</v>
      </c>
      <c r="N321" s="248" t="s">
        <v>1211</v>
      </c>
      <c r="O321" s="248" t="s">
        <v>147</v>
      </c>
      <c r="P321" s="248" t="s">
        <v>147</v>
      </c>
      <c r="Q321" s="247"/>
      <c r="R321" s="248">
        <v>632.66</v>
      </c>
      <c r="S321" s="248" t="s">
        <v>1213</v>
      </c>
      <c r="T321" s="248">
        <v>0.3</v>
      </c>
      <c r="U321" s="248">
        <v>4.9399999999999997E-4</v>
      </c>
      <c r="V321" s="248" t="s">
        <v>1211</v>
      </c>
      <c r="W321" s="248" t="s">
        <v>147</v>
      </c>
      <c r="X321" s="248" t="s">
        <v>147</v>
      </c>
      <c r="Y321" s="247"/>
      <c r="Z321" s="248" t="s">
        <v>147</v>
      </c>
      <c r="AA321" s="247"/>
    </row>
    <row r="322" spans="1:27" ht="13.9" customHeight="1">
      <c r="A322" s="247" t="s">
        <v>808</v>
      </c>
      <c r="B322" s="247" t="s">
        <v>805</v>
      </c>
      <c r="C322" s="248" t="s">
        <v>145</v>
      </c>
      <c r="D322" s="248" t="s">
        <v>145</v>
      </c>
      <c r="E322" s="248">
        <v>291.99</v>
      </c>
      <c r="F322" s="248" t="s">
        <v>1211</v>
      </c>
      <c r="G322" s="248">
        <v>0.7</v>
      </c>
      <c r="H322" s="248" t="s">
        <v>1211</v>
      </c>
      <c r="I322" s="248">
        <v>0.5</v>
      </c>
      <c r="J322" s="248">
        <v>4.15E-4</v>
      </c>
      <c r="K322" s="248">
        <v>1.7000000000000001E-2</v>
      </c>
      <c r="L322" s="248" t="s">
        <v>147</v>
      </c>
      <c r="M322" s="248">
        <v>1.7000000000000001E-2</v>
      </c>
      <c r="N322" s="248" t="s">
        <v>1211</v>
      </c>
      <c r="O322" s="248" t="s">
        <v>147</v>
      </c>
      <c r="P322" s="248" t="s">
        <v>147</v>
      </c>
      <c r="Q322" s="247"/>
      <c r="R322" s="248">
        <v>632.66</v>
      </c>
      <c r="S322" s="248" t="s">
        <v>1213</v>
      </c>
      <c r="T322" s="248">
        <v>0.3</v>
      </c>
      <c r="U322" s="248">
        <v>4.9399999999999997E-4</v>
      </c>
      <c r="V322" s="248" t="s">
        <v>1211</v>
      </c>
      <c r="W322" s="248" t="s">
        <v>147</v>
      </c>
      <c r="X322" s="248" t="s">
        <v>147</v>
      </c>
      <c r="Y322" s="247"/>
      <c r="Z322" s="248" t="s">
        <v>147</v>
      </c>
      <c r="AA322" s="247"/>
    </row>
    <row r="323" spans="1:27" ht="13.9" customHeight="1">
      <c r="A323" s="247" t="s">
        <v>809</v>
      </c>
      <c r="B323" s="247" t="s">
        <v>810</v>
      </c>
      <c r="C323" s="248" t="s">
        <v>146</v>
      </c>
      <c r="D323" s="248" t="s">
        <v>145</v>
      </c>
      <c r="E323" s="248">
        <v>512.53</v>
      </c>
      <c r="F323" s="248" t="s">
        <v>1213</v>
      </c>
      <c r="G323" s="248">
        <v>1.7600000000000001E-6</v>
      </c>
      <c r="H323" s="248" t="s">
        <v>1213</v>
      </c>
      <c r="I323" s="248" t="s">
        <v>147</v>
      </c>
      <c r="J323" s="248">
        <v>1.32E-11</v>
      </c>
      <c r="K323" s="248">
        <v>5.4E-10</v>
      </c>
      <c r="L323" s="248" t="s">
        <v>147</v>
      </c>
      <c r="M323" s="248">
        <v>5.4E-10</v>
      </c>
      <c r="N323" s="248" t="s">
        <v>1213</v>
      </c>
      <c r="O323" s="248" t="s">
        <v>147</v>
      </c>
      <c r="P323" s="248" t="s">
        <v>147</v>
      </c>
      <c r="Q323" s="247"/>
      <c r="R323" s="248">
        <v>859.75</v>
      </c>
      <c r="S323" s="248" t="s">
        <v>1213</v>
      </c>
      <c r="T323" s="248">
        <v>0.3</v>
      </c>
      <c r="U323" s="248">
        <v>5.4100000000000002E-13</v>
      </c>
      <c r="V323" s="248" t="s">
        <v>1213</v>
      </c>
      <c r="W323" s="248" t="s">
        <v>147</v>
      </c>
      <c r="X323" s="248" t="s">
        <v>147</v>
      </c>
      <c r="Y323" s="247"/>
      <c r="Z323" s="248" t="s">
        <v>147</v>
      </c>
      <c r="AA323" s="247"/>
    </row>
    <row r="324" spans="1:27" ht="13.9" customHeight="1">
      <c r="A324" s="247" t="s">
        <v>811</v>
      </c>
      <c r="B324" s="247" t="s">
        <v>812</v>
      </c>
      <c r="C324" s="248" t="s">
        <v>146</v>
      </c>
      <c r="D324" s="248" t="s">
        <v>145</v>
      </c>
      <c r="E324" s="248">
        <v>65.12</v>
      </c>
      <c r="F324" s="248" t="s">
        <v>1211</v>
      </c>
      <c r="G324" s="248">
        <v>720000</v>
      </c>
      <c r="H324" s="248" t="s">
        <v>1211</v>
      </c>
      <c r="I324" s="248" t="s">
        <v>147</v>
      </c>
      <c r="J324" s="248" t="s">
        <v>147</v>
      </c>
      <c r="K324" s="248" t="s">
        <v>147</v>
      </c>
      <c r="L324" s="248" t="s">
        <v>147</v>
      </c>
      <c r="M324" s="248" t="s">
        <v>147</v>
      </c>
      <c r="N324" s="247"/>
      <c r="O324" s="248" t="s">
        <v>147</v>
      </c>
      <c r="P324" s="248">
        <v>44800</v>
      </c>
      <c r="Q324" s="248" t="s">
        <v>148</v>
      </c>
      <c r="R324" s="248" t="s">
        <v>147</v>
      </c>
      <c r="S324" s="247"/>
      <c r="T324" s="248">
        <v>0.3</v>
      </c>
      <c r="U324" s="248">
        <v>0</v>
      </c>
      <c r="V324" s="258" t="s">
        <v>1216</v>
      </c>
      <c r="W324" s="248" t="s">
        <v>147</v>
      </c>
      <c r="X324" s="248" t="s">
        <v>147</v>
      </c>
      <c r="Y324" s="247"/>
      <c r="Z324" s="248" t="s">
        <v>147</v>
      </c>
      <c r="AA324" s="247"/>
    </row>
    <row r="325" spans="1:27" ht="13.9" customHeight="1">
      <c r="A325" s="247" t="s">
        <v>813</v>
      </c>
      <c r="B325" s="247" t="s">
        <v>814</v>
      </c>
      <c r="C325" s="248" t="s">
        <v>145</v>
      </c>
      <c r="D325" s="248" t="s">
        <v>145</v>
      </c>
      <c r="E325" s="248">
        <v>58.081000000000003</v>
      </c>
      <c r="F325" s="248" t="s">
        <v>1211</v>
      </c>
      <c r="G325" s="248">
        <v>306000</v>
      </c>
      <c r="H325" s="248" t="s">
        <v>1211</v>
      </c>
      <c r="I325" s="248" t="s">
        <v>147</v>
      </c>
      <c r="J325" s="248">
        <v>7.3399999999999995E-5</v>
      </c>
      <c r="K325" s="248">
        <v>3.0000000000000001E-3</v>
      </c>
      <c r="L325" s="248">
        <v>1.8400000000000001E-3</v>
      </c>
      <c r="M325" s="248">
        <v>1.8400000000000001E-3</v>
      </c>
      <c r="N325" s="248" t="s">
        <v>1211</v>
      </c>
      <c r="O325" s="248">
        <v>7210</v>
      </c>
      <c r="P325" s="248">
        <v>6770</v>
      </c>
      <c r="Q325" s="248" t="s">
        <v>154</v>
      </c>
      <c r="R325" s="248">
        <v>321.14999999999998</v>
      </c>
      <c r="S325" s="248" t="s">
        <v>1211</v>
      </c>
      <c r="T325" s="248">
        <v>0.35581060154854</v>
      </c>
      <c r="U325" s="248">
        <v>317</v>
      </c>
      <c r="V325" s="248" t="s">
        <v>1211</v>
      </c>
      <c r="W325" s="248">
        <v>186</v>
      </c>
      <c r="X325" s="248">
        <v>504</v>
      </c>
      <c r="Y325" s="248" t="s">
        <v>154</v>
      </c>
      <c r="Z325" s="248">
        <v>2.6</v>
      </c>
      <c r="AA325" s="248" t="s">
        <v>154</v>
      </c>
    </row>
    <row r="326" spans="1:27" ht="13.9" customHeight="1">
      <c r="A326" s="247" t="s">
        <v>815</v>
      </c>
      <c r="B326" s="247" t="s">
        <v>816</v>
      </c>
      <c r="C326" s="248" t="s">
        <v>145</v>
      </c>
      <c r="D326" s="248" t="s">
        <v>145</v>
      </c>
      <c r="E326" s="248">
        <v>120.2</v>
      </c>
      <c r="F326" s="248" t="s">
        <v>1211</v>
      </c>
      <c r="G326" s="248">
        <v>52.2</v>
      </c>
      <c r="H326" s="248" t="s">
        <v>1211</v>
      </c>
      <c r="I326" s="248" t="s">
        <v>147</v>
      </c>
      <c r="J326" s="248">
        <v>1.0500000000000001E-2</v>
      </c>
      <c r="K326" s="248">
        <v>0.42899999999999999</v>
      </c>
      <c r="L326" s="248">
        <v>0.19600000000000001</v>
      </c>
      <c r="M326" s="248">
        <v>0.19600000000000001</v>
      </c>
      <c r="N326" s="248" t="s">
        <v>1211</v>
      </c>
      <c r="O326" s="248">
        <v>11200</v>
      </c>
      <c r="P326" s="248">
        <v>9120</v>
      </c>
      <c r="Q326" s="248" t="s">
        <v>1223</v>
      </c>
      <c r="R326" s="248">
        <v>432.35</v>
      </c>
      <c r="S326" s="248" t="s">
        <v>1211</v>
      </c>
      <c r="T326" s="248">
        <v>0.38523609587968</v>
      </c>
      <c r="U326" s="248">
        <v>3.42</v>
      </c>
      <c r="V326" s="248" t="s">
        <v>1211</v>
      </c>
      <c r="W326" s="248">
        <v>1.49</v>
      </c>
      <c r="X326" s="248">
        <v>638</v>
      </c>
      <c r="Y326" s="248" t="s">
        <v>154</v>
      </c>
      <c r="Z326" s="248">
        <v>0.8</v>
      </c>
      <c r="AA326" s="248" t="s">
        <v>154</v>
      </c>
    </row>
    <row r="327" spans="1:27" ht="13.9" customHeight="1">
      <c r="A327" s="247" t="s">
        <v>817</v>
      </c>
      <c r="B327" s="247" t="s">
        <v>818</v>
      </c>
      <c r="C327" s="248" t="s">
        <v>145</v>
      </c>
      <c r="D327" s="248" t="s">
        <v>145</v>
      </c>
      <c r="E327" s="248">
        <v>42.081000000000003</v>
      </c>
      <c r="F327" s="248" t="s">
        <v>1211</v>
      </c>
      <c r="G327" s="248">
        <v>200</v>
      </c>
      <c r="H327" s="248" t="s">
        <v>1211</v>
      </c>
      <c r="I327" s="248" t="s">
        <v>147</v>
      </c>
      <c r="J327" s="248">
        <v>0.19600000000000001</v>
      </c>
      <c r="K327" s="248">
        <v>8.01</v>
      </c>
      <c r="L327" s="248">
        <v>6.4</v>
      </c>
      <c r="M327" s="248">
        <v>6.4</v>
      </c>
      <c r="N327" s="248" t="s">
        <v>1211</v>
      </c>
      <c r="O327" s="248">
        <v>3630</v>
      </c>
      <c r="P327" s="248">
        <v>4400</v>
      </c>
      <c r="Q327" s="248" t="s">
        <v>154</v>
      </c>
      <c r="R327" s="248">
        <v>225.15</v>
      </c>
      <c r="S327" s="248" t="s">
        <v>1211</v>
      </c>
      <c r="T327" s="248">
        <v>0.34059358728418998</v>
      </c>
      <c r="U327" s="248">
        <v>8690</v>
      </c>
      <c r="V327" s="248" t="s">
        <v>1211</v>
      </c>
      <c r="W327" s="248">
        <v>6650</v>
      </c>
      <c r="X327" s="248">
        <v>365</v>
      </c>
      <c r="Y327" s="248" t="s">
        <v>154</v>
      </c>
      <c r="Z327" s="248">
        <v>2</v>
      </c>
      <c r="AA327" s="248" t="s">
        <v>154</v>
      </c>
    </row>
    <row r="328" spans="1:27" ht="13.9" customHeight="1">
      <c r="A328" s="247" t="s">
        <v>819</v>
      </c>
      <c r="B328" s="247" t="s">
        <v>820</v>
      </c>
      <c r="C328" s="248" t="s">
        <v>146</v>
      </c>
      <c r="D328" s="248" t="s">
        <v>145</v>
      </c>
      <c r="E328" s="248">
        <v>166.09</v>
      </c>
      <c r="F328" s="248" t="s">
        <v>1211</v>
      </c>
      <c r="G328" s="248">
        <v>3260</v>
      </c>
      <c r="H328" s="248" t="s">
        <v>1213</v>
      </c>
      <c r="I328" s="248" t="s">
        <v>147</v>
      </c>
      <c r="J328" s="248">
        <v>9.4200000000000004E-7</v>
      </c>
      <c r="K328" s="248">
        <v>3.8500000000000001E-5</v>
      </c>
      <c r="L328" s="248" t="s">
        <v>147</v>
      </c>
      <c r="M328" s="248">
        <v>3.8500000000000001E-5</v>
      </c>
      <c r="N328" s="248" t="s">
        <v>1211</v>
      </c>
      <c r="O328" s="248" t="s">
        <v>147</v>
      </c>
      <c r="P328" s="248" t="s">
        <v>147</v>
      </c>
      <c r="Q328" s="247"/>
      <c r="R328" s="248">
        <v>365.15</v>
      </c>
      <c r="S328" s="248" t="s">
        <v>154</v>
      </c>
      <c r="T328" s="248">
        <v>0.3</v>
      </c>
      <c r="U328" s="248">
        <v>0.378</v>
      </c>
      <c r="V328" s="248" t="s">
        <v>1211</v>
      </c>
      <c r="W328" s="248" t="s">
        <v>147</v>
      </c>
      <c r="X328" s="248" t="s">
        <v>147</v>
      </c>
      <c r="Y328" s="247"/>
      <c r="Z328" s="248" t="s">
        <v>147</v>
      </c>
      <c r="AA328" s="247"/>
    </row>
    <row r="329" spans="1:27" ht="13.9" customHeight="1">
      <c r="A329" s="247" t="s">
        <v>821</v>
      </c>
      <c r="B329" s="247" t="s">
        <v>822</v>
      </c>
      <c r="C329" s="248" t="s">
        <v>145</v>
      </c>
      <c r="D329" s="248" t="s">
        <v>145</v>
      </c>
      <c r="E329" s="248">
        <v>90.123000000000005</v>
      </c>
      <c r="F329" s="248" t="s">
        <v>1211</v>
      </c>
      <c r="G329" s="248">
        <v>1000000</v>
      </c>
      <c r="H329" s="248" t="s">
        <v>1211</v>
      </c>
      <c r="I329" s="248" t="s">
        <v>147</v>
      </c>
      <c r="J329" s="248">
        <v>9.1999999999999998E-7</v>
      </c>
      <c r="K329" s="248">
        <v>3.7599999999999999E-5</v>
      </c>
      <c r="L329" s="248">
        <v>1.98E-5</v>
      </c>
      <c r="M329" s="248">
        <v>1.98E-5</v>
      </c>
      <c r="N329" s="248" t="s">
        <v>1211</v>
      </c>
      <c r="O329" s="248">
        <v>9270</v>
      </c>
      <c r="P329" s="248">
        <v>7800</v>
      </c>
      <c r="Q329" s="258" t="s">
        <v>1215</v>
      </c>
      <c r="R329" s="248">
        <v>392.15</v>
      </c>
      <c r="S329" s="248" t="s">
        <v>1211</v>
      </c>
      <c r="T329" s="248">
        <v>0.38450189720592998</v>
      </c>
      <c r="U329" s="248">
        <v>12.5</v>
      </c>
      <c r="V329" s="248" t="s">
        <v>1211</v>
      </c>
      <c r="W329" s="248">
        <v>6.3</v>
      </c>
      <c r="X329" s="248">
        <v>580</v>
      </c>
      <c r="Y329" s="248" t="s">
        <v>154</v>
      </c>
      <c r="Z329" s="248">
        <v>1.6</v>
      </c>
      <c r="AA329" s="248" t="s">
        <v>437</v>
      </c>
    </row>
    <row r="330" spans="1:27" ht="13.9" customHeight="1">
      <c r="A330" s="247" t="s">
        <v>823</v>
      </c>
      <c r="B330" s="247" t="s">
        <v>824</v>
      </c>
      <c r="C330" s="248" t="s">
        <v>145</v>
      </c>
      <c r="D330" s="248" t="s">
        <v>145</v>
      </c>
      <c r="E330" s="248">
        <v>58.081000000000003</v>
      </c>
      <c r="F330" s="248" t="s">
        <v>1211</v>
      </c>
      <c r="G330" s="248">
        <v>590000</v>
      </c>
      <c r="H330" s="248" t="s">
        <v>1211</v>
      </c>
      <c r="I330" s="248" t="s">
        <v>147</v>
      </c>
      <c r="J330" s="248">
        <v>6.9599999999999998E-5</v>
      </c>
      <c r="K330" s="248">
        <v>2.8500000000000001E-3</v>
      </c>
      <c r="L330" s="248">
        <v>1.7799999999999999E-3</v>
      </c>
      <c r="M330" s="248">
        <v>1.7799999999999999E-3</v>
      </c>
      <c r="N330" s="248" t="s">
        <v>1213</v>
      </c>
      <c r="O330" s="248">
        <v>6910</v>
      </c>
      <c r="P330" s="248">
        <v>6620</v>
      </c>
      <c r="Q330" s="258" t="s">
        <v>1215</v>
      </c>
      <c r="R330" s="248">
        <v>308.14999999999998</v>
      </c>
      <c r="S330" s="248" t="s">
        <v>1211</v>
      </c>
      <c r="T330" s="248">
        <v>0.35684810782789</v>
      </c>
      <c r="U330" s="248">
        <v>538</v>
      </c>
      <c r="V330" s="248" t="s">
        <v>1211</v>
      </c>
      <c r="W330" s="248">
        <v>323</v>
      </c>
      <c r="X330" s="248">
        <v>482</v>
      </c>
      <c r="Y330" s="248" t="s">
        <v>148</v>
      </c>
      <c r="Z330" s="248">
        <v>1.9</v>
      </c>
      <c r="AA330" s="248" t="s">
        <v>148</v>
      </c>
    </row>
    <row r="331" spans="1:27" ht="13.9" customHeight="1">
      <c r="A331" s="247" t="s">
        <v>825</v>
      </c>
      <c r="B331" s="247" t="s">
        <v>188</v>
      </c>
      <c r="C331" s="248" t="s">
        <v>187</v>
      </c>
      <c r="D331" s="248" t="s">
        <v>145</v>
      </c>
      <c r="E331" s="248" t="s">
        <v>147</v>
      </c>
      <c r="F331" s="247"/>
      <c r="G331" s="248" t="s">
        <v>147</v>
      </c>
      <c r="H331" s="247"/>
      <c r="I331" s="248" t="s">
        <v>147</v>
      </c>
      <c r="J331" s="248" t="s">
        <v>147</v>
      </c>
      <c r="K331" s="248" t="s">
        <v>147</v>
      </c>
      <c r="L331" s="248" t="s">
        <v>147</v>
      </c>
      <c r="M331" s="248" t="s">
        <v>147</v>
      </c>
      <c r="N331" s="247"/>
      <c r="O331" s="248" t="s">
        <v>147</v>
      </c>
      <c r="P331" s="248" t="s">
        <v>147</v>
      </c>
      <c r="Q331" s="247"/>
      <c r="R331" s="248" t="s">
        <v>147</v>
      </c>
      <c r="S331" s="247"/>
      <c r="T331" s="248">
        <v>0.3</v>
      </c>
      <c r="U331" s="248" t="s">
        <v>147</v>
      </c>
      <c r="V331" s="247"/>
      <c r="W331" s="248" t="s">
        <v>147</v>
      </c>
      <c r="X331" s="248" t="s">
        <v>147</v>
      </c>
      <c r="Y331" s="247"/>
      <c r="Z331" s="248" t="s">
        <v>147</v>
      </c>
      <c r="AA331" s="247"/>
    </row>
    <row r="332" spans="1:27" ht="13.9" customHeight="1">
      <c r="A332" s="247" t="s">
        <v>826</v>
      </c>
      <c r="B332" s="247" t="s">
        <v>827</v>
      </c>
      <c r="C332" s="248" t="s">
        <v>146</v>
      </c>
      <c r="D332" s="248" t="s">
        <v>145</v>
      </c>
      <c r="E332" s="248">
        <v>162.19</v>
      </c>
      <c r="F332" s="248" t="s">
        <v>1211</v>
      </c>
      <c r="G332" s="248">
        <v>121</v>
      </c>
      <c r="H332" s="248" t="s">
        <v>1211</v>
      </c>
      <c r="I332" s="248" t="s">
        <v>147</v>
      </c>
      <c r="J332" s="248">
        <v>9.0699999999999996E-6</v>
      </c>
      <c r="K332" s="248">
        <v>3.7100000000000002E-4</v>
      </c>
      <c r="L332" s="248">
        <v>1.4300000000000001E-4</v>
      </c>
      <c r="M332" s="248">
        <v>1.4300000000000001E-4</v>
      </c>
      <c r="N332" s="248" t="s">
        <v>1211</v>
      </c>
      <c r="O332" s="248">
        <v>13500</v>
      </c>
      <c r="P332" s="248">
        <v>10700</v>
      </c>
      <c r="Q332" s="248" t="s">
        <v>148</v>
      </c>
      <c r="R332" s="248">
        <v>507.65</v>
      </c>
      <c r="S332" s="248" t="s">
        <v>1211</v>
      </c>
      <c r="T332" s="248">
        <v>0.37733333333333002</v>
      </c>
      <c r="U332" s="248">
        <v>7.4999999999999997E-2</v>
      </c>
      <c r="V332" s="248" t="s">
        <v>154</v>
      </c>
      <c r="W332" s="248">
        <v>2.76E-2</v>
      </c>
      <c r="X332" s="248">
        <v>761</v>
      </c>
      <c r="Y332" s="258" t="s">
        <v>1214</v>
      </c>
      <c r="Z332" s="248" t="s">
        <v>147</v>
      </c>
      <c r="AA332" s="247"/>
    </row>
    <row r="333" spans="1:27" ht="13.9" customHeight="1">
      <c r="A333" s="247" t="s">
        <v>828</v>
      </c>
      <c r="B333" s="247" t="s">
        <v>829</v>
      </c>
      <c r="C333" s="248" t="s">
        <v>146</v>
      </c>
      <c r="D333" s="248" t="s">
        <v>145</v>
      </c>
      <c r="E333" s="248">
        <v>78.959999999999994</v>
      </c>
      <c r="F333" s="248" t="s">
        <v>1211</v>
      </c>
      <c r="G333" s="248" t="s">
        <v>147</v>
      </c>
      <c r="H333" s="247"/>
      <c r="I333" s="248">
        <v>50</v>
      </c>
      <c r="J333" s="248" t="s">
        <v>147</v>
      </c>
      <c r="K333" s="248" t="s">
        <v>147</v>
      </c>
      <c r="L333" s="248" t="s">
        <v>147</v>
      </c>
      <c r="M333" s="248" t="s">
        <v>147</v>
      </c>
      <c r="N333" s="247"/>
      <c r="O333" s="248">
        <v>27400</v>
      </c>
      <c r="P333" s="248">
        <v>22800</v>
      </c>
      <c r="Q333" s="248" t="s">
        <v>154</v>
      </c>
      <c r="R333" s="248">
        <v>958.15</v>
      </c>
      <c r="S333" s="248" t="s">
        <v>1211</v>
      </c>
      <c r="T333" s="248">
        <v>0.3</v>
      </c>
      <c r="U333" s="248">
        <v>1.42E-10</v>
      </c>
      <c r="V333" s="248" t="s">
        <v>1213</v>
      </c>
      <c r="W333" s="248">
        <v>1.8799999999999999E-11</v>
      </c>
      <c r="X333" s="248">
        <v>1770</v>
      </c>
      <c r="Y333" s="248" t="s">
        <v>154</v>
      </c>
      <c r="Z333" s="248" t="s">
        <v>147</v>
      </c>
      <c r="AA333" s="247"/>
    </row>
    <row r="334" spans="1:27" ht="13.9" customHeight="1">
      <c r="A334" s="247" t="s">
        <v>830</v>
      </c>
      <c r="B334" s="247" t="s">
        <v>831</v>
      </c>
      <c r="C334" s="248" t="s">
        <v>187</v>
      </c>
      <c r="D334" s="248" t="s">
        <v>145</v>
      </c>
      <c r="E334" s="248">
        <v>111.02</v>
      </c>
      <c r="F334" s="248" t="s">
        <v>1213</v>
      </c>
      <c r="G334" s="248" t="s">
        <v>147</v>
      </c>
      <c r="H334" s="247"/>
      <c r="I334" s="248" t="s">
        <v>147</v>
      </c>
      <c r="J334" s="248" t="s">
        <v>147</v>
      </c>
      <c r="K334" s="248" t="s">
        <v>147</v>
      </c>
      <c r="L334" s="248" t="s">
        <v>147</v>
      </c>
      <c r="M334" s="248" t="s">
        <v>147</v>
      </c>
      <c r="N334" s="247"/>
      <c r="O334" s="248" t="s">
        <v>147</v>
      </c>
      <c r="P334" s="248" t="s">
        <v>147</v>
      </c>
      <c r="Q334" s="247"/>
      <c r="R334" s="248" t="s">
        <v>147</v>
      </c>
      <c r="S334" s="247"/>
      <c r="T334" s="248">
        <v>0.3</v>
      </c>
      <c r="U334" s="248" t="s">
        <v>147</v>
      </c>
      <c r="V334" s="247"/>
      <c r="W334" s="248" t="s">
        <v>147</v>
      </c>
      <c r="X334" s="248" t="s">
        <v>147</v>
      </c>
      <c r="Y334" s="247"/>
      <c r="Z334" s="248" t="s">
        <v>147</v>
      </c>
      <c r="AA334" s="247"/>
    </row>
    <row r="335" spans="1:27" ht="13.9" customHeight="1">
      <c r="A335" s="247" t="s">
        <v>832</v>
      </c>
      <c r="B335" s="247" t="s">
        <v>833</v>
      </c>
      <c r="C335" s="248" t="s">
        <v>187</v>
      </c>
      <c r="D335" s="248" t="s">
        <v>145</v>
      </c>
      <c r="E335" s="248">
        <v>60.08</v>
      </c>
      <c r="F335" s="248" t="s">
        <v>1213</v>
      </c>
      <c r="G335" s="248" t="s">
        <v>147</v>
      </c>
      <c r="H335" s="247"/>
      <c r="I335" s="248" t="s">
        <v>147</v>
      </c>
      <c r="J335" s="248" t="s">
        <v>147</v>
      </c>
      <c r="K335" s="248" t="s">
        <v>147</v>
      </c>
      <c r="L335" s="248" t="s">
        <v>147</v>
      </c>
      <c r="M335" s="248" t="s">
        <v>147</v>
      </c>
      <c r="N335" s="247"/>
      <c r="O335" s="248" t="s">
        <v>147</v>
      </c>
      <c r="P335" s="248" t="s">
        <v>147</v>
      </c>
      <c r="Q335" s="247"/>
      <c r="R335" s="248">
        <v>2503.15</v>
      </c>
      <c r="S335" s="248" t="s">
        <v>1218</v>
      </c>
      <c r="T335" s="248">
        <v>0.3</v>
      </c>
      <c r="U335" s="248" t="s">
        <v>147</v>
      </c>
      <c r="V335" s="247"/>
      <c r="W335" s="248" t="s">
        <v>147</v>
      </c>
      <c r="X335" s="248" t="s">
        <v>147</v>
      </c>
      <c r="Y335" s="247"/>
      <c r="Z335" s="248" t="s">
        <v>147</v>
      </c>
      <c r="AA335" s="247"/>
    </row>
    <row r="336" spans="1:27" ht="13.9" customHeight="1">
      <c r="A336" s="247" t="s">
        <v>834</v>
      </c>
      <c r="B336" s="247" t="s">
        <v>835</v>
      </c>
      <c r="C336" s="248" t="s">
        <v>146</v>
      </c>
      <c r="D336" s="248" t="s">
        <v>145</v>
      </c>
      <c r="E336" s="248">
        <v>49.008000000000003</v>
      </c>
      <c r="F336" s="248" t="s">
        <v>1211</v>
      </c>
      <c r="G336" s="248">
        <v>582000</v>
      </c>
      <c r="H336" s="248" t="s">
        <v>154</v>
      </c>
      <c r="I336" s="248">
        <v>200</v>
      </c>
      <c r="J336" s="248" t="s">
        <v>147</v>
      </c>
      <c r="K336" s="248" t="s">
        <v>147</v>
      </c>
      <c r="L336" s="248" t="s">
        <v>147</v>
      </c>
      <c r="M336" s="248" t="s">
        <v>147</v>
      </c>
      <c r="N336" s="247"/>
      <c r="O336" s="248">
        <v>46900</v>
      </c>
      <c r="P336" s="248">
        <v>35400</v>
      </c>
      <c r="Q336" s="248" t="s">
        <v>148</v>
      </c>
      <c r="R336" s="248">
        <v>1769.15</v>
      </c>
      <c r="S336" s="248" t="s">
        <v>1218</v>
      </c>
      <c r="T336" s="248">
        <v>0.33543827586206998</v>
      </c>
      <c r="U336" s="248">
        <v>0</v>
      </c>
      <c r="V336" s="258" t="s">
        <v>1216</v>
      </c>
      <c r="W336" s="248">
        <v>0</v>
      </c>
      <c r="X336" s="248">
        <v>2900</v>
      </c>
      <c r="Y336" s="248" t="s">
        <v>148</v>
      </c>
      <c r="Z336" s="248" t="s">
        <v>147</v>
      </c>
      <c r="AA336" s="247"/>
    </row>
    <row r="337" spans="1:27" ht="13.9" customHeight="1">
      <c r="A337" s="247" t="s">
        <v>836</v>
      </c>
      <c r="B337" s="247" t="s">
        <v>837</v>
      </c>
      <c r="C337" s="248" t="s">
        <v>146</v>
      </c>
      <c r="D337" s="248" t="s">
        <v>145</v>
      </c>
      <c r="E337" s="248">
        <v>41.988</v>
      </c>
      <c r="F337" s="248" t="s">
        <v>1211</v>
      </c>
      <c r="G337" s="248">
        <v>42200</v>
      </c>
      <c r="H337" s="248" t="s">
        <v>1211</v>
      </c>
      <c r="I337" s="248">
        <v>4000</v>
      </c>
      <c r="J337" s="248" t="s">
        <v>147</v>
      </c>
      <c r="K337" s="248" t="s">
        <v>147</v>
      </c>
      <c r="L337" s="248" t="s">
        <v>147</v>
      </c>
      <c r="M337" s="248" t="s">
        <v>147</v>
      </c>
      <c r="N337" s="247"/>
      <c r="O337" s="248">
        <v>47300</v>
      </c>
      <c r="P337" s="248">
        <v>42100</v>
      </c>
      <c r="Q337" s="248" t="s">
        <v>148</v>
      </c>
      <c r="R337" s="248">
        <v>1977.15</v>
      </c>
      <c r="S337" s="248" t="s">
        <v>1211</v>
      </c>
      <c r="T337" s="248">
        <v>0.3</v>
      </c>
      <c r="U337" s="248">
        <v>0</v>
      </c>
      <c r="V337" s="258" t="s">
        <v>1238</v>
      </c>
      <c r="W337" s="248">
        <v>0</v>
      </c>
      <c r="X337" s="248">
        <v>5530</v>
      </c>
      <c r="Y337" s="248" t="s">
        <v>148</v>
      </c>
      <c r="Z337" s="248" t="s">
        <v>147</v>
      </c>
      <c r="AA337" s="247"/>
    </row>
    <row r="338" spans="1:27" ht="13.9" customHeight="1">
      <c r="A338" s="247" t="s">
        <v>838</v>
      </c>
      <c r="B338" s="247" t="s">
        <v>839</v>
      </c>
      <c r="C338" s="248" t="s">
        <v>145</v>
      </c>
      <c r="D338" s="248" t="s">
        <v>145</v>
      </c>
      <c r="E338" s="248">
        <v>104.15</v>
      </c>
      <c r="F338" s="248" t="s">
        <v>1211</v>
      </c>
      <c r="G338" s="248">
        <v>310</v>
      </c>
      <c r="H338" s="248" t="s">
        <v>1211</v>
      </c>
      <c r="I338" s="248">
        <v>100</v>
      </c>
      <c r="J338" s="248">
        <v>2.7499999999999998E-3</v>
      </c>
      <c r="K338" s="248">
        <v>0.112</v>
      </c>
      <c r="L338" s="248">
        <v>5.1900000000000002E-2</v>
      </c>
      <c r="M338" s="248">
        <v>5.1900000000000002E-2</v>
      </c>
      <c r="N338" s="248" t="s">
        <v>1211</v>
      </c>
      <c r="O338" s="248">
        <v>11000</v>
      </c>
      <c r="P338" s="248">
        <v>9250</v>
      </c>
      <c r="Q338" s="248" t="s">
        <v>154</v>
      </c>
      <c r="R338" s="248">
        <v>418.15</v>
      </c>
      <c r="S338" s="248" t="s">
        <v>1211</v>
      </c>
      <c r="T338" s="248">
        <v>0.37129291338582998</v>
      </c>
      <c r="U338" s="248">
        <v>6.4</v>
      </c>
      <c r="V338" s="248" t="s">
        <v>1211</v>
      </c>
      <c r="W338" s="248">
        <v>2.83</v>
      </c>
      <c r="X338" s="248">
        <v>635</v>
      </c>
      <c r="Y338" s="248" t="s">
        <v>154</v>
      </c>
      <c r="Z338" s="248">
        <v>0.9</v>
      </c>
      <c r="AA338" s="248" t="s">
        <v>154</v>
      </c>
    </row>
    <row r="339" spans="1:27" ht="13.9" customHeight="1">
      <c r="A339" s="247" t="s">
        <v>840</v>
      </c>
      <c r="B339" s="247" t="s">
        <v>841</v>
      </c>
      <c r="C339" s="248" t="s">
        <v>146</v>
      </c>
      <c r="D339" s="248" t="s">
        <v>145</v>
      </c>
      <c r="E339" s="248">
        <v>120.17</v>
      </c>
      <c r="F339" s="248" t="s">
        <v>1211</v>
      </c>
      <c r="G339" s="248">
        <v>1000000</v>
      </c>
      <c r="H339" s="248" t="s">
        <v>1211</v>
      </c>
      <c r="I339" s="248" t="s">
        <v>147</v>
      </c>
      <c r="J339" s="248">
        <v>4.8500000000000002E-6</v>
      </c>
      <c r="K339" s="248">
        <v>1.9799999999999999E-4</v>
      </c>
      <c r="L339" s="248">
        <v>6.1600000000000007E-5</v>
      </c>
      <c r="M339" s="248">
        <v>6.1600000000000007E-5</v>
      </c>
      <c r="N339" s="248" t="s">
        <v>1211</v>
      </c>
      <c r="O339" s="248">
        <v>16400</v>
      </c>
      <c r="P339" s="248">
        <v>12900</v>
      </c>
      <c r="Q339" s="248" t="s">
        <v>148</v>
      </c>
      <c r="R339" s="248">
        <v>558.15</v>
      </c>
      <c r="S339" s="248" t="s">
        <v>1211</v>
      </c>
      <c r="T339" s="248">
        <v>0.36820984759671999</v>
      </c>
      <c r="U339" s="248">
        <v>4.0899999999999999E-3</v>
      </c>
      <c r="V339" s="248" t="s">
        <v>1213</v>
      </c>
      <c r="W339" s="248">
        <v>1.2199999999999999E-3</v>
      </c>
      <c r="X339" s="248">
        <v>853</v>
      </c>
      <c r="Y339" s="248" t="s">
        <v>148</v>
      </c>
      <c r="Z339" s="248" t="s">
        <v>147</v>
      </c>
      <c r="AA339" s="247"/>
    </row>
    <row r="340" spans="1:27" ht="13.9" customHeight="1">
      <c r="A340" s="247" t="s">
        <v>842</v>
      </c>
      <c r="B340" s="247" t="s">
        <v>843</v>
      </c>
      <c r="C340" s="248" t="s">
        <v>145</v>
      </c>
      <c r="D340" s="248" t="s">
        <v>145</v>
      </c>
      <c r="E340" s="248">
        <v>80.061999999999998</v>
      </c>
      <c r="F340" s="248" t="s">
        <v>1211</v>
      </c>
      <c r="G340" s="248" t="s">
        <v>147</v>
      </c>
      <c r="H340" s="247"/>
      <c r="I340" s="248" t="s">
        <v>147</v>
      </c>
      <c r="J340" s="248" t="s">
        <v>147</v>
      </c>
      <c r="K340" s="248" t="s">
        <v>147</v>
      </c>
      <c r="L340" s="248" t="s">
        <v>147</v>
      </c>
      <c r="M340" s="248" t="s">
        <v>147</v>
      </c>
      <c r="N340" s="247"/>
      <c r="O340" s="248">
        <v>10300</v>
      </c>
      <c r="P340" s="248">
        <v>9730</v>
      </c>
      <c r="Q340" s="248" t="s">
        <v>148</v>
      </c>
      <c r="R340" s="248">
        <v>317.64999999999998</v>
      </c>
      <c r="S340" s="248" t="s">
        <v>154</v>
      </c>
      <c r="T340" s="248">
        <v>0.36288560660079</v>
      </c>
      <c r="U340" s="248">
        <v>263</v>
      </c>
      <c r="V340" s="248" t="s">
        <v>1211</v>
      </c>
      <c r="W340" s="248">
        <v>123</v>
      </c>
      <c r="X340" s="248">
        <v>491</v>
      </c>
      <c r="Y340" s="248" t="s">
        <v>148</v>
      </c>
      <c r="Z340" s="248" t="s">
        <v>147</v>
      </c>
      <c r="AA340" s="247"/>
    </row>
    <row r="341" spans="1:27" ht="13.9" customHeight="1">
      <c r="A341" s="247" t="s">
        <v>844</v>
      </c>
      <c r="B341" s="247" t="s">
        <v>845</v>
      </c>
      <c r="C341" s="248" t="s">
        <v>146</v>
      </c>
      <c r="D341" s="248" t="s">
        <v>145</v>
      </c>
      <c r="E341" s="248">
        <v>98.078000000000003</v>
      </c>
      <c r="F341" s="248" t="s">
        <v>1211</v>
      </c>
      <c r="G341" s="248">
        <v>1000000</v>
      </c>
      <c r="H341" s="248" t="s">
        <v>1211</v>
      </c>
      <c r="I341" s="248" t="s">
        <v>147</v>
      </c>
      <c r="J341" s="248" t="s">
        <v>147</v>
      </c>
      <c r="K341" s="248" t="s">
        <v>147</v>
      </c>
      <c r="L341" s="248" t="s">
        <v>147</v>
      </c>
      <c r="M341" s="248" t="s">
        <v>147</v>
      </c>
      <c r="N341" s="247"/>
      <c r="O341" s="248">
        <v>14500</v>
      </c>
      <c r="P341" s="248">
        <v>12000</v>
      </c>
      <c r="Q341" s="248" t="s">
        <v>148</v>
      </c>
      <c r="R341" s="248">
        <v>563.15</v>
      </c>
      <c r="S341" s="248" t="s">
        <v>1213</v>
      </c>
      <c r="T341" s="248">
        <v>0.33500757575758</v>
      </c>
      <c r="U341" s="248">
        <v>5.9299999999999998E-5</v>
      </c>
      <c r="V341" s="248" t="s">
        <v>1211</v>
      </c>
      <c r="W341" s="248">
        <v>2.0299999999999999E-5</v>
      </c>
      <c r="X341" s="248">
        <v>924</v>
      </c>
      <c r="Y341" s="248" t="s">
        <v>148</v>
      </c>
      <c r="Z341" s="248" t="s">
        <v>147</v>
      </c>
      <c r="AA341" s="247"/>
    </row>
    <row r="342" spans="1:27" ht="13.9" customHeight="1">
      <c r="A342" s="247" t="s">
        <v>846</v>
      </c>
      <c r="B342" s="247" t="s">
        <v>847</v>
      </c>
      <c r="C342" s="248" t="s">
        <v>146</v>
      </c>
      <c r="D342" s="248" t="s">
        <v>145</v>
      </c>
      <c r="E342" s="248">
        <v>334.87</v>
      </c>
      <c r="F342" s="248" t="s">
        <v>1211</v>
      </c>
      <c r="G342" s="248">
        <v>0.59</v>
      </c>
      <c r="H342" s="248" t="s">
        <v>1211</v>
      </c>
      <c r="I342" s="248" t="s">
        <v>147</v>
      </c>
      <c r="J342" s="248">
        <v>1.9000000000000001E-7</v>
      </c>
      <c r="K342" s="248">
        <v>7.7700000000000001E-6</v>
      </c>
      <c r="L342" s="248" t="s">
        <v>147</v>
      </c>
      <c r="M342" s="248">
        <v>7.7700000000000001E-6</v>
      </c>
      <c r="N342" s="248" t="s">
        <v>1211</v>
      </c>
      <c r="O342" s="248" t="s">
        <v>147</v>
      </c>
      <c r="P342" s="248" t="s">
        <v>147</v>
      </c>
      <c r="Q342" s="247"/>
      <c r="R342" s="248">
        <v>468.15</v>
      </c>
      <c r="S342" s="248" t="s">
        <v>154</v>
      </c>
      <c r="T342" s="248">
        <v>0.39934977128193999</v>
      </c>
      <c r="U342" s="248">
        <v>2.1799999999999999E-7</v>
      </c>
      <c r="V342" s="248" t="s">
        <v>1211</v>
      </c>
      <c r="W342" s="248" t="s">
        <v>147</v>
      </c>
      <c r="X342" s="248">
        <v>672</v>
      </c>
      <c r="Y342" s="258" t="s">
        <v>1214</v>
      </c>
      <c r="Z342" s="248" t="s">
        <v>147</v>
      </c>
      <c r="AA342" s="247"/>
    </row>
    <row r="343" spans="1:27" ht="13.9" customHeight="1">
      <c r="A343" s="247" t="s">
        <v>848</v>
      </c>
      <c r="B343" s="247" t="s">
        <v>849</v>
      </c>
      <c r="C343" s="248" t="s">
        <v>145</v>
      </c>
      <c r="D343" s="248" t="s">
        <v>145</v>
      </c>
      <c r="E343" s="248">
        <v>321.98</v>
      </c>
      <c r="F343" s="248" t="s">
        <v>1211</v>
      </c>
      <c r="G343" s="248">
        <v>2.0000000000000001E-4</v>
      </c>
      <c r="H343" s="248" t="s">
        <v>1211</v>
      </c>
      <c r="I343" s="248">
        <v>3.0000000000000001E-5</v>
      </c>
      <c r="J343" s="248">
        <v>5.0000000000000002E-5</v>
      </c>
      <c r="K343" s="248">
        <v>2.0400000000000001E-3</v>
      </c>
      <c r="L343" s="248" t="s">
        <v>147</v>
      </c>
      <c r="M343" s="248">
        <v>2.0400000000000001E-3</v>
      </c>
      <c r="N343" s="248" t="s">
        <v>1213</v>
      </c>
      <c r="O343" s="248" t="s">
        <v>147</v>
      </c>
      <c r="P343" s="248" t="s">
        <v>147</v>
      </c>
      <c r="Q343" s="247"/>
      <c r="R343" s="248">
        <v>652.32000000000005</v>
      </c>
      <c r="S343" s="248" t="s">
        <v>1213</v>
      </c>
      <c r="T343" s="248">
        <v>0.37733333333333002</v>
      </c>
      <c r="U343" s="248">
        <v>1.5E-9</v>
      </c>
      <c r="V343" s="248" t="s">
        <v>1211</v>
      </c>
      <c r="W343" s="248" t="s">
        <v>147</v>
      </c>
      <c r="X343" s="248">
        <v>978</v>
      </c>
      <c r="Y343" s="258" t="s">
        <v>1214</v>
      </c>
      <c r="Z343" s="248" t="s">
        <v>147</v>
      </c>
      <c r="AA343" s="247"/>
    </row>
    <row r="344" spans="1:27" ht="13.9" customHeight="1">
      <c r="A344" s="247" t="s">
        <v>850</v>
      </c>
      <c r="B344" s="247" t="s">
        <v>851</v>
      </c>
      <c r="C344" s="248" t="s">
        <v>145</v>
      </c>
      <c r="D344" s="248" t="s">
        <v>145</v>
      </c>
      <c r="E344" s="248">
        <v>305.98</v>
      </c>
      <c r="F344" s="248" t="s">
        <v>1211</v>
      </c>
      <c r="G344" s="248">
        <v>6.9200000000000002E-4</v>
      </c>
      <c r="H344" s="248" t="s">
        <v>1211</v>
      </c>
      <c r="I344" s="248" t="s">
        <v>147</v>
      </c>
      <c r="J344" s="248">
        <v>1.6699999999999999E-5</v>
      </c>
      <c r="K344" s="248">
        <v>6.8300000000000001E-4</v>
      </c>
      <c r="L344" s="248" t="s">
        <v>147</v>
      </c>
      <c r="M344" s="248">
        <v>6.8300000000000001E-4</v>
      </c>
      <c r="N344" s="248" t="s">
        <v>1211</v>
      </c>
      <c r="O344" s="248" t="s">
        <v>147</v>
      </c>
      <c r="P344" s="248" t="s">
        <v>147</v>
      </c>
      <c r="Q344" s="247"/>
      <c r="R344" s="248">
        <v>656.07</v>
      </c>
      <c r="S344" s="248" t="s">
        <v>1213</v>
      </c>
      <c r="T344" s="248">
        <v>0.3</v>
      </c>
      <c r="U344" s="248">
        <v>1.4999999999999999E-8</v>
      </c>
      <c r="V344" s="248" t="s">
        <v>1211</v>
      </c>
      <c r="W344" s="248" t="s">
        <v>147</v>
      </c>
      <c r="X344" s="248" t="s">
        <v>147</v>
      </c>
      <c r="Y344" s="247"/>
      <c r="Z344" s="248" t="s">
        <v>147</v>
      </c>
      <c r="AA344" s="247"/>
    </row>
    <row r="345" spans="1:27" ht="13.9" customHeight="1">
      <c r="A345" s="247" t="s">
        <v>852</v>
      </c>
      <c r="B345" s="247" t="s">
        <v>853</v>
      </c>
      <c r="C345" s="248" t="s">
        <v>145</v>
      </c>
      <c r="D345" s="248" t="s">
        <v>145</v>
      </c>
      <c r="E345" s="248">
        <v>116.16</v>
      </c>
      <c r="F345" s="248" t="s">
        <v>1211</v>
      </c>
      <c r="G345" s="248">
        <v>8330</v>
      </c>
      <c r="H345" s="248" t="s">
        <v>1211</v>
      </c>
      <c r="I345" s="248" t="s">
        <v>147</v>
      </c>
      <c r="J345" s="248">
        <v>8.6200000000000003E-4</v>
      </c>
      <c r="K345" s="248">
        <v>3.5200000000000002E-2</v>
      </c>
      <c r="L345" s="248" t="s">
        <v>147</v>
      </c>
      <c r="M345" s="248">
        <v>3.5200000000000002E-2</v>
      </c>
      <c r="N345" s="248" t="s">
        <v>1213</v>
      </c>
      <c r="O345" s="248" t="s">
        <v>147</v>
      </c>
      <c r="P345" s="248" t="s">
        <v>147</v>
      </c>
      <c r="Q345" s="247"/>
      <c r="R345" s="248">
        <v>370.15</v>
      </c>
      <c r="S345" s="248" t="s">
        <v>1211</v>
      </c>
      <c r="T345" s="248">
        <v>0.3</v>
      </c>
      <c r="U345" s="248">
        <v>47</v>
      </c>
      <c r="V345" s="248" t="s">
        <v>1211</v>
      </c>
      <c r="W345" s="248" t="s">
        <v>147</v>
      </c>
      <c r="X345" s="248" t="s">
        <v>147</v>
      </c>
      <c r="Y345" s="247"/>
      <c r="Z345" s="248" t="s">
        <v>147</v>
      </c>
      <c r="AA345" s="247"/>
    </row>
    <row r="346" spans="1:27" ht="13.9" customHeight="1">
      <c r="A346" s="247" t="s">
        <v>854</v>
      </c>
      <c r="B346" s="247" t="s">
        <v>855</v>
      </c>
      <c r="C346" s="248" t="s">
        <v>146</v>
      </c>
      <c r="D346" s="248" t="s">
        <v>145</v>
      </c>
      <c r="E346" s="248">
        <v>291.99</v>
      </c>
      <c r="F346" s="248" t="s">
        <v>1211</v>
      </c>
      <c r="G346" s="248">
        <v>5.6899999999999995E-4</v>
      </c>
      <c r="H346" s="248" t="s">
        <v>1211</v>
      </c>
      <c r="I346" s="248" t="s">
        <v>147</v>
      </c>
      <c r="J346" s="248">
        <v>9.3999999999999998E-6</v>
      </c>
      <c r="K346" s="248">
        <v>3.8400000000000001E-4</v>
      </c>
      <c r="L346" s="248">
        <v>1.3799999999999999E-4</v>
      </c>
      <c r="M346" s="248">
        <v>1.3799999999999999E-4</v>
      </c>
      <c r="N346" s="248" t="s">
        <v>1211</v>
      </c>
      <c r="O346" s="248">
        <v>14500</v>
      </c>
      <c r="P346" s="248">
        <v>10900</v>
      </c>
      <c r="Q346" s="248" t="s">
        <v>148</v>
      </c>
      <c r="R346" s="248">
        <v>632.66</v>
      </c>
      <c r="S346" s="248" t="s">
        <v>1213</v>
      </c>
      <c r="T346" s="248">
        <v>0.37733333333333002</v>
      </c>
      <c r="U346" s="248">
        <v>1.6399999999999999E-5</v>
      </c>
      <c r="V346" s="248" t="s">
        <v>1211</v>
      </c>
      <c r="W346" s="248">
        <v>5.6400000000000002E-6</v>
      </c>
      <c r="X346" s="248">
        <v>949</v>
      </c>
      <c r="Y346" s="258" t="s">
        <v>1214</v>
      </c>
      <c r="Z346" s="248" t="s">
        <v>147</v>
      </c>
      <c r="AA346" s="247"/>
    </row>
    <row r="347" spans="1:27" ht="13.9" customHeight="1">
      <c r="A347" s="247" t="s">
        <v>856</v>
      </c>
      <c r="B347" s="247" t="s">
        <v>857</v>
      </c>
      <c r="C347" s="248" t="s">
        <v>145</v>
      </c>
      <c r="D347" s="248" t="s">
        <v>145</v>
      </c>
      <c r="E347" s="248">
        <v>291.99</v>
      </c>
      <c r="F347" s="248" t="s">
        <v>1213</v>
      </c>
      <c r="G347" s="248">
        <v>3.2199999999999999E-2</v>
      </c>
      <c r="H347" s="248" t="s">
        <v>1213</v>
      </c>
      <c r="I347" s="248" t="s">
        <v>147</v>
      </c>
      <c r="J347" s="248">
        <v>2.23E-4</v>
      </c>
      <c r="K347" s="248">
        <v>9.1199999999999996E-3</v>
      </c>
      <c r="L347" s="248" t="s">
        <v>147</v>
      </c>
      <c r="M347" s="248">
        <v>9.1199999999999996E-3</v>
      </c>
      <c r="N347" s="248" t="s">
        <v>1213</v>
      </c>
      <c r="O347" s="248" t="s">
        <v>147</v>
      </c>
      <c r="P347" s="248" t="s">
        <v>147</v>
      </c>
      <c r="Q347" s="247"/>
      <c r="R347" s="248">
        <v>632.66</v>
      </c>
      <c r="S347" s="248" t="s">
        <v>1213</v>
      </c>
      <c r="T347" s="248">
        <v>0.37733333333333002</v>
      </c>
      <c r="U347" s="248">
        <v>8.4500000000000004E-6</v>
      </c>
      <c r="V347" s="248" t="s">
        <v>1213</v>
      </c>
      <c r="W347" s="248" t="s">
        <v>147</v>
      </c>
      <c r="X347" s="248">
        <v>949</v>
      </c>
      <c r="Y347" s="258" t="s">
        <v>1214</v>
      </c>
      <c r="Z347" s="248" t="s">
        <v>147</v>
      </c>
      <c r="AA347" s="247"/>
    </row>
    <row r="348" spans="1:27" ht="13.9" customHeight="1">
      <c r="A348" s="247" t="s">
        <v>858</v>
      </c>
      <c r="B348" s="247" t="s">
        <v>859</v>
      </c>
      <c r="C348" s="248" t="s">
        <v>145</v>
      </c>
      <c r="D348" s="248" t="s">
        <v>145</v>
      </c>
      <c r="E348" s="248">
        <v>167.85</v>
      </c>
      <c r="F348" s="248" t="s">
        <v>1211</v>
      </c>
      <c r="G348" s="248">
        <v>1070</v>
      </c>
      <c r="H348" s="248" t="s">
        <v>1211</v>
      </c>
      <c r="I348" s="248" t="s">
        <v>147</v>
      </c>
      <c r="J348" s="248">
        <v>2.5000000000000001E-3</v>
      </c>
      <c r="K348" s="248">
        <v>0.10199999999999999</v>
      </c>
      <c r="L348" s="248">
        <v>4.5900000000000003E-2</v>
      </c>
      <c r="M348" s="248">
        <v>4.5900000000000003E-2</v>
      </c>
      <c r="N348" s="248" t="s">
        <v>1211</v>
      </c>
      <c r="O348" s="248">
        <v>11400</v>
      </c>
      <c r="P348" s="248">
        <v>9770</v>
      </c>
      <c r="Q348" s="248" t="s">
        <v>1222</v>
      </c>
      <c r="R348" s="248">
        <v>403.35</v>
      </c>
      <c r="S348" s="248" t="s">
        <v>1211</v>
      </c>
      <c r="T348" s="248">
        <v>0.36233173076922998</v>
      </c>
      <c r="U348" s="248">
        <v>12</v>
      </c>
      <c r="V348" s="248" t="s">
        <v>1211</v>
      </c>
      <c r="W348" s="248">
        <v>5.17</v>
      </c>
      <c r="X348" s="248">
        <v>624</v>
      </c>
      <c r="Y348" s="248" t="s">
        <v>148</v>
      </c>
      <c r="Z348" s="248">
        <v>4.9000000000000004</v>
      </c>
      <c r="AA348" s="248" t="s">
        <v>148</v>
      </c>
    </row>
    <row r="349" spans="1:27" ht="13.9" customHeight="1">
      <c r="A349" s="247" t="s">
        <v>860</v>
      </c>
      <c r="B349" s="247" t="s">
        <v>861</v>
      </c>
      <c r="C349" s="248" t="s">
        <v>145</v>
      </c>
      <c r="D349" s="248" t="s">
        <v>145</v>
      </c>
      <c r="E349" s="248">
        <v>167.85</v>
      </c>
      <c r="F349" s="248" t="s">
        <v>1211</v>
      </c>
      <c r="G349" s="248">
        <v>2830</v>
      </c>
      <c r="H349" s="248" t="s">
        <v>1211</v>
      </c>
      <c r="I349" s="248" t="s">
        <v>147</v>
      </c>
      <c r="J349" s="248">
        <v>3.6699999999999998E-4</v>
      </c>
      <c r="K349" s="248">
        <v>1.4999999999999999E-2</v>
      </c>
      <c r="L349" s="248">
        <v>7.1199999999999996E-3</v>
      </c>
      <c r="M349" s="248">
        <v>7.1199999999999996E-3</v>
      </c>
      <c r="N349" s="248" t="s">
        <v>1211</v>
      </c>
      <c r="O349" s="248">
        <v>10700</v>
      </c>
      <c r="P349" s="248">
        <v>9000</v>
      </c>
      <c r="Q349" s="248" t="s">
        <v>154</v>
      </c>
      <c r="R349" s="248">
        <v>419.65</v>
      </c>
      <c r="S349" s="248" t="s">
        <v>1211</v>
      </c>
      <c r="T349" s="248">
        <v>0.36545891472867997</v>
      </c>
      <c r="U349" s="248">
        <v>4.62</v>
      </c>
      <c r="V349" s="248" t="s">
        <v>1211</v>
      </c>
      <c r="W349" s="248">
        <v>2.1</v>
      </c>
      <c r="X349" s="248">
        <v>645</v>
      </c>
      <c r="Y349" s="248" t="s">
        <v>148</v>
      </c>
      <c r="Z349" s="248" t="s">
        <v>147</v>
      </c>
      <c r="AA349" s="247"/>
    </row>
    <row r="350" spans="1:27" ht="13.9" customHeight="1">
      <c r="A350" s="247" t="s">
        <v>862</v>
      </c>
      <c r="B350" s="247" t="s">
        <v>863</v>
      </c>
      <c r="C350" s="248" t="s">
        <v>145</v>
      </c>
      <c r="D350" s="248" t="s">
        <v>145</v>
      </c>
      <c r="E350" s="248">
        <v>165.83</v>
      </c>
      <c r="F350" s="248" t="s">
        <v>1211</v>
      </c>
      <c r="G350" s="248">
        <v>206</v>
      </c>
      <c r="H350" s="248" t="s">
        <v>1211</v>
      </c>
      <c r="I350" s="248">
        <v>5</v>
      </c>
      <c r="J350" s="248">
        <v>1.77E-2</v>
      </c>
      <c r="K350" s="248">
        <v>0.72399999999999998</v>
      </c>
      <c r="L350" s="248">
        <v>0.374</v>
      </c>
      <c r="M350" s="248">
        <v>0.374</v>
      </c>
      <c r="N350" s="248" t="s">
        <v>1211</v>
      </c>
      <c r="O350" s="248">
        <v>9530</v>
      </c>
      <c r="P350" s="248">
        <v>8290</v>
      </c>
      <c r="Q350" s="248" t="s">
        <v>154</v>
      </c>
      <c r="R350" s="248">
        <v>394.45</v>
      </c>
      <c r="S350" s="248" t="s">
        <v>1211</v>
      </c>
      <c r="T350" s="248">
        <v>0.35479516129032002</v>
      </c>
      <c r="U350" s="248">
        <v>18.5</v>
      </c>
      <c r="V350" s="248" t="s">
        <v>1211</v>
      </c>
      <c r="W350" s="248">
        <v>9.15</v>
      </c>
      <c r="X350" s="248">
        <v>620</v>
      </c>
      <c r="Y350" s="248" t="s">
        <v>148</v>
      </c>
      <c r="Z350" s="248" t="s">
        <v>147</v>
      </c>
      <c r="AA350" s="247"/>
    </row>
    <row r="351" spans="1:27" ht="13.9" customHeight="1">
      <c r="A351" s="247" t="s">
        <v>864</v>
      </c>
      <c r="B351" s="247" t="s">
        <v>865</v>
      </c>
      <c r="C351" s="248" t="s">
        <v>145</v>
      </c>
      <c r="D351" s="248" t="s">
        <v>145</v>
      </c>
      <c r="E351" s="248">
        <v>102.03</v>
      </c>
      <c r="F351" s="248" t="s">
        <v>1211</v>
      </c>
      <c r="G351" s="248">
        <v>2040</v>
      </c>
      <c r="H351" s="248" t="s">
        <v>1211</v>
      </c>
      <c r="I351" s="248" t="s">
        <v>147</v>
      </c>
      <c r="J351" s="248">
        <v>0.05</v>
      </c>
      <c r="K351" s="248">
        <v>2.04</v>
      </c>
      <c r="L351" s="248">
        <v>1.45</v>
      </c>
      <c r="M351" s="248">
        <v>1.45</v>
      </c>
      <c r="N351" s="248" t="s">
        <v>1211</v>
      </c>
      <c r="O351" s="248">
        <v>5190</v>
      </c>
      <c r="P351" s="248">
        <v>5930</v>
      </c>
      <c r="Q351" s="258" t="s">
        <v>1215</v>
      </c>
      <c r="R351" s="248">
        <v>247.15</v>
      </c>
      <c r="S351" s="248" t="s">
        <v>1211</v>
      </c>
      <c r="T351" s="248">
        <v>0.37275200427579003</v>
      </c>
      <c r="U351" s="248">
        <v>4990</v>
      </c>
      <c r="V351" s="248" t="s">
        <v>1211</v>
      </c>
      <c r="W351" s="248">
        <v>3400</v>
      </c>
      <c r="X351" s="248">
        <v>374</v>
      </c>
      <c r="Y351" s="248" t="s">
        <v>154</v>
      </c>
      <c r="Z351" s="248" t="s">
        <v>147</v>
      </c>
      <c r="AA351" s="247"/>
    </row>
    <row r="352" spans="1:27" ht="13.9" customHeight="1">
      <c r="A352" s="247" t="s">
        <v>866</v>
      </c>
      <c r="B352" s="247" t="s">
        <v>867</v>
      </c>
      <c r="C352" s="248" t="s">
        <v>145</v>
      </c>
      <c r="D352" s="248" t="s">
        <v>145</v>
      </c>
      <c r="E352" s="248">
        <v>72.108000000000004</v>
      </c>
      <c r="F352" s="248" t="s">
        <v>1211</v>
      </c>
      <c r="G352" s="248">
        <v>1000000</v>
      </c>
      <c r="H352" s="248" t="s">
        <v>1211</v>
      </c>
      <c r="I352" s="248" t="s">
        <v>147</v>
      </c>
      <c r="J352" s="248">
        <v>7.0500000000000006E-5</v>
      </c>
      <c r="K352" s="248">
        <v>2.8800000000000002E-3</v>
      </c>
      <c r="L352" s="248">
        <v>1.6999999999999999E-3</v>
      </c>
      <c r="M352" s="248">
        <v>1.6999999999999999E-3</v>
      </c>
      <c r="N352" s="248" t="s">
        <v>1211</v>
      </c>
      <c r="O352" s="248">
        <v>7720</v>
      </c>
      <c r="P352" s="248">
        <v>7120</v>
      </c>
      <c r="Q352" s="248" t="s">
        <v>154</v>
      </c>
      <c r="R352" s="248">
        <v>338.15</v>
      </c>
      <c r="S352" s="248" t="s">
        <v>1211</v>
      </c>
      <c r="T352" s="248">
        <v>0.34739074074074</v>
      </c>
      <c r="U352" s="248">
        <v>162</v>
      </c>
      <c r="V352" s="248" t="s">
        <v>1211</v>
      </c>
      <c r="W352" s="248">
        <v>91.7</v>
      </c>
      <c r="X352" s="248">
        <v>540</v>
      </c>
      <c r="Y352" s="248" t="s">
        <v>154</v>
      </c>
      <c r="Z352" s="248">
        <v>2</v>
      </c>
      <c r="AA352" s="248" t="s">
        <v>154</v>
      </c>
    </row>
    <row r="353" spans="1:27" ht="13.9" customHeight="1">
      <c r="A353" s="247" t="s">
        <v>868</v>
      </c>
      <c r="B353" s="247" t="s">
        <v>869</v>
      </c>
      <c r="C353" s="248" t="s">
        <v>145</v>
      </c>
      <c r="D353" s="248" t="s">
        <v>145</v>
      </c>
      <c r="E353" s="248">
        <v>189.679</v>
      </c>
      <c r="F353" s="248" t="s">
        <v>154</v>
      </c>
      <c r="G353" s="248" t="s">
        <v>147</v>
      </c>
      <c r="H353" s="247"/>
      <c r="I353" s="248" t="s">
        <v>147</v>
      </c>
      <c r="J353" s="248" t="s">
        <v>147</v>
      </c>
      <c r="K353" s="248" t="s">
        <v>147</v>
      </c>
      <c r="L353" s="248" t="s">
        <v>147</v>
      </c>
      <c r="M353" s="248" t="s">
        <v>147</v>
      </c>
      <c r="N353" s="247"/>
      <c r="O353" s="248">
        <v>10100</v>
      </c>
      <c r="P353" s="248">
        <v>8650</v>
      </c>
      <c r="Q353" s="248" t="s">
        <v>154</v>
      </c>
      <c r="R353" s="248">
        <v>409.6</v>
      </c>
      <c r="S353" s="248" t="s">
        <v>154</v>
      </c>
      <c r="T353" s="248">
        <v>0.35908463949843</v>
      </c>
      <c r="U353" s="248">
        <v>10</v>
      </c>
      <c r="V353" s="248" t="s">
        <v>1239</v>
      </c>
      <c r="W353" s="248">
        <v>4.74</v>
      </c>
      <c r="X353" s="248">
        <v>638</v>
      </c>
      <c r="Y353" s="248" t="s">
        <v>154</v>
      </c>
      <c r="Z353" s="248" t="s">
        <v>147</v>
      </c>
      <c r="AA353" s="247"/>
    </row>
    <row r="354" spans="1:27" ht="13.9" customHeight="1">
      <c r="A354" s="247" t="s">
        <v>91</v>
      </c>
      <c r="B354" s="247" t="s">
        <v>870</v>
      </c>
      <c r="C354" s="248" t="s">
        <v>145</v>
      </c>
      <c r="D354" s="248" t="s">
        <v>145</v>
      </c>
      <c r="E354" s="248">
        <v>92.141999999999996</v>
      </c>
      <c r="F354" s="248" t="s">
        <v>1211</v>
      </c>
      <c r="G354" s="248">
        <v>526</v>
      </c>
      <c r="H354" s="248" t="s">
        <v>1211</v>
      </c>
      <c r="I354" s="248">
        <v>1000</v>
      </c>
      <c r="J354" s="248">
        <v>6.6400000000000001E-3</v>
      </c>
      <c r="K354" s="248">
        <v>0.27100000000000002</v>
      </c>
      <c r="L354" s="248">
        <v>0.14399999999999999</v>
      </c>
      <c r="M354" s="248">
        <v>0.14399999999999999</v>
      </c>
      <c r="N354" s="248" t="s">
        <v>1211</v>
      </c>
      <c r="O354" s="248">
        <v>9130</v>
      </c>
      <c r="P354" s="248">
        <v>7930</v>
      </c>
      <c r="Q354" s="248" t="s">
        <v>154</v>
      </c>
      <c r="R354" s="248">
        <v>383.75</v>
      </c>
      <c r="S354" s="248" t="s">
        <v>1211</v>
      </c>
      <c r="T354" s="248">
        <v>0.36376854198344</v>
      </c>
      <c r="U354" s="248">
        <v>28.4</v>
      </c>
      <c r="V354" s="248" t="s">
        <v>1211</v>
      </c>
      <c r="W354" s="248">
        <v>14.5</v>
      </c>
      <c r="X354" s="248">
        <v>592</v>
      </c>
      <c r="Y354" s="248" t="s">
        <v>154</v>
      </c>
      <c r="Z354" s="248">
        <v>1.1000000000000001</v>
      </c>
      <c r="AA354" s="248" t="s">
        <v>154</v>
      </c>
    </row>
    <row r="355" spans="1:27" ht="13.9" customHeight="1">
      <c r="A355" s="247" t="s">
        <v>872</v>
      </c>
      <c r="B355" s="247" t="s">
        <v>873</v>
      </c>
      <c r="C355" s="248" t="s">
        <v>145</v>
      </c>
      <c r="D355" s="248" t="s">
        <v>145</v>
      </c>
      <c r="E355" s="248">
        <v>174.16</v>
      </c>
      <c r="F355" s="248" t="s">
        <v>1211</v>
      </c>
      <c r="G355" s="248">
        <v>37.6</v>
      </c>
      <c r="H355" s="248" t="s">
        <v>1211</v>
      </c>
      <c r="I355" s="248" t="s">
        <v>147</v>
      </c>
      <c r="J355" s="248">
        <v>1.11E-5</v>
      </c>
      <c r="K355" s="248">
        <v>4.5399999999999998E-4</v>
      </c>
      <c r="L355" s="248">
        <v>1.3799999999999999E-4</v>
      </c>
      <c r="M355" s="248">
        <v>1.3799999999999999E-4</v>
      </c>
      <c r="N355" s="248" t="s">
        <v>1211</v>
      </c>
      <c r="O355" s="248">
        <v>16700</v>
      </c>
      <c r="P355" s="248">
        <v>12100</v>
      </c>
      <c r="Q355" s="248" t="s">
        <v>148</v>
      </c>
      <c r="R355" s="248">
        <v>524.15</v>
      </c>
      <c r="S355" s="248" t="s">
        <v>1211</v>
      </c>
      <c r="T355" s="248">
        <v>0.41</v>
      </c>
      <c r="U355" s="248">
        <v>8.0000000000000002E-3</v>
      </c>
      <c r="V355" s="248" t="s">
        <v>1211</v>
      </c>
      <c r="W355" s="248">
        <v>2.33E-3</v>
      </c>
      <c r="X355" s="248">
        <v>725</v>
      </c>
      <c r="Y355" s="248" t="s">
        <v>148</v>
      </c>
      <c r="Z355" s="248">
        <v>0.9</v>
      </c>
      <c r="AA355" s="248" t="s">
        <v>154</v>
      </c>
    </row>
    <row r="356" spans="1:27" ht="13.9" customHeight="1">
      <c r="A356" s="247" t="s">
        <v>874</v>
      </c>
      <c r="B356" s="247" t="s">
        <v>875</v>
      </c>
      <c r="C356" s="248" t="s">
        <v>145</v>
      </c>
      <c r="D356" s="248" t="s">
        <v>145</v>
      </c>
      <c r="E356" s="248">
        <v>174.16</v>
      </c>
      <c r="F356" s="248" t="s">
        <v>1211</v>
      </c>
      <c r="G356" s="248">
        <v>37.6</v>
      </c>
      <c r="H356" s="248" t="s">
        <v>1211</v>
      </c>
      <c r="I356" s="248" t="s">
        <v>147</v>
      </c>
      <c r="J356" s="248">
        <v>1.11E-5</v>
      </c>
      <c r="K356" s="248">
        <v>4.5399999999999998E-4</v>
      </c>
      <c r="L356" s="248">
        <v>1.6899999999999999E-4</v>
      </c>
      <c r="M356" s="248">
        <v>1.6899999999999999E-4</v>
      </c>
      <c r="N356" s="248" t="s">
        <v>1211</v>
      </c>
      <c r="O356" s="248">
        <v>14000</v>
      </c>
      <c r="P356" s="248">
        <v>11000</v>
      </c>
      <c r="Q356" s="248" t="s">
        <v>148</v>
      </c>
      <c r="R356" s="248">
        <v>500.2</v>
      </c>
      <c r="S356" s="248" t="s">
        <v>1213</v>
      </c>
      <c r="T356" s="248">
        <v>0.37818958611482001</v>
      </c>
      <c r="U356" s="248">
        <v>2.0899999999999998E-2</v>
      </c>
      <c r="V356" s="248" t="s">
        <v>1211</v>
      </c>
      <c r="W356" s="248">
        <v>7.45E-3</v>
      </c>
      <c r="X356" s="248">
        <v>749</v>
      </c>
      <c r="Y356" s="248" t="s">
        <v>148</v>
      </c>
      <c r="Z356" s="248">
        <v>1.1000000000000001</v>
      </c>
      <c r="AA356" s="248" t="s">
        <v>148</v>
      </c>
    </row>
    <row r="357" spans="1:27" ht="13.9" customHeight="1">
      <c r="A357" s="247" t="s">
        <v>876</v>
      </c>
      <c r="B357" s="247" t="s">
        <v>877</v>
      </c>
      <c r="C357" s="248" t="s">
        <v>146</v>
      </c>
      <c r="D357" s="248" t="s">
        <v>145</v>
      </c>
      <c r="E357" s="248">
        <v>107.16</v>
      </c>
      <c r="F357" s="248" t="s">
        <v>1211</v>
      </c>
      <c r="G357" s="248">
        <v>16600</v>
      </c>
      <c r="H357" s="248" t="s">
        <v>1211</v>
      </c>
      <c r="I357" s="248" t="s">
        <v>147</v>
      </c>
      <c r="J357" s="248">
        <v>1.9800000000000001E-6</v>
      </c>
      <c r="K357" s="248">
        <v>8.0900000000000001E-5</v>
      </c>
      <c r="L357" s="248">
        <v>3.1699999999999998E-5</v>
      </c>
      <c r="M357" s="248">
        <v>3.1699999999999998E-5</v>
      </c>
      <c r="N357" s="248" t="s">
        <v>1211</v>
      </c>
      <c r="O357" s="248">
        <v>13300</v>
      </c>
      <c r="P357" s="248">
        <v>10700</v>
      </c>
      <c r="Q357" s="248" t="s">
        <v>154</v>
      </c>
      <c r="R357" s="248">
        <v>473.45</v>
      </c>
      <c r="S357" s="248" t="s">
        <v>1211</v>
      </c>
      <c r="T357" s="248">
        <v>0.37745492957746002</v>
      </c>
      <c r="U357" s="248">
        <v>0.26</v>
      </c>
      <c r="V357" s="248" t="s">
        <v>1211</v>
      </c>
      <c r="W357" s="248">
        <v>9.74E-2</v>
      </c>
      <c r="X357" s="248">
        <v>710</v>
      </c>
      <c r="Y357" s="248" t="s">
        <v>154</v>
      </c>
      <c r="Z357" s="248">
        <v>1.2</v>
      </c>
      <c r="AA357" s="248" t="s">
        <v>148</v>
      </c>
    </row>
    <row r="358" spans="1:27" ht="13.9" customHeight="1">
      <c r="A358" s="247" t="s">
        <v>878</v>
      </c>
      <c r="B358" s="247" t="s">
        <v>188</v>
      </c>
      <c r="C358" s="248" t="s">
        <v>145</v>
      </c>
      <c r="D358" s="248" t="s">
        <v>145</v>
      </c>
      <c r="E358" s="248">
        <v>89.5</v>
      </c>
      <c r="F358" s="248" t="s">
        <v>1241</v>
      </c>
      <c r="G358" s="248">
        <v>75.3</v>
      </c>
      <c r="H358" s="248" t="s">
        <v>1241</v>
      </c>
      <c r="I358" s="248" t="s">
        <v>147</v>
      </c>
      <c r="J358" s="248">
        <v>4.5499999999999999E-2</v>
      </c>
      <c r="K358" s="248">
        <v>1.86</v>
      </c>
      <c r="L358" s="248">
        <v>1.06</v>
      </c>
      <c r="M358" s="248">
        <v>1.06</v>
      </c>
      <c r="N358" s="248" t="s">
        <v>1241</v>
      </c>
      <c r="O358" s="248">
        <v>8220</v>
      </c>
      <c r="P358" s="248">
        <v>7260</v>
      </c>
      <c r="Q358" s="248" t="s">
        <v>154</v>
      </c>
      <c r="R358" s="248">
        <v>356.52</v>
      </c>
      <c r="S358" s="248" t="s">
        <v>1241</v>
      </c>
      <c r="T358" s="248">
        <v>0.37630229520433001</v>
      </c>
      <c r="U358" s="248">
        <v>95.4</v>
      </c>
      <c r="V358" s="248" t="s">
        <v>1241</v>
      </c>
      <c r="W358" s="248">
        <v>52</v>
      </c>
      <c r="X358" s="248">
        <v>536</v>
      </c>
      <c r="Y358" s="248" t="s">
        <v>154</v>
      </c>
      <c r="Z358" s="248">
        <v>1.1200000000000001</v>
      </c>
      <c r="AA358" s="248" t="s">
        <v>154</v>
      </c>
    </row>
    <row r="359" spans="1:27" ht="13.9" customHeight="1">
      <c r="A359" s="247" t="s">
        <v>879</v>
      </c>
      <c r="B359" s="247" t="s">
        <v>188</v>
      </c>
      <c r="C359" s="248" t="s">
        <v>145</v>
      </c>
      <c r="D359" s="248" t="s">
        <v>145</v>
      </c>
      <c r="E359" s="248">
        <v>128.26</v>
      </c>
      <c r="F359" s="248" t="s">
        <v>1241</v>
      </c>
      <c r="G359" s="248">
        <v>0.22</v>
      </c>
      <c r="H359" s="248" t="s">
        <v>1241</v>
      </c>
      <c r="I359" s="248" t="s">
        <v>147</v>
      </c>
      <c r="J359" s="248">
        <v>3.4</v>
      </c>
      <c r="K359" s="248">
        <v>139</v>
      </c>
      <c r="L359" s="248" t="s">
        <v>147</v>
      </c>
      <c r="M359" s="248">
        <v>139</v>
      </c>
      <c r="N359" s="248" t="s">
        <v>1213</v>
      </c>
      <c r="O359" s="248" t="s">
        <v>147</v>
      </c>
      <c r="P359" s="248" t="s">
        <v>147</v>
      </c>
      <c r="Q359" s="247"/>
      <c r="R359" s="248">
        <v>423.95</v>
      </c>
      <c r="S359" s="248" t="s">
        <v>1241</v>
      </c>
      <c r="T359" s="248">
        <v>0.41</v>
      </c>
      <c r="U359" s="248">
        <v>4.45</v>
      </c>
      <c r="V359" s="248" t="s">
        <v>1241</v>
      </c>
      <c r="W359" s="248" t="s">
        <v>147</v>
      </c>
      <c r="X359" s="248">
        <v>594</v>
      </c>
      <c r="Y359" s="248" t="s">
        <v>154</v>
      </c>
      <c r="Z359" s="248">
        <v>0.8</v>
      </c>
      <c r="AA359" s="248" t="s">
        <v>154</v>
      </c>
    </row>
    <row r="360" spans="1:27" ht="13.9" customHeight="1">
      <c r="A360" s="247" t="s">
        <v>880</v>
      </c>
      <c r="B360" s="247" t="s">
        <v>188</v>
      </c>
      <c r="C360" s="248" t="s">
        <v>146</v>
      </c>
      <c r="D360" s="248" t="s">
        <v>145</v>
      </c>
      <c r="E360" s="248">
        <v>252.32</v>
      </c>
      <c r="F360" s="248" t="s">
        <v>1241</v>
      </c>
      <c r="G360" s="248">
        <v>1.6199999999999999E-3</v>
      </c>
      <c r="H360" s="248" t="s">
        <v>1241</v>
      </c>
      <c r="I360" s="248" t="s">
        <v>147</v>
      </c>
      <c r="J360" s="248">
        <v>4.5699999999999998E-7</v>
      </c>
      <c r="K360" s="248">
        <v>1.8700000000000001E-5</v>
      </c>
      <c r="L360" s="248">
        <v>3.36E-6</v>
      </c>
      <c r="M360" s="248">
        <v>3.36E-6</v>
      </c>
      <c r="N360" s="248" t="s">
        <v>1241</v>
      </c>
      <c r="O360" s="248">
        <v>23800</v>
      </c>
      <c r="P360" s="248">
        <v>14400</v>
      </c>
      <c r="Q360" s="248" t="s">
        <v>148</v>
      </c>
      <c r="R360" s="248">
        <v>768.15</v>
      </c>
      <c r="S360" s="248" t="s">
        <v>1241</v>
      </c>
      <c r="T360" s="248">
        <v>0.41</v>
      </c>
      <c r="U360" s="248">
        <v>5.4899999999999999E-9</v>
      </c>
      <c r="V360" s="248" t="s">
        <v>1213</v>
      </c>
      <c r="W360" s="248">
        <v>9.4699999999999994E-10</v>
      </c>
      <c r="X360" s="248">
        <v>969</v>
      </c>
      <c r="Y360" s="248" t="s">
        <v>1241</v>
      </c>
      <c r="Z360" s="248" t="s">
        <v>147</v>
      </c>
      <c r="AA360" s="247"/>
    </row>
    <row r="361" spans="1:27" ht="13.9" customHeight="1">
      <c r="A361" s="247" t="s">
        <v>881</v>
      </c>
      <c r="B361" s="247" t="s">
        <v>188</v>
      </c>
      <c r="C361" s="248" t="s">
        <v>145</v>
      </c>
      <c r="D361" s="248" t="s">
        <v>145</v>
      </c>
      <c r="E361" s="248">
        <v>120.2</v>
      </c>
      <c r="F361" s="248" t="s">
        <v>1241</v>
      </c>
      <c r="G361" s="248">
        <v>60.1</v>
      </c>
      <c r="H361" s="248" t="s">
        <v>1241</v>
      </c>
      <c r="I361" s="248" t="s">
        <v>147</v>
      </c>
      <c r="J361" s="248">
        <v>6.43E-3</v>
      </c>
      <c r="K361" s="248">
        <v>0.26300000000000001</v>
      </c>
      <c r="L361" s="248">
        <v>0.108</v>
      </c>
      <c r="M361" s="248">
        <v>0.108</v>
      </c>
      <c r="N361" s="248" t="s">
        <v>1241</v>
      </c>
      <c r="O361" s="248">
        <v>12600</v>
      </c>
      <c r="P361" s="248">
        <v>10100</v>
      </c>
      <c r="Q361" s="248" t="s">
        <v>1241</v>
      </c>
      <c r="R361" s="248">
        <v>443.18333330000002</v>
      </c>
      <c r="S361" s="248" t="s">
        <v>1241</v>
      </c>
      <c r="T361" s="248">
        <v>0.38833768533377999</v>
      </c>
      <c r="U361" s="248">
        <v>2.09</v>
      </c>
      <c r="V361" s="248" t="s">
        <v>1241</v>
      </c>
      <c r="W361" s="248">
        <v>0.82199999999999995</v>
      </c>
      <c r="X361" s="248">
        <v>650</v>
      </c>
      <c r="Y361" s="248" t="s">
        <v>154</v>
      </c>
      <c r="Z361" s="248">
        <v>0.9</v>
      </c>
      <c r="AA361" s="248" t="s">
        <v>154</v>
      </c>
    </row>
    <row r="362" spans="1:27" ht="13.9" customHeight="1">
      <c r="A362" s="247" t="s">
        <v>882</v>
      </c>
      <c r="B362" s="247" t="s">
        <v>883</v>
      </c>
      <c r="C362" s="248" t="s">
        <v>146</v>
      </c>
      <c r="D362" s="248" t="s">
        <v>145</v>
      </c>
      <c r="E362" s="248">
        <v>448.26</v>
      </c>
      <c r="F362" s="248" t="s">
        <v>1211</v>
      </c>
      <c r="G362" s="248">
        <v>0.55000000000000004</v>
      </c>
      <c r="H362" s="248" t="s">
        <v>1211</v>
      </c>
      <c r="I362" s="248">
        <v>3</v>
      </c>
      <c r="J362" s="248">
        <v>6.0000000000000002E-6</v>
      </c>
      <c r="K362" s="248">
        <v>2.4499999999999999E-4</v>
      </c>
      <c r="L362" s="248" t="s">
        <v>147</v>
      </c>
      <c r="M362" s="248">
        <v>2.4499999999999999E-4</v>
      </c>
      <c r="N362" s="248" t="s">
        <v>1211</v>
      </c>
      <c r="O362" s="248" t="s">
        <v>147</v>
      </c>
      <c r="P362" s="248">
        <v>8850</v>
      </c>
      <c r="Q362" s="248" t="s">
        <v>148</v>
      </c>
      <c r="R362" s="248">
        <v>655.73</v>
      </c>
      <c r="S362" s="248" t="s">
        <v>1213</v>
      </c>
      <c r="T362" s="248">
        <v>0.3</v>
      </c>
      <c r="U362" s="248">
        <v>6.6900000000000003E-6</v>
      </c>
      <c r="V362" s="248" t="s">
        <v>1211</v>
      </c>
      <c r="W362" s="248" t="s">
        <v>147</v>
      </c>
      <c r="X362" s="248" t="s">
        <v>147</v>
      </c>
      <c r="Y362" s="247"/>
      <c r="Z362" s="248" t="s">
        <v>147</v>
      </c>
      <c r="AA362" s="247"/>
    </row>
    <row r="363" spans="1:27" ht="13.9" customHeight="1">
      <c r="A363" s="247" t="s">
        <v>884</v>
      </c>
      <c r="B363" s="247" t="s">
        <v>885</v>
      </c>
      <c r="C363" s="248" t="s">
        <v>145</v>
      </c>
      <c r="D363" s="248" t="s">
        <v>145</v>
      </c>
      <c r="E363" s="248">
        <v>187.38</v>
      </c>
      <c r="F363" s="248" t="s">
        <v>1211</v>
      </c>
      <c r="G363" s="248">
        <v>170</v>
      </c>
      <c r="H363" s="248" t="s">
        <v>1211</v>
      </c>
      <c r="I363" s="248" t="s">
        <v>147</v>
      </c>
      <c r="J363" s="248">
        <v>0.52600000000000002</v>
      </c>
      <c r="K363" s="248">
        <v>21.5</v>
      </c>
      <c r="L363" s="248">
        <v>13.4</v>
      </c>
      <c r="M363" s="248">
        <v>13.4</v>
      </c>
      <c r="N363" s="248" t="s">
        <v>1213</v>
      </c>
      <c r="O363" s="248">
        <v>6940</v>
      </c>
      <c r="P363" s="248">
        <v>6460</v>
      </c>
      <c r="Q363" s="248" t="s">
        <v>154</v>
      </c>
      <c r="R363" s="248">
        <v>320.85000000000002</v>
      </c>
      <c r="S363" s="248" t="s">
        <v>1211</v>
      </c>
      <c r="T363" s="248">
        <v>0.37113377102994999</v>
      </c>
      <c r="U363" s="248">
        <v>363</v>
      </c>
      <c r="V363" s="248" t="s">
        <v>1211</v>
      </c>
      <c r="W363" s="248">
        <v>217</v>
      </c>
      <c r="X363" s="248">
        <v>487</v>
      </c>
      <c r="Y363" s="248" t="s">
        <v>154</v>
      </c>
      <c r="Z363" s="248" t="s">
        <v>147</v>
      </c>
      <c r="AA363" s="247"/>
    </row>
    <row r="364" spans="1:27" ht="13.9" customHeight="1">
      <c r="A364" s="247" t="s">
        <v>886</v>
      </c>
      <c r="B364" s="247" t="s">
        <v>887</v>
      </c>
      <c r="C364" s="248" t="s">
        <v>145</v>
      </c>
      <c r="D364" s="248" t="s">
        <v>145</v>
      </c>
      <c r="E364" s="248">
        <v>181.45</v>
      </c>
      <c r="F364" s="248" t="s">
        <v>1211</v>
      </c>
      <c r="G364" s="248">
        <v>49</v>
      </c>
      <c r="H364" s="248" t="s">
        <v>1211</v>
      </c>
      <c r="I364" s="248">
        <v>70</v>
      </c>
      <c r="J364" s="248">
        <v>1.42E-3</v>
      </c>
      <c r="K364" s="248">
        <v>5.8099999999999999E-2</v>
      </c>
      <c r="L364" s="248">
        <v>2.2800000000000001E-2</v>
      </c>
      <c r="M364" s="248">
        <v>2.2800000000000001E-2</v>
      </c>
      <c r="N364" s="248" t="s">
        <v>1211</v>
      </c>
      <c r="O364" s="248">
        <v>13200</v>
      </c>
      <c r="P364" s="248">
        <v>10500</v>
      </c>
      <c r="Q364" s="248" t="s">
        <v>1212</v>
      </c>
      <c r="R364" s="248">
        <v>486.65</v>
      </c>
      <c r="S364" s="248" t="s">
        <v>1211</v>
      </c>
      <c r="T364" s="248">
        <v>0.38071862068966</v>
      </c>
      <c r="U364" s="248">
        <v>0.46</v>
      </c>
      <c r="V364" s="248" t="s">
        <v>1211</v>
      </c>
      <c r="W364" s="248">
        <v>0.17299999999999999</v>
      </c>
      <c r="X364" s="248">
        <v>725</v>
      </c>
      <c r="Y364" s="248" t="s">
        <v>148</v>
      </c>
      <c r="Z364" s="248">
        <v>2.5</v>
      </c>
      <c r="AA364" s="248" t="s">
        <v>154</v>
      </c>
    </row>
    <row r="365" spans="1:27" ht="13.9" customHeight="1">
      <c r="A365" s="247" t="s">
        <v>888</v>
      </c>
      <c r="B365" s="247" t="s">
        <v>889</v>
      </c>
      <c r="C365" s="248" t="s">
        <v>145</v>
      </c>
      <c r="D365" s="248" t="s">
        <v>145</v>
      </c>
      <c r="E365" s="248">
        <v>133.41</v>
      </c>
      <c r="F365" s="248" t="s">
        <v>1211</v>
      </c>
      <c r="G365" s="248">
        <v>1290</v>
      </c>
      <c r="H365" s="248" t="s">
        <v>1211</v>
      </c>
      <c r="I365" s="248">
        <v>200</v>
      </c>
      <c r="J365" s="248">
        <v>1.72E-2</v>
      </c>
      <c r="K365" s="248">
        <v>0.70299999999999996</v>
      </c>
      <c r="L365" s="248">
        <v>0.41099999999999998</v>
      </c>
      <c r="M365" s="248">
        <v>0.41099999999999998</v>
      </c>
      <c r="N365" s="248" t="s">
        <v>1211</v>
      </c>
      <c r="O365" s="248">
        <v>7860</v>
      </c>
      <c r="P365" s="248">
        <v>7140</v>
      </c>
      <c r="Q365" s="248" t="s">
        <v>154</v>
      </c>
      <c r="R365" s="248">
        <v>347.15</v>
      </c>
      <c r="S365" s="248" t="s">
        <v>1211</v>
      </c>
      <c r="T365" s="248">
        <v>0.35535963302751999</v>
      </c>
      <c r="U365" s="248">
        <v>124</v>
      </c>
      <c r="V365" s="248" t="s">
        <v>1211</v>
      </c>
      <c r="W365" s="248">
        <v>69.400000000000006</v>
      </c>
      <c r="X365" s="248">
        <v>545</v>
      </c>
      <c r="Y365" s="248" t="s">
        <v>148</v>
      </c>
      <c r="Z365" s="248">
        <v>8</v>
      </c>
      <c r="AA365" s="248" t="s">
        <v>154</v>
      </c>
    </row>
    <row r="366" spans="1:27" ht="13.9" customHeight="1">
      <c r="A366" s="247" t="s">
        <v>890</v>
      </c>
      <c r="B366" s="247" t="s">
        <v>891</v>
      </c>
      <c r="C366" s="248" t="s">
        <v>145</v>
      </c>
      <c r="D366" s="248" t="s">
        <v>145</v>
      </c>
      <c r="E366" s="248">
        <v>133.41</v>
      </c>
      <c r="F366" s="248" t="s">
        <v>1211</v>
      </c>
      <c r="G366" s="248">
        <v>4590</v>
      </c>
      <c r="H366" s="248" t="s">
        <v>1211</v>
      </c>
      <c r="I366" s="248">
        <v>5</v>
      </c>
      <c r="J366" s="248">
        <v>8.2399999999999997E-4</v>
      </c>
      <c r="K366" s="248">
        <v>3.3700000000000001E-2</v>
      </c>
      <c r="L366" s="248">
        <v>1.7299999999999999E-2</v>
      </c>
      <c r="M366" s="248">
        <v>1.7299999999999999E-2</v>
      </c>
      <c r="N366" s="248" t="s">
        <v>1211</v>
      </c>
      <c r="O366" s="248">
        <v>9560</v>
      </c>
      <c r="P366" s="248">
        <v>8320</v>
      </c>
      <c r="Q366" s="248" t="s">
        <v>154</v>
      </c>
      <c r="R366" s="248">
        <v>386.95</v>
      </c>
      <c r="S366" s="248" t="s">
        <v>1211</v>
      </c>
      <c r="T366" s="248">
        <v>0.35965282392026998</v>
      </c>
      <c r="U366" s="248">
        <v>23</v>
      </c>
      <c r="V366" s="248" t="s">
        <v>1211</v>
      </c>
      <c r="W366" s="248">
        <v>11.4</v>
      </c>
      <c r="X366" s="248">
        <v>602</v>
      </c>
      <c r="Y366" s="248" t="s">
        <v>148</v>
      </c>
      <c r="Z366" s="248">
        <v>6</v>
      </c>
      <c r="AA366" s="248" t="s">
        <v>154</v>
      </c>
    </row>
    <row r="367" spans="1:27" ht="13.9" customHeight="1">
      <c r="A367" s="247" t="s">
        <v>892</v>
      </c>
      <c r="B367" s="247" t="s">
        <v>893</v>
      </c>
      <c r="C367" s="248" t="s">
        <v>145</v>
      </c>
      <c r="D367" s="248" t="s">
        <v>145</v>
      </c>
      <c r="E367" s="248">
        <v>131.38999999999999</v>
      </c>
      <c r="F367" s="248" t="s">
        <v>1211</v>
      </c>
      <c r="G367" s="248">
        <v>1280</v>
      </c>
      <c r="H367" s="248" t="s">
        <v>1211</v>
      </c>
      <c r="I367" s="248">
        <v>5</v>
      </c>
      <c r="J367" s="248">
        <v>9.8499999999999994E-3</v>
      </c>
      <c r="K367" s="248">
        <v>0.40300000000000002</v>
      </c>
      <c r="L367" s="248">
        <v>0.22700000000000001</v>
      </c>
      <c r="M367" s="248">
        <v>0.22700000000000001</v>
      </c>
      <c r="N367" s="248" t="s">
        <v>1211</v>
      </c>
      <c r="O367" s="248">
        <v>8350</v>
      </c>
      <c r="P367" s="248">
        <v>7500</v>
      </c>
      <c r="Q367" s="248" t="s">
        <v>154</v>
      </c>
      <c r="R367" s="248">
        <v>360.35</v>
      </c>
      <c r="S367" s="248" t="s">
        <v>1211</v>
      </c>
      <c r="T367" s="248">
        <v>0.35100350262697</v>
      </c>
      <c r="U367" s="248">
        <v>69</v>
      </c>
      <c r="V367" s="248" t="s">
        <v>1211</v>
      </c>
      <c r="W367" s="248">
        <v>37.200000000000003</v>
      </c>
      <c r="X367" s="248">
        <v>571</v>
      </c>
      <c r="Y367" s="248" t="s">
        <v>148</v>
      </c>
      <c r="Z367" s="248">
        <v>8</v>
      </c>
      <c r="AA367" s="248" t="s">
        <v>154</v>
      </c>
    </row>
    <row r="368" spans="1:27" ht="13.9" customHeight="1">
      <c r="A368" s="247" t="s">
        <v>894</v>
      </c>
      <c r="B368" s="247" t="s">
        <v>895</v>
      </c>
      <c r="C368" s="248" t="s">
        <v>146</v>
      </c>
      <c r="D368" s="248" t="s">
        <v>145</v>
      </c>
      <c r="E368" s="248">
        <v>197.45</v>
      </c>
      <c r="F368" s="248" t="s">
        <v>1211</v>
      </c>
      <c r="G368" s="248">
        <v>800</v>
      </c>
      <c r="H368" s="248" t="s">
        <v>1211</v>
      </c>
      <c r="I368" s="248" t="s">
        <v>147</v>
      </c>
      <c r="J368" s="248">
        <v>2.6000000000000001E-6</v>
      </c>
      <c r="K368" s="248">
        <v>1.06E-4</v>
      </c>
      <c r="L368" s="248">
        <v>3.9700000000000003E-5</v>
      </c>
      <c r="M368" s="248">
        <v>3.9700000000000003E-5</v>
      </c>
      <c r="N368" s="248" t="s">
        <v>1213</v>
      </c>
      <c r="O368" s="248">
        <v>13900</v>
      </c>
      <c r="P368" s="248">
        <v>10900</v>
      </c>
      <c r="Q368" s="248" t="s">
        <v>148</v>
      </c>
      <c r="R368" s="248">
        <v>519.15</v>
      </c>
      <c r="S368" s="248" t="s">
        <v>1211</v>
      </c>
      <c r="T368" s="248">
        <v>0.37733333333333002</v>
      </c>
      <c r="U368" s="248">
        <v>8.0000000000000002E-3</v>
      </c>
      <c r="V368" s="248" t="s">
        <v>1213</v>
      </c>
      <c r="W368" s="248">
        <v>2.8600000000000001E-3</v>
      </c>
      <c r="X368" s="248">
        <v>779</v>
      </c>
      <c r="Y368" s="258" t="s">
        <v>1214</v>
      </c>
      <c r="Z368" s="248" t="s">
        <v>147</v>
      </c>
      <c r="AA368" s="247"/>
    </row>
    <row r="369" spans="1:27" ht="13.9" customHeight="1">
      <c r="A369" s="247" t="s">
        <v>896</v>
      </c>
      <c r="B369" s="247" t="s">
        <v>897</v>
      </c>
      <c r="C369" s="248" t="s">
        <v>145</v>
      </c>
      <c r="D369" s="248" t="s">
        <v>145</v>
      </c>
      <c r="E369" s="248">
        <v>147.43</v>
      </c>
      <c r="F369" s="248" t="s">
        <v>1211</v>
      </c>
      <c r="G369" s="248">
        <v>1750</v>
      </c>
      <c r="H369" s="248" t="s">
        <v>1211</v>
      </c>
      <c r="I369" s="248" t="s">
        <v>147</v>
      </c>
      <c r="J369" s="248">
        <v>3.4299999999999999E-4</v>
      </c>
      <c r="K369" s="248">
        <v>1.4E-2</v>
      </c>
      <c r="L369" s="248">
        <v>6.6499999999999997E-3</v>
      </c>
      <c r="M369" s="248">
        <v>6.6499999999999997E-3</v>
      </c>
      <c r="N369" s="248" t="s">
        <v>1211</v>
      </c>
      <c r="O369" s="248">
        <v>10700</v>
      </c>
      <c r="P369" s="248">
        <v>8870</v>
      </c>
      <c r="Q369" s="248" t="s">
        <v>154</v>
      </c>
      <c r="R369" s="248">
        <v>430.15</v>
      </c>
      <c r="S369" s="248" t="s">
        <v>1211</v>
      </c>
      <c r="T369" s="248">
        <v>0.37220705521471997</v>
      </c>
      <c r="U369" s="248">
        <v>3.69</v>
      </c>
      <c r="V369" s="248" t="s">
        <v>1211</v>
      </c>
      <c r="W369" s="248">
        <v>1.68</v>
      </c>
      <c r="X369" s="248">
        <v>652</v>
      </c>
      <c r="Y369" s="248" t="s">
        <v>148</v>
      </c>
      <c r="Z369" s="248">
        <v>3.2</v>
      </c>
      <c r="AA369" s="248" t="s">
        <v>154</v>
      </c>
    </row>
    <row r="370" spans="1:27" ht="13.9" customHeight="1">
      <c r="A370" s="247" t="s">
        <v>898</v>
      </c>
      <c r="B370" s="247" t="s">
        <v>899</v>
      </c>
      <c r="C370" s="248" t="s">
        <v>145</v>
      </c>
      <c r="D370" s="248" t="s">
        <v>145</v>
      </c>
      <c r="E370" s="248">
        <v>145.41999999999999</v>
      </c>
      <c r="F370" s="248" t="s">
        <v>1211</v>
      </c>
      <c r="G370" s="248">
        <v>334</v>
      </c>
      <c r="H370" s="248" t="s">
        <v>1211</v>
      </c>
      <c r="I370" s="248" t="s">
        <v>147</v>
      </c>
      <c r="J370" s="248">
        <v>1.7600000000000001E-2</v>
      </c>
      <c r="K370" s="248">
        <v>0.72</v>
      </c>
      <c r="L370" s="248">
        <v>0.35199999999999998</v>
      </c>
      <c r="M370" s="248">
        <v>0.35199999999999998</v>
      </c>
      <c r="N370" s="248" t="s">
        <v>1211</v>
      </c>
      <c r="O370" s="248">
        <v>10300</v>
      </c>
      <c r="P370" s="248">
        <v>8560</v>
      </c>
      <c r="Q370" s="248" t="s">
        <v>148</v>
      </c>
      <c r="R370" s="248">
        <v>415.15</v>
      </c>
      <c r="S370" s="248" t="s">
        <v>1211</v>
      </c>
      <c r="T370" s="248">
        <v>0.37751164658635</v>
      </c>
      <c r="U370" s="248">
        <v>4.4000000000000004</v>
      </c>
      <c r="V370" s="248" t="s">
        <v>1211</v>
      </c>
      <c r="W370" s="248">
        <v>2.06</v>
      </c>
      <c r="X370" s="248">
        <v>623</v>
      </c>
      <c r="Y370" s="258" t="s">
        <v>1214</v>
      </c>
      <c r="Z370" s="248" t="s">
        <v>147</v>
      </c>
      <c r="AA370" s="247"/>
    </row>
    <row r="371" spans="1:27" ht="13.9" customHeight="1">
      <c r="A371" s="247" t="s">
        <v>900</v>
      </c>
      <c r="B371" s="247" t="s">
        <v>901</v>
      </c>
      <c r="C371" s="248" t="s">
        <v>145</v>
      </c>
      <c r="D371" s="248" t="s">
        <v>145</v>
      </c>
      <c r="E371" s="248">
        <v>101.19</v>
      </c>
      <c r="F371" s="248" t="s">
        <v>1211</v>
      </c>
      <c r="G371" s="248">
        <v>68600</v>
      </c>
      <c r="H371" s="248" t="s">
        <v>1211</v>
      </c>
      <c r="I371" s="248" t="s">
        <v>147</v>
      </c>
      <c r="J371" s="248">
        <v>1.4899999999999999E-4</v>
      </c>
      <c r="K371" s="248">
        <v>6.0899999999999999E-3</v>
      </c>
      <c r="L371" s="248">
        <v>3.3800000000000002E-3</v>
      </c>
      <c r="M371" s="248">
        <v>3.3800000000000002E-3</v>
      </c>
      <c r="N371" s="248" t="s">
        <v>1211</v>
      </c>
      <c r="O371" s="248">
        <v>8540</v>
      </c>
      <c r="P371" s="248">
        <v>7410</v>
      </c>
      <c r="Q371" s="248" t="s">
        <v>154</v>
      </c>
      <c r="R371" s="248">
        <v>362.45</v>
      </c>
      <c r="S371" s="248" t="s">
        <v>1211</v>
      </c>
      <c r="T371" s="248">
        <v>0.38477109783419999</v>
      </c>
      <c r="U371" s="248">
        <v>57.1</v>
      </c>
      <c r="V371" s="248" t="s">
        <v>1211</v>
      </c>
      <c r="W371" s="248">
        <v>30.4</v>
      </c>
      <c r="X371" s="248">
        <v>536</v>
      </c>
      <c r="Y371" s="248" t="s">
        <v>154</v>
      </c>
      <c r="Z371" s="248">
        <v>1.2</v>
      </c>
      <c r="AA371" s="248" t="s">
        <v>154</v>
      </c>
    </row>
    <row r="372" spans="1:27" ht="13.9" customHeight="1">
      <c r="A372" s="247" t="s">
        <v>902</v>
      </c>
      <c r="B372" s="247" t="s">
        <v>903</v>
      </c>
      <c r="C372" s="248" t="s">
        <v>145</v>
      </c>
      <c r="D372" s="248" t="s">
        <v>145</v>
      </c>
      <c r="E372" s="248">
        <v>84.040999999999997</v>
      </c>
      <c r="F372" s="248" t="s">
        <v>1211</v>
      </c>
      <c r="G372" s="248">
        <v>761</v>
      </c>
      <c r="H372" s="248" t="s">
        <v>1211</v>
      </c>
      <c r="I372" s="248" t="s">
        <v>147</v>
      </c>
      <c r="J372" s="248">
        <v>0.77</v>
      </c>
      <c r="K372" s="248">
        <v>31.5</v>
      </c>
      <c r="L372" s="248">
        <v>25.3</v>
      </c>
      <c r="M372" s="248">
        <v>25.3</v>
      </c>
      <c r="N372" s="248" t="s">
        <v>1211</v>
      </c>
      <c r="O372" s="248">
        <v>3520</v>
      </c>
      <c r="P372" s="248">
        <v>4540</v>
      </c>
      <c r="Q372" s="248" t="s">
        <v>154</v>
      </c>
      <c r="R372" s="248">
        <v>225.65</v>
      </c>
      <c r="S372" s="248" t="s">
        <v>1211</v>
      </c>
      <c r="T372" s="248">
        <v>0.36675752406834999</v>
      </c>
      <c r="U372" s="248">
        <v>9540</v>
      </c>
      <c r="V372" s="248" t="s">
        <v>1211</v>
      </c>
      <c r="W372" s="248">
        <v>7350</v>
      </c>
      <c r="X372" s="248">
        <v>346</v>
      </c>
      <c r="Y372" s="248" t="s">
        <v>154</v>
      </c>
      <c r="Z372" s="248" t="s">
        <v>147</v>
      </c>
      <c r="AA372" s="247"/>
    </row>
    <row r="373" spans="1:27" ht="13.9" customHeight="1">
      <c r="A373" s="247" t="s">
        <v>904</v>
      </c>
      <c r="B373" s="247" t="s">
        <v>905</v>
      </c>
      <c r="C373" s="248" t="s">
        <v>145</v>
      </c>
      <c r="D373" s="248" t="s">
        <v>145</v>
      </c>
      <c r="E373" s="248">
        <v>120.2</v>
      </c>
      <c r="F373" s="248" t="s">
        <v>1211</v>
      </c>
      <c r="G373" s="248">
        <v>75.2</v>
      </c>
      <c r="H373" s="248" t="s">
        <v>1211</v>
      </c>
      <c r="I373" s="248" t="s">
        <v>147</v>
      </c>
      <c r="J373" s="248">
        <v>4.3600000000000002E-3</v>
      </c>
      <c r="K373" s="248">
        <v>0.17799999999999999</v>
      </c>
      <c r="L373" s="248">
        <v>6.3500000000000001E-2</v>
      </c>
      <c r="M373" s="248">
        <v>6.3500000000000001E-2</v>
      </c>
      <c r="N373" s="248" t="s">
        <v>1211</v>
      </c>
      <c r="O373" s="248">
        <v>14600</v>
      </c>
      <c r="P373" s="248">
        <v>11700</v>
      </c>
      <c r="Q373" s="258" t="s">
        <v>1215</v>
      </c>
      <c r="R373" s="248">
        <v>449.25</v>
      </c>
      <c r="S373" s="248" t="s">
        <v>1211</v>
      </c>
      <c r="T373" s="248">
        <v>0.38436875376279001</v>
      </c>
      <c r="U373" s="248">
        <v>1.69</v>
      </c>
      <c r="V373" s="248" t="s">
        <v>1211</v>
      </c>
      <c r="W373" s="248">
        <v>0.57599999999999996</v>
      </c>
      <c r="X373" s="248">
        <v>664</v>
      </c>
      <c r="Y373" s="248" t="s">
        <v>154</v>
      </c>
      <c r="Z373" s="248">
        <v>0.8</v>
      </c>
      <c r="AA373" s="248" t="s">
        <v>154</v>
      </c>
    </row>
    <row r="374" spans="1:27" ht="13.9" customHeight="1">
      <c r="A374" s="247" t="s">
        <v>906</v>
      </c>
      <c r="B374" s="247" t="s">
        <v>907</v>
      </c>
      <c r="C374" s="248" t="s">
        <v>145</v>
      </c>
      <c r="D374" s="248" t="s">
        <v>145</v>
      </c>
      <c r="E374" s="248">
        <v>120.2</v>
      </c>
      <c r="F374" s="248" t="s">
        <v>1211</v>
      </c>
      <c r="G374" s="248">
        <v>57</v>
      </c>
      <c r="H374" s="248" t="s">
        <v>1211</v>
      </c>
      <c r="I374" s="248" t="s">
        <v>147</v>
      </c>
      <c r="J374" s="248">
        <v>6.1599999999999997E-3</v>
      </c>
      <c r="K374" s="248">
        <v>0.252</v>
      </c>
      <c r="L374" s="248">
        <v>0.111</v>
      </c>
      <c r="M374" s="248">
        <v>0.111</v>
      </c>
      <c r="N374" s="248" t="s">
        <v>1211</v>
      </c>
      <c r="O374" s="248">
        <v>11700</v>
      </c>
      <c r="P374" s="248">
        <v>9370</v>
      </c>
      <c r="Q374" s="248" t="s">
        <v>1222</v>
      </c>
      <c r="R374" s="248">
        <v>442.45</v>
      </c>
      <c r="S374" s="248" t="s">
        <v>1211</v>
      </c>
      <c r="T374" s="248">
        <v>0.38841072253890002</v>
      </c>
      <c r="U374" s="248">
        <v>2.1</v>
      </c>
      <c r="V374" s="248" t="s">
        <v>1211</v>
      </c>
      <c r="W374" s="248">
        <v>0.88700000000000001</v>
      </c>
      <c r="X374" s="248">
        <v>649</v>
      </c>
      <c r="Y374" s="248" t="s">
        <v>154</v>
      </c>
      <c r="Z374" s="248">
        <v>0.9</v>
      </c>
      <c r="AA374" s="248" t="s">
        <v>154</v>
      </c>
    </row>
    <row r="375" spans="1:27" ht="13.9" customHeight="1">
      <c r="A375" s="247" t="s">
        <v>908</v>
      </c>
      <c r="B375" s="247" t="s">
        <v>909</v>
      </c>
      <c r="C375" s="248" t="s">
        <v>145</v>
      </c>
      <c r="D375" s="248" t="s">
        <v>145</v>
      </c>
      <c r="E375" s="248">
        <v>120.2</v>
      </c>
      <c r="F375" s="248" t="s">
        <v>1211</v>
      </c>
      <c r="G375" s="248">
        <v>48.2</v>
      </c>
      <c r="H375" s="248" t="s">
        <v>1211</v>
      </c>
      <c r="I375" s="248" t="s">
        <v>147</v>
      </c>
      <c r="J375" s="248">
        <v>8.77E-3</v>
      </c>
      <c r="K375" s="248">
        <v>0.35899999999999999</v>
      </c>
      <c r="L375" s="248">
        <v>0.158</v>
      </c>
      <c r="M375" s="248">
        <v>0.158</v>
      </c>
      <c r="N375" s="248" t="s">
        <v>1211</v>
      </c>
      <c r="O375" s="248">
        <v>11600</v>
      </c>
      <c r="P375" s="248">
        <v>9320</v>
      </c>
      <c r="Q375" s="248" t="s">
        <v>1222</v>
      </c>
      <c r="R375" s="248">
        <v>437.85</v>
      </c>
      <c r="S375" s="248" t="s">
        <v>1211</v>
      </c>
      <c r="T375" s="248">
        <v>0.39240093518067998</v>
      </c>
      <c r="U375" s="248">
        <v>2.48</v>
      </c>
      <c r="V375" s="248" t="s">
        <v>1211</v>
      </c>
      <c r="W375" s="248">
        <v>1.05</v>
      </c>
      <c r="X375" s="248">
        <v>637</v>
      </c>
      <c r="Y375" s="248" t="s">
        <v>154</v>
      </c>
      <c r="Z375" s="248">
        <v>1</v>
      </c>
      <c r="AA375" s="248" t="s">
        <v>154</v>
      </c>
    </row>
    <row r="376" spans="1:27" ht="13.9" customHeight="1">
      <c r="A376" s="247" t="s">
        <v>910</v>
      </c>
      <c r="B376" s="247" t="s">
        <v>911</v>
      </c>
      <c r="C376" s="248" t="s">
        <v>145</v>
      </c>
      <c r="D376" s="248" t="s">
        <v>145</v>
      </c>
      <c r="E376" s="248">
        <v>697.62</v>
      </c>
      <c r="F376" s="248" t="s">
        <v>1211</v>
      </c>
      <c r="G376" s="248">
        <v>8</v>
      </c>
      <c r="H376" s="248" t="s">
        <v>1211</v>
      </c>
      <c r="I376" s="248" t="s">
        <v>147</v>
      </c>
      <c r="J376" s="248">
        <v>2.1800000000000001E-5</v>
      </c>
      <c r="K376" s="248">
        <v>8.9099999999999997E-4</v>
      </c>
      <c r="L376" s="248" t="s">
        <v>147</v>
      </c>
      <c r="M376" s="248">
        <v>8.9099999999999997E-4</v>
      </c>
      <c r="N376" s="248" t="s">
        <v>1213</v>
      </c>
      <c r="O376" s="248" t="s">
        <v>147</v>
      </c>
      <c r="P376" s="248" t="s">
        <v>147</v>
      </c>
      <c r="Q376" s="247"/>
      <c r="R376" s="248">
        <v>753.15</v>
      </c>
      <c r="S376" s="248" t="s">
        <v>1213</v>
      </c>
      <c r="T376" s="248">
        <v>0.3</v>
      </c>
      <c r="U376" s="248">
        <v>1.9000000000000001E-4</v>
      </c>
      <c r="V376" s="248" t="s">
        <v>1211</v>
      </c>
      <c r="W376" s="248" t="s">
        <v>147</v>
      </c>
      <c r="X376" s="248" t="s">
        <v>147</v>
      </c>
      <c r="Y376" s="247"/>
      <c r="Z376" s="248" t="s">
        <v>147</v>
      </c>
      <c r="AA376" s="247"/>
    </row>
    <row r="377" spans="1:27" ht="13.9" customHeight="1">
      <c r="A377" s="247" t="s">
        <v>912</v>
      </c>
      <c r="B377" s="247" t="s">
        <v>913</v>
      </c>
      <c r="C377" s="248" t="s">
        <v>146</v>
      </c>
      <c r="D377" s="248" t="s">
        <v>145</v>
      </c>
      <c r="E377" s="248">
        <v>238.03</v>
      </c>
      <c r="F377" s="248" t="s">
        <v>154</v>
      </c>
      <c r="G377" s="248" t="s">
        <v>147</v>
      </c>
      <c r="H377" s="247"/>
      <c r="I377" s="248">
        <v>30</v>
      </c>
      <c r="J377" s="248" t="s">
        <v>147</v>
      </c>
      <c r="K377" s="248" t="s">
        <v>147</v>
      </c>
      <c r="L377" s="248" t="s">
        <v>147</v>
      </c>
      <c r="M377" s="248" t="s">
        <v>147</v>
      </c>
      <c r="N377" s="247"/>
      <c r="O377" s="248">
        <v>110000</v>
      </c>
      <c r="P377" s="248">
        <v>99700</v>
      </c>
      <c r="Q377" s="248" t="s">
        <v>148</v>
      </c>
      <c r="R377" s="248">
        <v>4091.15</v>
      </c>
      <c r="S377" s="248" t="s">
        <v>154</v>
      </c>
      <c r="T377" s="248">
        <v>0.3</v>
      </c>
      <c r="U377" s="248">
        <v>0</v>
      </c>
      <c r="V377" s="258" t="s">
        <v>1238</v>
      </c>
      <c r="W377" s="248">
        <v>0</v>
      </c>
      <c r="X377" s="248">
        <v>13700</v>
      </c>
      <c r="Y377" s="248" t="s">
        <v>148</v>
      </c>
      <c r="Z377" s="248" t="s">
        <v>147</v>
      </c>
      <c r="AA377" s="247"/>
    </row>
    <row r="378" spans="1:27" ht="13.9" customHeight="1">
      <c r="A378" s="247" t="s">
        <v>914</v>
      </c>
      <c r="B378" s="247" t="s">
        <v>915</v>
      </c>
      <c r="C378" s="248" t="s">
        <v>146</v>
      </c>
      <c r="D378" s="248" t="s">
        <v>145</v>
      </c>
      <c r="E378" s="248">
        <v>89.094999999999999</v>
      </c>
      <c r="F378" s="248" t="s">
        <v>1211</v>
      </c>
      <c r="G378" s="248">
        <v>480000</v>
      </c>
      <c r="H378" s="248" t="s">
        <v>1211</v>
      </c>
      <c r="I378" s="248" t="s">
        <v>147</v>
      </c>
      <c r="J378" s="248">
        <v>6.43E-8</v>
      </c>
      <c r="K378" s="248">
        <v>2.6299999999999998E-6</v>
      </c>
      <c r="L378" s="248">
        <v>1.15E-6</v>
      </c>
      <c r="M378" s="248">
        <v>1.15E-6</v>
      </c>
      <c r="N378" s="248" t="s">
        <v>1213</v>
      </c>
      <c r="O378" s="248">
        <v>11800</v>
      </c>
      <c r="P378" s="248">
        <v>9530</v>
      </c>
      <c r="Q378" s="248" t="s">
        <v>148</v>
      </c>
      <c r="R378" s="248">
        <v>458.15</v>
      </c>
      <c r="S378" s="248" t="s">
        <v>1211</v>
      </c>
      <c r="T378" s="248">
        <v>0.37733333333333002</v>
      </c>
      <c r="U378" s="248">
        <v>0.26200000000000001</v>
      </c>
      <c r="V378" s="248" t="s">
        <v>1213</v>
      </c>
      <c r="W378" s="248">
        <v>0.11</v>
      </c>
      <c r="X378" s="248">
        <v>687</v>
      </c>
      <c r="Y378" s="258" t="s">
        <v>1214</v>
      </c>
      <c r="Z378" s="248" t="s">
        <v>147</v>
      </c>
      <c r="AA378" s="247"/>
    </row>
    <row r="379" spans="1:27" ht="13.9" customHeight="1">
      <c r="A379" s="247" t="s">
        <v>916</v>
      </c>
      <c r="B379" s="247" t="s">
        <v>917</v>
      </c>
      <c r="C379" s="248" t="s">
        <v>146</v>
      </c>
      <c r="D379" s="248" t="s">
        <v>145</v>
      </c>
      <c r="E379" s="248">
        <v>181.88</v>
      </c>
      <c r="F379" s="248" t="s">
        <v>1213</v>
      </c>
      <c r="G379" s="248">
        <v>700</v>
      </c>
      <c r="H379" s="248" t="s">
        <v>154</v>
      </c>
      <c r="I379" s="248" t="s">
        <v>147</v>
      </c>
      <c r="J379" s="248" t="s">
        <v>147</v>
      </c>
      <c r="K379" s="248" t="s">
        <v>147</v>
      </c>
      <c r="L379" s="248" t="s">
        <v>147</v>
      </c>
      <c r="M379" s="248" t="s">
        <v>147</v>
      </c>
      <c r="N379" s="247"/>
      <c r="O379" s="248" t="s">
        <v>147</v>
      </c>
      <c r="P379" s="248">
        <v>63000</v>
      </c>
      <c r="Q379" s="248" t="s">
        <v>148</v>
      </c>
      <c r="R379" s="248">
        <v>2023.15</v>
      </c>
      <c r="S379" s="248" t="s">
        <v>154</v>
      </c>
      <c r="T379" s="248">
        <v>0.3</v>
      </c>
      <c r="U379" s="248">
        <v>0</v>
      </c>
      <c r="V379" s="258" t="s">
        <v>1238</v>
      </c>
      <c r="W379" s="248" t="s">
        <v>147</v>
      </c>
      <c r="X379" s="248" t="s">
        <v>147</v>
      </c>
      <c r="Y379" s="247"/>
      <c r="Z379" s="248" t="s">
        <v>147</v>
      </c>
      <c r="AA379" s="247"/>
    </row>
    <row r="380" spans="1:27" ht="13.9" customHeight="1">
      <c r="A380" s="247" t="s">
        <v>918</v>
      </c>
      <c r="B380" s="247" t="s">
        <v>919</v>
      </c>
      <c r="C380" s="248" t="s">
        <v>187</v>
      </c>
      <c r="D380" s="248" t="s">
        <v>145</v>
      </c>
      <c r="E380" s="248">
        <v>50.94</v>
      </c>
      <c r="F380" s="248" t="s">
        <v>1213</v>
      </c>
      <c r="G380" s="248" t="s">
        <v>147</v>
      </c>
      <c r="H380" s="247"/>
      <c r="I380" s="248" t="s">
        <v>147</v>
      </c>
      <c r="J380" s="248" t="s">
        <v>147</v>
      </c>
      <c r="K380" s="248" t="s">
        <v>147</v>
      </c>
      <c r="L380" s="248" t="s">
        <v>147</v>
      </c>
      <c r="M380" s="248" t="s">
        <v>147</v>
      </c>
      <c r="N380" s="247"/>
      <c r="O380" s="248">
        <v>122000</v>
      </c>
      <c r="P380" s="248">
        <v>110000</v>
      </c>
      <c r="Q380" s="248" t="s">
        <v>1219</v>
      </c>
      <c r="R380" s="248">
        <v>3680.15</v>
      </c>
      <c r="S380" s="248" t="s">
        <v>154</v>
      </c>
      <c r="T380" s="248">
        <v>0.3</v>
      </c>
      <c r="U380" s="248" t="s">
        <v>147</v>
      </c>
      <c r="V380" s="247"/>
      <c r="W380" s="248" t="s">
        <v>147</v>
      </c>
      <c r="X380" s="248">
        <v>11300</v>
      </c>
      <c r="Y380" s="248" t="s">
        <v>148</v>
      </c>
      <c r="Z380" s="248" t="s">
        <v>147</v>
      </c>
      <c r="AA380" s="247"/>
    </row>
    <row r="381" spans="1:27" ht="13.9" customHeight="1">
      <c r="A381" s="247" t="s">
        <v>920</v>
      </c>
      <c r="B381" s="247" t="s">
        <v>921</v>
      </c>
      <c r="C381" s="248" t="s">
        <v>145</v>
      </c>
      <c r="D381" s="248" t="s">
        <v>145</v>
      </c>
      <c r="E381" s="248">
        <v>86.090999999999994</v>
      </c>
      <c r="F381" s="248" t="s">
        <v>1211</v>
      </c>
      <c r="G381" s="248">
        <v>20000</v>
      </c>
      <c r="H381" s="248" t="s">
        <v>1211</v>
      </c>
      <c r="I381" s="248" t="s">
        <v>147</v>
      </c>
      <c r="J381" s="248">
        <v>5.1099999999999995E-4</v>
      </c>
      <c r="K381" s="248">
        <v>2.0899999999999998E-2</v>
      </c>
      <c r="L381" s="248">
        <v>1.0999999999999999E-2</v>
      </c>
      <c r="M381" s="248">
        <v>1.0999999999999999E-2</v>
      </c>
      <c r="N381" s="248" t="s">
        <v>1213</v>
      </c>
      <c r="O381" s="248">
        <v>9260</v>
      </c>
      <c r="P381" s="248">
        <v>8270</v>
      </c>
      <c r="Q381" s="248" t="s">
        <v>154</v>
      </c>
      <c r="R381" s="248">
        <v>345.95</v>
      </c>
      <c r="S381" s="248" t="s">
        <v>1211</v>
      </c>
      <c r="T381" s="248">
        <v>0.37707203389831001</v>
      </c>
      <c r="U381" s="248">
        <v>90.2</v>
      </c>
      <c r="V381" s="248" t="s">
        <v>1211</v>
      </c>
      <c r="W381" s="248">
        <v>45.5</v>
      </c>
      <c r="X381" s="248">
        <v>519</v>
      </c>
      <c r="Y381" s="248" t="s">
        <v>154</v>
      </c>
      <c r="Z381" s="248">
        <v>2.6</v>
      </c>
      <c r="AA381" s="248" t="s">
        <v>154</v>
      </c>
    </row>
    <row r="382" spans="1:27" ht="13.9" customHeight="1">
      <c r="A382" s="247" t="s">
        <v>922</v>
      </c>
      <c r="B382" s="247" t="s">
        <v>923</v>
      </c>
      <c r="C382" s="248" t="s">
        <v>145</v>
      </c>
      <c r="D382" s="248" t="s">
        <v>145</v>
      </c>
      <c r="E382" s="248">
        <v>106.95</v>
      </c>
      <c r="F382" s="248" t="s">
        <v>1211</v>
      </c>
      <c r="G382" s="248">
        <v>7600</v>
      </c>
      <c r="H382" s="248" t="s">
        <v>1211</v>
      </c>
      <c r="I382" s="248" t="s">
        <v>147</v>
      </c>
      <c r="J382" s="248">
        <v>1.23E-2</v>
      </c>
      <c r="K382" s="248">
        <v>0.503</v>
      </c>
      <c r="L382" s="248">
        <v>0.34599999999999997</v>
      </c>
      <c r="M382" s="248">
        <v>0.34599999999999997</v>
      </c>
      <c r="N382" s="248" t="s">
        <v>1211</v>
      </c>
      <c r="O382" s="248">
        <v>5630</v>
      </c>
      <c r="P382" s="248">
        <v>5590</v>
      </c>
      <c r="Q382" s="248" t="s">
        <v>154</v>
      </c>
      <c r="R382" s="248">
        <v>288.95</v>
      </c>
      <c r="S382" s="248" t="s">
        <v>1211</v>
      </c>
      <c r="T382" s="248">
        <v>0.33605708245242999</v>
      </c>
      <c r="U382" s="248">
        <v>1030</v>
      </c>
      <c r="V382" s="248" t="s">
        <v>1211</v>
      </c>
      <c r="W382" s="248">
        <v>682</v>
      </c>
      <c r="X382" s="248">
        <v>473</v>
      </c>
      <c r="Y382" s="248" t="s">
        <v>148</v>
      </c>
      <c r="Z382" s="248">
        <v>9</v>
      </c>
      <c r="AA382" s="248" t="s">
        <v>154</v>
      </c>
    </row>
    <row r="383" spans="1:27" ht="13.9" customHeight="1">
      <c r="A383" s="247" t="s">
        <v>924</v>
      </c>
      <c r="B383" s="247" t="s">
        <v>925</v>
      </c>
      <c r="C383" s="248" t="s">
        <v>145</v>
      </c>
      <c r="D383" s="248" t="s">
        <v>145</v>
      </c>
      <c r="E383" s="248">
        <v>62.499000000000002</v>
      </c>
      <c r="F383" s="248" t="s">
        <v>1211</v>
      </c>
      <c r="G383" s="248">
        <v>8800</v>
      </c>
      <c r="H383" s="248" t="s">
        <v>1211</v>
      </c>
      <c r="I383" s="248">
        <v>2</v>
      </c>
      <c r="J383" s="248">
        <v>2.7799999999999998E-2</v>
      </c>
      <c r="K383" s="248">
        <v>1.1399999999999999</v>
      </c>
      <c r="L383" s="248">
        <v>0.83799999999999997</v>
      </c>
      <c r="M383" s="248">
        <v>0.83799999999999997</v>
      </c>
      <c r="N383" s="248" t="s">
        <v>1211</v>
      </c>
      <c r="O383" s="248">
        <v>4700</v>
      </c>
      <c r="P383" s="248">
        <v>4970</v>
      </c>
      <c r="Q383" s="248" t="s">
        <v>154</v>
      </c>
      <c r="R383" s="248">
        <v>259.85000000000002</v>
      </c>
      <c r="S383" s="248" t="s">
        <v>1211</v>
      </c>
      <c r="T383" s="248">
        <v>0.33644470588234998</v>
      </c>
      <c r="U383" s="248">
        <v>2980</v>
      </c>
      <c r="V383" s="248" t="s">
        <v>1213</v>
      </c>
      <c r="W383" s="248">
        <v>2110</v>
      </c>
      <c r="X383" s="248">
        <v>425</v>
      </c>
      <c r="Y383" s="248" t="s">
        <v>154</v>
      </c>
      <c r="Z383" s="248">
        <v>3.6</v>
      </c>
      <c r="AA383" s="248" t="s">
        <v>154</v>
      </c>
    </row>
    <row r="384" spans="1:27" ht="13.9" customHeight="1">
      <c r="A384" s="247" t="s">
        <v>927</v>
      </c>
      <c r="B384" s="247" t="s">
        <v>928</v>
      </c>
      <c r="C384" s="248" t="s">
        <v>145</v>
      </c>
      <c r="D384" s="248" t="s">
        <v>145</v>
      </c>
      <c r="E384" s="248">
        <v>106.17</v>
      </c>
      <c r="F384" s="248" t="s">
        <v>1211</v>
      </c>
      <c r="G384" s="248">
        <v>161</v>
      </c>
      <c r="H384" s="248" t="s">
        <v>1211</v>
      </c>
      <c r="I384" s="248" t="s">
        <v>147</v>
      </c>
      <c r="J384" s="248">
        <v>7.1799999999999998E-3</v>
      </c>
      <c r="K384" s="248">
        <v>0.29399999999999998</v>
      </c>
      <c r="L384" s="248">
        <v>0.14399999999999999</v>
      </c>
      <c r="M384" s="248">
        <v>0.14399999999999999</v>
      </c>
      <c r="N384" s="248" t="s">
        <v>1211</v>
      </c>
      <c r="O384" s="248">
        <v>10200</v>
      </c>
      <c r="P384" s="248">
        <v>8520</v>
      </c>
      <c r="Q384" s="248" t="s">
        <v>154</v>
      </c>
      <c r="R384" s="248">
        <v>412.25</v>
      </c>
      <c r="S384" s="248" t="s">
        <v>1211</v>
      </c>
      <c r="T384" s="248">
        <v>0.37851288701572</v>
      </c>
      <c r="U384" s="248">
        <v>8.2899999999999991</v>
      </c>
      <c r="V384" s="248" t="s">
        <v>1211</v>
      </c>
      <c r="W384" s="248">
        <v>3.89</v>
      </c>
      <c r="X384" s="248">
        <v>617</v>
      </c>
      <c r="Y384" s="248" t="s">
        <v>154</v>
      </c>
      <c r="Z384" s="248">
        <v>1.1000000000000001</v>
      </c>
      <c r="AA384" s="248" t="s">
        <v>154</v>
      </c>
    </row>
    <row r="385" spans="1:27" ht="13.9" customHeight="1">
      <c r="A385" s="247" t="s">
        <v>929</v>
      </c>
      <c r="B385" s="247" t="s">
        <v>930</v>
      </c>
      <c r="C385" s="248" t="s">
        <v>145</v>
      </c>
      <c r="D385" s="248" t="s">
        <v>145</v>
      </c>
      <c r="E385" s="248">
        <v>106.17</v>
      </c>
      <c r="F385" s="248" t="s">
        <v>1211</v>
      </c>
      <c r="G385" s="248">
        <v>178</v>
      </c>
      <c r="H385" s="248" t="s">
        <v>1211</v>
      </c>
      <c r="I385" s="248" t="s">
        <v>147</v>
      </c>
      <c r="J385" s="248">
        <v>5.1799999999999997E-3</v>
      </c>
      <c r="K385" s="248">
        <v>0.21199999999999999</v>
      </c>
      <c r="L385" s="248">
        <v>0.10299999999999999</v>
      </c>
      <c r="M385" s="248">
        <v>0.10299999999999999</v>
      </c>
      <c r="N385" s="248" t="s">
        <v>1211</v>
      </c>
      <c r="O385" s="248">
        <v>10400</v>
      </c>
      <c r="P385" s="248">
        <v>8660</v>
      </c>
      <c r="Q385" s="248" t="s">
        <v>154</v>
      </c>
      <c r="R385" s="248">
        <v>417.65</v>
      </c>
      <c r="S385" s="248" t="s">
        <v>1211</v>
      </c>
      <c r="T385" s="248">
        <v>0.37437064068796999</v>
      </c>
      <c r="U385" s="248">
        <v>6.61</v>
      </c>
      <c r="V385" s="248" t="s">
        <v>1211</v>
      </c>
      <c r="W385" s="248">
        <v>3.07</v>
      </c>
      <c r="X385" s="248">
        <v>630</v>
      </c>
      <c r="Y385" s="248" t="s">
        <v>154</v>
      </c>
      <c r="Z385" s="248">
        <v>0.9</v>
      </c>
      <c r="AA385" s="248" t="s">
        <v>154</v>
      </c>
    </row>
    <row r="386" spans="1:27" ht="13.9" customHeight="1">
      <c r="A386" s="247" t="s">
        <v>931</v>
      </c>
      <c r="B386" s="247" t="s">
        <v>932</v>
      </c>
      <c r="C386" s="248" t="s">
        <v>145</v>
      </c>
      <c r="D386" s="248" t="s">
        <v>145</v>
      </c>
      <c r="E386" s="248">
        <v>106.17</v>
      </c>
      <c r="F386" s="248" t="s">
        <v>1211</v>
      </c>
      <c r="G386" s="248">
        <v>162</v>
      </c>
      <c r="H386" s="248" t="s">
        <v>1211</v>
      </c>
      <c r="I386" s="248" t="s">
        <v>147</v>
      </c>
      <c r="J386" s="248">
        <v>6.8999999999999999E-3</v>
      </c>
      <c r="K386" s="248">
        <v>0.28199999999999997</v>
      </c>
      <c r="L386" s="248">
        <v>0.13800000000000001</v>
      </c>
      <c r="M386" s="248">
        <v>0.13800000000000001</v>
      </c>
      <c r="N386" s="248" t="s">
        <v>1211</v>
      </c>
      <c r="O386" s="248">
        <v>10200</v>
      </c>
      <c r="P386" s="248">
        <v>8530</v>
      </c>
      <c r="Q386" s="248" t="s">
        <v>154</v>
      </c>
      <c r="R386" s="248">
        <v>411.38</v>
      </c>
      <c r="S386" s="248" t="s">
        <v>1211</v>
      </c>
      <c r="T386" s="248">
        <v>0.37805391369265001</v>
      </c>
      <c r="U386" s="248">
        <v>8.84</v>
      </c>
      <c r="V386" s="248" t="s">
        <v>1211</v>
      </c>
      <c r="W386" s="248">
        <v>4.16</v>
      </c>
      <c r="X386" s="248">
        <v>616</v>
      </c>
      <c r="Y386" s="248" t="s">
        <v>154</v>
      </c>
      <c r="Z386" s="248">
        <v>1.1000000000000001</v>
      </c>
      <c r="AA386" s="248" t="s">
        <v>154</v>
      </c>
    </row>
    <row r="387" spans="1:27" ht="13.9" customHeight="1">
      <c r="A387" s="247" t="s">
        <v>116</v>
      </c>
      <c r="B387" s="247" t="s">
        <v>933</v>
      </c>
      <c r="C387" s="248" t="s">
        <v>145</v>
      </c>
      <c r="D387" s="248" t="s">
        <v>145</v>
      </c>
      <c r="E387" s="248">
        <v>106.17</v>
      </c>
      <c r="F387" s="248" t="s">
        <v>1211</v>
      </c>
      <c r="G387" s="248">
        <v>106</v>
      </c>
      <c r="H387" s="248" t="s">
        <v>1211</v>
      </c>
      <c r="I387" s="248">
        <v>10000</v>
      </c>
      <c r="J387" s="248">
        <v>6.6299999999999996E-3</v>
      </c>
      <c r="K387" s="248">
        <v>0.27100000000000002</v>
      </c>
      <c r="L387" s="248">
        <v>0.13300000000000001</v>
      </c>
      <c r="M387" s="248">
        <v>0.13300000000000001</v>
      </c>
      <c r="N387" s="248" t="s">
        <v>1211</v>
      </c>
      <c r="O387" s="248">
        <v>10200</v>
      </c>
      <c r="P387" s="248">
        <v>8520</v>
      </c>
      <c r="Q387" s="248" t="s">
        <v>1212</v>
      </c>
      <c r="R387" s="248">
        <v>411.65</v>
      </c>
      <c r="S387" s="248" t="s">
        <v>1211</v>
      </c>
      <c r="T387" s="248">
        <v>0.37515783363699001</v>
      </c>
      <c r="U387" s="248">
        <v>7.99</v>
      </c>
      <c r="V387" s="248" t="s">
        <v>1211</v>
      </c>
      <c r="W387" s="248">
        <v>3.77</v>
      </c>
      <c r="X387" s="248">
        <v>620</v>
      </c>
      <c r="Y387" s="248" t="s">
        <v>148</v>
      </c>
      <c r="Z387" s="248" t="s">
        <v>147</v>
      </c>
      <c r="AA387" s="247"/>
    </row>
    <row r="389" spans="1:27" ht="13.9" customHeight="1">
      <c r="A389" s="367" t="s">
        <v>1245</v>
      </c>
      <c r="B389" s="367"/>
      <c r="C389" s="367"/>
      <c r="D389" s="367"/>
      <c r="E389" s="367"/>
      <c r="F389" s="367"/>
      <c r="G389" s="367"/>
      <c r="H389" s="367"/>
      <c r="I389" s="367"/>
      <c r="J389" s="367"/>
      <c r="K389" s="367"/>
      <c r="L389" s="367"/>
      <c r="M389" s="367"/>
      <c r="N389" s="367"/>
      <c r="O389" s="367"/>
      <c r="P389" s="367"/>
      <c r="Q389" s="367"/>
      <c r="R389" s="367"/>
      <c r="S389" s="367"/>
      <c r="T389" s="367"/>
      <c r="U389" s="367"/>
      <c r="V389" s="367"/>
      <c r="W389" s="367"/>
      <c r="X389" s="367"/>
      <c r="Y389" s="367"/>
      <c r="Z389" s="367"/>
      <c r="AA389" s="367"/>
    </row>
  </sheetData>
  <autoFilter ref="A4:AA387" xr:uid="{00000000-0001-0000-0200-000000000000}"/>
  <mergeCells count="3">
    <mergeCell ref="A1:AA1"/>
    <mergeCell ref="A2:AA2"/>
    <mergeCell ref="A389:AA389"/>
  </mergeCells>
  <pageMargins left="0.05" right="0.05" top="0.5" bottom="0.5" header="0" footer="0"/>
  <pageSetup scale="14"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E1900F868F7B45ADA85E434EA0DF22" ma:contentTypeVersion="3" ma:contentTypeDescription="Create a new document." ma:contentTypeScope="" ma:versionID="bf6b5cd71ed215905c28a46a7305e566">
  <xsd:schema xmlns:xsd="http://www.w3.org/2001/XMLSchema" xmlns:xs="http://www.w3.org/2001/XMLSchema" xmlns:p="http://schemas.microsoft.com/office/2006/metadata/properties" xmlns:ns1="http://schemas.microsoft.com/sharepoint/v3" xmlns:ns2="3c698a21-732c-43fa-8aad-8c33bc8bd6c1" xmlns:ns3="4d0624c3-f678-473a-aaed-aa14d03be472" targetNamespace="http://schemas.microsoft.com/office/2006/metadata/properties" ma:root="true" ma:fieldsID="06017bfcf551974e74d689597dc8c339" ns1:_="" ns2:_="" ns3:_="">
    <xsd:import namespace="http://schemas.microsoft.com/sharepoint/v3"/>
    <xsd:import namespace="3c698a21-732c-43fa-8aad-8c33bc8bd6c1"/>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698a21-732c-43fa-8aad-8c33bc8bd6c1"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restriction base="dms:Choice">
          <xsd:enumeration value="Select..."/>
          <xsd:enumeration value="Asbestos"/>
          <xsd:enumeration value="Cleanup"/>
          <xsd:enumeration value="Drycleaner"/>
          <xsd:enumeration value="Emergency Response/spills"/>
          <xsd:enumeration value="HazWaste"/>
          <xsd:enumeration value="HHW"/>
          <xsd:enumeration value="HHR"/>
          <xsd:enumeration value="Mercury"/>
          <xsd:enumeration value="Toxics Reduction"/>
          <xsd:enumeration value="Household Hazardous Waste"/>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gram xmlns="3c698a21-732c-43fa-8aad-8c33bc8bd6c1">Cleanup</Program>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E3FEA4-68D8-4363-9587-1A609F849644}"/>
</file>

<file path=customXml/itemProps2.xml><?xml version="1.0" encoding="utf-8"?>
<ds:datastoreItem xmlns:ds="http://schemas.openxmlformats.org/officeDocument/2006/customXml" ds:itemID="{F492D102-D7D4-45B2-99C5-1A82AB4177C3}">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68c9f07a-98e6-448f-9be2-4258ebc44310"/>
    <ds:schemaRef ds:uri="http://purl.org/dc/elements/1.1/"/>
    <ds:schemaRef ds:uri="e25e8e4a-127a-423a-ba69-d4f2b53fe39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64CDB40-F683-4552-BB20-F0E4D07A59BA}">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Intro</vt:lpstr>
      <vt:lpstr>TPH</vt:lpstr>
      <vt:lpstr>Residential</vt:lpstr>
      <vt:lpstr>Commercial</vt:lpstr>
      <vt:lpstr>PDF Chronic</vt:lpstr>
      <vt:lpstr>Acute</vt:lpstr>
      <vt:lpstr>PDF Acute</vt:lpstr>
      <vt:lpstr>Air Inputs</vt:lpstr>
      <vt:lpstr>Chemical Properties</vt:lpstr>
      <vt:lpstr>'PDF Acute'!Print_Titles</vt:lpstr>
      <vt:lpstr>'PDF Chronic'!Print_Titles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subject/>
  <dc:creator>apache</dc:creator>
  <cp:keywords/>
  <dc:description/>
  <cp:lastModifiedBy>LANDES Franziska * DEQ</cp:lastModifiedBy>
  <cp:revision>1</cp:revision>
  <cp:lastPrinted>2025-06-05T17:46:56Z</cp:lastPrinted>
  <dcterms:created xsi:type="dcterms:W3CDTF">2023-05-11T23:00:08Z</dcterms:created>
  <dcterms:modified xsi:type="dcterms:W3CDTF">2025-06-05T17:52:08Z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0x0101005CE1900F868F7B45ADA85E434EA0DF22</vt:lpwstr>
  </property>
  <property fmtid="{D5CDD505-2E9C-101B-9397-08002B2CF9AE}" pid="3" name="MSIP_Label_db79d039-fcd0-4045-9c78-4cfb2eba0904_Enabled">
    <vt:lpwstr>true</vt:lpwstr>
  </property>
  <property fmtid="{D5CDD505-2E9C-101B-9397-08002B2CF9AE}" pid="4" name="MSIP_Label_db79d039-fcd0-4045-9c78-4cfb2eba0904_SetDate">
    <vt:lpwstr>2023-12-28T18:46:54Z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e403d24e-aae2-471b-998b-73a0e4d88e2d</vt:lpwstr>
  </property>
  <property fmtid="{D5CDD505-2E9C-101B-9397-08002B2CF9AE}" pid="9" name="MSIP_Label_db79d039-fcd0-4045-9c78-4cfb2eba0904_ContentBits">
    <vt:lpwstr>0</vt:lpwstr>
  </property>
  <property fmtid="{D5CDD505-2E9C-101B-9397-08002B2CF9AE}" pid="10" name="MediaServiceImageTags">
    <vt:lpwstr/>
  </property>
</Properties>
</file>