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deqhq1\AQCOMMON\CleanerAirOR\Forms\AQ520\"/>
    </mc:Choice>
  </mc:AlternateContent>
  <xr:revisionPtr revIDLastSave="0" documentId="13_ncr:1_{3CF59BFD-6FD1-4340-80DE-B767485F353B}" xr6:coauthVersionLast="47" xr6:coauthVersionMax="47" xr10:uidLastSave="{00000000-0000-0000-0000-000000000000}"/>
  <bookViews>
    <workbookView xWindow="-120" yWindow="-120" windowWidth="29040" windowHeight="15720" tabRatio="925" xr2:uid="{00000000-000D-0000-FFFF-FFFF00000000}"/>
  </bookViews>
  <sheets>
    <sheet name="README" sheetId="26" r:id="rId1"/>
    <sheet name="1. Facility Information" sheetId="1" r:id="rId2"/>
    <sheet name="2. TEUs &amp; Activities - EF" sheetId="18" r:id="rId3"/>
    <sheet name="3. Pollutant Emissions - EF" sheetId="19" r:id="rId4"/>
    <sheet name="4. TEUs &amp; Activities- MB" sheetId="20" r:id="rId5"/>
    <sheet name="5. Pollutant Emissions - MB" sheetId="21" r:id="rId6"/>
    <sheet name="DEQ Pollutant List" sheetId="17" r:id="rId7"/>
    <sheet name="RevHistory" sheetId="13" state="hidden" r:id="rId8"/>
  </sheets>
  <definedNames>
    <definedName name="_xlnm._FilterDatabase" localSheetId="2" hidden="1">'2. TEUs &amp; Activities - EF'!$A$8:$N$8</definedName>
    <definedName name="_xlnm._FilterDatabase" localSheetId="3" hidden="1">'3. Pollutant Emissions - EF'!$A$8:$T$8</definedName>
    <definedName name="_xlnm._FilterDatabase" localSheetId="4" hidden="1">'4. TEUs &amp; Activities- MB'!$A$8:$W$8</definedName>
    <definedName name="_xlnm._FilterDatabase" localSheetId="5" hidden="1">'5. Pollutant Emissions - MB'!$A$7:$N$7</definedName>
    <definedName name="_xlnm._FilterDatabase" localSheetId="6" hidden="1">'DEQ Pollutant List'!$A$6:$C$611</definedName>
    <definedName name="_Order1" hidden="1">255</definedName>
    <definedName name="_Order2" hidden="1">255</definedName>
    <definedName name="HAPs">#REF!</definedName>
    <definedName name="wrn.Confidential." localSheetId="6"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6"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1" l="1"/>
  <c r="A3" i="21"/>
  <c r="A2" i="21"/>
  <c r="A4" i="20"/>
  <c r="A3" i="20"/>
  <c r="A2" i="20"/>
  <c r="A4" i="19"/>
  <c r="A3" i="19"/>
  <c r="A2" i="19"/>
  <c r="A3" i="18"/>
  <c r="A2" i="18"/>
  <c r="A4" i="18"/>
  <c r="A1" i="17"/>
  <c r="A1" i="21" l="1"/>
  <c r="A1" i="20"/>
  <c r="A1" i="19"/>
  <c r="A1" i="18"/>
  <c r="E24" i="21" l="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E97" i="2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M13" i="21" a="1"/>
  <c r="M13" i="21" s="1"/>
  <c r="M14" i="21" a="1"/>
  <c r="M14" i="21" s="1"/>
  <c r="M15" i="21" a="1"/>
  <c r="M15" i="21" s="1"/>
  <c r="M16" i="21" a="1"/>
  <c r="M16" i="21" s="1"/>
  <c r="M17" i="21" a="1"/>
  <c r="M17" i="21" s="1"/>
  <c r="M18" i="21" a="1"/>
  <c r="M18" i="21" s="1"/>
  <c r="M19" i="21" a="1"/>
  <c r="M19" i="21" s="1"/>
  <c r="M20" i="21" a="1"/>
  <c r="M20" i="21" s="1"/>
  <c r="M21" i="21" a="1"/>
  <c r="M21" i="21" s="1"/>
  <c r="M22" i="21" a="1"/>
  <c r="M22" i="21" s="1"/>
  <c r="M23" i="21" a="1"/>
  <c r="M23" i="21" s="1"/>
  <c r="M24" i="21" a="1"/>
  <c r="M24" i="21" s="1"/>
  <c r="M25" i="21" a="1"/>
  <c r="M25" i="21" s="1"/>
  <c r="M26" i="21" a="1"/>
  <c r="M26" i="21" s="1"/>
  <c r="M27" i="21" a="1"/>
  <c r="M27" i="21" s="1"/>
  <c r="M28" i="21" a="1"/>
  <c r="M28" i="21" s="1"/>
  <c r="M29" i="21" a="1"/>
  <c r="M29" i="21" s="1"/>
  <c r="M30" i="21" a="1"/>
  <c r="M30" i="21" s="1"/>
  <c r="M31" i="21" a="1"/>
  <c r="M31" i="21" s="1"/>
  <c r="M32" i="21" a="1"/>
  <c r="M32" i="21" s="1"/>
  <c r="M33" i="21" a="1"/>
  <c r="M33" i="21" s="1"/>
  <c r="M37" i="21" a="1"/>
  <c r="M37" i="21" s="1"/>
  <c r="M38" i="21" a="1"/>
  <c r="M38" i="21" s="1"/>
  <c r="M39" i="21" a="1"/>
  <c r="M39" i="21" s="1"/>
  <c r="M40" i="21" a="1"/>
  <c r="M40" i="21" s="1"/>
  <c r="M41" i="21" a="1"/>
  <c r="M41" i="21" s="1"/>
  <c r="M42" i="21" a="1"/>
  <c r="M42" i="21" s="1"/>
  <c r="M43" i="21" a="1"/>
  <c r="M43" i="21" s="1"/>
  <c r="M44" i="21" a="1"/>
  <c r="M44" i="21" s="1"/>
  <c r="M45" i="21" a="1"/>
  <c r="M45" i="21" s="1"/>
  <c r="M46" i="21" a="1"/>
  <c r="M46" i="21" s="1"/>
  <c r="M47" i="21" a="1"/>
  <c r="M47" i="21"/>
  <c r="M48" i="21" a="1"/>
  <c r="M48" i="21" s="1"/>
  <c r="M49" i="21" a="1"/>
  <c r="M49" i="21" s="1"/>
  <c r="M50" i="21" a="1"/>
  <c r="M50" i="21" s="1"/>
  <c r="M51" i="21" a="1"/>
  <c r="M51" i="21" s="1"/>
  <c r="M52" i="21" a="1"/>
  <c r="M52" i="21" s="1"/>
  <c r="M53" i="21" a="1"/>
  <c r="M53" i="21" s="1"/>
  <c r="M54" i="21" a="1"/>
  <c r="M54" i="21" s="1"/>
  <c r="M55" i="21" a="1"/>
  <c r="M55" i="21"/>
  <c r="M56" i="21" a="1"/>
  <c r="M56" i="21" s="1"/>
  <c r="M57" i="21" a="1"/>
  <c r="M57" i="21" s="1"/>
  <c r="M58" i="21" a="1"/>
  <c r="M58" i="21" s="1"/>
  <c r="M59" i="21" a="1"/>
  <c r="M59" i="21" s="1"/>
  <c r="M60" i="21" a="1"/>
  <c r="M60" i="21" s="1"/>
  <c r="M61" i="21" a="1"/>
  <c r="M61" i="21" s="1"/>
  <c r="M62" i="21" a="1"/>
  <c r="M62" i="21" s="1"/>
  <c r="M63" i="21" a="1"/>
  <c r="M63" i="21" s="1"/>
  <c r="M64" i="21" a="1"/>
  <c r="M64" i="21" s="1"/>
  <c r="M65" i="21" a="1"/>
  <c r="M65" i="21" s="1"/>
  <c r="M66" i="21" a="1"/>
  <c r="M66" i="21" s="1"/>
  <c r="M67" i="21" a="1"/>
  <c r="M67" i="21" s="1"/>
  <c r="M68" i="21" a="1"/>
  <c r="M68" i="21" s="1"/>
  <c r="M69" i="21" a="1"/>
  <c r="M69" i="21" s="1"/>
  <c r="M70" i="21" a="1"/>
  <c r="M70" i="21" s="1"/>
  <c r="M71" i="21" a="1"/>
  <c r="M71" i="21" s="1"/>
  <c r="M72" i="21" a="1"/>
  <c r="M72" i="21" s="1"/>
  <c r="M73" i="21" a="1"/>
  <c r="M73" i="21" s="1"/>
  <c r="M74" i="21" a="1"/>
  <c r="M74" i="21" s="1"/>
  <c r="M75" i="21" a="1"/>
  <c r="M75" i="21" s="1"/>
  <c r="M76" i="21" a="1"/>
  <c r="M76" i="21" s="1"/>
  <c r="M77" i="21" a="1"/>
  <c r="M77" i="21" s="1"/>
  <c r="M78" i="21" a="1"/>
  <c r="M78" i="21" s="1"/>
  <c r="M79" i="21" a="1"/>
  <c r="M79" i="21"/>
  <c r="M80" i="21" a="1"/>
  <c r="M80" i="21" s="1"/>
  <c r="M81" i="21" a="1"/>
  <c r="M81" i="21" s="1"/>
  <c r="M82" i="21" a="1"/>
  <c r="M82" i="21" s="1"/>
  <c r="M83" i="21" a="1"/>
  <c r="M83" i="21" s="1"/>
  <c r="M84" i="21" a="1"/>
  <c r="M84" i="21" s="1"/>
  <c r="M85" i="21" a="1"/>
  <c r="M85" i="21" s="1"/>
  <c r="M86" i="21" a="1"/>
  <c r="M86" i="21" s="1"/>
  <c r="M87" i="21" a="1"/>
  <c r="M87" i="21"/>
  <c r="M88" i="21" a="1"/>
  <c r="M88" i="21" s="1"/>
  <c r="M89" i="21" a="1"/>
  <c r="M89" i="21" s="1"/>
  <c r="M90" i="21" a="1"/>
  <c r="M90" i="21" s="1"/>
  <c r="M91" i="21" a="1"/>
  <c r="M91" i="21" s="1"/>
  <c r="M92" i="21" a="1"/>
  <c r="M92" i="21" s="1"/>
  <c r="M93" i="21" a="1"/>
  <c r="M93" i="21" s="1"/>
  <c r="M94" i="21" a="1"/>
  <c r="M94" i="21" s="1"/>
  <c r="M95" i="21" a="1"/>
  <c r="M95" i="21" s="1"/>
  <c r="M96" i="21" a="1"/>
  <c r="M96" i="21" s="1"/>
  <c r="M97" i="21" a="1"/>
  <c r="M97" i="21" s="1"/>
  <c r="M98" i="21" a="1"/>
  <c r="M98" i="21" s="1"/>
  <c r="M99" i="21" a="1"/>
  <c r="M99" i="21" s="1"/>
  <c r="M100" i="21" a="1"/>
  <c r="M100" i="21" s="1"/>
  <c r="M101" i="21" a="1"/>
  <c r="M101" i="21" s="1"/>
  <c r="M102" i="21" a="1"/>
  <c r="M102" i="21" s="1"/>
  <c r="M103" i="21" a="1"/>
  <c r="M103" i="21" s="1"/>
  <c r="M104" i="21" a="1"/>
  <c r="M104" i="21" s="1"/>
  <c r="M105" i="21" a="1"/>
  <c r="M105" i="21" s="1"/>
  <c r="M106" i="21" a="1"/>
  <c r="M106" i="21" s="1"/>
  <c r="M107" i="21" a="1"/>
  <c r="M107" i="21" s="1"/>
  <c r="M108" i="21" a="1"/>
  <c r="M108" i="21" s="1"/>
  <c r="M109" i="21" a="1"/>
  <c r="M109" i="21" s="1"/>
  <c r="M110" i="21" a="1"/>
  <c r="M110" i="21" s="1"/>
  <c r="M111" i="21" a="1"/>
  <c r="M111" i="21"/>
  <c r="M112" i="21" a="1"/>
  <c r="M112" i="21" s="1"/>
  <c r="M113" i="21" a="1"/>
  <c r="M113" i="21" s="1"/>
  <c r="M114" i="21" a="1"/>
  <c r="M114" i="21" s="1"/>
  <c r="M115" i="21" a="1"/>
  <c r="M115" i="21" s="1"/>
  <c r="M116" i="21" a="1"/>
  <c r="M116" i="21" s="1"/>
  <c r="M117" i="21" a="1"/>
  <c r="M117" i="21" s="1"/>
  <c r="M118" i="21" a="1"/>
  <c r="M118" i="21" s="1"/>
  <c r="M119" i="21" a="1"/>
  <c r="M119" i="21"/>
  <c r="M120" i="21" a="1"/>
  <c r="M120" i="21" s="1"/>
  <c r="M121" i="21" a="1"/>
  <c r="M121" i="21" s="1"/>
  <c r="M122" i="21" a="1"/>
  <c r="M122" i="21" s="1"/>
  <c r="M123" i="21" a="1"/>
  <c r="M123" i="21" s="1"/>
  <c r="M124" i="21" a="1"/>
  <c r="M124" i="21" s="1"/>
  <c r="M125" i="21" a="1"/>
  <c r="M125" i="21" s="1"/>
  <c r="M126" i="21" a="1"/>
  <c r="M126" i="21" s="1"/>
  <c r="M127" i="21" a="1"/>
  <c r="M127" i="21" s="1"/>
  <c r="M128" i="21" a="1"/>
  <c r="M128" i="21" s="1"/>
  <c r="M129" i="21" a="1"/>
  <c r="M129" i="21" s="1"/>
  <c r="M130" i="21" a="1"/>
  <c r="M130" i="21" s="1"/>
  <c r="M131" i="21" a="1"/>
  <c r="M131" i="21" s="1"/>
  <c r="M132" i="21" a="1"/>
  <c r="M132" i="21" s="1"/>
  <c r="M133" i="21" a="1"/>
  <c r="M133" i="21" s="1"/>
  <c r="M134" i="21" a="1"/>
  <c r="M134" i="21" s="1"/>
  <c r="M135" i="21" a="1"/>
  <c r="M135" i="21" s="1"/>
  <c r="M136" i="21" a="1"/>
  <c r="M136" i="21" s="1"/>
  <c r="M137" i="21" a="1"/>
  <c r="M137" i="21" s="1"/>
  <c r="M138" i="21" a="1"/>
  <c r="M138" i="21" s="1"/>
  <c r="M139" i="21" a="1"/>
  <c r="M139" i="21" s="1"/>
  <c r="M140" i="21" a="1"/>
  <c r="M140" i="21" s="1"/>
  <c r="M141" i="21" a="1"/>
  <c r="M141" i="21" s="1"/>
  <c r="M142" i="21" a="1"/>
  <c r="M142" i="21" s="1"/>
  <c r="M143" i="21" a="1"/>
  <c r="M143" i="21"/>
  <c r="M144" i="21" a="1"/>
  <c r="M144" i="21" s="1"/>
  <c r="M145" i="21" a="1"/>
  <c r="M145" i="21" s="1"/>
  <c r="M146" i="21" a="1"/>
  <c r="M146" i="21" s="1"/>
  <c r="M147" i="21" a="1"/>
  <c r="M147" i="21" s="1"/>
  <c r="M148" i="21" a="1"/>
  <c r="M148" i="21" s="1"/>
  <c r="M149" i="21" a="1"/>
  <c r="M149" i="21" s="1"/>
  <c r="M150" i="21" a="1"/>
  <c r="M150" i="21" s="1"/>
  <c r="M151" i="21" a="1"/>
  <c r="M151" i="21"/>
  <c r="M152" i="21" a="1"/>
  <c r="M152" i="21" s="1"/>
  <c r="M153" i="21" a="1"/>
  <c r="M153" i="21" s="1"/>
  <c r="M154" i="21" a="1"/>
  <c r="M154" i="21" s="1"/>
  <c r="M155" i="21" a="1"/>
  <c r="M155" i="21" s="1"/>
  <c r="M156" i="21" a="1"/>
  <c r="M156" i="21" s="1"/>
  <c r="M157" i="21" a="1"/>
  <c r="M157" i="21" s="1"/>
  <c r="M158" i="21" a="1"/>
  <c r="M158" i="21" s="1"/>
  <c r="M159" i="21" a="1"/>
  <c r="M159" i="21" s="1"/>
  <c r="M160" i="21" a="1"/>
  <c r="M160" i="21" s="1"/>
  <c r="M161" i="21" a="1"/>
  <c r="M161" i="21" s="1"/>
  <c r="M162" i="21" a="1"/>
  <c r="M162" i="21" s="1"/>
  <c r="M163" i="21" a="1"/>
  <c r="M163" i="21" s="1"/>
  <c r="M164" i="21" a="1"/>
  <c r="M164" i="21" s="1"/>
  <c r="M165" i="21" a="1"/>
  <c r="M165" i="21" s="1"/>
  <c r="M166" i="21" a="1"/>
  <c r="M166" i="21" s="1"/>
  <c r="M167" i="21" a="1"/>
  <c r="M167" i="21" s="1"/>
  <c r="M168" i="21" a="1"/>
  <c r="M168" i="21" s="1"/>
  <c r="M169" i="21" a="1"/>
  <c r="M169" i="21" s="1"/>
  <c r="M170" i="21" a="1"/>
  <c r="M170" i="21" s="1"/>
  <c r="M171" i="21" a="1"/>
  <c r="M171" i="21" s="1"/>
  <c r="M172" i="21" a="1"/>
  <c r="M172" i="21" s="1"/>
  <c r="M173" i="21" a="1"/>
  <c r="M173" i="21" s="1"/>
  <c r="M174" i="21" a="1"/>
  <c r="M174" i="21" s="1"/>
  <c r="M175" i="21" a="1"/>
  <c r="M175" i="21"/>
  <c r="M176" i="21" a="1"/>
  <c r="M176" i="21" s="1"/>
  <c r="M177" i="21" a="1"/>
  <c r="M177" i="21" s="1"/>
  <c r="M178" i="21" a="1"/>
  <c r="M178" i="21" s="1"/>
  <c r="M179" i="21" a="1"/>
  <c r="M179" i="21" s="1"/>
  <c r="M180" i="21" a="1"/>
  <c r="M180" i="21" s="1"/>
  <c r="M181" i="21" a="1"/>
  <c r="M181" i="21" s="1"/>
  <c r="M182" i="21" a="1"/>
  <c r="M182" i="21" s="1"/>
  <c r="M183" i="21" a="1"/>
  <c r="M183" i="21"/>
  <c r="M184" i="21" a="1"/>
  <c r="M184" i="21" s="1"/>
  <c r="M185" i="21" a="1"/>
  <c r="M185" i="21" s="1"/>
  <c r="M186" i="21" a="1"/>
  <c r="M186" i="21" s="1"/>
  <c r="M187" i="21" a="1"/>
  <c r="M187" i="21" s="1"/>
  <c r="M188" i="21" a="1"/>
  <c r="M188" i="21" s="1"/>
  <c r="M189" i="21" a="1"/>
  <c r="M189" i="21" s="1"/>
  <c r="M190" i="21" a="1"/>
  <c r="M190" i="21" s="1"/>
  <c r="M191" i="21" a="1"/>
  <c r="M191" i="21" s="1"/>
  <c r="M192" i="21" a="1"/>
  <c r="M192" i="21" s="1"/>
  <c r="M193" i="21" a="1"/>
  <c r="M193" i="21" s="1"/>
  <c r="M194" i="21" a="1"/>
  <c r="M194" i="21" s="1"/>
  <c r="M195" i="21" a="1"/>
  <c r="M195" i="21" s="1"/>
  <c r="M196" i="21" a="1"/>
  <c r="M196" i="21" s="1"/>
  <c r="M197" i="21" a="1"/>
  <c r="M197" i="21" s="1"/>
  <c r="M198" i="21" a="1"/>
  <c r="M198" i="21" s="1"/>
  <c r="M199" i="21" a="1"/>
  <c r="M199" i="21" s="1"/>
  <c r="M200" i="21" a="1"/>
  <c r="M200" i="21" s="1"/>
  <c r="M201" i="21" a="1"/>
  <c r="M201" i="21" s="1"/>
  <c r="M202" i="21" a="1"/>
  <c r="M202" i="21" s="1"/>
  <c r="M203" i="21" a="1"/>
  <c r="M203" i="21" s="1"/>
  <c r="M204" i="21" a="1"/>
  <c r="M204" i="21" s="1"/>
  <c r="M205" i="21" a="1"/>
  <c r="M205" i="21" s="1"/>
  <c r="M206" i="21" a="1"/>
  <c r="M206" i="21" s="1"/>
  <c r="M207" i="21" a="1"/>
  <c r="M207" i="21"/>
  <c r="M208" i="21" a="1"/>
  <c r="M208" i="21" s="1"/>
  <c r="M209" i="21" a="1"/>
  <c r="M209" i="21" s="1"/>
  <c r="M210" i="21" a="1"/>
  <c r="M210" i="21" s="1"/>
  <c r="M211" i="21" a="1"/>
  <c r="M211" i="21" s="1"/>
  <c r="M212" i="21" a="1"/>
  <c r="M212" i="21" s="1"/>
  <c r="M213" i="21" a="1"/>
  <c r="M213" i="21" s="1"/>
  <c r="M214" i="21" a="1"/>
  <c r="M214" i="21" s="1"/>
  <c r="M215" i="21" a="1"/>
  <c r="M215" i="21"/>
  <c r="M216" i="21" a="1"/>
  <c r="M216" i="21" s="1"/>
  <c r="M217" i="21" a="1"/>
  <c r="M217" i="21" s="1"/>
  <c r="M218" i="21" a="1"/>
  <c r="M218" i="21" s="1"/>
  <c r="M219" i="21" a="1"/>
  <c r="M219" i="21" s="1"/>
  <c r="M220" i="21" a="1"/>
  <c r="M220" i="21" s="1"/>
  <c r="M221" i="21" a="1"/>
  <c r="M221" i="21" s="1"/>
  <c r="M222" i="21" a="1"/>
  <c r="M222" i="21" s="1"/>
  <c r="M223" i="21" a="1"/>
  <c r="M223" i="21" s="1"/>
  <c r="M224" i="21" a="1"/>
  <c r="M224" i="21" s="1"/>
  <c r="M225" i="21" a="1"/>
  <c r="M225" i="21" s="1"/>
  <c r="M226" i="21" a="1"/>
  <c r="M226" i="21" s="1"/>
  <c r="M227" i="21" a="1"/>
  <c r="M227" i="21" s="1"/>
  <c r="M228" i="21" a="1"/>
  <c r="M228" i="21" s="1"/>
  <c r="M229" i="21" a="1"/>
  <c r="M229" i="21" s="1"/>
  <c r="M230" i="21" a="1"/>
  <c r="M230" i="21" s="1"/>
  <c r="M231" i="21" a="1"/>
  <c r="M231" i="21" s="1"/>
  <c r="M232" i="21" a="1"/>
  <c r="M232" i="21" s="1"/>
  <c r="M233" i="21" a="1"/>
  <c r="M233" i="21" s="1"/>
  <c r="M234" i="21" a="1"/>
  <c r="M234" i="21" s="1"/>
  <c r="M235" i="21" a="1"/>
  <c r="M235" i="21" s="1"/>
  <c r="M236" i="21" a="1"/>
  <c r="M236" i="21" s="1"/>
  <c r="M237" i="21" a="1"/>
  <c r="M237" i="21" s="1"/>
  <c r="M238" i="21" a="1"/>
  <c r="M238" i="21" s="1"/>
  <c r="M239" i="21" a="1"/>
  <c r="M239" i="21"/>
  <c r="M240" i="21" a="1"/>
  <c r="M240" i="21" s="1"/>
  <c r="M241" i="21" a="1"/>
  <c r="M241" i="21" s="1"/>
  <c r="M242" i="21" a="1"/>
  <c r="M242" i="21" s="1"/>
  <c r="M243" i="21" a="1"/>
  <c r="M243" i="21" s="1"/>
  <c r="M244" i="21" a="1"/>
  <c r="M244" i="21" s="1"/>
  <c r="M245" i="21" a="1"/>
  <c r="M245" i="21" s="1"/>
  <c r="M246" i="21" a="1"/>
  <c r="M246" i="21" s="1"/>
  <c r="M247" i="21" a="1"/>
  <c r="M247" i="21"/>
  <c r="M248" i="21" a="1"/>
  <c r="M248" i="21" s="1"/>
  <c r="M249" i="21" a="1"/>
  <c r="M249" i="21" s="1"/>
  <c r="M250" i="21" a="1"/>
  <c r="M250" i="21" s="1"/>
  <c r="M251" i="21" a="1"/>
  <c r="M251" i="21" s="1"/>
  <c r="M252" i="21" a="1"/>
  <c r="M252" i="21" s="1"/>
  <c r="M253" i="21" a="1"/>
  <c r="M253" i="21" s="1"/>
  <c r="M254" i="21" a="1"/>
  <c r="M254" i="21" s="1"/>
  <c r="M255" i="21" a="1"/>
  <c r="M255" i="21" s="1"/>
  <c r="M256" i="21" a="1"/>
  <c r="M256" i="21" s="1"/>
  <c r="M257" i="21" a="1"/>
  <c r="M257" i="21" s="1"/>
  <c r="M258" i="21" a="1"/>
  <c r="M258" i="21" s="1"/>
  <c r="M259" i="21" a="1"/>
  <c r="M259" i="21" s="1"/>
  <c r="M260" i="21" a="1"/>
  <c r="M260" i="21" s="1"/>
  <c r="M261" i="21" a="1"/>
  <c r="M261" i="21" s="1"/>
  <c r="M262" i="21" a="1"/>
  <c r="M262" i="21" s="1"/>
  <c r="M263" i="21" a="1"/>
  <c r="M263" i="21" s="1"/>
  <c r="M264" i="21" a="1"/>
  <c r="M264" i="21" s="1"/>
  <c r="M265" i="21" a="1"/>
  <c r="M265" i="21" s="1"/>
  <c r="M266" i="21" a="1"/>
  <c r="M266" i="21" s="1"/>
  <c r="M267" i="21" a="1"/>
  <c r="M267" i="21" s="1"/>
  <c r="M268" i="21" a="1"/>
  <c r="M268" i="21" s="1"/>
  <c r="M269" i="21" a="1"/>
  <c r="M269" i="21" s="1"/>
  <c r="M270" i="21" a="1"/>
  <c r="M270" i="21" s="1"/>
  <c r="M271" i="21" a="1"/>
  <c r="M271" i="21"/>
  <c r="M272" i="21" a="1"/>
  <c r="M272" i="21" s="1"/>
  <c r="M273" i="21" a="1"/>
  <c r="M273" i="21" s="1"/>
  <c r="M274" i="21" a="1"/>
  <c r="M274" i="21" s="1"/>
  <c r="M275" i="21" a="1"/>
  <c r="M275" i="21" s="1"/>
  <c r="M276" i="21" a="1"/>
  <c r="M276" i="21" s="1"/>
  <c r="M277" i="21" a="1"/>
  <c r="M277" i="21" s="1"/>
  <c r="M278" i="21" a="1"/>
  <c r="M278" i="21" s="1"/>
  <c r="M279" i="21" a="1"/>
  <c r="M279" i="21"/>
  <c r="M280" i="21" a="1"/>
  <c r="M280" i="21" s="1"/>
  <c r="M281" i="21" a="1"/>
  <c r="M281" i="21" s="1"/>
  <c r="M282" i="21" a="1"/>
  <c r="M282" i="21" s="1"/>
  <c r="M283" i="21" a="1"/>
  <c r="M283" i="21" s="1"/>
  <c r="M284" i="21" a="1"/>
  <c r="M284" i="21" s="1"/>
  <c r="M285" i="21" a="1"/>
  <c r="M285" i="21" s="1"/>
  <c r="M286" i="21" a="1"/>
  <c r="M286" i="21" s="1"/>
  <c r="M287" i="21" a="1"/>
  <c r="M287" i="21" s="1"/>
  <c r="M288" i="21" a="1"/>
  <c r="M288" i="21" s="1"/>
  <c r="M289" i="21" a="1"/>
  <c r="M289" i="21" s="1"/>
  <c r="M290" i="21" a="1"/>
  <c r="M290" i="21" s="1"/>
  <c r="M291" i="21" a="1"/>
  <c r="M291" i="21" s="1"/>
  <c r="M292" i="21" a="1"/>
  <c r="M292" i="21" s="1"/>
  <c r="M293" i="21" a="1"/>
  <c r="M293" i="21" s="1"/>
  <c r="M294" i="21" a="1"/>
  <c r="M294" i="21" s="1"/>
  <c r="M295" i="21" a="1"/>
  <c r="M295" i="21" s="1"/>
  <c r="M296" i="21" a="1"/>
  <c r="M296" i="21" s="1"/>
  <c r="M297" i="21" a="1"/>
  <c r="M297" i="21" s="1"/>
  <c r="M298" i="21" a="1"/>
  <c r="M298" i="21" s="1"/>
  <c r="M299" i="21" a="1"/>
  <c r="M299" i="21" s="1"/>
  <c r="M300" i="21" a="1"/>
  <c r="M300" i="21" s="1"/>
  <c r="M301" i="21" a="1"/>
  <c r="M301" i="21" s="1"/>
  <c r="M302" i="21" a="1"/>
  <c r="M302" i="21" s="1"/>
  <c r="M303" i="21" a="1"/>
  <c r="M303" i="21"/>
  <c r="M304" i="21" a="1"/>
  <c r="M304" i="21" s="1"/>
  <c r="M305" i="21" a="1"/>
  <c r="M305" i="21" s="1"/>
  <c r="M306" i="21" a="1"/>
  <c r="M306" i="21" s="1"/>
  <c r="M307" i="21" a="1"/>
  <c r="M307" i="21" s="1"/>
  <c r="M308" i="21" a="1"/>
  <c r="M308" i="21" s="1"/>
  <c r="M309" i="21" a="1"/>
  <c r="M309" i="21" s="1"/>
  <c r="M310" i="21" a="1"/>
  <c r="M310" i="21" s="1"/>
  <c r="M311" i="21" a="1"/>
  <c r="M311" i="21"/>
  <c r="M312" i="21" a="1"/>
  <c r="M312" i="21" s="1"/>
  <c r="M313" i="21" a="1"/>
  <c r="M313" i="21" s="1"/>
  <c r="M314" i="21" a="1"/>
  <c r="M314" i="21" s="1"/>
  <c r="M315" i="21" a="1"/>
  <c r="M315" i="21" s="1"/>
  <c r="M316" i="21" a="1"/>
  <c r="M316" i="21" s="1"/>
  <c r="M317" i="21" a="1"/>
  <c r="M317" i="21" s="1"/>
  <c r="M318" i="21" a="1"/>
  <c r="M318" i="21" s="1"/>
  <c r="M319" i="21" a="1"/>
  <c r="M319" i="21" s="1"/>
  <c r="M320" i="21" a="1"/>
  <c r="M320" i="21" s="1"/>
  <c r="M321" i="21" a="1"/>
  <c r="M321" i="21" s="1"/>
  <c r="M322" i="21" a="1"/>
  <c r="M322" i="21" s="1"/>
  <c r="M323" i="21" a="1"/>
  <c r="M323" i="21" s="1"/>
  <c r="M324" i="21" a="1"/>
  <c r="M324" i="21" s="1"/>
  <c r="M325" i="21" a="1"/>
  <c r="M325" i="21" s="1"/>
  <c r="M326" i="21" a="1"/>
  <c r="M326" i="21" s="1"/>
  <c r="M327" i="21" a="1"/>
  <c r="M327" i="21" s="1"/>
  <c r="M328" i="21" a="1"/>
  <c r="M328" i="21" s="1"/>
  <c r="M329" i="21" a="1"/>
  <c r="M329" i="21" s="1"/>
  <c r="M330" i="21" a="1"/>
  <c r="M330" i="21" s="1"/>
  <c r="M331" i="21" a="1"/>
  <c r="M331" i="21" s="1"/>
  <c r="M332" i="21" a="1"/>
  <c r="M332" i="21" s="1"/>
  <c r="M333" i="21" a="1"/>
  <c r="M333" i="21" s="1"/>
  <c r="M334" i="21" a="1"/>
  <c r="M334" i="21" s="1"/>
  <c r="M335" i="21" a="1"/>
  <c r="M335" i="21"/>
  <c r="M336" i="21" a="1"/>
  <c r="M336" i="21" s="1"/>
  <c r="M337" i="21" a="1"/>
  <c r="M337" i="21" s="1"/>
  <c r="M338" i="21" a="1"/>
  <c r="M338" i="21" s="1"/>
  <c r="M339" i="21" a="1"/>
  <c r="M339" i="21" s="1"/>
  <c r="M340" i="21" a="1"/>
  <c r="M340" i="21" s="1"/>
  <c r="M341" i="21" a="1"/>
  <c r="M341" i="21" s="1"/>
  <c r="M342" i="21" a="1"/>
  <c r="M342" i="21" s="1"/>
  <c r="M343" i="21" a="1"/>
  <c r="M343" i="21"/>
  <c r="M344" i="21" a="1"/>
  <c r="M344" i="21" s="1"/>
  <c r="M345" i="21" a="1"/>
  <c r="M345" i="21" s="1"/>
  <c r="M346" i="21" a="1"/>
  <c r="M346" i="21" s="1"/>
  <c r="M347" i="21" a="1"/>
  <c r="M347" i="21" s="1"/>
  <c r="M348" i="21" a="1"/>
  <c r="M348" i="21" s="1"/>
  <c r="M349" i="21" a="1"/>
  <c r="M349" i="21" s="1"/>
  <c r="M350" i="21" a="1"/>
  <c r="M350" i="21" s="1"/>
  <c r="M351" i="21" a="1"/>
  <c r="M351" i="21" s="1"/>
  <c r="M352" i="21" a="1"/>
  <c r="M352" i="21" s="1"/>
  <c r="M353" i="21" a="1"/>
  <c r="M353" i="21" s="1"/>
  <c r="M354" i="21" a="1"/>
  <c r="M354" i="21" s="1"/>
  <c r="M355" i="21" a="1"/>
  <c r="M355" i="21" s="1"/>
  <c r="M356" i="21" a="1"/>
  <c r="M356" i="21" s="1"/>
  <c r="M357" i="21" a="1"/>
  <c r="M357" i="21" s="1"/>
  <c r="M358" i="21" a="1"/>
  <c r="M358" i="21" s="1"/>
  <c r="M359" i="21" a="1"/>
  <c r="M359" i="21" s="1"/>
  <c r="M360" i="21" a="1"/>
  <c r="M360" i="21" s="1"/>
  <c r="M361" i="21" a="1"/>
  <c r="M361" i="21" s="1"/>
  <c r="M362" i="21" a="1"/>
  <c r="M362" i="21" s="1"/>
  <c r="M363" i="21" a="1"/>
  <c r="M363" i="21" s="1"/>
  <c r="M364" i="21" a="1"/>
  <c r="M364" i="21" s="1"/>
  <c r="M365" i="21" a="1"/>
  <c r="M365" i="21" s="1"/>
  <c r="M366" i="21" a="1"/>
  <c r="M366" i="21" s="1"/>
  <c r="M367" i="21" a="1"/>
  <c r="M367" i="21"/>
  <c r="M368" i="21" a="1"/>
  <c r="M368" i="21" s="1"/>
  <c r="M369" i="21" a="1"/>
  <c r="M369" i="21" s="1"/>
  <c r="M370" i="21" a="1"/>
  <c r="M370" i="21" s="1"/>
  <c r="M371" i="21" a="1"/>
  <c r="M371" i="21" s="1"/>
  <c r="M372" i="21" a="1"/>
  <c r="M372" i="21" s="1"/>
  <c r="M373" i="21" a="1"/>
  <c r="M373" i="21" s="1"/>
  <c r="M374" i="21" a="1"/>
  <c r="M374" i="21" s="1"/>
  <c r="M375" i="21" a="1"/>
  <c r="M375" i="21"/>
  <c r="M376" i="21" a="1"/>
  <c r="M376" i="21" s="1"/>
  <c r="M377" i="21" a="1"/>
  <c r="M377" i="21" s="1"/>
  <c r="M378" i="21" a="1"/>
  <c r="M378" i="21" s="1"/>
  <c r="M379" i="21" a="1"/>
  <c r="M379" i="21" s="1"/>
  <c r="M380" i="21" a="1"/>
  <c r="M380" i="21" s="1"/>
  <c r="M381" i="21" a="1"/>
  <c r="M381" i="21" s="1"/>
  <c r="M382" i="21" a="1"/>
  <c r="M382" i="21" s="1"/>
  <c r="M383" i="21" a="1"/>
  <c r="M383" i="21" s="1"/>
  <c r="M384" i="21" a="1"/>
  <c r="M384" i="21" s="1"/>
  <c r="M385" i="21" a="1"/>
  <c r="M385" i="21" s="1"/>
  <c r="M386" i="21" a="1"/>
  <c r="M386" i="21" s="1"/>
  <c r="M387" i="21" a="1"/>
  <c r="M387" i="21" s="1"/>
  <c r="M388" i="21" a="1"/>
  <c r="M388" i="21" s="1"/>
  <c r="M389" i="21" a="1"/>
  <c r="M389" i="21" s="1"/>
  <c r="M390" i="21" a="1"/>
  <c r="M390" i="21" s="1"/>
  <c r="M391" i="21" a="1"/>
  <c r="M391" i="21" s="1"/>
  <c r="M392" i="21" a="1"/>
  <c r="M392" i="21" s="1"/>
  <c r="M393" i="21" a="1"/>
  <c r="M393" i="21" s="1"/>
  <c r="M394" i="21" a="1"/>
  <c r="M394" i="21" s="1"/>
  <c r="M395" i="21" a="1"/>
  <c r="M395" i="21" s="1"/>
  <c r="M396" i="21" a="1"/>
  <c r="M396" i="21" s="1"/>
  <c r="M397" i="21" a="1"/>
  <c r="M397" i="21" s="1"/>
  <c r="M398" i="21" a="1"/>
  <c r="M398" i="21" s="1"/>
  <c r="M399" i="21" a="1"/>
  <c r="M399" i="21"/>
  <c r="M400" i="21" a="1"/>
  <c r="M400" i="21" s="1"/>
  <c r="M401" i="21" a="1"/>
  <c r="M401" i="21" s="1"/>
  <c r="M402" i="21" a="1"/>
  <c r="M402" i="21" s="1"/>
  <c r="M403" i="21" a="1"/>
  <c r="M403" i="21" s="1"/>
  <c r="M404" i="21" a="1"/>
  <c r="M404" i="21" s="1"/>
  <c r="M405" i="21" a="1"/>
  <c r="M405" i="21" s="1"/>
  <c r="M406" i="21" a="1"/>
  <c r="M406" i="21" s="1"/>
  <c r="M407" i="21" a="1"/>
  <c r="M407" i="21"/>
  <c r="M408" i="21" a="1"/>
  <c r="M408" i="21" s="1"/>
  <c r="M409" i="21" a="1"/>
  <c r="M409" i="21" s="1"/>
  <c r="M410" i="21" a="1"/>
  <c r="M410" i="21" s="1"/>
  <c r="M411" i="21" a="1"/>
  <c r="M411" i="21" s="1"/>
  <c r="M412" i="21" a="1"/>
  <c r="M412" i="21" s="1"/>
  <c r="M413" i="21" a="1"/>
  <c r="M413" i="21" s="1"/>
  <c r="M414" i="21" a="1"/>
  <c r="M414" i="21" s="1"/>
  <c r="M415" i="21" a="1"/>
  <c r="M415" i="21" s="1"/>
  <c r="M416" i="21" a="1"/>
  <c r="M416" i="21" s="1"/>
  <c r="M417" i="21" a="1"/>
  <c r="M417" i="21" s="1"/>
  <c r="M418" i="21" a="1"/>
  <c r="M418" i="21" s="1"/>
  <c r="M419" i="21" a="1"/>
  <c r="M419" i="21" s="1"/>
  <c r="M420" i="21" a="1"/>
  <c r="M420" i="21" s="1"/>
  <c r="M421" i="21" a="1"/>
  <c r="M421" i="21" s="1"/>
  <c r="M422" i="21" a="1"/>
  <c r="M422" i="21" s="1"/>
  <c r="M423" i="21" a="1"/>
  <c r="M423" i="21" s="1"/>
  <c r="M424" i="21" a="1"/>
  <c r="M424" i="21" s="1"/>
  <c r="M425" i="21" a="1"/>
  <c r="M425" i="21" s="1"/>
  <c r="M426" i="21" a="1"/>
  <c r="M426" i="21" s="1"/>
  <c r="M427" i="21" a="1"/>
  <c r="M427" i="21" s="1"/>
  <c r="M428" i="21" a="1"/>
  <c r="M428" i="21" s="1"/>
  <c r="M429" i="21" a="1"/>
  <c r="M429" i="21" s="1"/>
  <c r="M430" i="21" a="1"/>
  <c r="M430" i="21" s="1"/>
  <c r="M431" i="21" a="1"/>
  <c r="M431" i="21"/>
  <c r="M432" i="21" a="1"/>
  <c r="M432" i="21" s="1"/>
  <c r="M433" i="21" a="1"/>
  <c r="M433" i="21" s="1"/>
  <c r="M434" i="21" a="1"/>
  <c r="M434" i="21" s="1"/>
  <c r="M435" i="21" a="1"/>
  <c r="M435" i="21" s="1"/>
  <c r="M436" i="21" a="1"/>
  <c r="M436" i="21" s="1"/>
  <c r="M437" i="21" a="1"/>
  <c r="M437" i="21" s="1"/>
  <c r="M438" i="21" a="1"/>
  <c r="M438" i="21" s="1"/>
  <c r="M439" i="21" a="1"/>
  <c r="M439" i="21"/>
  <c r="M440" i="21" a="1"/>
  <c r="M440" i="21" s="1"/>
  <c r="M441" i="21" a="1"/>
  <c r="M441" i="21" s="1"/>
  <c r="M442" i="21" a="1"/>
  <c r="M442" i="21" s="1"/>
  <c r="M443" i="21" a="1"/>
  <c r="M443" i="21" s="1"/>
  <c r="M444" i="21" a="1"/>
  <c r="M444" i="21" s="1"/>
  <c r="M445" i="21" a="1"/>
  <c r="M445" i="21" s="1"/>
  <c r="M446" i="21" a="1"/>
  <c r="M446" i="21" s="1"/>
  <c r="M447" i="21" a="1"/>
  <c r="M447" i="21" s="1"/>
  <c r="M448" i="21" a="1"/>
  <c r="M448" i="21" s="1"/>
  <c r="M449" i="21" a="1"/>
  <c r="M449" i="21" s="1"/>
  <c r="M450" i="21" a="1"/>
  <c r="M450" i="21" s="1"/>
  <c r="M451" i="21" a="1"/>
  <c r="M451" i="21" s="1"/>
  <c r="M452" i="21" a="1"/>
  <c r="M452" i="21" s="1"/>
  <c r="M453" i="21" a="1"/>
  <c r="M453" i="21" s="1"/>
  <c r="M454" i="21" a="1"/>
  <c r="M454" i="21" s="1"/>
  <c r="M455" i="21" a="1"/>
  <c r="M455" i="21" s="1"/>
  <c r="M456" i="21" a="1"/>
  <c r="M456" i="21" s="1"/>
  <c r="M457" i="21" a="1"/>
  <c r="M457" i="21" s="1"/>
  <c r="M458" i="21" a="1"/>
  <c r="M458" i="21" s="1"/>
  <c r="M459" i="21" a="1"/>
  <c r="M459" i="21" s="1"/>
  <c r="M460" i="21" a="1"/>
  <c r="M460" i="21" s="1"/>
  <c r="M461" i="21" a="1"/>
  <c r="M461" i="21" s="1"/>
  <c r="M462" i="21" a="1"/>
  <c r="M462" i="21" s="1"/>
  <c r="M463" i="21" a="1"/>
  <c r="M463" i="21" s="1"/>
  <c r="M464" i="21" a="1"/>
  <c r="M464" i="21" s="1"/>
  <c r="M465" i="21" a="1"/>
  <c r="M465" i="21" s="1"/>
  <c r="M466" i="21" a="1"/>
  <c r="M466" i="21" s="1"/>
  <c r="M467" i="21" a="1"/>
  <c r="M467" i="21" s="1"/>
  <c r="M468" i="21" a="1"/>
  <c r="M468" i="21" s="1"/>
  <c r="M469" i="21" a="1"/>
  <c r="M469" i="21" s="1"/>
  <c r="M470" i="21" a="1"/>
  <c r="M470" i="21" s="1"/>
  <c r="M471" i="21" a="1"/>
  <c r="M471" i="21" s="1"/>
  <c r="M472" i="21" a="1"/>
  <c r="M472" i="21" s="1"/>
  <c r="M473" i="21" a="1"/>
  <c r="M473" i="21" s="1"/>
  <c r="M474" i="21" a="1"/>
  <c r="M474" i="21" s="1"/>
  <c r="M475" i="21" a="1"/>
  <c r="M475" i="21" s="1"/>
  <c r="M476" i="21" a="1"/>
  <c r="M476" i="21" s="1"/>
  <c r="M477" i="21" a="1"/>
  <c r="M477" i="21" s="1"/>
  <c r="M478" i="21" a="1"/>
  <c r="M478" i="21" s="1"/>
  <c r="M479" i="21" a="1"/>
  <c r="M479" i="21" s="1"/>
  <c r="M480" i="21" a="1"/>
  <c r="M480" i="21" s="1"/>
  <c r="M481" i="21" a="1"/>
  <c r="M481" i="21" s="1"/>
  <c r="M482" i="21" a="1"/>
  <c r="M482" i="21" s="1"/>
  <c r="M483" i="21" a="1"/>
  <c r="M483" i="21" s="1"/>
  <c r="M484" i="21" a="1"/>
  <c r="M484" i="21" s="1"/>
  <c r="M485" i="21" a="1"/>
  <c r="M485" i="21" s="1"/>
  <c r="M486" i="21" a="1"/>
  <c r="M486" i="21" s="1"/>
  <c r="L12" i="21" a="1"/>
  <c r="L12" i="21" s="1"/>
  <c r="L13" i="21" a="1"/>
  <c r="L13" i="21" s="1"/>
  <c r="L14" i="21" a="1"/>
  <c r="L14" i="21" s="1"/>
  <c r="L15" i="21" a="1"/>
  <c r="L15" i="21" s="1"/>
  <c r="L16" i="21" a="1"/>
  <c r="L16" i="21" s="1"/>
  <c r="L17" i="21" a="1"/>
  <c r="L17" i="21" s="1"/>
  <c r="L18" i="21" a="1"/>
  <c r="L18" i="21" s="1"/>
  <c r="L19" i="21" a="1"/>
  <c r="L19" i="21" s="1"/>
  <c r="L20" i="21" a="1"/>
  <c r="L20" i="21" s="1"/>
  <c r="L21" i="21" a="1"/>
  <c r="L21" i="21" s="1"/>
  <c r="L22" i="21" a="1"/>
  <c r="L22" i="21" s="1"/>
  <c r="L23" i="21" a="1"/>
  <c r="L23" i="21" s="1"/>
  <c r="L24" i="21" a="1"/>
  <c r="L24" i="21" s="1"/>
  <c r="L25" i="21" a="1"/>
  <c r="L25" i="21" s="1"/>
  <c r="L26" i="21" a="1"/>
  <c r="L26" i="21" s="1"/>
  <c r="L27" i="21" a="1"/>
  <c r="L27" i="21" s="1"/>
  <c r="L28" i="21" a="1"/>
  <c r="L28" i="21" s="1"/>
  <c r="L29" i="21" a="1"/>
  <c r="L29" i="21" s="1"/>
  <c r="L30" i="21" a="1"/>
  <c r="L30" i="21" s="1"/>
  <c r="L31" i="21" a="1"/>
  <c r="L31" i="21" s="1"/>
  <c r="L32" i="21" a="1"/>
  <c r="L32" i="21" s="1"/>
  <c r="L33" i="21" a="1"/>
  <c r="L33" i="21" s="1"/>
  <c r="L37" i="21" a="1"/>
  <c r="L37" i="21" s="1"/>
  <c r="L38" i="21" a="1"/>
  <c r="L38" i="21" s="1"/>
  <c r="L39" i="21" a="1"/>
  <c r="L39" i="21" s="1"/>
  <c r="L40" i="21" a="1"/>
  <c r="L40" i="21" s="1"/>
  <c r="L41" i="21" a="1"/>
  <c r="L41" i="21" s="1"/>
  <c r="L42" i="21" a="1"/>
  <c r="L42" i="21" s="1"/>
  <c r="L43" i="21" a="1"/>
  <c r="L43" i="21" s="1"/>
  <c r="L44" i="21" a="1"/>
  <c r="L44" i="21" s="1"/>
  <c r="L45" i="21" a="1"/>
  <c r="L45" i="21" s="1"/>
  <c r="L46" i="21" a="1"/>
  <c r="L46" i="21" s="1"/>
  <c r="L47" i="21" a="1"/>
  <c r="L47" i="21" s="1"/>
  <c r="L48" i="21" a="1"/>
  <c r="L48" i="21" s="1"/>
  <c r="L49" i="21" a="1"/>
  <c r="L49" i="21" s="1"/>
  <c r="L50" i="21" a="1"/>
  <c r="L50" i="21" s="1"/>
  <c r="L51" i="21" a="1"/>
  <c r="L51" i="21" s="1"/>
  <c r="L52" i="21" a="1"/>
  <c r="L52" i="21" s="1"/>
  <c r="L53" i="21" a="1"/>
  <c r="L53" i="21" s="1"/>
  <c r="L54" i="21" a="1"/>
  <c r="L54" i="21" s="1"/>
  <c r="L55" i="21" a="1"/>
  <c r="L55" i="21" s="1"/>
  <c r="L56" i="21" a="1"/>
  <c r="L56" i="21" s="1"/>
  <c r="L57" i="21" a="1"/>
  <c r="L57" i="21" s="1"/>
  <c r="L58" i="21" a="1"/>
  <c r="L58" i="21" s="1"/>
  <c r="L59" i="21" a="1"/>
  <c r="L59" i="21" s="1"/>
  <c r="L60" i="21" a="1"/>
  <c r="L60" i="21" s="1"/>
  <c r="L61" i="21" a="1"/>
  <c r="L61" i="21" s="1"/>
  <c r="L62" i="21" a="1"/>
  <c r="L62" i="21" s="1"/>
  <c r="L63" i="21" a="1"/>
  <c r="L63" i="21" s="1"/>
  <c r="L64" i="21" a="1"/>
  <c r="L64" i="21" s="1"/>
  <c r="L65" i="21" a="1"/>
  <c r="L65" i="21" s="1"/>
  <c r="L66" i="21" a="1"/>
  <c r="L66" i="21" s="1"/>
  <c r="L67" i="21" a="1"/>
  <c r="L67" i="21" s="1"/>
  <c r="L68" i="21" a="1"/>
  <c r="L68" i="21" s="1"/>
  <c r="L69" i="21" a="1"/>
  <c r="L69" i="21" s="1"/>
  <c r="L70" i="21" a="1"/>
  <c r="L70" i="21" s="1"/>
  <c r="L71" i="21" a="1"/>
  <c r="L71" i="21" s="1"/>
  <c r="L72" i="21" a="1"/>
  <c r="L72" i="21" s="1"/>
  <c r="L73" i="21" a="1"/>
  <c r="L73" i="21" s="1"/>
  <c r="L74" i="21" a="1"/>
  <c r="L74" i="21" s="1"/>
  <c r="L75" i="21" a="1"/>
  <c r="L75" i="21" s="1"/>
  <c r="L76" i="21" a="1"/>
  <c r="L76" i="21" s="1"/>
  <c r="L77" i="21" a="1"/>
  <c r="L77" i="21" s="1"/>
  <c r="L78" i="21" a="1"/>
  <c r="L78" i="21" s="1"/>
  <c r="L79" i="21" a="1"/>
  <c r="L79" i="21" s="1"/>
  <c r="L80" i="21" a="1"/>
  <c r="L80" i="21" s="1"/>
  <c r="L81" i="21" a="1"/>
  <c r="L81" i="21" s="1"/>
  <c r="L82" i="21" a="1"/>
  <c r="L82" i="21" s="1"/>
  <c r="L83" i="21" a="1"/>
  <c r="L83" i="21" s="1"/>
  <c r="L84" i="21" a="1"/>
  <c r="L84" i="21" s="1"/>
  <c r="L85" i="21" a="1"/>
  <c r="L85" i="21" s="1"/>
  <c r="L86" i="21" a="1"/>
  <c r="L86" i="21" s="1"/>
  <c r="L87" i="21" a="1"/>
  <c r="L87" i="21" s="1"/>
  <c r="L88" i="21" a="1"/>
  <c r="L88" i="21" s="1"/>
  <c r="L89" i="21" a="1"/>
  <c r="L89" i="21" s="1"/>
  <c r="L90" i="21" a="1"/>
  <c r="L90" i="21" s="1"/>
  <c r="L91" i="21" a="1"/>
  <c r="L91" i="21" s="1"/>
  <c r="L92" i="21" a="1"/>
  <c r="L92" i="21" s="1"/>
  <c r="L93" i="21" a="1"/>
  <c r="L93" i="21" s="1"/>
  <c r="L94" i="21" a="1"/>
  <c r="L94" i="21" s="1"/>
  <c r="L95" i="21" a="1"/>
  <c r="L95" i="21" s="1"/>
  <c r="L96" i="21" a="1"/>
  <c r="L96" i="21" s="1"/>
  <c r="L97" i="21" a="1"/>
  <c r="L97" i="21" s="1"/>
  <c r="L98" i="21" a="1"/>
  <c r="L98" i="21" s="1"/>
  <c r="L99" i="21" a="1"/>
  <c r="L99" i="21" s="1"/>
  <c r="L100" i="21" a="1"/>
  <c r="L100" i="21" s="1"/>
  <c r="L101" i="21" a="1"/>
  <c r="L101" i="21" s="1"/>
  <c r="L102" i="21" a="1"/>
  <c r="L102" i="21" s="1"/>
  <c r="L103" i="21" a="1"/>
  <c r="L103" i="21" s="1"/>
  <c r="L104" i="21" a="1"/>
  <c r="L104" i="21" s="1"/>
  <c r="L105" i="21" a="1"/>
  <c r="L105" i="21" s="1"/>
  <c r="L106" i="21" a="1"/>
  <c r="L106" i="21" s="1"/>
  <c r="L107" i="21" a="1"/>
  <c r="L107" i="21" s="1"/>
  <c r="L108" i="21" a="1"/>
  <c r="L108" i="21" s="1"/>
  <c r="L109" i="21" a="1"/>
  <c r="L109" i="21" s="1"/>
  <c r="L110" i="21" a="1"/>
  <c r="L110" i="21" s="1"/>
  <c r="L111" i="21" a="1"/>
  <c r="L111" i="21" s="1"/>
  <c r="L112" i="21" a="1"/>
  <c r="L112" i="21" s="1"/>
  <c r="L113" i="21" a="1"/>
  <c r="L113" i="21" s="1"/>
  <c r="L114" i="21" a="1"/>
  <c r="L114" i="21" s="1"/>
  <c r="L115" i="21" a="1"/>
  <c r="L115" i="21" s="1"/>
  <c r="L116" i="21" a="1"/>
  <c r="L116" i="21" s="1"/>
  <c r="L117" i="21" a="1"/>
  <c r="L117" i="21" s="1"/>
  <c r="L118" i="21" a="1"/>
  <c r="L118" i="21" s="1"/>
  <c r="L119" i="21" a="1"/>
  <c r="L119" i="21" s="1"/>
  <c r="L120" i="21" a="1"/>
  <c r="L120" i="21" s="1"/>
  <c r="L121" i="21" a="1"/>
  <c r="L121" i="21" s="1"/>
  <c r="L122" i="21" a="1"/>
  <c r="L122" i="21" s="1"/>
  <c r="L123" i="21" a="1"/>
  <c r="L123" i="21" s="1"/>
  <c r="L124" i="21" a="1"/>
  <c r="L124" i="21" s="1"/>
  <c r="L125" i="21" a="1"/>
  <c r="L125" i="21" s="1"/>
  <c r="L126" i="21" a="1"/>
  <c r="L126" i="21" s="1"/>
  <c r="L127" i="21" a="1"/>
  <c r="L127" i="21" s="1"/>
  <c r="L128" i="21" a="1"/>
  <c r="L128" i="21" s="1"/>
  <c r="L129" i="21" a="1"/>
  <c r="L129" i="21" s="1"/>
  <c r="L130" i="21" a="1"/>
  <c r="L130" i="21" s="1"/>
  <c r="L131" i="21" a="1"/>
  <c r="L131" i="21" s="1"/>
  <c r="L132" i="21" a="1"/>
  <c r="L132" i="21" s="1"/>
  <c r="L133" i="21" a="1"/>
  <c r="L133" i="21" s="1"/>
  <c r="L134" i="21" a="1"/>
  <c r="L134" i="21" s="1"/>
  <c r="L135" i="21" a="1"/>
  <c r="L135" i="21" s="1"/>
  <c r="L136" i="21" a="1"/>
  <c r="L136" i="21" s="1"/>
  <c r="L137" i="21" a="1"/>
  <c r="L137" i="21" s="1"/>
  <c r="L138" i="21" a="1"/>
  <c r="L138" i="21" s="1"/>
  <c r="L139" i="21" a="1"/>
  <c r="L139" i="21" s="1"/>
  <c r="L140" i="21" a="1"/>
  <c r="L140" i="21" s="1"/>
  <c r="L141" i="21" a="1"/>
  <c r="L141" i="21" s="1"/>
  <c r="L142" i="21" a="1"/>
  <c r="L142" i="21" s="1"/>
  <c r="L143" i="21" a="1"/>
  <c r="L143" i="21" s="1"/>
  <c r="L144" i="21" a="1"/>
  <c r="L144" i="21" s="1"/>
  <c r="L145" i="21" a="1"/>
  <c r="L145" i="21" s="1"/>
  <c r="L146" i="21" a="1"/>
  <c r="L146" i="21" s="1"/>
  <c r="L147" i="21" a="1"/>
  <c r="L147" i="21" s="1"/>
  <c r="L148" i="21" a="1"/>
  <c r="L148" i="21" s="1"/>
  <c r="L149" i="21" a="1"/>
  <c r="L149" i="21" s="1"/>
  <c r="L150" i="21" a="1"/>
  <c r="L150" i="21" s="1"/>
  <c r="L151" i="21" a="1"/>
  <c r="L151" i="21" s="1"/>
  <c r="L152" i="21" a="1"/>
  <c r="L152" i="21" s="1"/>
  <c r="L153" i="21" a="1"/>
  <c r="L153" i="21" s="1"/>
  <c r="L154" i="21" a="1"/>
  <c r="L154" i="21" s="1"/>
  <c r="L155" i="21" a="1"/>
  <c r="L155" i="21" s="1"/>
  <c r="L156" i="21" a="1"/>
  <c r="L156" i="21" s="1"/>
  <c r="L157" i="21" a="1"/>
  <c r="L157" i="21" s="1"/>
  <c r="L158" i="21" a="1"/>
  <c r="L158" i="21" s="1"/>
  <c r="L159" i="21" a="1"/>
  <c r="L159" i="21" s="1"/>
  <c r="L160" i="21" a="1"/>
  <c r="L160" i="21" s="1"/>
  <c r="L161" i="21" a="1"/>
  <c r="L161" i="21" s="1"/>
  <c r="L162" i="21" a="1"/>
  <c r="L162" i="21" s="1"/>
  <c r="L163" i="21" a="1"/>
  <c r="L163" i="21" s="1"/>
  <c r="L164" i="21" a="1"/>
  <c r="L164" i="21" s="1"/>
  <c r="L165" i="21" a="1"/>
  <c r="L165" i="21" s="1"/>
  <c r="L166" i="21" a="1"/>
  <c r="L166" i="21" s="1"/>
  <c r="L167" i="21" a="1"/>
  <c r="L167" i="21" s="1"/>
  <c r="L168" i="21" a="1"/>
  <c r="L168" i="21" s="1"/>
  <c r="L169" i="21" a="1"/>
  <c r="L169" i="21" s="1"/>
  <c r="L170" i="21" a="1"/>
  <c r="L170" i="21" s="1"/>
  <c r="L171" i="21" a="1"/>
  <c r="L171" i="21" s="1"/>
  <c r="L172" i="21" a="1"/>
  <c r="L172" i="21" s="1"/>
  <c r="L173" i="21" a="1"/>
  <c r="L173" i="21" s="1"/>
  <c r="L174" i="21" a="1"/>
  <c r="L174" i="21" s="1"/>
  <c r="L175" i="21" a="1"/>
  <c r="L175" i="21" s="1"/>
  <c r="L176" i="21" a="1"/>
  <c r="L176" i="21" s="1"/>
  <c r="L177" i="21" a="1"/>
  <c r="L177" i="21" s="1"/>
  <c r="L178" i="21" a="1"/>
  <c r="L178" i="21" s="1"/>
  <c r="L179" i="21" a="1"/>
  <c r="L179" i="21" s="1"/>
  <c r="L180" i="21" a="1"/>
  <c r="L180" i="21" s="1"/>
  <c r="L181" i="21" a="1"/>
  <c r="L181" i="21" s="1"/>
  <c r="L182" i="21" a="1"/>
  <c r="L182" i="21" s="1"/>
  <c r="L183" i="21" a="1"/>
  <c r="L183" i="21" s="1"/>
  <c r="L184" i="21" a="1"/>
  <c r="L184" i="21" s="1"/>
  <c r="L185" i="21" a="1"/>
  <c r="L185" i="21" s="1"/>
  <c r="L186" i="21" a="1"/>
  <c r="L186" i="21" s="1"/>
  <c r="L187" i="21" a="1"/>
  <c r="L187" i="21" s="1"/>
  <c r="L188" i="21" a="1"/>
  <c r="L188" i="21" s="1"/>
  <c r="L189" i="21" a="1"/>
  <c r="L189" i="21" s="1"/>
  <c r="L190" i="21" a="1"/>
  <c r="L190" i="21" s="1"/>
  <c r="L191" i="21" a="1"/>
  <c r="L191" i="21" s="1"/>
  <c r="L192" i="21" a="1"/>
  <c r="L192" i="21" s="1"/>
  <c r="L193" i="21" a="1"/>
  <c r="L193" i="21" s="1"/>
  <c r="L194" i="21" a="1"/>
  <c r="L194" i="21" s="1"/>
  <c r="L195" i="21" a="1"/>
  <c r="L195" i="21" s="1"/>
  <c r="L196" i="21" a="1"/>
  <c r="L196" i="21" s="1"/>
  <c r="L197" i="21" a="1"/>
  <c r="L197" i="21" s="1"/>
  <c r="L198" i="21" a="1"/>
  <c r="L198" i="21" s="1"/>
  <c r="L199" i="21" a="1"/>
  <c r="L199" i="21" s="1"/>
  <c r="L200" i="21" a="1"/>
  <c r="L200" i="21" s="1"/>
  <c r="L201" i="21" a="1"/>
  <c r="L201" i="21" s="1"/>
  <c r="L202" i="21" a="1"/>
  <c r="L202" i="21" s="1"/>
  <c r="L203" i="21" a="1"/>
  <c r="L203" i="21" s="1"/>
  <c r="L204" i="21" a="1"/>
  <c r="L204" i="21" s="1"/>
  <c r="L205" i="21" a="1"/>
  <c r="L205" i="21" s="1"/>
  <c r="L206" i="21" a="1"/>
  <c r="L206" i="21" s="1"/>
  <c r="L207" i="21" a="1"/>
  <c r="L207" i="21" s="1"/>
  <c r="L208" i="21" a="1"/>
  <c r="L208" i="21" s="1"/>
  <c r="L209" i="21" a="1"/>
  <c r="L209" i="21" s="1"/>
  <c r="L210" i="21" a="1"/>
  <c r="L210" i="21" s="1"/>
  <c r="L211" i="21" a="1"/>
  <c r="L211" i="21" s="1"/>
  <c r="L212" i="21" a="1"/>
  <c r="L212" i="21" s="1"/>
  <c r="L213" i="21" a="1"/>
  <c r="L213" i="21" s="1"/>
  <c r="L214" i="21" a="1"/>
  <c r="L214" i="21" s="1"/>
  <c r="L215" i="21" a="1"/>
  <c r="L215" i="21" s="1"/>
  <c r="L216" i="21" a="1"/>
  <c r="L216" i="21" s="1"/>
  <c r="L217" i="21" a="1"/>
  <c r="L217" i="21" s="1"/>
  <c r="L218" i="21" a="1"/>
  <c r="L218" i="21" s="1"/>
  <c r="L219" i="21" a="1"/>
  <c r="L219" i="21" s="1"/>
  <c r="L220" i="21" a="1"/>
  <c r="L220" i="21" s="1"/>
  <c r="L221" i="21" a="1"/>
  <c r="L221" i="21" s="1"/>
  <c r="L222" i="21" a="1"/>
  <c r="L222" i="21" s="1"/>
  <c r="L223" i="21" a="1"/>
  <c r="L223" i="21" s="1"/>
  <c r="L224" i="21" a="1"/>
  <c r="L224" i="21" s="1"/>
  <c r="L225" i="21" a="1"/>
  <c r="L225" i="21" s="1"/>
  <c r="L226" i="21" a="1"/>
  <c r="L226" i="21" s="1"/>
  <c r="L227" i="21" a="1"/>
  <c r="L227" i="21" s="1"/>
  <c r="L228" i="21" a="1"/>
  <c r="L228" i="21" s="1"/>
  <c r="L229" i="21" a="1"/>
  <c r="L229" i="21" s="1"/>
  <c r="L230" i="21" a="1"/>
  <c r="L230" i="21" s="1"/>
  <c r="L231" i="21" a="1"/>
  <c r="L231" i="21" s="1"/>
  <c r="L232" i="21" a="1"/>
  <c r="L232" i="21" s="1"/>
  <c r="L233" i="21" a="1"/>
  <c r="L233" i="21" s="1"/>
  <c r="L234" i="21" a="1"/>
  <c r="L234" i="21" s="1"/>
  <c r="L235" i="21" a="1"/>
  <c r="L235" i="21" s="1"/>
  <c r="L236" i="21" a="1"/>
  <c r="L236" i="21" s="1"/>
  <c r="L237" i="21" a="1"/>
  <c r="L237" i="21" s="1"/>
  <c r="L238" i="21" a="1"/>
  <c r="L238" i="21" s="1"/>
  <c r="L239" i="21" a="1"/>
  <c r="L239" i="21" s="1"/>
  <c r="L240" i="21" a="1"/>
  <c r="L240" i="21" s="1"/>
  <c r="L241" i="21" a="1"/>
  <c r="L241" i="21" s="1"/>
  <c r="L242" i="21" a="1"/>
  <c r="L242" i="21" s="1"/>
  <c r="L243" i="21" a="1"/>
  <c r="L243" i="21" s="1"/>
  <c r="L244" i="21" a="1"/>
  <c r="L244" i="21" s="1"/>
  <c r="L245" i="21" a="1"/>
  <c r="L245" i="21" s="1"/>
  <c r="L246" i="21" a="1"/>
  <c r="L246" i="21" s="1"/>
  <c r="L247" i="21" a="1"/>
  <c r="L247" i="21" s="1"/>
  <c r="L248" i="21" a="1"/>
  <c r="L248" i="21" s="1"/>
  <c r="L249" i="21" a="1"/>
  <c r="L249" i="21" s="1"/>
  <c r="L250" i="21" a="1"/>
  <c r="L250" i="21" s="1"/>
  <c r="L251" i="21" a="1"/>
  <c r="L251" i="21" s="1"/>
  <c r="L252" i="21" a="1"/>
  <c r="L252" i="21" s="1"/>
  <c r="L253" i="21" a="1"/>
  <c r="L253" i="21" s="1"/>
  <c r="L254" i="21" a="1"/>
  <c r="L254" i="21" s="1"/>
  <c r="L255" i="21" a="1"/>
  <c r="L255" i="21" s="1"/>
  <c r="L256" i="21" a="1"/>
  <c r="L256" i="21" s="1"/>
  <c r="L257" i="21" a="1"/>
  <c r="L257" i="21" s="1"/>
  <c r="L258" i="21" a="1"/>
  <c r="L258" i="21" s="1"/>
  <c r="L259" i="21" a="1"/>
  <c r="L259" i="21" s="1"/>
  <c r="L260" i="21" a="1"/>
  <c r="L260" i="21" s="1"/>
  <c r="L261" i="21" a="1"/>
  <c r="L261" i="21" s="1"/>
  <c r="L262" i="21" a="1"/>
  <c r="L262" i="21" s="1"/>
  <c r="L263" i="21" a="1"/>
  <c r="L263" i="21" s="1"/>
  <c r="L264" i="21" a="1"/>
  <c r="L264" i="21" s="1"/>
  <c r="L265" i="21" a="1"/>
  <c r="L265" i="21" s="1"/>
  <c r="L266" i="21" a="1"/>
  <c r="L266" i="21" s="1"/>
  <c r="L267" i="21" a="1"/>
  <c r="L267" i="21" s="1"/>
  <c r="L268" i="21" a="1"/>
  <c r="L268" i="21" s="1"/>
  <c r="L269" i="21" a="1"/>
  <c r="L269" i="21" s="1"/>
  <c r="L270" i="21" a="1"/>
  <c r="L270" i="21" s="1"/>
  <c r="L271" i="21" a="1"/>
  <c r="L271" i="21" s="1"/>
  <c r="L272" i="21" a="1"/>
  <c r="L272" i="21" s="1"/>
  <c r="L273" i="21" a="1"/>
  <c r="L273" i="21" s="1"/>
  <c r="L274" i="21" a="1"/>
  <c r="L274" i="21" s="1"/>
  <c r="L275" i="21" a="1"/>
  <c r="L275" i="21" s="1"/>
  <c r="L276" i="21" a="1"/>
  <c r="L276" i="21" s="1"/>
  <c r="L277" i="21" a="1"/>
  <c r="L277" i="21" s="1"/>
  <c r="L278" i="21" a="1"/>
  <c r="L278" i="21" s="1"/>
  <c r="L279" i="21" a="1"/>
  <c r="L279" i="21" s="1"/>
  <c r="L280" i="21" a="1"/>
  <c r="L280" i="21" s="1"/>
  <c r="L281" i="21" a="1"/>
  <c r="L281" i="21" s="1"/>
  <c r="L282" i="21" a="1"/>
  <c r="L282" i="21" s="1"/>
  <c r="L283" i="21" a="1"/>
  <c r="L283" i="21" s="1"/>
  <c r="L284" i="21" a="1"/>
  <c r="L284" i="21" s="1"/>
  <c r="L285" i="21" a="1"/>
  <c r="L285" i="21" s="1"/>
  <c r="L286" i="21" a="1"/>
  <c r="L286" i="21" s="1"/>
  <c r="L287" i="21" a="1"/>
  <c r="L287" i="21" s="1"/>
  <c r="L288" i="21" a="1"/>
  <c r="L288" i="21" s="1"/>
  <c r="L289" i="21" a="1"/>
  <c r="L289" i="21" s="1"/>
  <c r="L290" i="21" a="1"/>
  <c r="L290" i="21" s="1"/>
  <c r="L291" i="21" a="1"/>
  <c r="L291" i="21" s="1"/>
  <c r="L292" i="21" a="1"/>
  <c r="L292" i="21" s="1"/>
  <c r="L293" i="21" a="1"/>
  <c r="L293" i="21" s="1"/>
  <c r="L294" i="21" a="1"/>
  <c r="L294" i="21" s="1"/>
  <c r="L295" i="21" a="1"/>
  <c r="L295" i="21" s="1"/>
  <c r="L296" i="21" a="1"/>
  <c r="L296" i="21" s="1"/>
  <c r="L297" i="21" a="1"/>
  <c r="L297" i="21" s="1"/>
  <c r="L298" i="21" a="1"/>
  <c r="L298" i="21" s="1"/>
  <c r="L299" i="21" a="1"/>
  <c r="L299" i="21" s="1"/>
  <c r="L300" i="21" a="1"/>
  <c r="L300" i="21" s="1"/>
  <c r="L301" i="21" a="1"/>
  <c r="L301" i="21" s="1"/>
  <c r="L302" i="21" a="1"/>
  <c r="L302" i="21" s="1"/>
  <c r="L303" i="21" a="1"/>
  <c r="L303" i="21" s="1"/>
  <c r="L304" i="21" a="1"/>
  <c r="L304" i="21" s="1"/>
  <c r="L305" i="21" a="1"/>
  <c r="L305" i="21" s="1"/>
  <c r="L306" i="21" a="1"/>
  <c r="L306" i="21" s="1"/>
  <c r="L307" i="21" a="1"/>
  <c r="L307" i="21" s="1"/>
  <c r="L308" i="21" a="1"/>
  <c r="L308" i="21" s="1"/>
  <c r="L309" i="21" a="1"/>
  <c r="L309" i="21" s="1"/>
  <c r="L310" i="21" a="1"/>
  <c r="L310" i="21" s="1"/>
  <c r="L311" i="21" a="1"/>
  <c r="L311" i="21" s="1"/>
  <c r="L312" i="21" a="1"/>
  <c r="L312" i="21" s="1"/>
  <c r="L313" i="21" a="1"/>
  <c r="L313" i="21" s="1"/>
  <c r="L314" i="21" a="1"/>
  <c r="L314" i="21" s="1"/>
  <c r="L315" i="21" a="1"/>
  <c r="L315" i="21" s="1"/>
  <c r="L316" i="21" a="1"/>
  <c r="L316" i="21" s="1"/>
  <c r="L317" i="21" a="1"/>
  <c r="L317" i="21" s="1"/>
  <c r="L318" i="21" a="1"/>
  <c r="L318" i="21" s="1"/>
  <c r="L319" i="21" a="1"/>
  <c r="L319" i="21" s="1"/>
  <c r="L320" i="21" a="1"/>
  <c r="L320" i="21" s="1"/>
  <c r="L321" i="21" a="1"/>
  <c r="L321" i="21" s="1"/>
  <c r="L322" i="21" a="1"/>
  <c r="L322" i="21" s="1"/>
  <c r="L323" i="21" a="1"/>
  <c r="L323" i="21" s="1"/>
  <c r="L324" i="21" a="1"/>
  <c r="L324" i="21" s="1"/>
  <c r="L325" i="21" a="1"/>
  <c r="L325" i="21" s="1"/>
  <c r="L326" i="21" a="1"/>
  <c r="L326" i="21" s="1"/>
  <c r="L327" i="21" a="1"/>
  <c r="L327" i="21" s="1"/>
  <c r="L328" i="21" a="1"/>
  <c r="L328" i="21" s="1"/>
  <c r="L329" i="21" a="1"/>
  <c r="L329" i="21" s="1"/>
  <c r="L330" i="21" a="1"/>
  <c r="L330" i="21" s="1"/>
  <c r="L331" i="21" a="1"/>
  <c r="L331" i="21" s="1"/>
  <c r="L332" i="21" a="1"/>
  <c r="L332" i="21" s="1"/>
  <c r="L333" i="21" a="1"/>
  <c r="L333" i="21" s="1"/>
  <c r="L334" i="21" a="1"/>
  <c r="L334" i="21" s="1"/>
  <c r="L335" i="21" a="1"/>
  <c r="L335" i="21" s="1"/>
  <c r="L336" i="21" a="1"/>
  <c r="L336" i="21" s="1"/>
  <c r="L337" i="21" a="1"/>
  <c r="L337" i="21" s="1"/>
  <c r="L338" i="21" a="1"/>
  <c r="L338" i="21" s="1"/>
  <c r="L339" i="21" a="1"/>
  <c r="L339" i="21" s="1"/>
  <c r="L340" i="21" a="1"/>
  <c r="L340" i="21" s="1"/>
  <c r="L341" i="21" a="1"/>
  <c r="L341" i="21" s="1"/>
  <c r="L342" i="21" a="1"/>
  <c r="L342" i="21" s="1"/>
  <c r="L343" i="21" a="1"/>
  <c r="L343" i="21" s="1"/>
  <c r="L344" i="21" a="1"/>
  <c r="L344" i="21" s="1"/>
  <c r="L345" i="21" a="1"/>
  <c r="L345" i="21" s="1"/>
  <c r="L346" i="21" a="1"/>
  <c r="L346" i="21" s="1"/>
  <c r="L347" i="21" a="1"/>
  <c r="L347" i="21" s="1"/>
  <c r="L348" i="21" a="1"/>
  <c r="L348" i="21" s="1"/>
  <c r="L349" i="21" a="1"/>
  <c r="L349" i="21" s="1"/>
  <c r="L350" i="21" a="1"/>
  <c r="L350" i="21" s="1"/>
  <c r="L351" i="21" a="1"/>
  <c r="L351" i="21" s="1"/>
  <c r="L352" i="21" a="1"/>
  <c r="L352" i="21" s="1"/>
  <c r="L353" i="21" a="1"/>
  <c r="L353" i="21" s="1"/>
  <c r="L354" i="21" a="1"/>
  <c r="L354" i="21" s="1"/>
  <c r="L355" i="21" a="1"/>
  <c r="L355" i="21" s="1"/>
  <c r="L356" i="21" a="1"/>
  <c r="L356" i="21" s="1"/>
  <c r="L357" i="21" a="1"/>
  <c r="L357" i="21" s="1"/>
  <c r="L358" i="21" a="1"/>
  <c r="L358" i="21" s="1"/>
  <c r="L359" i="21" a="1"/>
  <c r="L359" i="21" s="1"/>
  <c r="L360" i="21" a="1"/>
  <c r="L360" i="21" s="1"/>
  <c r="L361" i="21" a="1"/>
  <c r="L361" i="21" s="1"/>
  <c r="L362" i="21" a="1"/>
  <c r="L362" i="21" s="1"/>
  <c r="L363" i="21" a="1"/>
  <c r="L363" i="21" s="1"/>
  <c r="L364" i="21" a="1"/>
  <c r="L364" i="21" s="1"/>
  <c r="L365" i="21" a="1"/>
  <c r="L365" i="21" s="1"/>
  <c r="L366" i="21" a="1"/>
  <c r="L366" i="21" s="1"/>
  <c r="L367" i="21" a="1"/>
  <c r="L367" i="21" s="1"/>
  <c r="L368" i="21" a="1"/>
  <c r="L368" i="21" s="1"/>
  <c r="L369" i="21" a="1"/>
  <c r="L369" i="21" s="1"/>
  <c r="L370" i="21" a="1"/>
  <c r="L370" i="21" s="1"/>
  <c r="L371" i="21" a="1"/>
  <c r="L371" i="21" s="1"/>
  <c r="L372" i="21" a="1"/>
  <c r="L372" i="21" s="1"/>
  <c r="L373" i="21" a="1"/>
  <c r="L373" i="21" s="1"/>
  <c r="L374" i="21" a="1"/>
  <c r="L374" i="21" s="1"/>
  <c r="L375" i="21" a="1"/>
  <c r="L375" i="21" s="1"/>
  <c r="L376" i="21" a="1"/>
  <c r="L376" i="21" s="1"/>
  <c r="L377" i="21" a="1"/>
  <c r="L377" i="21" s="1"/>
  <c r="L378" i="21" a="1"/>
  <c r="L378" i="21" s="1"/>
  <c r="L379" i="21" a="1"/>
  <c r="L379" i="21" s="1"/>
  <c r="L380" i="21" a="1"/>
  <c r="L380" i="21" s="1"/>
  <c r="L381" i="21" a="1"/>
  <c r="L381" i="21" s="1"/>
  <c r="L382" i="21" a="1"/>
  <c r="L382" i="21" s="1"/>
  <c r="L383" i="21" a="1"/>
  <c r="L383" i="21" s="1"/>
  <c r="L384" i="21" a="1"/>
  <c r="L384" i="21" s="1"/>
  <c r="L385" i="21" a="1"/>
  <c r="L385" i="21" s="1"/>
  <c r="L386" i="21" a="1"/>
  <c r="L386" i="21" s="1"/>
  <c r="L387" i="21" a="1"/>
  <c r="L387" i="21" s="1"/>
  <c r="L388" i="21" a="1"/>
  <c r="L388" i="21" s="1"/>
  <c r="L389" i="21" a="1"/>
  <c r="L389" i="21" s="1"/>
  <c r="L390" i="21" a="1"/>
  <c r="L390" i="21" s="1"/>
  <c r="L391" i="21" a="1"/>
  <c r="L391" i="21" s="1"/>
  <c r="L392" i="21" a="1"/>
  <c r="L392" i="21" s="1"/>
  <c r="L393" i="21" a="1"/>
  <c r="L393" i="21" s="1"/>
  <c r="L394" i="21" a="1"/>
  <c r="L394" i="21" s="1"/>
  <c r="L395" i="21" a="1"/>
  <c r="L395" i="21" s="1"/>
  <c r="L396" i="21" a="1"/>
  <c r="L396" i="21" s="1"/>
  <c r="L397" i="21" a="1"/>
  <c r="L397" i="21" s="1"/>
  <c r="L398" i="21" a="1"/>
  <c r="L398" i="21" s="1"/>
  <c r="L399" i="21" a="1"/>
  <c r="L399" i="21" s="1"/>
  <c r="L400" i="21" a="1"/>
  <c r="L400" i="21" s="1"/>
  <c r="L401" i="21" a="1"/>
  <c r="L401" i="21" s="1"/>
  <c r="L402" i="21" a="1"/>
  <c r="L402" i="21" s="1"/>
  <c r="L403" i="21" a="1"/>
  <c r="L403" i="21" s="1"/>
  <c r="L404" i="21" a="1"/>
  <c r="L404" i="21" s="1"/>
  <c r="L405" i="21" a="1"/>
  <c r="L405" i="21" s="1"/>
  <c r="L406" i="21" a="1"/>
  <c r="L406" i="21" s="1"/>
  <c r="L407" i="21" a="1"/>
  <c r="L407" i="21" s="1"/>
  <c r="L408" i="21" a="1"/>
  <c r="L408" i="21" s="1"/>
  <c r="L409" i="21" a="1"/>
  <c r="L409" i="21" s="1"/>
  <c r="L410" i="21" a="1"/>
  <c r="L410" i="21" s="1"/>
  <c r="L411" i="21" a="1"/>
  <c r="L411" i="21" s="1"/>
  <c r="L412" i="21" a="1"/>
  <c r="L412" i="21" s="1"/>
  <c r="L413" i="21" a="1"/>
  <c r="L413" i="21" s="1"/>
  <c r="L414" i="21" a="1"/>
  <c r="L414" i="21" s="1"/>
  <c r="L415" i="21" a="1"/>
  <c r="L415" i="21" s="1"/>
  <c r="L416" i="21" a="1"/>
  <c r="L416" i="21" s="1"/>
  <c r="L417" i="21" a="1"/>
  <c r="L417" i="21" s="1"/>
  <c r="L418" i="21" a="1"/>
  <c r="L418" i="21" s="1"/>
  <c r="L419" i="21" a="1"/>
  <c r="L419" i="21" s="1"/>
  <c r="L420" i="21" a="1"/>
  <c r="L420" i="21" s="1"/>
  <c r="L421" i="21" a="1"/>
  <c r="L421" i="21" s="1"/>
  <c r="L422" i="21" a="1"/>
  <c r="L422" i="21" s="1"/>
  <c r="L423" i="21" a="1"/>
  <c r="L423" i="21" s="1"/>
  <c r="L424" i="21" a="1"/>
  <c r="L424" i="21" s="1"/>
  <c r="L425" i="21" a="1"/>
  <c r="L425" i="21" s="1"/>
  <c r="L426" i="21" a="1"/>
  <c r="L426" i="21" s="1"/>
  <c r="L427" i="21" a="1"/>
  <c r="L427" i="21" s="1"/>
  <c r="L428" i="21" a="1"/>
  <c r="L428" i="21" s="1"/>
  <c r="L429" i="21" a="1"/>
  <c r="L429" i="21" s="1"/>
  <c r="L430" i="21" a="1"/>
  <c r="L430" i="21" s="1"/>
  <c r="L431" i="21" a="1"/>
  <c r="L431" i="21" s="1"/>
  <c r="L432" i="21" a="1"/>
  <c r="L432" i="21" s="1"/>
  <c r="L433" i="21" a="1"/>
  <c r="L433" i="21" s="1"/>
  <c r="L434" i="21" a="1"/>
  <c r="L434" i="21" s="1"/>
  <c r="L435" i="21" a="1"/>
  <c r="L435" i="21" s="1"/>
  <c r="L436" i="21" a="1"/>
  <c r="L436" i="21" s="1"/>
  <c r="L437" i="21" a="1"/>
  <c r="L437" i="21" s="1"/>
  <c r="L438" i="21" a="1"/>
  <c r="L438" i="21" s="1"/>
  <c r="L439" i="21" a="1"/>
  <c r="L439" i="21" s="1"/>
  <c r="L440" i="21" a="1"/>
  <c r="L440" i="21" s="1"/>
  <c r="L441" i="21" a="1"/>
  <c r="L441" i="21" s="1"/>
  <c r="L442" i="21" a="1"/>
  <c r="L442" i="21" s="1"/>
  <c r="L443" i="21" a="1"/>
  <c r="L443" i="21" s="1"/>
  <c r="L444" i="21" a="1"/>
  <c r="L444" i="21" s="1"/>
  <c r="L445" i="21" a="1"/>
  <c r="L445" i="21" s="1"/>
  <c r="L446" i="21" a="1"/>
  <c r="L446" i="21" s="1"/>
  <c r="L447" i="21" a="1"/>
  <c r="L447" i="21" s="1"/>
  <c r="L448" i="21" a="1"/>
  <c r="L448" i="21" s="1"/>
  <c r="L449" i="21" a="1"/>
  <c r="L449" i="21" s="1"/>
  <c r="L450" i="21" a="1"/>
  <c r="L450" i="21" s="1"/>
  <c r="L451" i="21" a="1"/>
  <c r="L451" i="21" s="1"/>
  <c r="L452" i="21" a="1"/>
  <c r="L452" i="21" s="1"/>
  <c r="L453" i="21" a="1"/>
  <c r="L453" i="21" s="1"/>
  <c r="L454" i="21" a="1"/>
  <c r="L454" i="21" s="1"/>
  <c r="L455" i="21" a="1"/>
  <c r="L455" i="21" s="1"/>
  <c r="L456" i="21" a="1"/>
  <c r="L456" i="21" s="1"/>
  <c r="L457" i="21" a="1"/>
  <c r="L457" i="21" s="1"/>
  <c r="L458" i="21" a="1"/>
  <c r="L458" i="21" s="1"/>
  <c r="L459" i="21" a="1"/>
  <c r="L459" i="21" s="1"/>
  <c r="L460" i="21" a="1"/>
  <c r="L460" i="21" s="1"/>
  <c r="L461" i="21" a="1"/>
  <c r="L461" i="21" s="1"/>
  <c r="L462" i="21" a="1"/>
  <c r="L462" i="21" s="1"/>
  <c r="L463" i="21" a="1"/>
  <c r="L463" i="21" s="1"/>
  <c r="L464" i="21" a="1"/>
  <c r="L464" i="21" s="1"/>
  <c r="L465" i="21" a="1"/>
  <c r="L465" i="21" s="1"/>
  <c r="L466" i="21" a="1"/>
  <c r="L466" i="21" s="1"/>
  <c r="L467" i="21" a="1"/>
  <c r="L467" i="21" s="1"/>
  <c r="L468" i="21" a="1"/>
  <c r="L468" i="21" s="1"/>
  <c r="L469" i="21" a="1"/>
  <c r="L469" i="21" s="1"/>
  <c r="L470" i="21" a="1"/>
  <c r="L470" i="21" s="1"/>
  <c r="L471" i="21" a="1"/>
  <c r="L471" i="21" s="1"/>
  <c r="L472" i="21" a="1"/>
  <c r="L472" i="21" s="1"/>
  <c r="L473" i="21" a="1"/>
  <c r="L473" i="21" s="1"/>
  <c r="L474" i="21" a="1"/>
  <c r="L474" i="21" s="1"/>
  <c r="L475" i="21" a="1"/>
  <c r="L475" i="21" s="1"/>
  <c r="L476" i="21" a="1"/>
  <c r="L476" i="21" s="1"/>
  <c r="L477" i="21" a="1"/>
  <c r="L477" i="21" s="1"/>
  <c r="L478" i="21" a="1"/>
  <c r="L478" i="21" s="1"/>
  <c r="L479" i="21" a="1"/>
  <c r="L479" i="21" s="1"/>
  <c r="L480" i="21" a="1"/>
  <c r="L480" i="21" s="1"/>
  <c r="L481" i="21" a="1"/>
  <c r="L481" i="21" s="1"/>
  <c r="L482" i="21" a="1"/>
  <c r="L482" i="21" s="1"/>
  <c r="L483" i="21" a="1"/>
  <c r="L483" i="21" s="1"/>
  <c r="L484" i="21" a="1"/>
  <c r="L484" i="21" s="1"/>
  <c r="L485" i="21" a="1"/>
  <c r="L485" i="21" s="1"/>
  <c r="L486" i="21" a="1"/>
  <c r="L486" i="21" s="1"/>
  <c r="M9" i="19"/>
  <c r="M505" i="19"/>
  <c r="N505" i="19"/>
  <c r="M506" i="19"/>
  <c r="N506" i="19"/>
  <c r="M507" i="19"/>
  <c r="N507" i="19"/>
  <c r="M508" i="19"/>
  <c r="N508" i="19"/>
  <c r="D505" i="19"/>
  <c r="D506" i="19"/>
  <c r="D507" i="19"/>
  <c r="D508" i="19"/>
  <c r="F12" i="21"/>
  <c r="M12" i="21" s="1" a="1"/>
  <c r="M12" i="21" s="1"/>
  <c r="F9" i="21"/>
  <c r="M9" i="21" s="1" a="1"/>
  <c r="M9" i="21" s="1"/>
  <c r="F8" i="21"/>
  <c r="L8" i="21" s="1" a="1"/>
  <c r="L8" i="21" s="1"/>
  <c r="L9" i="21" l="1" a="1"/>
  <c r="L9" i="21" s="1"/>
  <c r="M8" i="21" a="1"/>
  <c r="M8" i="21" s="1"/>
  <c r="W17" i="20"/>
  <c r="V15" i="20"/>
  <c r="W9" i="20"/>
  <c r="V10" i="20"/>
  <c r="V9" i="20"/>
  <c r="D9" i="19"/>
  <c r="D12" i="19"/>
  <c r="D13" i="19"/>
  <c r="F11" i="21" l="1"/>
  <c r="F10" i="21"/>
  <c r="W14" i="20"/>
  <c r="V14" i="20"/>
  <c r="E23" i="21"/>
  <c r="E22" i="21"/>
  <c r="I151" i="19"/>
  <c r="I152" i="19"/>
  <c r="I153" i="19"/>
  <c r="I154" i="19"/>
  <c r="I155" i="19"/>
  <c r="I156" i="19"/>
  <c r="I157" i="19"/>
  <c r="F36" i="21"/>
  <c r="F35" i="21"/>
  <c r="F34" i="21"/>
  <c r="M17" i="20"/>
  <c r="L17" i="20"/>
  <c r="J17" i="20"/>
  <c r="I17" i="20"/>
  <c r="I15" i="20"/>
  <c r="M34" i="21" l="1" a="1"/>
  <c r="M34" i="21" s="1"/>
  <c r="L34" i="21" a="1"/>
  <c r="L34" i="21" s="1"/>
  <c r="M35" i="21" a="1"/>
  <c r="M35" i="21" s="1"/>
  <c r="L35" i="21" a="1"/>
  <c r="L35" i="21" s="1"/>
  <c r="M36" i="21" a="1"/>
  <c r="M36" i="21" s="1"/>
  <c r="L36" i="21" a="1"/>
  <c r="L36" i="21" s="1"/>
  <c r="L10" i="21" a="1"/>
  <c r="L10" i="21" s="1"/>
  <c r="M10" i="21" a="1"/>
  <c r="M10" i="21" s="1"/>
  <c r="M11" i="21" a="1"/>
  <c r="M11" i="21" s="1"/>
  <c r="L11" i="21" a="1"/>
  <c r="L11" i="21" s="1"/>
  <c r="M15" i="20"/>
  <c r="L15" i="20"/>
  <c r="J15" i="20"/>
  <c r="J158" i="19" l="1"/>
  <c r="N158" i="19" s="1"/>
  <c r="J159" i="19"/>
  <c r="N159" i="19" s="1"/>
  <c r="J160" i="19"/>
  <c r="N160" i="19" s="1"/>
  <c r="J161" i="19"/>
  <c r="N161" i="19" s="1"/>
  <c r="M161" i="19"/>
  <c r="D161" i="19"/>
  <c r="O161" i="19" s="1"/>
  <c r="M160" i="19"/>
  <c r="D160" i="19"/>
  <c r="O160" i="19" s="1"/>
  <c r="M159" i="19"/>
  <c r="D159" i="19"/>
  <c r="O159" i="19" s="1"/>
  <c r="M158" i="19"/>
  <c r="D158" i="19"/>
  <c r="O158" i="19" s="1"/>
  <c r="J153" i="19"/>
  <c r="J152" i="19"/>
  <c r="J154" i="19"/>
  <c r="N154" i="19" s="1"/>
  <c r="M155" i="19"/>
  <c r="J156" i="19"/>
  <c r="N156" i="19" s="1"/>
  <c r="J157" i="19"/>
  <c r="N157" i="19" s="1"/>
  <c r="D157" i="19"/>
  <c r="O157" i="19" s="1"/>
  <c r="D156" i="19"/>
  <c r="O156" i="19" s="1"/>
  <c r="D155" i="19"/>
  <c r="O155" i="19" s="1"/>
  <c r="M154" i="19"/>
  <c r="D154" i="19"/>
  <c r="O154" i="19" s="1"/>
  <c r="J150" i="19"/>
  <c r="N150" i="19" s="1"/>
  <c r="J149" i="19"/>
  <c r="N149" i="19" s="1"/>
  <c r="J148" i="19"/>
  <c r="N148" i="19" s="1"/>
  <c r="J147" i="19"/>
  <c r="J146" i="19"/>
  <c r="N146" i="19" s="1"/>
  <c r="M150" i="19"/>
  <c r="D150" i="19"/>
  <c r="O150" i="19" s="1"/>
  <c r="O149" i="19"/>
  <c r="M149" i="19"/>
  <c r="D149" i="19"/>
  <c r="M148" i="19"/>
  <c r="D148" i="19"/>
  <c r="O148" i="19" s="1"/>
  <c r="N147" i="19"/>
  <c r="M147" i="19"/>
  <c r="D147" i="19"/>
  <c r="O147" i="19" s="1"/>
  <c r="M146" i="19"/>
  <c r="D146" i="19"/>
  <c r="O146" i="19" s="1"/>
  <c r="D145" i="19"/>
  <c r="J162" i="19"/>
  <c r="J163" i="19"/>
  <c r="J164" i="19"/>
  <c r="J165" i="19"/>
  <c r="M14" i="18"/>
  <c r="L14" i="18"/>
  <c r="J14" i="18"/>
  <c r="I14" i="18"/>
  <c r="M157" i="19" l="1"/>
  <c r="J155" i="19"/>
  <c r="N155" i="19" s="1"/>
  <c r="M156" i="19"/>
  <c r="E21" i="21" l="1"/>
  <c r="E20" i="21"/>
  <c r="E19" i="21"/>
  <c r="W16" i="20"/>
  <c r="V16" i="20"/>
  <c r="W12" i="20"/>
  <c r="V12" i="20"/>
  <c r="W13" i="20"/>
  <c r="V13" i="20"/>
  <c r="W15" i="20"/>
  <c r="D152" i="19"/>
  <c r="D151" i="19"/>
  <c r="J151" i="19"/>
  <c r="J144" i="19"/>
  <c r="J145" i="19"/>
  <c r="J36" i="19"/>
  <c r="J37" i="19"/>
  <c r="J38" i="19"/>
  <c r="J39" i="19"/>
  <c r="J40" i="19"/>
  <c r="J41" i="19"/>
  <c r="J42" i="19"/>
  <c r="J43" i="19"/>
  <c r="J44" i="19"/>
  <c r="J45" i="19"/>
  <c r="J46" i="19"/>
  <c r="J47" i="19"/>
  <c r="J48" i="19"/>
  <c r="J49" i="19"/>
  <c r="J50" i="19"/>
  <c r="J51" i="19"/>
  <c r="J52" i="19"/>
  <c r="J53" i="19"/>
  <c r="J54" i="19"/>
  <c r="J55" i="19"/>
  <c r="J56" i="19"/>
  <c r="J57" i="19"/>
  <c r="J58" i="19"/>
  <c r="J59" i="19"/>
  <c r="J60" i="19"/>
  <c r="J61" i="19"/>
  <c r="J62" i="19"/>
  <c r="J63" i="19"/>
  <c r="J64" i="19"/>
  <c r="J65" i="19"/>
  <c r="J66" i="19"/>
  <c r="J67" i="19"/>
  <c r="J68" i="19"/>
  <c r="J69" i="19"/>
  <c r="J70" i="19"/>
  <c r="J71" i="19"/>
  <c r="J72" i="19"/>
  <c r="J73" i="19"/>
  <c r="J74" i="19"/>
  <c r="J75" i="19"/>
  <c r="J76" i="19"/>
  <c r="J77" i="19"/>
  <c r="J78" i="19"/>
  <c r="J79" i="19"/>
  <c r="J80" i="19"/>
  <c r="J81" i="19"/>
  <c r="J82" i="19"/>
  <c r="J83" i="19"/>
  <c r="J84" i="19"/>
  <c r="J85" i="19"/>
  <c r="J86" i="19"/>
  <c r="J87" i="19"/>
  <c r="J88" i="19"/>
  <c r="J89" i="19"/>
  <c r="J90" i="19"/>
  <c r="J91" i="19"/>
  <c r="J92" i="19"/>
  <c r="J93" i="19"/>
  <c r="J94" i="19"/>
  <c r="J95" i="19"/>
  <c r="J96" i="19"/>
  <c r="J97" i="19"/>
  <c r="J98" i="19"/>
  <c r="J99" i="19"/>
  <c r="J100" i="19"/>
  <c r="J101" i="19"/>
  <c r="J102" i="19"/>
  <c r="J103" i="19"/>
  <c r="J104" i="19"/>
  <c r="J105" i="19"/>
  <c r="J106" i="19"/>
  <c r="J107" i="19"/>
  <c r="J108" i="19"/>
  <c r="J109" i="19"/>
  <c r="J110" i="19"/>
  <c r="J111" i="19"/>
  <c r="J112" i="19"/>
  <c r="J113" i="19"/>
  <c r="J114" i="19"/>
  <c r="J115" i="19"/>
  <c r="J116" i="19"/>
  <c r="J117" i="19"/>
  <c r="J118" i="19"/>
  <c r="J119" i="19"/>
  <c r="J120" i="19"/>
  <c r="J121" i="19"/>
  <c r="J122" i="19"/>
  <c r="J123" i="19"/>
  <c r="J124" i="19"/>
  <c r="J125" i="19"/>
  <c r="J126" i="19"/>
  <c r="J127" i="19"/>
  <c r="J128" i="19"/>
  <c r="J129" i="19"/>
  <c r="J130" i="19"/>
  <c r="J131" i="19"/>
  <c r="J132" i="19"/>
  <c r="J133" i="19"/>
  <c r="J134" i="19"/>
  <c r="J135" i="19"/>
  <c r="J136" i="19"/>
  <c r="J137" i="19"/>
  <c r="J138" i="19"/>
  <c r="J139" i="19"/>
  <c r="J140" i="19"/>
  <c r="J141" i="19"/>
  <c r="J142" i="19"/>
  <c r="J143" i="19"/>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M10" i="19"/>
  <c r="M11" i="19"/>
  <c r="M12" i="19"/>
  <c r="M13" i="19"/>
  <c r="M14" i="19"/>
  <c r="M15" i="19"/>
  <c r="M16" i="19"/>
  <c r="M17" i="19"/>
  <c r="M18" i="19"/>
  <c r="M19" i="19"/>
  <c r="M20" i="19"/>
  <c r="M21"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69" i="19"/>
  <c r="M70" i="19"/>
  <c r="M71" i="19"/>
  <c r="M72" i="19"/>
  <c r="M73" i="19"/>
  <c r="M74" i="19"/>
  <c r="M75" i="19"/>
  <c r="M76" i="19"/>
  <c r="M77" i="19"/>
  <c r="M78" i="19"/>
  <c r="M79" i="19"/>
  <c r="M80" i="19"/>
  <c r="M81" i="19"/>
  <c r="M82" i="19"/>
  <c r="M83" i="19"/>
  <c r="M84" i="19"/>
  <c r="M85" i="19"/>
  <c r="M86" i="19"/>
  <c r="M87" i="19"/>
  <c r="M88" i="19"/>
  <c r="M89" i="19"/>
  <c r="M90" i="19"/>
  <c r="M91" i="19"/>
  <c r="M92" i="19"/>
  <c r="M93" i="19"/>
  <c r="M94" i="19"/>
  <c r="M95" i="19"/>
  <c r="M96" i="19"/>
  <c r="M97" i="19"/>
  <c r="M98" i="19"/>
  <c r="M99" i="19"/>
  <c r="M100" i="19"/>
  <c r="M101" i="19"/>
  <c r="M102" i="19"/>
  <c r="M103" i="19"/>
  <c r="M104" i="19"/>
  <c r="M105" i="19"/>
  <c r="M106" i="19"/>
  <c r="M107" i="19"/>
  <c r="M108" i="19"/>
  <c r="M109" i="19"/>
  <c r="M110" i="19"/>
  <c r="M111" i="19"/>
  <c r="M112" i="19"/>
  <c r="M113" i="19"/>
  <c r="M114" i="19"/>
  <c r="M115" i="19"/>
  <c r="M116" i="19"/>
  <c r="M117" i="19"/>
  <c r="M118" i="19"/>
  <c r="M119" i="19"/>
  <c r="M120" i="19"/>
  <c r="M121" i="19"/>
  <c r="M122" i="19"/>
  <c r="M123" i="19"/>
  <c r="M124" i="19"/>
  <c r="M125" i="19"/>
  <c r="M126" i="19"/>
  <c r="M127" i="19"/>
  <c r="M128" i="19"/>
  <c r="M129" i="19"/>
  <c r="M130" i="19"/>
  <c r="M131" i="19"/>
  <c r="M132" i="19"/>
  <c r="M133" i="19"/>
  <c r="M134" i="19"/>
  <c r="M135" i="19"/>
  <c r="M136" i="19"/>
  <c r="M137" i="19"/>
  <c r="M138" i="19"/>
  <c r="M139" i="19"/>
  <c r="M140" i="19"/>
  <c r="M141" i="19"/>
  <c r="M142" i="19"/>
  <c r="M143" i="19"/>
  <c r="M144" i="19"/>
  <c r="M145" i="19"/>
  <c r="M151" i="19"/>
  <c r="M152" i="19"/>
  <c r="M153" i="19"/>
  <c r="M162" i="19"/>
  <c r="M163" i="19"/>
  <c r="M164" i="19"/>
  <c r="M165" i="19"/>
  <c r="M166" i="19"/>
  <c r="M167" i="19"/>
  <c r="M168" i="19"/>
  <c r="M169" i="19"/>
  <c r="M170" i="19"/>
  <c r="M171" i="19"/>
  <c r="M172" i="19"/>
  <c r="M173" i="19"/>
  <c r="M174" i="19"/>
  <c r="M175" i="19"/>
  <c r="M176" i="19"/>
  <c r="M177" i="19"/>
  <c r="M178" i="19"/>
  <c r="M179" i="19"/>
  <c r="M180" i="19"/>
  <c r="M181" i="19"/>
  <c r="M182" i="19"/>
  <c r="M183" i="19"/>
  <c r="M184" i="19"/>
  <c r="M185" i="19"/>
  <c r="M186" i="19"/>
  <c r="M187" i="19"/>
  <c r="M188" i="19"/>
  <c r="M189" i="19"/>
  <c r="M190" i="19"/>
  <c r="M191" i="19"/>
  <c r="M192" i="19"/>
  <c r="M193" i="19"/>
  <c r="M194" i="19"/>
  <c r="M195" i="19"/>
  <c r="M196" i="19"/>
  <c r="M197" i="19"/>
  <c r="M198" i="19"/>
  <c r="M199" i="19"/>
  <c r="M200" i="19"/>
  <c r="M201" i="19"/>
  <c r="M202" i="19"/>
  <c r="M203" i="19"/>
  <c r="M204" i="19"/>
  <c r="M205" i="19"/>
  <c r="M206" i="19"/>
  <c r="M207" i="19"/>
  <c r="M208" i="19"/>
  <c r="M209" i="19"/>
  <c r="M210" i="19"/>
  <c r="M211" i="19"/>
  <c r="M212" i="19"/>
  <c r="M213" i="19"/>
  <c r="M214" i="19"/>
  <c r="M215" i="19"/>
  <c r="M216" i="19"/>
  <c r="M217" i="19"/>
  <c r="M218" i="19"/>
  <c r="M219" i="19"/>
  <c r="M220" i="19"/>
  <c r="M221" i="19"/>
  <c r="M222" i="19"/>
  <c r="M223" i="19"/>
  <c r="M224" i="19"/>
  <c r="M225" i="19"/>
  <c r="M226" i="19"/>
  <c r="M227" i="19"/>
  <c r="M228" i="19"/>
  <c r="M229" i="19"/>
  <c r="M230" i="19"/>
  <c r="M231" i="19"/>
  <c r="M232" i="19"/>
  <c r="M233" i="19"/>
  <c r="M234" i="19"/>
  <c r="M235" i="19"/>
  <c r="M236" i="19"/>
  <c r="M237" i="19"/>
  <c r="M238" i="19"/>
  <c r="M239" i="19"/>
  <c r="M240" i="19"/>
  <c r="M241" i="19"/>
  <c r="M242" i="19"/>
  <c r="M243" i="19"/>
  <c r="M244" i="19"/>
  <c r="M245" i="19"/>
  <c r="M246" i="19"/>
  <c r="M247" i="19"/>
  <c r="M248" i="19"/>
  <c r="M249" i="19"/>
  <c r="M250" i="19"/>
  <c r="M251" i="19"/>
  <c r="M252" i="19"/>
  <c r="M253" i="19"/>
  <c r="M254" i="19"/>
  <c r="M255" i="19"/>
  <c r="M256" i="19"/>
  <c r="M257" i="19"/>
  <c r="M258" i="19"/>
  <c r="M259" i="19"/>
  <c r="M260" i="19"/>
  <c r="M261" i="19"/>
  <c r="M262" i="19"/>
  <c r="M263" i="19"/>
  <c r="M264" i="19"/>
  <c r="M265" i="19"/>
  <c r="M266" i="19"/>
  <c r="M267" i="19"/>
  <c r="M268" i="19"/>
  <c r="M269" i="19"/>
  <c r="M270" i="19"/>
  <c r="M271" i="19"/>
  <c r="M272" i="19"/>
  <c r="M273" i="19"/>
  <c r="M274" i="19"/>
  <c r="M275" i="19"/>
  <c r="M276" i="19"/>
  <c r="M277" i="19"/>
  <c r="M278" i="19"/>
  <c r="M279" i="19"/>
  <c r="M280" i="19"/>
  <c r="M281" i="19"/>
  <c r="M282" i="19"/>
  <c r="M283" i="19"/>
  <c r="M284" i="19"/>
  <c r="M285" i="19"/>
  <c r="M286" i="19"/>
  <c r="M287" i="19"/>
  <c r="M288" i="19"/>
  <c r="M289" i="19"/>
  <c r="M290" i="19"/>
  <c r="M291" i="19"/>
  <c r="M292" i="19"/>
  <c r="M293" i="19"/>
  <c r="M294" i="19"/>
  <c r="M295" i="19"/>
  <c r="M296" i="19"/>
  <c r="M297" i="19"/>
  <c r="M298" i="19"/>
  <c r="M299" i="19"/>
  <c r="M300" i="19"/>
  <c r="M301" i="19"/>
  <c r="M302" i="19"/>
  <c r="M303" i="19"/>
  <c r="M304" i="19"/>
  <c r="M305" i="19"/>
  <c r="M306" i="19"/>
  <c r="M307" i="19"/>
  <c r="M308" i="19"/>
  <c r="M309" i="19"/>
  <c r="M310" i="19"/>
  <c r="M311" i="19"/>
  <c r="M312" i="19"/>
  <c r="M313" i="19"/>
  <c r="M314" i="19"/>
  <c r="M315" i="19"/>
  <c r="M316" i="19"/>
  <c r="M317" i="19"/>
  <c r="M318" i="19"/>
  <c r="M319" i="19"/>
  <c r="M320" i="19"/>
  <c r="M321" i="19"/>
  <c r="M322" i="19"/>
  <c r="M323" i="19"/>
  <c r="M324" i="19"/>
  <c r="M325" i="19"/>
  <c r="M326" i="19"/>
  <c r="M327" i="19"/>
  <c r="M328" i="19"/>
  <c r="M329" i="19"/>
  <c r="M330" i="19"/>
  <c r="M331" i="19"/>
  <c r="M332" i="19"/>
  <c r="M333" i="19"/>
  <c r="M334" i="19"/>
  <c r="M335" i="19"/>
  <c r="M336" i="19"/>
  <c r="M337" i="19"/>
  <c r="M338" i="19"/>
  <c r="M339" i="19"/>
  <c r="M340" i="19"/>
  <c r="M341" i="19"/>
  <c r="M342" i="19"/>
  <c r="M343" i="19"/>
  <c r="M344" i="19"/>
  <c r="M345" i="19"/>
  <c r="M346" i="19"/>
  <c r="M347" i="19"/>
  <c r="M348" i="19"/>
  <c r="M349" i="19"/>
  <c r="M350" i="19"/>
  <c r="M351" i="19"/>
  <c r="M352" i="19"/>
  <c r="M353" i="19"/>
  <c r="M354" i="19"/>
  <c r="M355" i="19"/>
  <c r="M356" i="19"/>
  <c r="M357" i="19"/>
  <c r="M358" i="19"/>
  <c r="M359" i="19"/>
  <c r="M360" i="19"/>
  <c r="M361" i="19"/>
  <c r="M362" i="19"/>
  <c r="M363" i="19"/>
  <c r="M364" i="19"/>
  <c r="M365" i="19"/>
  <c r="M366" i="19"/>
  <c r="M367" i="19"/>
  <c r="M368" i="19"/>
  <c r="M369" i="19"/>
  <c r="M370" i="19"/>
  <c r="M371" i="19"/>
  <c r="M372" i="19"/>
  <c r="M373" i="19"/>
  <c r="M374" i="19"/>
  <c r="M375" i="19"/>
  <c r="M376" i="19"/>
  <c r="M377" i="19"/>
  <c r="M378" i="19"/>
  <c r="M379" i="19"/>
  <c r="M380" i="19"/>
  <c r="M381" i="19"/>
  <c r="M382" i="19"/>
  <c r="M383" i="19"/>
  <c r="M384" i="19"/>
  <c r="M385" i="19"/>
  <c r="M386" i="19"/>
  <c r="M387" i="19"/>
  <c r="M388" i="19"/>
  <c r="M389" i="19"/>
  <c r="M390" i="19"/>
  <c r="M391" i="19"/>
  <c r="M392" i="19"/>
  <c r="M393" i="19"/>
  <c r="M394" i="19"/>
  <c r="M395" i="19"/>
  <c r="M396" i="19"/>
  <c r="M397" i="19"/>
  <c r="M398" i="19"/>
  <c r="M399" i="19"/>
  <c r="M400" i="19"/>
  <c r="M401" i="19"/>
  <c r="M402" i="19"/>
  <c r="M403" i="19"/>
  <c r="M404" i="19"/>
  <c r="M405" i="19"/>
  <c r="M406" i="19"/>
  <c r="M407" i="19"/>
  <c r="M408" i="19"/>
  <c r="M409" i="19"/>
  <c r="M410" i="19"/>
  <c r="M411" i="19"/>
  <c r="M412" i="19"/>
  <c r="M413" i="19"/>
  <c r="M414" i="19"/>
  <c r="M415" i="19"/>
  <c r="M416" i="19"/>
  <c r="M417" i="19"/>
  <c r="M418" i="19"/>
  <c r="M419" i="19"/>
  <c r="M420" i="19"/>
  <c r="M421" i="19"/>
  <c r="M422" i="19"/>
  <c r="M423" i="19"/>
  <c r="M424" i="19"/>
  <c r="M425" i="19"/>
  <c r="M426" i="19"/>
  <c r="M427" i="19"/>
  <c r="M428" i="19"/>
  <c r="M429" i="19"/>
  <c r="M430" i="19"/>
  <c r="M431" i="19"/>
  <c r="M432" i="19"/>
  <c r="M433" i="19"/>
  <c r="M434" i="19"/>
  <c r="M435" i="19"/>
  <c r="M436" i="19"/>
  <c r="M437" i="19"/>
  <c r="M438" i="19"/>
  <c r="M439" i="19"/>
  <c r="M440" i="19"/>
  <c r="M441" i="19"/>
  <c r="M442" i="19"/>
  <c r="M443" i="19"/>
  <c r="M444" i="19"/>
  <c r="M445" i="19"/>
  <c r="M446" i="19"/>
  <c r="M447" i="19"/>
  <c r="M448" i="19"/>
  <c r="M449" i="19"/>
  <c r="M450" i="19"/>
  <c r="M451" i="19"/>
  <c r="M452" i="19"/>
  <c r="M453" i="19"/>
  <c r="M454" i="19"/>
  <c r="M455" i="19"/>
  <c r="M456" i="19"/>
  <c r="M457" i="19"/>
  <c r="M458" i="19"/>
  <c r="M459" i="19"/>
  <c r="M460" i="19"/>
  <c r="M461" i="19"/>
  <c r="M462" i="19"/>
  <c r="M463" i="19"/>
  <c r="M464" i="19"/>
  <c r="M465" i="19"/>
  <c r="M466" i="19"/>
  <c r="M467" i="19"/>
  <c r="M468" i="19"/>
  <c r="M469" i="19"/>
  <c r="M470" i="19"/>
  <c r="M471" i="19"/>
  <c r="M472" i="19"/>
  <c r="M473" i="19"/>
  <c r="M474" i="19"/>
  <c r="M475" i="19"/>
  <c r="M476" i="19"/>
  <c r="M477" i="19"/>
  <c r="M478" i="19"/>
  <c r="M479" i="19"/>
  <c r="M480" i="19"/>
  <c r="M481" i="19"/>
  <c r="M482" i="19"/>
  <c r="M483" i="19"/>
  <c r="M484" i="19"/>
  <c r="M485" i="19"/>
  <c r="M486" i="19"/>
  <c r="M487" i="19"/>
  <c r="M488" i="19"/>
  <c r="M489" i="19"/>
  <c r="M490" i="19"/>
  <c r="M491" i="19"/>
  <c r="M492" i="19"/>
  <c r="M493" i="19"/>
  <c r="M494" i="19"/>
  <c r="M495" i="19"/>
  <c r="M496" i="19"/>
  <c r="M497" i="19"/>
  <c r="M498" i="19"/>
  <c r="M499" i="19"/>
  <c r="M500" i="19"/>
  <c r="M501" i="19"/>
  <c r="M502" i="19"/>
  <c r="M503" i="19"/>
  <c r="M504" i="19"/>
  <c r="N9" i="19"/>
  <c r="N10" i="19"/>
  <c r="N11" i="19"/>
  <c r="N12" i="19"/>
  <c r="N13" i="19"/>
  <c r="N14" i="19"/>
  <c r="N15" i="19"/>
  <c r="N16" i="19"/>
  <c r="N17" i="19"/>
  <c r="N18" i="19"/>
  <c r="N19" i="19"/>
  <c r="N20" i="19"/>
  <c r="N21" i="19"/>
  <c r="N22" i="19"/>
  <c r="N23" i="19"/>
  <c r="N24" i="19"/>
  <c r="N25" i="19"/>
  <c r="N26" i="19"/>
  <c r="N27" i="19"/>
  <c r="N28" i="19"/>
  <c r="N29" i="19"/>
  <c r="N30" i="19"/>
  <c r="N31" i="19"/>
  <c r="N32" i="19"/>
  <c r="N33" i="19"/>
  <c r="N34" i="19"/>
  <c r="N35" i="19"/>
  <c r="N36" i="19"/>
  <c r="N37" i="19"/>
  <c r="N38" i="19"/>
  <c r="N39" i="19"/>
  <c r="N40" i="19"/>
  <c r="N41" i="19"/>
  <c r="N42" i="19"/>
  <c r="N43" i="19"/>
  <c r="N44" i="19"/>
  <c r="N45" i="19"/>
  <c r="N46" i="19"/>
  <c r="N47" i="19"/>
  <c r="N48" i="19"/>
  <c r="N49" i="19"/>
  <c r="N50" i="19"/>
  <c r="N51" i="19"/>
  <c r="N52" i="19"/>
  <c r="N53" i="19"/>
  <c r="N54" i="19"/>
  <c r="N55" i="19"/>
  <c r="N56" i="19"/>
  <c r="N57" i="19"/>
  <c r="N58" i="19"/>
  <c r="N59" i="19"/>
  <c r="N60" i="19"/>
  <c r="N61" i="19"/>
  <c r="N62" i="19"/>
  <c r="N63" i="19"/>
  <c r="N64" i="19"/>
  <c r="N65" i="19"/>
  <c r="N66" i="19"/>
  <c r="N67" i="19"/>
  <c r="N68" i="19"/>
  <c r="N69" i="19"/>
  <c r="N70" i="19"/>
  <c r="N71" i="19"/>
  <c r="N72" i="19"/>
  <c r="N73" i="19"/>
  <c r="N74" i="19"/>
  <c r="N75" i="19"/>
  <c r="N76" i="19"/>
  <c r="N77" i="19"/>
  <c r="N78" i="19"/>
  <c r="N79" i="19"/>
  <c r="N80" i="19"/>
  <c r="N81" i="19"/>
  <c r="N82" i="19"/>
  <c r="N83" i="19"/>
  <c r="N84" i="19"/>
  <c r="N85" i="19"/>
  <c r="N86" i="19"/>
  <c r="N87" i="19"/>
  <c r="N88" i="19"/>
  <c r="N89" i="19"/>
  <c r="N90" i="19"/>
  <c r="N91" i="19"/>
  <c r="N92" i="19"/>
  <c r="N93" i="19"/>
  <c r="N94" i="19"/>
  <c r="N95" i="19"/>
  <c r="N96" i="19"/>
  <c r="N97" i="19"/>
  <c r="N98" i="19"/>
  <c r="N99" i="19"/>
  <c r="N100" i="19"/>
  <c r="N101" i="19"/>
  <c r="N102" i="19"/>
  <c r="N103" i="19"/>
  <c r="N104" i="19"/>
  <c r="N105" i="19"/>
  <c r="N106" i="19"/>
  <c r="N107" i="19"/>
  <c r="N108" i="19"/>
  <c r="N109" i="19"/>
  <c r="N110" i="19"/>
  <c r="N111" i="19"/>
  <c r="N112" i="19"/>
  <c r="N113" i="19"/>
  <c r="N114" i="19"/>
  <c r="N115" i="19"/>
  <c r="N116" i="19"/>
  <c r="N117" i="19"/>
  <c r="N118" i="19"/>
  <c r="N119" i="19"/>
  <c r="N120" i="19"/>
  <c r="N121" i="19"/>
  <c r="N122" i="19"/>
  <c r="N123" i="19"/>
  <c r="N124" i="19"/>
  <c r="N125" i="19"/>
  <c r="N126" i="19"/>
  <c r="N127" i="19"/>
  <c r="N128" i="19"/>
  <c r="N129" i="19"/>
  <c r="N130" i="19"/>
  <c r="N131" i="19"/>
  <c r="N132" i="19"/>
  <c r="N133" i="19"/>
  <c r="N134" i="19"/>
  <c r="N135" i="19"/>
  <c r="N136" i="19"/>
  <c r="N137" i="19"/>
  <c r="N138" i="19"/>
  <c r="N139" i="19"/>
  <c r="N140" i="19"/>
  <c r="N141" i="19"/>
  <c r="N142" i="19"/>
  <c r="N143" i="19"/>
  <c r="N144" i="19"/>
  <c r="N145" i="19"/>
  <c r="N151" i="19"/>
  <c r="N152" i="19"/>
  <c r="N153" i="19"/>
  <c r="N162" i="19"/>
  <c r="N163" i="19"/>
  <c r="N164" i="19"/>
  <c r="N165" i="19"/>
  <c r="N166" i="19"/>
  <c r="N167" i="19"/>
  <c r="N168" i="19"/>
  <c r="N169" i="19"/>
  <c r="N170" i="19"/>
  <c r="N171" i="19"/>
  <c r="N172" i="19"/>
  <c r="N173" i="19"/>
  <c r="N174" i="19"/>
  <c r="N175" i="19"/>
  <c r="N176" i="19"/>
  <c r="N177" i="19"/>
  <c r="N178" i="19"/>
  <c r="N179" i="19"/>
  <c r="N180" i="19"/>
  <c r="N181" i="19"/>
  <c r="N182" i="19"/>
  <c r="N183" i="19"/>
  <c r="N184" i="19"/>
  <c r="N185" i="19"/>
  <c r="N186" i="19"/>
  <c r="N187" i="19"/>
  <c r="N188" i="19"/>
  <c r="N189" i="19"/>
  <c r="N190" i="19"/>
  <c r="N191" i="19"/>
  <c r="N192" i="19"/>
  <c r="N193" i="19"/>
  <c r="N194" i="19"/>
  <c r="N195" i="19"/>
  <c r="N196" i="19"/>
  <c r="N197" i="19"/>
  <c r="N198" i="19"/>
  <c r="N199" i="19"/>
  <c r="N200" i="19"/>
  <c r="N201" i="19"/>
  <c r="N202" i="19"/>
  <c r="N203" i="19"/>
  <c r="N204" i="19"/>
  <c r="N205" i="19"/>
  <c r="N206" i="19"/>
  <c r="N207" i="19"/>
  <c r="N208" i="19"/>
  <c r="N209" i="19"/>
  <c r="N210" i="19"/>
  <c r="N211" i="19"/>
  <c r="N212" i="19"/>
  <c r="N213" i="19"/>
  <c r="N214" i="19"/>
  <c r="N215" i="19"/>
  <c r="N216" i="19"/>
  <c r="N217" i="19"/>
  <c r="N218" i="19"/>
  <c r="N219" i="19"/>
  <c r="N220" i="19"/>
  <c r="N221" i="19"/>
  <c r="N222" i="19"/>
  <c r="N223" i="19"/>
  <c r="N224" i="19"/>
  <c r="N225" i="19"/>
  <c r="N226" i="19"/>
  <c r="N227" i="19"/>
  <c r="N228" i="19"/>
  <c r="N229" i="19"/>
  <c r="N230" i="19"/>
  <c r="N231" i="19"/>
  <c r="N232" i="19"/>
  <c r="N233" i="19"/>
  <c r="N234" i="19"/>
  <c r="N235" i="19"/>
  <c r="N236" i="19"/>
  <c r="N237" i="19"/>
  <c r="N238" i="19"/>
  <c r="N239" i="19"/>
  <c r="N240" i="19"/>
  <c r="N241" i="19"/>
  <c r="N242" i="19"/>
  <c r="N243" i="19"/>
  <c r="N244" i="19"/>
  <c r="N245" i="19"/>
  <c r="N246" i="19"/>
  <c r="N247" i="19"/>
  <c r="N248" i="19"/>
  <c r="N249" i="19"/>
  <c r="N250" i="19"/>
  <c r="N251" i="19"/>
  <c r="N252" i="19"/>
  <c r="N253" i="19"/>
  <c r="N254" i="19"/>
  <c r="N255" i="19"/>
  <c r="N256" i="19"/>
  <c r="N257" i="19"/>
  <c r="N258" i="19"/>
  <c r="N259" i="19"/>
  <c r="N260" i="19"/>
  <c r="N261" i="19"/>
  <c r="N262" i="19"/>
  <c r="N263" i="19"/>
  <c r="N264" i="19"/>
  <c r="N265" i="19"/>
  <c r="N266" i="19"/>
  <c r="N267" i="19"/>
  <c r="N268" i="19"/>
  <c r="N269" i="19"/>
  <c r="N270" i="19"/>
  <c r="N271" i="19"/>
  <c r="N272" i="19"/>
  <c r="N273" i="19"/>
  <c r="N274" i="19"/>
  <c r="N275" i="19"/>
  <c r="N276" i="19"/>
  <c r="N277" i="19"/>
  <c r="N278" i="19"/>
  <c r="N279" i="19"/>
  <c r="N280" i="19"/>
  <c r="N281" i="19"/>
  <c r="N282" i="19"/>
  <c r="N283" i="19"/>
  <c r="N284" i="19"/>
  <c r="N285" i="19"/>
  <c r="N286" i="19"/>
  <c r="N287" i="19"/>
  <c r="N288" i="19"/>
  <c r="N289" i="19"/>
  <c r="N290" i="19"/>
  <c r="N291" i="19"/>
  <c r="N292" i="19"/>
  <c r="N293" i="19"/>
  <c r="N294" i="19"/>
  <c r="N295" i="19"/>
  <c r="N296" i="19"/>
  <c r="N297" i="19"/>
  <c r="N298" i="19"/>
  <c r="N299" i="19"/>
  <c r="N300" i="19"/>
  <c r="N301" i="19"/>
  <c r="N302" i="19"/>
  <c r="N303" i="19"/>
  <c r="N304" i="19"/>
  <c r="N305" i="19"/>
  <c r="N306" i="19"/>
  <c r="N307" i="19"/>
  <c r="N308" i="19"/>
  <c r="N309" i="19"/>
  <c r="N310" i="19"/>
  <c r="N311" i="19"/>
  <c r="N312" i="19"/>
  <c r="N313" i="19"/>
  <c r="N314" i="19"/>
  <c r="N315" i="19"/>
  <c r="N316" i="19"/>
  <c r="N317" i="19"/>
  <c r="N318" i="19"/>
  <c r="N319" i="19"/>
  <c r="N320" i="19"/>
  <c r="N321" i="19"/>
  <c r="N322" i="19"/>
  <c r="N323" i="19"/>
  <c r="N324" i="19"/>
  <c r="N325" i="19"/>
  <c r="N326" i="19"/>
  <c r="N327" i="19"/>
  <c r="N328" i="19"/>
  <c r="N329" i="19"/>
  <c r="N330" i="19"/>
  <c r="N331" i="19"/>
  <c r="N332" i="19"/>
  <c r="N333" i="19"/>
  <c r="N334" i="19"/>
  <c r="N335" i="19"/>
  <c r="N336" i="19"/>
  <c r="N337" i="19"/>
  <c r="N338" i="19"/>
  <c r="N339" i="19"/>
  <c r="N340" i="19"/>
  <c r="N341" i="19"/>
  <c r="N342" i="19"/>
  <c r="N343" i="19"/>
  <c r="N344" i="19"/>
  <c r="N345" i="19"/>
  <c r="N346" i="19"/>
  <c r="N347" i="19"/>
  <c r="N348" i="19"/>
  <c r="N349" i="19"/>
  <c r="N350" i="19"/>
  <c r="N351" i="19"/>
  <c r="N352" i="19"/>
  <c r="N353" i="19"/>
  <c r="N354" i="19"/>
  <c r="N355" i="19"/>
  <c r="N356" i="19"/>
  <c r="N357" i="19"/>
  <c r="N358" i="19"/>
  <c r="N359" i="19"/>
  <c r="N360" i="19"/>
  <c r="N361" i="19"/>
  <c r="N362" i="19"/>
  <c r="N363" i="19"/>
  <c r="N364" i="19"/>
  <c r="N365" i="19"/>
  <c r="N366" i="19"/>
  <c r="N367" i="19"/>
  <c r="N368" i="19"/>
  <c r="N369" i="19"/>
  <c r="N370" i="19"/>
  <c r="N371" i="19"/>
  <c r="N372" i="19"/>
  <c r="N373" i="19"/>
  <c r="N374" i="19"/>
  <c r="N375" i="19"/>
  <c r="N376" i="19"/>
  <c r="N377" i="19"/>
  <c r="N378" i="19"/>
  <c r="N379" i="19"/>
  <c r="N380" i="19"/>
  <c r="N381" i="19"/>
  <c r="N382" i="19"/>
  <c r="N383" i="19"/>
  <c r="N384" i="19"/>
  <c r="N385" i="19"/>
  <c r="N386" i="19"/>
  <c r="N387" i="19"/>
  <c r="N388" i="19"/>
  <c r="N389" i="19"/>
  <c r="N390" i="19"/>
  <c r="N391" i="19"/>
  <c r="N392" i="19"/>
  <c r="N393" i="19"/>
  <c r="N394" i="19"/>
  <c r="N395" i="19"/>
  <c r="N396" i="19"/>
  <c r="N397" i="19"/>
  <c r="N398" i="19"/>
  <c r="N399" i="19"/>
  <c r="N400" i="19"/>
  <c r="N401" i="19"/>
  <c r="N402" i="19"/>
  <c r="N403" i="19"/>
  <c r="N404" i="19"/>
  <c r="N405" i="19"/>
  <c r="N406" i="19"/>
  <c r="N407" i="19"/>
  <c r="N408" i="19"/>
  <c r="N409" i="19"/>
  <c r="N410" i="19"/>
  <c r="N411" i="19"/>
  <c r="N412" i="19"/>
  <c r="N413" i="19"/>
  <c r="N414" i="19"/>
  <c r="N415" i="19"/>
  <c r="N416" i="19"/>
  <c r="N417" i="19"/>
  <c r="N418" i="19"/>
  <c r="N419" i="19"/>
  <c r="N420" i="19"/>
  <c r="N421" i="19"/>
  <c r="N422" i="19"/>
  <c r="N423" i="19"/>
  <c r="N424" i="19"/>
  <c r="N425" i="19"/>
  <c r="N426" i="19"/>
  <c r="N427" i="19"/>
  <c r="N428" i="19"/>
  <c r="N429" i="19"/>
  <c r="N430" i="19"/>
  <c r="N431" i="19"/>
  <c r="N432" i="19"/>
  <c r="N433" i="19"/>
  <c r="N434" i="19"/>
  <c r="N435" i="19"/>
  <c r="N436" i="19"/>
  <c r="N437" i="19"/>
  <c r="N438" i="19"/>
  <c r="N439" i="19"/>
  <c r="N440" i="19"/>
  <c r="N441" i="19"/>
  <c r="N442" i="19"/>
  <c r="N443" i="19"/>
  <c r="N444" i="19"/>
  <c r="N445" i="19"/>
  <c r="N446" i="19"/>
  <c r="N447" i="19"/>
  <c r="N448" i="19"/>
  <c r="N449" i="19"/>
  <c r="N450" i="19"/>
  <c r="N451" i="19"/>
  <c r="N452" i="19"/>
  <c r="N453" i="19"/>
  <c r="N454" i="19"/>
  <c r="N455" i="19"/>
  <c r="N456" i="19"/>
  <c r="N457" i="19"/>
  <c r="N458" i="19"/>
  <c r="N459" i="19"/>
  <c r="N460" i="19"/>
  <c r="N461" i="19"/>
  <c r="N462" i="19"/>
  <c r="N463" i="19"/>
  <c r="N464" i="19"/>
  <c r="N465" i="19"/>
  <c r="N466" i="19"/>
  <c r="N467" i="19"/>
  <c r="N468" i="19"/>
  <c r="N469" i="19"/>
  <c r="N470" i="19"/>
  <c r="N471" i="19"/>
  <c r="N472" i="19"/>
  <c r="N473" i="19"/>
  <c r="N474" i="19"/>
  <c r="N475" i="19"/>
  <c r="N476" i="19"/>
  <c r="N477" i="19"/>
  <c r="N478" i="19"/>
  <c r="N479" i="19"/>
  <c r="N480" i="19"/>
  <c r="N481" i="19"/>
  <c r="N482" i="19"/>
  <c r="N483" i="19"/>
  <c r="N484" i="19"/>
  <c r="N485" i="19"/>
  <c r="N486" i="19"/>
  <c r="N487" i="19"/>
  <c r="N488" i="19"/>
  <c r="N489" i="19"/>
  <c r="N490" i="19"/>
  <c r="N491" i="19"/>
  <c r="N492" i="19"/>
  <c r="N493" i="19"/>
  <c r="N494" i="19"/>
  <c r="N495" i="19"/>
  <c r="N496" i="19"/>
  <c r="N497" i="19"/>
  <c r="N498" i="19"/>
  <c r="N499" i="19"/>
  <c r="N500" i="19"/>
  <c r="N501" i="19"/>
  <c r="N502" i="19"/>
  <c r="N503" i="19"/>
  <c r="N504" i="19"/>
  <c r="E18" i="21"/>
  <c r="E17" i="21"/>
  <c r="E16" i="21"/>
  <c r="E15" i="21"/>
  <c r="E14" i="21"/>
  <c r="E13" i="21"/>
  <c r="E12" i="21"/>
  <c r="E11" i="21"/>
  <c r="E10" i="21"/>
  <c r="E9" i="21"/>
  <c r="E8" i="21"/>
  <c r="D504" i="19" l="1"/>
  <c r="O504" i="19" s="1"/>
  <c r="D503" i="19"/>
  <c r="O503" i="19" s="1"/>
  <c r="D502" i="19"/>
  <c r="O502" i="19" s="1"/>
  <c r="D501" i="19"/>
  <c r="O501" i="19" s="1"/>
  <c r="D500" i="19"/>
  <c r="O500" i="19" s="1"/>
  <c r="D499" i="19"/>
  <c r="O499" i="19" s="1"/>
  <c r="D498" i="19"/>
  <c r="O498" i="19" s="1"/>
  <c r="D497" i="19"/>
  <c r="O497" i="19" s="1"/>
  <c r="D496" i="19"/>
  <c r="O496" i="19" s="1"/>
  <c r="D495" i="19"/>
  <c r="O495" i="19" s="1"/>
  <c r="D494" i="19"/>
  <c r="O494" i="19" s="1"/>
  <c r="D493" i="19"/>
  <c r="O493" i="19" s="1"/>
  <c r="D492" i="19"/>
  <c r="O492" i="19" s="1"/>
  <c r="D491" i="19"/>
  <c r="O491" i="19" s="1"/>
  <c r="D490" i="19"/>
  <c r="O490" i="19" s="1"/>
  <c r="D489" i="19"/>
  <c r="O489" i="19" s="1"/>
  <c r="D488" i="19"/>
  <c r="O488" i="19" s="1"/>
  <c r="D487" i="19"/>
  <c r="O487" i="19" s="1"/>
  <c r="D486" i="19"/>
  <c r="O486" i="19" s="1"/>
  <c r="D485" i="19"/>
  <c r="O485" i="19" s="1"/>
  <c r="D484" i="19"/>
  <c r="O484" i="19" s="1"/>
  <c r="D483" i="19"/>
  <c r="O483" i="19" s="1"/>
  <c r="D482" i="19"/>
  <c r="O482" i="19" s="1"/>
  <c r="D481" i="19"/>
  <c r="O481" i="19" s="1"/>
  <c r="D480" i="19"/>
  <c r="O480" i="19" s="1"/>
  <c r="D479" i="19"/>
  <c r="O479" i="19" s="1"/>
  <c r="D478" i="19"/>
  <c r="O478" i="19" s="1"/>
  <c r="D477" i="19"/>
  <c r="O477" i="19" s="1"/>
  <c r="D476" i="19"/>
  <c r="O476" i="19" s="1"/>
  <c r="D475" i="19"/>
  <c r="O475" i="19" s="1"/>
  <c r="D474" i="19"/>
  <c r="O474" i="19" s="1"/>
  <c r="D473" i="19"/>
  <c r="O473" i="19" s="1"/>
  <c r="D472" i="19"/>
  <c r="O472" i="19" s="1"/>
  <c r="D471" i="19"/>
  <c r="O471" i="19" s="1"/>
  <c r="D470" i="19"/>
  <c r="O470" i="19" s="1"/>
  <c r="D469" i="19"/>
  <c r="O469" i="19" s="1"/>
  <c r="D468" i="19"/>
  <c r="O468" i="19" s="1"/>
  <c r="D467" i="19"/>
  <c r="O467" i="19" s="1"/>
  <c r="D466" i="19"/>
  <c r="O466" i="19" s="1"/>
  <c r="D465" i="19"/>
  <c r="O465" i="19" s="1"/>
  <c r="D464" i="19"/>
  <c r="O464" i="19" s="1"/>
  <c r="D463" i="19"/>
  <c r="O463" i="19" s="1"/>
  <c r="D462" i="19"/>
  <c r="O462" i="19" s="1"/>
  <c r="D461" i="19"/>
  <c r="O461" i="19" s="1"/>
  <c r="D460" i="19"/>
  <c r="O460" i="19" s="1"/>
  <c r="D459" i="19"/>
  <c r="O459" i="19" s="1"/>
  <c r="D458" i="19"/>
  <c r="O458" i="19" s="1"/>
  <c r="D457" i="19"/>
  <c r="O457" i="19" s="1"/>
  <c r="D456" i="19"/>
  <c r="O456" i="19" s="1"/>
  <c r="D455" i="19"/>
  <c r="O455" i="19" s="1"/>
  <c r="D454" i="19"/>
  <c r="O454" i="19" s="1"/>
  <c r="D453" i="19"/>
  <c r="O453" i="19" s="1"/>
  <c r="D452" i="19"/>
  <c r="O452" i="19" s="1"/>
  <c r="D451" i="19"/>
  <c r="O451" i="19" s="1"/>
  <c r="D450" i="19"/>
  <c r="O450" i="19" s="1"/>
  <c r="D449" i="19"/>
  <c r="O449" i="19" s="1"/>
  <c r="D448" i="19"/>
  <c r="O448" i="19" s="1"/>
  <c r="D447" i="19"/>
  <c r="O447" i="19" s="1"/>
  <c r="D446" i="19"/>
  <c r="O446" i="19" s="1"/>
  <c r="D445" i="19"/>
  <c r="O445" i="19" s="1"/>
  <c r="D444" i="19"/>
  <c r="O444" i="19" s="1"/>
  <c r="D443" i="19"/>
  <c r="O443" i="19" s="1"/>
  <c r="D442" i="19"/>
  <c r="O442" i="19" s="1"/>
  <c r="D441" i="19"/>
  <c r="O441" i="19" s="1"/>
  <c r="D440" i="19"/>
  <c r="O440" i="19" s="1"/>
  <c r="D439" i="19"/>
  <c r="O439" i="19" s="1"/>
  <c r="D438" i="19"/>
  <c r="O438" i="19" s="1"/>
  <c r="D437" i="19"/>
  <c r="O437" i="19" s="1"/>
  <c r="D436" i="19"/>
  <c r="O436" i="19" s="1"/>
  <c r="D435" i="19"/>
  <c r="O435" i="19" s="1"/>
  <c r="D434" i="19"/>
  <c r="O434" i="19" s="1"/>
  <c r="D433" i="19"/>
  <c r="O433" i="19" s="1"/>
  <c r="D432" i="19"/>
  <c r="O432" i="19" s="1"/>
  <c r="D431" i="19"/>
  <c r="O431" i="19" s="1"/>
  <c r="D430" i="19"/>
  <c r="O430" i="19" s="1"/>
  <c r="D429" i="19"/>
  <c r="O429" i="19" s="1"/>
  <c r="D428" i="19"/>
  <c r="O428" i="19" s="1"/>
  <c r="D427" i="19"/>
  <c r="O427" i="19" s="1"/>
  <c r="D426" i="19"/>
  <c r="O426" i="19" s="1"/>
  <c r="D425" i="19"/>
  <c r="O425" i="19" s="1"/>
  <c r="D424" i="19"/>
  <c r="O424" i="19" s="1"/>
  <c r="D423" i="19"/>
  <c r="O423" i="19" s="1"/>
  <c r="D422" i="19"/>
  <c r="O422" i="19" s="1"/>
  <c r="D421" i="19"/>
  <c r="O421" i="19" s="1"/>
  <c r="D420" i="19"/>
  <c r="O420" i="19" s="1"/>
  <c r="D419" i="19"/>
  <c r="O419" i="19" s="1"/>
  <c r="D418" i="19"/>
  <c r="O418" i="19" s="1"/>
  <c r="D417" i="19"/>
  <c r="O417" i="19" s="1"/>
  <c r="D416" i="19"/>
  <c r="O416" i="19" s="1"/>
  <c r="D415" i="19"/>
  <c r="O415" i="19" s="1"/>
  <c r="D414" i="19"/>
  <c r="O414" i="19" s="1"/>
  <c r="D413" i="19"/>
  <c r="O413" i="19" s="1"/>
  <c r="D412" i="19"/>
  <c r="O412" i="19" s="1"/>
  <c r="D411" i="19"/>
  <c r="O411" i="19" s="1"/>
  <c r="D410" i="19"/>
  <c r="O410" i="19" s="1"/>
  <c r="D409" i="19"/>
  <c r="O409" i="19" s="1"/>
  <c r="D408" i="19"/>
  <c r="O408" i="19" s="1"/>
  <c r="D407" i="19"/>
  <c r="O407" i="19" s="1"/>
  <c r="D406" i="19"/>
  <c r="O406" i="19" s="1"/>
  <c r="D405" i="19"/>
  <c r="O405" i="19" s="1"/>
  <c r="D404" i="19"/>
  <c r="O404" i="19" s="1"/>
  <c r="D403" i="19"/>
  <c r="O403" i="19" s="1"/>
  <c r="D402" i="19"/>
  <c r="O402" i="19" s="1"/>
  <c r="D401" i="19"/>
  <c r="O401" i="19" s="1"/>
  <c r="D400" i="19"/>
  <c r="O400" i="19" s="1"/>
  <c r="D399" i="19"/>
  <c r="O399" i="19" s="1"/>
  <c r="D398" i="19"/>
  <c r="O398" i="19" s="1"/>
  <c r="D397" i="19"/>
  <c r="O397" i="19" s="1"/>
  <c r="D396" i="19"/>
  <c r="O396" i="19" s="1"/>
  <c r="D395" i="19"/>
  <c r="O395" i="19" s="1"/>
  <c r="D394" i="19"/>
  <c r="O394" i="19" s="1"/>
  <c r="D393" i="19"/>
  <c r="O393" i="19" s="1"/>
  <c r="D392" i="19"/>
  <c r="O392" i="19" s="1"/>
  <c r="D391" i="19"/>
  <c r="O391" i="19" s="1"/>
  <c r="D390" i="19"/>
  <c r="O390" i="19" s="1"/>
  <c r="D389" i="19"/>
  <c r="O389" i="19" s="1"/>
  <c r="D388" i="19"/>
  <c r="O388" i="19" s="1"/>
  <c r="D387" i="19"/>
  <c r="O387" i="19" s="1"/>
  <c r="D386" i="19"/>
  <c r="O386" i="19" s="1"/>
  <c r="D385" i="19"/>
  <c r="O385" i="19" s="1"/>
  <c r="D384" i="19"/>
  <c r="O384" i="19" s="1"/>
  <c r="D383" i="19"/>
  <c r="O383" i="19" s="1"/>
  <c r="D382" i="19"/>
  <c r="O382" i="19" s="1"/>
  <c r="D381" i="19"/>
  <c r="O381" i="19" s="1"/>
  <c r="D380" i="19"/>
  <c r="O380" i="19" s="1"/>
  <c r="D379" i="19"/>
  <c r="O379" i="19" s="1"/>
  <c r="D378" i="19"/>
  <c r="O378" i="19" s="1"/>
  <c r="D377" i="19"/>
  <c r="O377" i="19" s="1"/>
  <c r="D376" i="19"/>
  <c r="O376" i="19" s="1"/>
  <c r="D375" i="19"/>
  <c r="O375" i="19" s="1"/>
  <c r="D374" i="19"/>
  <c r="O374" i="19" s="1"/>
  <c r="D373" i="19"/>
  <c r="O373" i="19" s="1"/>
  <c r="D372" i="19"/>
  <c r="O372" i="19" s="1"/>
  <c r="D371" i="19"/>
  <c r="O371" i="19" s="1"/>
  <c r="D370" i="19"/>
  <c r="O370" i="19" s="1"/>
  <c r="D369" i="19"/>
  <c r="O369" i="19" s="1"/>
  <c r="D368" i="19"/>
  <c r="O368" i="19" s="1"/>
  <c r="D367" i="19"/>
  <c r="O367" i="19" s="1"/>
  <c r="D366" i="19"/>
  <c r="O366" i="19" s="1"/>
  <c r="D365" i="19"/>
  <c r="O365" i="19" s="1"/>
  <c r="D364" i="19"/>
  <c r="O364" i="19" s="1"/>
  <c r="D363" i="19"/>
  <c r="O363" i="19" s="1"/>
  <c r="D362" i="19"/>
  <c r="O362" i="19" s="1"/>
  <c r="D361" i="19"/>
  <c r="O361" i="19" s="1"/>
  <c r="D360" i="19"/>
  <c r="O360" i="19" s="1"/>
  <c r="D359" i="19"/>
  <c r="O359" i="19" s="1"/>
  <c r="D358" i="19"/>
  <c r="O358" i="19" s="1"/>
  <c r="D357" i="19"/>
  <c r="O357" i="19" s="1"/>
  <c r="D356" i="19"/>
  <c r="O356" i="19" s="1"/>
  <c r="D355" i="19"/>
  <c r="O355" i="19" s="1"/>
  <c r="D354" i="19"/>
  <c r="O354" i="19" s="1"/>
  <c r="D353" i="19"/>
  <c r="O353" i="19" s="1"/>
  <c r="D352" i="19"/>
  <c r="O352" i="19" s="1"/>
  <c r="D351" i="19"/>
  <c r="O351" i="19" s="1"/>
  <c r="D350" i="19"/>
  <c r="O350" i="19" s="1"/>
  <c r="D349" i="19"/>
  <c r="O349" i="19" s="1"/>
  <c r="D348" i="19"/>
  <c r="O348" i="19" s="1"/>
  <c r="D347" i="19"/>
  <c r="O347" i="19" s="1"/>
  <c r="D346" i="19"/>
  <c r="O346" i="19" s="1"/>
  <c r="D345" i="19"/>
  <c r="O345" i="19" s="1"/>
  <c r="D344" i="19"/>
  <c r="O344" i="19" s="1"/>
  <c r="D343" i="19"/>
  <c r="O343" i="19" s="1"/>
  <c r="D342" i="19"/>
  <c r="O342" i="19" s="1"/>
  <c r="D341" i="19"/>
  <c r="O341" i="19" s="1"/>
  <c r="D340" i="19"/>
  <c r="O340" i="19" s="1"/>
  <c r="D339" i="19"/>
  <c r="O339" i="19" s="1"/>
  <c r="D338" i="19"/>
  <c r="O338" i="19" s="1"/>
  <c r="D337" i="19"/>
  <c r="O337" i="19" s="1"/>
  <c r="D336" i="19"/>
  <c r="O336" i="19" s="1"/>
  <c r="D335" i="19"/>
  <c r="O335" i="19" s="1"/>
  <c r="D334" i="19"/>
  <c r="O334" i="19" s="1"/>
  <c r="D333" i="19"/>
  <c r="O333" i="19" s="1"/>
  <c r="D332" i="19"/>
  <c r="O332" i="19" s="1"/>
  <c r="D331" i="19"/>
  <c r="O331" i="19" s="1"/>
  <c r="D330" i="19"/>
  <c r="O330" i="19" s="1"/>
  <c r="D329" i="19"/>
  <c r="O329" i="19" s="1"/>
  <c r="D328" i="19"/>
  <c r="O328" i="19" s="1"/>
  <c r="D327" i="19"/>
  <c r="O327" i="19" s="1"/>
  <c r="D326" i="19"/>
  <c r="O326" i="19" s="1"/>
  <c r="D325" i="19"/>
  <c r="O325" i="19" s="1"/>
  <c r="D324" i="19"/>
  <c r="O324" i="19" s="1"/>
  <c r="D323" i="19"/>
  <c r="O323" i="19" s="1"/>
  <c r="D322" i="19"/>
  <c r="O322" i="19" s="1"/>
  <c r="D321" i="19"/>
  <c r="O321" i="19" s="1"/>
  <c r="D320" i="19"/>
  <c r="O320" i="19" s="1"/>
  <c r="D319" i="19"/>
  <c r="O319" i="19" s="1"/>
  <c r="D318" i="19"/>
  <c r="O318" i="19" s="1"/>
  <c r="D317" i="19"/>
  <c r="O317" i="19" s="1"/>
  <c r="D316" i="19"/>
  <c r="O316" i="19" s="1"/>
  <c r="D315" i="19"/>
  <c r="O315" i="19" s="1"/>
  <c r="D314" i="19"/>
  <c r="O314" i="19" s="1"/>
  <c r="D313" i="19"/>
  <c r="O313" i="19" s="1"/>
  <c r="D312" i="19"/>
  <c r="O312" i="19" s="1"/>
  <c r="D311" i="19"/>
  <c r="O311" i="19" s="1"/>
  <c r="D310" i="19"/>
  <c r="O310" i="19" s="1"/>
  <c r="D309" i="19"/>
  <c r="O309" i="19" s="1"/>
  <c r="D308" i="19"/>
  <c r="O308" i="19" s="1"/>
  <c r="D307" i="19"/>
  <c r="O307" i="19" s="1"/>
  <c r="D306" i="19"/>
  <c r="O306" i="19" s="1"/>
  <c r="D305" i="19"/>
  <c r="O305" i="19" s="1"/>
  <c r="D304" i="19"/>
  <c r="O304" i="19" s="1"/>
  <c r="D303" i="19"/>
  <c r="O303" i="19" s="1"/>
  <c r="D302" i="19"/>
  <c r="O302" i="19" s="1"/>
  <c r="D301" i="19"/>
  <c r="O301" i="19" s="1"/>
  <c r="D300" i="19"/>
  <c r="O300" i="19" s="1"/>
  <c r="D299" i="19"/>
  <c r="O299" i="19" s="1"/>
  <c r="D298" i="19"/>
  <c r="O298" i="19" s="1"/>
  <c r="D297" i="19"/>
  <c r="O297" i="19" s="1"/>
  <c r="D296" i="19"/>
  <c r="O296" i="19" s="1"/>
  <c r="D295" i="19"/>
  <c r="O295" i="19" s="1"/>
  <c r="D294" i="19"/>
  <c r="O294" i="19" s="1"/>
  <c r="D293" i="19"/>
  <c r="O293" i="19" s="1"/>
  <c r="D292" i="19"/>
  <c r="O292" i="19" s="1"/>
  <c r="D291" i="19"/>
  <c r="O291" i="19" s="1"/>
  <c r="D290" i="19"/>
  <c r="O290" i="19" s="1"/>
  <c r="D289" i="19"/>
  <c r="O289" i="19" s="1"/>
  <c r="D288" i="19"/>
  <c r="O288" i="19" s="1"/>
  <c r="D287" i="19"/>
  <c r="O287" i="19" s="1"/>
  <c r="D286" i="19"/>
  <c r="O286" i="19" s="1"/>
  <c r="D285" i="19"/>
  <c r="O285" i="19" s="1"/>
  <c r="D284" i="19"/>
  <c r="O284" i="19" s="1"/>
  <c r="D283" i="19"/>
  <c r="O283" i="19" s="1"/>
  <c r="D282" i="19"/>
  <c r="O282" i="19" s="1"/>
  <c r="D281" i="19"/>
  <c r="O281" i="19" s="1"/>
  <c r="D280" i="19"/>
  <c r="O280" i="19" s="1"/>
  <c r="D279" i="19"/>
  <c r="O279" i="19" s="1"/>
  <c r="D278" i="19"/>
  <c r="O278" i="19" s="1"/>
  <c r="D277" i="19"/>
  <c r="O277" i="19" s="1"/>
  <c r="D276" i="19"/>
  <c r="O276" i="19" s="1"/>
  <c r="D275" i="19"/>
  <c r="O275" i="19" s="1"/>
  <c r="D274" i="19"/>
  <c r="O274" i="19" s="1"/>
  <c r="D273" i="19"/>
  <c r="O273" i="19" s="1"/>
  <c r="D272" i="19"/>
  <c r="O272" i="19" s="1"/>
  <c r="D271" i="19"/>
  <c r="O271" i="19" s="1"/>
  <c r="D270" i="19"/>
  <c r="O270" i="19" s="1"/>
  <c r="D269" i="19"/>
  <c r="O269" i="19" s="1"/>
  <c r="D268" i="19"/>
  <c r="O268" i="19" s="1"/>
  <c r="D267" i="19"/>
  <c r="O267" i="19" s="1"/>
  <c r="D266" i="19"/>
  <c r="O266" i="19" s="1"/>
  <c r="D265" i="19"/>
  <c r="O265" i="19" s="1"/>
  <c r="D264" i="19"/>
  <c r="O264" i="19" s="1"/>
  <c r="D263" i="19"/>
  <c r="O263" i="19" s="1"/>
  <c r="D262" i="19"/>
  <c r="O262" i="19" s="1"/>
  <c r="D261" i="19"/>
  <c r="O261" i="19" s="1"/>
  <c r="D260" i="19"/>
  <c r="O260" i="19" s="1"/>
  <c r="D259" i="19"/>
  <c r="O259" i="19" s="1"/>
  <c r="D258" i="19"/>
  <c r="O258" i="19" s="1"/>
  <c r="D257" i="19"/>
  <c r="O257" i="19" s="1"/>
  <c r="D256" i="19"/>
  <c r="O256" i="19" s="1"/>
  <c r="D255" i="19"/>
  <c r="O255" i="19" s="1"/>
  <c r="D254" i="19"/>
  <c r="O254" i="19" s="1"/>
  <c r="D253" i="19"/>
  <c r="O253" i="19" s="1"/>
  <c r="D252" i="19"/>
  <c r="O252" i="19" s="1"/>
  <c r="D251" i="19"/>
  <c r="O251" i="19" s="1"/>
  <c r="D250" i="19"/>
  <c r="O250" i="19" s="1"/>
  <c r="D249" i="19"/>
  <c r="O249" i="19" s="1"/>
  <c r="D248" i="19"/>
  <c r="O248" i="19" s="1"/>
  <c r="D247" i="19"/>
  <c r="O247" i="19" s="1"/>
  <c r="D246" i="19"/>
  <c r="O246" i="19" s="1"/>
  <c r="D245" i="19"/>
  <c r="O245" i="19" s="1"/>
  <c r="D244" i="19"/>
  <c r="O244" i="19" s="1"/>
  <c r="D243" i="19"/>
  <c r="O243" i="19" s="1"/>
  <c r="D242" i="19"/>
  <c r="O242" i="19" s="1"/>
  <c r="D241" i="19"/>
  <c r="O241" i="19" s="1"/>
  <c r="D240" i="19"/>
  <c r="O240" i="19" s="1"/>
  <c r="D239" i="19"/>
  <c r="O239" i="19" s="1"/>
  <c r="D238" i="19"/>
  <c r="O238" i="19" s="1"/>
  <c r="D237" i="19"/>
  <c r="O237" i="19" s="1"/>
  <c r="D236" i="19"/>
  <c r="O236" i="19" s="1"/>
  <c r="D235" i="19"/>
  <c r="O235" i="19" s="1"/>
  <c r="D234" i="19"/>
  <c r="O234" i="19" s="1"/>
  <c r="D233" i="19"/>
  <c r="O233" i="19" s="1"/>
  <c r="D232" i="19"/>
  <c r="O232" i="19" s="1"/>
  <c r="D231" i="19"/>
  <c r="O231" i="19" s="1"/>
  <c r="D230" i="19"/>
  <c r="O230" i="19" s="1"/>
  <c r="D229" i="19"/>
  <c r="O229" i="19" s="1"/>
  <c r="D228" i="19"/>
  <c r="O228" i="19" s="1"/>
  <c r="D227" i="19"/>
  <c r="O227" i="19" s="1"/>
  <c r="D226" i="19"/>
  <c r="O226" i="19" s="1"/>
  <c r="D225" i="19"/>
  <c r="O225" i="19" s="1"/>
  <c r="D224" i="19"/>
  <c r="O224" i="19" s="1"/>
  <c r="D223" i="19"/>
  <c r="O223" i="19" s="1"/>
  <c r="D222" i="19"/>
  <c r="O222" i="19" s="1"/>
  <c r="D221" i="19"/>
  <c r="O221" i="19" s="1"/>
  <c r="D220" i="19"/>
  <c r="O220" i="19" s="1"/>
  <c r="D219" i="19"/>
  <c r="O219" i="19" s="1"/>
  <c r="D218" i="19"/>
  <c r="O218" i="19" s="1"/>
  <c r="D217" i="19"/>
  <c r="O217" i="19" s="1"/>
  <c r="D216" i="19"/>
  <c r="O216" i="19" s="1"/>
  <c r="D215" i="19"/>
  <c r="O215" i="19" s="1"/>
  <c r="D214" i="19"/>
  <c r="O214" i="19" s="1"/>
  <c r="D213" i="19"/>
  <c r="O213" i="19" s="1"/>
  <c r="D212" i="19"/>
  <c r="O212" i="19" s="1"/>
  <c r="D211" i="19"/>
  <c r="O211" i="19" s="1"/>
  <c r="D210" i="19"/>
  <c r="O210" i="19" s="1"/>
  <c r="D209" i="19"/>
  <c r="O209" i="19" s="1"/>
  <c r="D208" i="19"/>
  <c r="O208" i="19" s="1"/>
  <c r="D207" i="19"/>
  <c r="O207" i="19" s="1"/>
  <c r="D206" i="19"/>
  <c r="O206" i="19" s="1"/>
  <c r="D205" i="19"/>
  <c r="O205" i="19" s="1"/>
  <c r="D204" i="19"/>
  <c r="O204" i="19" s="1"/>
  <c r="D203" i="19"/>
  <c r="O203" i="19" s="1"/>
  <c r="D202" i="19"/>
  <c r="O202" i="19" s="1"/>
  <c r="D201" i="19"/>
  <c r="O201" i="19" s="1"/>
  <c r="D200" i="19"/>
  <c r="O200" i="19" s="1"/>
  <c r="D199" i="19"/>
  <c r="O199" i="19" s="1"/>
  <c r="D198" i="19"/>
  <c r="O198" i="19" s="1"/>
  <c r="D197" i="19"/>
  <c r="O197" i="19" s="1"/>
  <c r="D196" i="19"/>
  <c r="O196" i="19" s="1"/>
  <c r="D195" i="19"/>
  <c r="O195" i="19" s="1"/>
  <c r="D194" i="19"/>
  <c r="O194" i="19" s="1"/>
  <c r="D193" i="19"/>
  <c r="O193" i="19" s="1"/>
  <c r="D192" i="19"/>
  <c r="O192" i="19" s="1"/>
  <c r="D191" i="19"/>
  <c r="O191" i="19" s="1"/>
  <c r="D190" i="19"/>
  <c r="O190" i="19" s="1"/>
  <c r="D189" i="19"/>
  <c r="O189" i="19" s="1"/>
  <c r="D188" i="19"/>
  <c r="O188" i="19" s="1"/>
  <c r="D187" i="19"/>
  <c r="O187" i="19" s="1"/>
  <c r="D186" i="19"/>
  <c r="O186" i="19" s="1"/>
  <c r="D185" i="19"/>
  <c r="O185" i="19" s="1"/>
  <c r="D184" i="19"/>
  <c r="O184" i="19" s="1"/>
  <c r="D183" i="19"/>
  <c r="O183" i="19" s="1"/>
  <c r="D182" i="19"/>
  <c r="O182" i="19" s="1"/>
  <c r="D181" i="19"/>
  <c r="O181" i="19" s="1"/>
  <c r="D180" i="19"/>
  <c r="O180" i="19" s="1"/>
  <c r="D179" i="19"/>
  <c r="O179" i="19" s="1"/>
  <c r="D178" i="19"/>
  <c r="O178" i="19" s="1"/>
  <c r="D177" i="19"/>
  <c r="O177" i="19" s="1"/>
  <c r="D176" i="19"/>
  <c r="O176" i="19" s="1"/>
  <c r="D175" i="19"/>
  <c r="O175" i="19" s="1"/>
  <c r="D174" i="19"/>
  <c r="O174" i="19" s="1"/>
  <c r="D173" i="19"/>
  <c r="O173" i="19" s="1"/>
  <c r="D172" i="19"/>
  <c r="O172" i="19" s="1"/>
  <c r="D171" i="19"/>
  <c r="O171" i="19" s="1"/>
  <c r="D170" i="19"/>
  <c r="O170" i="19" s="1"/>
  <c r="D169" i="19"/>
  <c r="O169" i="19" s="1"/>
  <c r="O168" i="19"/>
  <c r="D167" i="19"/>
  <c r="O167" i="19" s="1"/>
  <c r="D166" i="19"/>
  <c r="O166" i="19" s="1"/>
  <c r="D165" i="19"/>
  <c r="O165" i="19" s="1"/>
  <c r="D164" i="19"/>
  <c r="O164" i="19" s="1"/>
  <c r="D163" i="19"/>
  <c r="O163" i="19" s="1"/>
  <c r="D162" i="19"/>
  <c r="O162" i="19" s="1"/>
  <c r="D153" i="19"/>
  <c r="O153" i="19" s="1"/>
  <c r="O152" i="19"/>
  <c r="O151" i="19"/>
  <c r="O145" i="19"/>
  <c r="D144" i="19"/>
  <c r="O144" i="19" s="1"/>
  <c r="D143" i="19"/>
  <c r="O143" i="19" s="1"/>
  <c r="D142" i="19"/>
  <c r="O142" i="19" s="1"/>
  <c r="D141" i="19"/>
  <c r="O141" i="19" s="1"/>
  <c r="D140" i="19"/>
  <c r="O140" i="19" s="1"/>
  <c r="D139" i="19"/>
  <c r="O139" i="19" s="1"/>
  <c r="D138" i="19"/>
  <c r="O138" i="19" s="1"/>
  <c r="D137" i="19"/>
  <c r="O137" i="19" s="1"/>
  <c r="D136" i="19"/>
  <c r="O136" i="19" s="1"/>
  <c r="D135" i="19"/>
  <c r="O135" i="19" s="1"/>
  <c r="D134" i="19"/>
  <c r="O134" i="19" s="1"/>
  <c r="D133" i="19"/>
  <c r="O133" i="19" s="1"/>
  <c r="D132" i="19"/>
  <c r="O132" i="19" s="1"/>
  <c r="D131" i="19"/>
  <c r="O131" i="19" s="1"/>
  <c r="D130" i="19"/>
  <c r="O130" i="19" s="1"/>
  <c r="D129" i="19"/>
  <c r="O129" i="19" s="1"/>
  <c r="D128" i="19"/>
  <c r="O128" i="19" s="1"/>
  <c r="D127" i="19"/>
  <c r="O127" i="19" s="1"/>
  <c r="D126" i="19"/>
  <c r="O126" i="19" s="1"/>
  <c r="D125" i="19"/>
  <c r="O125" i="19" s="1"/>
  <c r="D124" i="19"/>
  <c r="O124" i="19" s="1"/>
  <c r="D123" i="19"/>
  <c r="O123" i="19" s="1"/>
  <c r="D122" i="19"/>
  <c r="O122" i="19" s="1"/>
  <c r="D121" i="19"/>
  <c r="O121" i="19" s="1"/>
  <c r="D120" i="19"/>
  <c r="O120" i="19" s="1"/>
  <c r="D119" i="19"/>
  <c r="O119" i="19" s="1"/>
  <c r="D118" i="19"/>
  <c r="O118" i="19" s="1"/>
  <c r="D117" i="19"/>
  <c r="O117" i="19" s="1"/>
  <c r="D116" i="19"/>
  <c r="O116" i="19" s="1"/>
  <c r="D115" i="19"/>
  <c r="O115" i="19" s="1"/>
  <c r="D114" i="19"/>
  <c r="O114" i="19" s="1"/>
  <c r="D113" i="19"/>
  <c r="O113" i="19" s="1"/>
  <c r="D112" i="19"/>
  <c r="O112" i="19" s="1"/>
  <c r="D111" i="19"/>
  <c r="O111" i="19" s="1"/>
  <c r="D110" i="19"/>
  <c r="O110" i="19" s="1"/>
  <c r="D109" i="19"/>
  <c r="O109" i="19" s="1"/>
  <c r="D108" i="19"/>
  <c r="O108" i="19" s="1"/>
  <c r="D107" i="19"/>
  <c r="O107" i="19" s="1"/>
  <c r="D106" i="19"/>
  <c r="O106" i="19" s="1"/>
  <c r="D105" i="19"/>
  <c r="O105" i="19" s="1"/>
  <c r="D104" i="19"/>
  <c r="O104" i="19" s="1"/>
  <c r="D103" i="19"/>
  <c r="O103" i="19" s="1"/>
  <c r="D102" i="19"/>
  <c r="O102" i="19" s="1"/>
  <c r="D101" i="19"/>
  <c r="O101" i="19" s="1"/>
  <c r="D100" i="19"/>
  <c r="O100" i="19" s="1"/>
  <c r="D99" i="19"/>
  <c r="O99" i="19" s="1"/>
  <c r="D98" i="19"/>
  <c r="O98" i="19" s="1"/>
  <c r="D97" i="19"/>
  <c r="O97" i="19" s="1"/>
  <c r="D96" i="19"/>
  <c r="O96" i="19" s="1"/>
  <c r="D95" i="19"/>
  <c r="O95" i="19" s="1"/>
  <c r="D94" i="19"/>
  <c r="O94" i="19" s="1"/>
  <c r="D93" i="19"/>
  <c r="O93" i="19" s="1"/>
  <c r="D92" i="19"/>
  <c r="O92" i="19" s="1"/>
  <c r="D91" i="19"/>
  <c r="O91" i="19" s="1"/>
  <c r="D90" i="19"/>
  <c r="O90" i="19" s="1"/>
  <c r="D89" i="19"/>
  <c r="O89" i="19" s="1"/>
  <c r="D88" i="19"/>
  <c r="O88" i="19" s="1"/>
  <c r="D87" i="19"/>
  <c r="O87" i="19" s="1"/>
  <c r="D86" i="19"/>
  <c r="O86" i="19" s="1"/>
  <c r="D85" i="19"/>
  <c r="O85" i="19" s="1"/>
  <c r="D84" i="19"/>
  <c r="O84" i="19" s="1"/>
  <c r="D83" i="19"/>
  <c r="O83" i="19" s="1"/>
  <c r="D82" i="19"/>
  <c r="O82" i="19" s="1"/>
  <c r="D81" i="19"/>
  <c r="O81" i="19" s="1"/>
  <c r="D80" i="19"/>
  <c r="O80" i="19" s="1"/>
  <c r="D79" i="19"/>
  <c r="O79" i="19" s="1"/>
  <c r="D78" i="19"/>
  <c r="O78" i="19" s="1"/>
  <c r="D77" i="19"/>
  <c r="O77" i="19" s="1"/>
  <c r="D76" i="19"/>
  <c r="O76" i="19" s="1"/>
  <c r="D75" i="19"/>
  <c r="O75" i="19" s="1"/>
  <c r="D74" i="19"/>
  <c r="O74" i="19" s="1"/>
  <c r="D73" i="19"/>
  <c r="O73" i="19" s="1"/>
  <c r="D72" i="19"/>
  <c r="O72" i="19" s="1"/>
  <c r="D71" i="19"/>
  <c r="O71" i="19" s="1"/>
  <c r="D70" i="19"/>
  <c r="O70" i="19" s="1"/>
  <c r="D69" i="19"/>
  <c r="O69" i="19" s="1"/>
  <c r="D68" i="19"/>
  <c r="O68" i="19" s="1"/>
  <c r="D67" i="19"/>
  <c r="O67" i="19" s="1"/>
  <c r="D66" i="19"/>
  <c r="O66" i="19" s="1"/>
  <c r="D65" i="19"/>
  <c r="O65" i="19" s="1"/>
  <c r="D64" i="19"/>
  <c r="O64" i="19" s="1"/>
  <c r="D63" i="19"/>
  <c r="O63" i="19" s="1"/>
  <c r="D62" i="19"/>
  <c r="O62" i="19" s="1"/>
  <c r="O61" i="19"/>
  <c r="D61" i="19"/>
  <c r="D60" i="19"/>
  <c r="O60" i="19" s="1"/>
  <c r="D59" i="19"/>
  <c r="O59" i="19" s="1"/>
  <c r="D58" i="19"/>
  <c r="O58" i="19" s="1"/>
  <c r="D57" i="19"/>
  <c r="O57" i="19" s="1"/>
  <c r="D56" i="19"/>
  <c r="O56" i="19" s="1"/>
  <c r="D55" i="19"/>
  <c r="O55" i="19" s="1"/>
  <c r="D54" i="19"/>
  <c r="O54" i="19" s="1"/>
  <c r="D53" i="19"/>
  <c r="O53" i="19" s="1"/>
  <c r="D52" i="19"/>
  <c r="O52" i="19" s="1"/>
  <c r="D51" i="19"/>
  <c r="O51" i="19" s="1"/>
  <c r="D50" i="19"/>
  <c r="O50" i="19" s="1"/>
  <c r="D49" i="19"/>
  <c r="O49" i="19" s="1"/>
  <c r="D48" i="19"/>
  <c r="O48" i="19" s="1"/>
  <c r="D47" i="19"/>
  <c r="O47" i="19" s="1"/>
  <c r="D46" i="19"/>
  <c r="O46" i="19" s="1"/>
  <c r="D45" i="19"/>
  <c r="O45" i="19" s="1"/>
  <c r="D44" i="19"/>
  <c r="O44" i="19" s="1"/>
  <c r="D43" i="19"/>
  <c r="O43" i="19" s="1"/>
  <c r="D42" i="19"/>
  <c r="O42" i="19" s="1"/>
  <c r="D41" i="19"/>
  <c r="O41" i="19" s="1"/>
  <c r="D40" i="19"/>
  <c r="O40" i="19" s="1"/>
  <c r="D39" i="19"/>
  <c r="O39" i="19" s="1"/>
  <c r="D38" i="19"/>
  <c r="O38" i="19" s="1"/>
  <c r="D37" i="19"/>
  <c r="O37" i="19" s="1"/>
  <c r="D36" i="19"/>
  <c r="O36" i="19" s="1"/>
  <c r="D35" i="19"/>
  <c r="O35" i="19" s="1"/>
  <c r="D34" i="19"/>
  <c r="O34" i="19" s="1"/>
  <c r="D33" i="19"/>
  <c r="O33" i="19" s="1"/>
  <c r="D32" i="19"/>
  <c r="O32" i="19" s="1"/>
  <c r="D31" i="19"/>
  <c r="O31" i="19" s="1"/>
  <c r="D30" i="19"/>
  <c r="O30" i="19" s="1"/>
  <c r="D29" i="19"/>
  <c r="O29" i="19" s="1"/>
  <c r="D28" i="19"/>
  <c r="O28" i="19" s="1"/>
  <c r="D27" i="19"/>
  <c r="O27" i="19" s="1"/>
  <c r="D26" i="19"/>
  <c r="O26" i="19" s="1"/>
  <c r="D25" i="19"/>
  <c r="O25" i="19" s="1"/>
  <c r="D24" i="19"/>
  <c r="O24" i="19" s="1"/>
  <c r="D23" i="19"/>
  <c r="O23" i="19" s="1"/>
  <c r="D22" i="19"/>
  <c r="O22" i="19" s="1"/>
  <c r="D21" i="19"/>
  <c r="O21" i="19" s="1"/>
  <c r="D20" i="19"/>
  <c r="O20" i="19" s="1"/>
  <c r="D19" i="19"/>
  <c r="O19" i="19" s="1"/>
  <c r="D18" i="19"/>
  <c r="O18" i="19" s="1"/>
  <c r="D17" i="19"/>
  <c r="O17" i="19" s="1"/>
  <c r="D16" i="19"/>
  <c r="O16" i="19" s="1"/>
  <c r="D15" i="19"/>
  <c r="O15" i="19" s="1"/>
  <c r="D14" i="19"/>
  <c r="O14" i="19" s="1"/>
  <c r="O13" i="19"/>
  <c r="O12" i="19"/>
  <c r="D11" i="19"/>
  <c r="O11" i="19" s="1"/>
  <c r="D10" i="19"/>
  <c r="O10" i="19" s="1"/>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tc={B4FD6A0B-2659-48D9-A83A-2D32D714D962}</author>
    <author>tc={CDBF575D-0333-4998-A3D7-A5F900D57EC4}</author>
    <author>tc={5A2CBB7A-F75F-4270-A2B7-FE4B869D2C66}</author>
    <author>tc={EB27E5EE-E2ED-4637-818D-C8E6C70860D2}</author>
    <author>tc={6F603229-BF9D-45A1-A9FD-160A41C233B4}</author>
    <author>tc={06B03A71-AF6B-43A0-ADE4-A9A64EF546B5}</author>
    <author>tc={1CEF78F3-2439-47F9-B655-C8F2784D1C41}</author>
    <author>tc={ABD4EB06-CE6F-46AE-AA82-19F5B78F2A19}</author>
    <author>tc={3A4573B8-23E4-4CBD-9374-5DB67041957E}</author>
    <author>tc={20C63F3E-F08D-43B0-A827-BF6650D1BBF3}</author>
    <author>tc={9EDB72DE-2D91-4E74-ADA8-C2D1322D4E69}</author>
    <author>tc={302A5582-5393-4482-8C88-A58640BAEC2A}</author>
    <author>tc={65397FB1-651F-44E7-AFE3-5BA5B3F431FC}</author>
    <author>tc={5476F5A7-CDDC-4F98-B92F-79C9401168E0}</author>
    <author>tc={2E2F036F-A354-4137-8BBE-A7C8667D88B7}</author>
    <author>tc={2E485B63-97C7-40D9-A021-D92DA3C4E779}</author>
  </authors>
  <commentList>
    <comment ref="B9" authorId="0" shapeId="0" xr:uid="{B4FD6A0B-2659-48D9-A83A-2D32D714D962}">
      <text>
        <t xml:space="preserve">[Threaded comment]
Your version of Excel allows you to read this threaded comment; however, any edits to it will get removed if the file is opened in a newer version of Excel. Learn more: https://go.microsoft.com/fwlink/?linkid=870924
Comment:
    The boiler operates on natural gas during startup and biomass during normal operation. The TEU has been split into two TESUs representing the two fuel types. </t>
      </text>
    </comment>
    <comment ref="D9" authorId="1" shapeId="0" xr:uid="{CDBF575D-0333-4998-A3D7-A5F900D57EC4}">
      <text>
        <t>[Threaded comment]
Your version of Excel allows you to read this threaded comment; however, any edits to it will get removed if the file is opened in a newer version of Excel. Learn more: https://go.microsoft.com/fwlink/?linkid=870924
Comment:
    ESP does not operate during startup.</t>
      </text>
    </comment>
    <comment ref="B10" authorId="2" shapeId="0" xr:uid="{5A2CBB7A-F75F-4270-A2B7-FE4B869D2C66}">
      <text>
        <t xml:space="preserve">[Threaded comment]
Your version of Excel allows you to read this threaded comment; however, any edits to it will get removed if the file is opened in a newer version of Excel. Learn more: https://go.microsoft.com/fwlink/?linkid=870924
Comment:
    The boiler operates on natural gas during startup and biomass during normal operation. The TEU has been split into two TESUs representing the two fuel types. </t>
      </text>
    </comment>
    <comment ref="B11" authorId="3" shapeId="0" xr:uid="{EB27E5EE-E2ED-4637-818D-C8E6C70860D2}">
      <text>
        <t>[Threaded comment]
Your version of Excel allows you to read this threaded comment; however, any edits to it will get removed if the file is opened in a newer version of Excel. Learn more: https://go.microsoft.com/fwlink/?linkid=870924
Comment:
    The plywood press has two emission routes. The TEU has been split into two TESUs representing the two emission routes: directly through a stack and fugitive.</t>
      </text>
    </comment>
    <comment ref="I11" authorId="4" shapeId="0" xr:uid="{6F603229-BF9D-45A1-A9FD-160A41C233B4}">
      <text>
        <t>[Threaded comment]
Your version of Excel allows you to read this threaded comment; however, any edits to it will get removed if the file is opened in a newer version of Excel. Learn more: https://go.microsoft.com/fwlink/?linkid=870924
Comment:
    Total throughput of plywood through the press is listed for both PRESS TESUs. The split of emissions is accounted for in the Capture Efficiency entered in Column E of Worksheet 3.</t>
      </text>
    </comment>
    <comment ref="J11" authorId="5" shapeId="0" xr:uid="{06B03A71-AF6B-43A0-ADE4-A9A64EF546B5}">
      <text>
        <t>[Threaded comment]
Your version of Excel allows you to read this threaded comment; however, any edits to it will get removed if the file is opened in a newer version of Excel. Learn more: https://go.microsoft.com/fwlink/?linkid=870924
Comment:
    Total throughput of plywood through the press is listed for both PRESS TESUs. The split of emissions is accounted for in the Capture Efficiency entered in Column E of Worksheet 3.</t>
      </text>
    </comment>
    <comment ref="L11" authorId="6" shapeId="0" xr:uid="{1CEF78F3-2439-47F9-B655-C8F2784D1C41}">
      <text>
        <t>[Threaded comment]
Your version of Excel allows you to read this threaded comment; however, any edits to it will get removed if the file is opened in a newer version of Excel. Learn more: https://go.microsoft.com/fwlink/?linkid=870924
Comment:
    Total throughput of plywood through the press is listed for both PRESS TESUs. The split of emissions is accounted for in the Capture Efficiency entered in Column E of Worksheet 3.</t>
      </text>
    </comment>
    <comment ref="M11" authorId="7" shapeId="0" xr:uid="{ABD4EB06-CE6F-46AE-AA82-19F5B78F2A19}">
      <text>
        <t>[Threaded comment]
Your version of Excel allows you to read this threaded comment; however, any edits to it will get removed if the file is opened in a newer version of Excel. Learn more: https://go.microsoft.com/fwlink/?linkid=870924
Comment:
    Total throughput of plywood through the press is listed for both PRESS TESUs. The split of emissions is accounted for in the Capture Efficiency entered in Column E of Worksheet 3.</t>
      </text>
    </comment>
    <comment ref="B12" authorId="8" shapeId="0" xr:uid="{3A4573B8-23E4-4CBD-9374-5DB67041957E}">
      <text>
        <t>[Threaded comment]
Your version of Excel allows you to read this threaded comment; however, any edits to it will get removed if the file is opened in a newer version of Excel. Learn more: https://go.microsoft.com/fwlink/?linkid=870924
Comment:
    The plywood press has two emission routes. The TEU has been split into two TESUs representing the two emission routes: directly through a stack and fugitive.</t>
      </text>
    </comment>
    <comment ref="I12" authorId="9" shapeId="0" xr:uid="{20C63F3E-F08D-43B0-A827-BF6650D1BBF3}">
      <text>
        <t>[Threaded comment]
Your version of Excel allows you to read this threaded comment; however, any edits to it will get removed if the file is opened in a newer version of Excel. Learn more: https://go.microsoft.com/fwlink/?linkid=870924
Comment:
    Total throughput of plywood through the press is listed for both PRESS TESUs. The split of emissions is accounted for in the Capture Efficiency entered in Column E of Worksheet 3.</t>
      </text>
    </comment>
    <comment ref="J12" authorId="10" shapeId="0" xr:uid="{9EDB72DE-2D91-4E74-ADA8-C2D1322D4E69}">
      <text>
        <t>[Threaded comment]
Your version of Excel allows you to read this threaded comment; however, any edits to it will get removed if the file is opened in a newer version of Excel. Learn more: https://go.microsoft.com/fwlink/?linkid=870924
Comment:
    Total throughput of plywood through the press is listed for both PRESS TESUs. The split of emissions is accounted for in the Capture Efficiency entered in Column E of Worksheet 3.</t>
      </text>
    </comment>
    <comment ref="L12" authorId="11" shapeId="0" xr:uid="{302A5582-5393-4482-8C88-A58640BAEC2A}">
      <text>
        <t>[Threaded comment]
Your version of Excel allows you to read this threaded comment; however, any edits to it will get removed if the file is opened in a newer version of Excel. Learn more: https://go.microsoft.com/fwlink/?linkid=870924
Comment:
    Total throughput of plywood through the press is listed for both PRESS TESUs. The split of emissions is accounted for in the Capture Efficiency entered in Column E of Worksheet 3.</t>
      </text>
    </comment>
    <comment ref="M12" authorId="12" shapeId="0" xr:uid="{65397FB1-651F-44E7-AFE3-5BA5B3F431FC}">
      <text>
        <t>[Threaded comment]
Your version of Excel allows you to read this threaded comment; however, any edits to it will get removed if the file is opened in a newer version of Excel. Learn more: https://go.microsoft.com/fwlink/?linkid=870924
Comment:
    Total throughput of plywood through the press is listed for both PRESS TESUs. The split of emissions is accounted for in the Capture Efficiency entered in Column E of Worksheet 3.</t>
      </text>
    </comment>
    <comment ref="E13" authorId="13" shapeId="0" xr:uid="{5476F5A7-CDDC-4F98-B92F-79C9401168E0}">
      <text>
        <t>[Threaded comment]
Your version of Excel allows you to read this threaded comment; however, any edits to it will get removed if the file is opened in a newer version of Excel. Learn more: https://go.microsoft.com/fwlink/?linkid=870924
Comment:
    Only point source emissions are included for the sander. The facility has provided justification to DEQ for 100% capture of emissions by the stack</t>
      </text>
    </comment>
    <comment ref="C15" authorId="14" shapeId="0" xr:uid="{2E2F036F-A354-4137-8BBE-A7C8667D88B7}">
      <text>
        <t xml:space="preserve">[Threaded comment]
Your version of Excel allows you to read this threaded comment; however, any edits to it will get removed if the file is opened in a newer version of Excel. Learn more: https://go.microsoft.com/fwlink/?linkid=870924
Comment:
    Exempt TEUs must be listed on Worksheet 2, but sources do not need to include activity information or estimate emissions from Exempt TEUs in Worksheet 3.
TEUs must be approved as Exempt by DEQ unless the activity is listed under OAR 340-245-0060(3)(b). Information supporting the Exempt TEU analysis must be provided to DEQ. </t>
      </text>
    </comment>
    <comment ref="C16" authorId="15" shapeId="0" xr:uid="{2E485B63-97C7-40D9-A021-D92DA3C4E779}">
      <text>
        <t xml:space="preserve">[Threaded comment]
Your version of Excel allows you to read this threaded comment; however, any edits to it will get removed if the file is opened in a newer version of Excel. Learn more: https://go.microsoft.com/fwlink/?linkid=870924
Comment:
    Exempt TEUs must be listed on Worksheet 2, but sources do not need to include activity information or estimate emissions from Exempt TEUs in Worksheet 3.
TEUs must be approved as Exempt by DEQ unless the activity is listed under OAR 340-245-0060(3)(b). Information supporting the Exempt TEU analysis must be provided to DEQ.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tc={39E035CA-A53B-49F1-89E6-7E8EB9883653}</author>
    <author>tc={C54C614F-723C-4241-BD77-8843FE3380F9}</author>
    <author>tc={FC909449-88C7-4904-B38C-04F4CFFB9F90}</author>
    <author>tc={915AA2FC-02FC-41D8-8DFD-2AF9A3612645}</author>
    <author>tc={C668E949-A6C5-4590-A298-0136FB294A0C}</author>
    <author>tc={F6C80FB8-825C-46DC-B2E3-12737B5BE596}</author>
    <author>tc={B81E40AC-6D90-4778-BBF8-4AFD1D810917}</author>
    <author>tc={DA5A480E-A0E3-4E8C-8ECB-5D24DD207A57}</author>
    <author>tc={B55B7C85-BAF3-4DBC-AB06-8B4BC03BF6FA}</author>
    <author>tc={D3EBFBC7-CDCA-4707-AAE7-A05EB948A33B}</author>
    <author>tc={399462C2-1E28-4DDA-98F6-02C7FCCF567E}</author>
    <author>tc={19F20630-737E-4389-A737-16C472E4CA9C}</author>
    <author>tc={9931BEAE-000C-4BD3-96D4-8E04F6FAA3C2}</author>
    <author>tc={EAEECF63-543F-434F-863C-F38DFA3E05DA}</author>
    <author>tc={E6B31CF8-2772-44DD-98BA-D38B5A7BB6C9}</author>
    <author>tc={EA93BE8C-B5F9-4170-8F99-B0452401D3B6}</author>
    <author>tc={9F726268-E99D-4914-BF2E-1A30A676516A}</author>
    <author>tc={ADF5469E-6C01-4D16-84B5-9D54FC8EF2A5}</author>
    <author>tc={A7CAE3D2-9573-4A36-9186-B6FAC11D41F4}</author>
    <author>tc={3EDA371D-6635-443C-90BC-3473E3B6819E}</author>
    <author>tc={C8BF4024-C596-44D3-A91C-978AAAA7A123}</author>
    <author>tc={92EE0BFE-7785-479F-BE94-F966C9C0C8F4}</author>
    <author>tc={8E6BFDE3-BFA8-46F7-AB6D-43A513ADB3B2}</author>
    <author>tc={53A75F0F-4AE2-4FB0-AEF4-671C39D30618}</author>
    <author>tc={72EFF400-550E-4E0F-8074-AFDF732BE27D}</author>
    <author>tc={15FD2C47-FB7B-4E0D-BB51-043291A6E956}</author>
    <author>tc={EB1063B5-C156-48AA-8DAE-0E2C30F154D7}</author>
    <author>tc={65487F83-760A-49F5-AA88-389729D936F7}</author>
    <author>tc={F79F6F97-7279-4C86-A849-BDA05AFEAA76}</author>
    <author>tc={602D77C6-51FE-42C4-BC81-179B4EFA67D3}</author>
    <author>tc={53C8A63C-FB44-485F-B4C7-0A16BFB7EF51}</author>
    <author>tc={6BDE540A-0131-44EB-A880-C6AEEB9DB974}</author>
    <author>tc={F90E1DF8-A26F-470F-B264-ADBB8F249028}</author>
    <author>tc={1EA281AA-2693-4AD7-9817-F10A2F24817F}</author>
    <author>tc={B739D2D0-E858-42E7-BC83-16750F0B21BE}</author>
    <author>tc={602ED0E3-D925-48F6-ADD2-327EA0D9C199}</author>
    <author>tc={E6B899BE-00E4-47C0-B63E-06805DD3C9E6}</author>
    <author>tc={47FCF30D-28A6-4BB0-BC7A-3A5A2511D5ED}</author>
    <author>tc={9D1C41C0-4A7F-4623-B813-5DA955A1F1B0}</author>
    <author>tc={69335BD7-3C9D-4A5B-AF95-2448128EBF05}</author>
    <author>tc={9E0899D7-822E-4F36-A45A-1CAEFBF0A661}</author>
    <author>tc={53371134-C304-4CA8-943D-BCB4602709D7}</author>
    <author>tc={9B55D2D2-2609-4326-B4AF-5809C9A8517E}</author>
    <author>tc={38942DCB-BCF2-463F-A2BE-6C2D88126141}</author>
    <author>tc={AE5ED468-FAA3-43D5-8E60-FD964208263A}</author>
    <author>tc={062E875F-29C2-43C9-B317-951ECFA7822D}</author>
    <author>tc={02383209-0B2E-4555-BAA8-F22A318375D3}</author>
    <author>tc={2E0AB4E2-88AA-48C5-A937-5DACA1218BF1}</author>
    <author>tc={94AA46D6-C480-415F-BEF1-93117E887819}</author>
    <author>tc={33248BBB-A006-4D65-B2ED-9F3326B8EB1A}</author>
    <author>tc={7B94D0BD-960C-49B9-95DF-BB83116FA038}</author>
    <author>tc={4B4F193E-8C00-4F91-8CC6-1A7AB6A9A0F4}</author>
    <author>tc={EA555B26-063B-4D31-9CE2-5C9C96020AF5}</author>
    <author>tc={47B1DDA3-FE19-4490-8C68-5A97A1F9E3A1}</author>
    <author>tc={13B284CB-A7CE-444F-BCEB-6ABC9B970194}</author>
    <author>tc={CB8FD318-11B2-4B08-9AF9-96B02F385692}</author>
    <author>tc={90AD711B-C9EC-4D70-B807-15498F81A2B6}</author>
    <author>tc={E6DD2D99-2705-4ECD-ADAE-5D8BFFA8291C}</author>
    <author>tc={3E36D81F-6C5C-4132-97D2-0638B8B7819B}</author>
    <author>tc={0D110D4F-333C-4E9D-8AE3-6238CC96BC30}</author>
    <author>tc={9A7B2B2C-4662-4132-9321-36967E1C6942}</author>
    <author>tc={E61B3975-BD92-4B2F-8070-43A1FF1C8DAC}</author>
    <author>tc={CDB1D309-45EC-4E1E-849B-06DB730FBB4A}</author>
    <author>tc={08E20ED3-AC07-4E8A-AAD8-B97CE81167EE}</author>
    <author>tc={2D07C4E4-15F8-45DC-BCCE-A2DBA24BDD14}</author>
    <author>tc={09FE89CD-3452-4A39-93CC-919EFA3FDAA0}</author>
    <author>tc={F54F1574-40F7-4F42-9057-E3EB77C6063E}</author>
    <author>tc={FAEE3E37-36A9-4315-9859-B91C99C1BEB0}</author>
    <author>tc={FFD01609-19E7-44FF-A81F-0952042B7A92}</author>
    <author>tc={0A2781C4-7D3D-4AB2-A5FF-AC83E3409951}</author>
    <author>tc={59AE80B8-2920-4F45-8FFE-B88869EED9D0}</author>
    <author>tc={130B44AC-FA9B-4739-9536-3C2669CA1699}</author>
    <author>tc={4B4E7B99-D6B7-4EF5-A55B-1DD02F8F2CCB}</author>
    <author>tc={C4ABFA3F-48D1-4833-8487-4E7B16D26F1F}</author>
    <author>tc={037DE6DE-8AC4-4BB2-B4C4-518F0DA3814B}</author>
    <author>tc={74B0E940-4777-435D-833A-E7A57CEECD00}</author>
    <author>tc={2E700445-3C4B-4CE0-8231-03065DC60558}</author>
    <author>tc={A075ED65-B19B-4341-B180-F453DEA28DB9}</author>
    <author>tc={6150F187-F73F-4664-B089-764D156518A6}</author>
    <author>tc={4BB7E859-A990-496E-A865-49C072CFF3E6}</author>
    <author>tc={BD2493E6-4737-41B9-B6C9-28EACC70B358}</author>
    <author>tc={DAB6B0B2-A06F-4164-8CEB-BB5E06F0B682}</author>
    <author>tc={C47EE7DB-F468-42EC-9451-72D09BF84AC2}</author>
    <author>tc={691F9047-12B0-420C-BD20-928DFE6CD7D0}</author>
    <author>tc={357065C1-1B37-400F-9B49-AE11CC2A0D2E}</author>
    <author>tc={03BA64B2-B80B-4EB1-BBEE-208C9EB6E0E7}</author>
    <author>tc={94B61547-34D3-4B24-8F5A-83EBD4D4F379}</author>
    <author>tc={1A16206F-9375-4540-B4E8-B97087D112DC}</author>
    <author>tc={1ADE51C9-571B-4E74-B682-BD54A594725A}</author>
    <author>tc={F99BAA70-9B4D-4346-9792-951969AC88C3}</author>
    <author>tc={7E752B10-A8A6-4FE8-89E0-9A1E5903C2A0}</author>
    <author>tc={399B4BC0-D10C-4463-82F9-73384691D9DE}</author>
    <author>tc={CB2CFD4D-ED2D-473C-9512-2E692543E970}</author>
    <author>tc={F2D659A8-233B-4091-8236-4CE6607FC2BA}</author>
    <author>tc={A77D6C70-B72B-4EE6-A09B-BC2F1618D6F5}</author>
    <author>tc={0AF736E7-A20D-42CA-A662-E460B589DCE0}</author>
    <author>tc={079A956B-AE75-46C2-8CDC-8786FA0DA610}</author>
    <author>tc={998C5C0C-0E62-4F60-B00B-22461A86E247}</author>
    <author>tc={54B76F9F-CC22-4D55-AA83-049B504DA878}</author>
    <author>tc={1B7D37BF-367B-4D27-930E-BDBA2997B550}</author>
    <author>tc={3D8CA85B-56E0-45C8-9231-DFA295A2A001}</author>
    <author>tc={B40A7B5E-84CD-464E-B4A1-4149645C0C1D}</author>
    <author>tc={1DCC8A2C-6AD1-4476-83C5-99C608EAF597}</author>
    <author>tc={1E339A01-98F1-4885-B8ED-5F95B6B60E01}</author>
    <author>tc={569599B4-56EA-4D02-A2BD-7B56576015A5}</author>
    <author>tc={58E50B29-A211-43AB-A4D6-403DCFA6C1C5}</author>
    <author>tc={F598B7CD-71EA-49D7-9CC3-27FB67931A97}</author>
    <author>tc={437A00A0-A5FD-425E-9943-177144D869D3}</author>
    <author>tc={50114D4D-08D1-4117-A674-91A34C3D09D7}</author>
    <author>tc={511636FB-32D4-459C-BE0D-53CF0313EE4E}</author>
    <author>tc={3D3390CA-64B0-46FB-BCD1-FF39CEAA841A}</author>
    <author>tc={5A50CD89-66ED-44DF-8558-B5E5D87E6B38}</author>
    <author>tc={D8D51203-CF42-4890-854F-3CB924749386}</author>
    <author>tc={96F7B175-5D74-40DF-9BD2-7FA3C91334F3}</author>
    <author>tc={09B5C388-9D47-457A-AB31-BBEB03A92EE6}</author>
    <author>tc={6890F30B-4E6E-4DA5-B9BF-33D6050B6129}</author>
    <author>tc={B809E0C1-B40B-4355-A907-C44853682088}</author>
    <author>tc={51583EDB-6E03-45AA-837E-B1236BF5F3F3}</author>
    <author>tc={D5F7884E-DD1A-4518-A8A2-DB96B42D4F97}</author>
    <author>tc={EC285BB4-F088-4391-8627-2125AF51E775}</author>
    <author>tc={D8589653-E207-4749-B542-437C15B05CB6}</author>
    <author>tc={9F9A2EC2-2BA7-4EBA-ABCC-854D0FADACC4}</author>
    <author>tc={142C25EE-377A-426B-8439-5474F3FC57AC}</author>
    <author>tc={A66D7B8B-0508-48D4-AE28-ADBA930BDE2E}</author>
    <author>tc={AB87D7FF-5536-41B5-918A-EE3D17DB6793}</author>
    <author>tc={218A8BAC-89B9-408C-95A4-EF0B265AD1A7}</author>
    <author>tc={80938AB8-B2B0-423B-9125-04B01769FA39}</author>
    <author>tc={35E5F800-1290-4706-AAC3-218E7AEC07DB}</author>
    <author>tc={9D36A29C-466A-4BF4-942C-6232EA54B129}</author>
    <author>tc={F32BFD27-0DEA-49AA-99E5-F25D26614F65}</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 ref="H36" authorId="1" shapeId="0" xr:uid="{39E035CA-A53B-49F1-89E6-7E8EB9883653}">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37" authorId="2" shapeId="0" xr:uid="{C54C614F-723C-4241-BD77-8843FE3380F9}">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38" authorId="3" shapeId="0" xr:uid="{FC909449-88C7-4904-B38C-04F4CFFB9F9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39" authorId="4" shapeId="0" xr:uid="{915AA2FC-02FC-41D8-8DFD-2AF9A3612645}">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40" authorId="5" shapeId="0" xr:uid="{C668E949-A6C5-4590-A298-0136FB294A0C}">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41" authorId="6" shapeId="0" xr:uid="{F6C80FB8-825C-46DC-B2E3-12737B5BE596}">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42" authorId="7" shapeId="0" xr:uid="{B81E40AC-6D90-4778-BBF8-4AFD1D810917}">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43" authorId="8" shapeId="0" xr:uid="{DA5A480E-A0E3-4E8C-8ECB-5D24DD207A57}">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44" authorId="9" shapeId="0" xr:uid="{B55B7C85-BAF3-4DBC-AB06-8B4BC03BF6FA}">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45" authorId="10" shapeId="0" xr:uid="{D3EBFBC7-CDCA-4707-AAE7-A05EB948A33B}">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46" authorId="11" shapeId="0" xr:uid="{399462C2-1E28-4DDA-98F6-02C7FCCF567E}">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47" authorId="12" shapeId="0" xr:uid="{19F20630-737E-4389-A737-16C472E4CA9C}">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48" authorId="13" shapeId="0" xr:uid="{9931BEAE-000C-4BD3-96D4-8E04F6FAA3C2}">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49" authorId="14" shapeId="0" xr:uid="{EAEECF63-543F-434F-863C-F38DFA3E05DA}">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50" authorId="15" shapeId="0" xr:uid="{E6B31CF8-2772-44DD-98BA-D38B5A7BB6C9}">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51" authorId="16" shapeId="0" xr:uid="{EA93BE8C-B5F9-4170-8F99-B0452401D3B6}">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52" authorId="17" shapeId="0" xr:uid="{9F726268-E99D-4914-BF2E-1A30A676516A}">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53" authorId="18" shapeId="0" xr:uid="{ADF5469E-6C01-4D16-84B5-9D54FC8EF2A5}">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54" authorId="19" shapeId="0" xr:uid="{A7CAE3D2-9573-4A36-9186-B6FAC11D41F4}">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55" authorId="20" shapeId="0" xr:uid="{3EDA371D-6635-443C-90BC-3473E3B6819E}">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56" authorId="21" shapeId="0" xr:uid="{C8BF4024-C596-44D3-A91C-978AAAA7A123}">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57" authorId="22" shapeId="0" xr:uid="{92EE0BFE-7785-479F-BE94-F966C9C0C8F4}">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58" authorId="23" shapeId="0" xr:uid="{8E6BFDE3-BFA8-46F7-AB6D-43A513ADB3B2}">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59" authorId="24" shapeId="0" xr:uid="{53A75F0F-4AE2-4FB0-AEF4-671C39D30618}">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60" authorId="25" shapeId="0" xr:uid="{72EFF400-550E-4E0F-8074-AFDF732BE27D}">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61" authorId="26" shapeId="0" xr:uid="{15FD2C47-FB7B-4E0D-BB51-043291A6E956}">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62" authorId="27" shapeId="0" xr:uid="{EB1063B5-C156-48AA-8DAE-0E2C30F154D7}">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63" authorId="28" shapeId="0" xr:uid="{65487F83-760A-49F5-AA88-389729D936F7}">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64" authorId="29" shapeId="0" xr:uid="{F79F6F97-7279-4C86-A849-BDA05AFEAA76}">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65" authorId="30" shapeId="0" xr:uid="{602D77C6-51FE-42C4-BC81-179B4EFA67D3}">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66" authorId="31" shapeId="0" xr:uid="{53C8A63C-FB44-485F-B4C7-0A16BFB7EF51}">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67" authorId="32" shapeId="0" xr:uid="{6BDE540A-0131-44EB-A880-C6AEEB9DB974}">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68" authorId="33" shapeId="0" xr:uid="{F90E1DF8-A26F-470F-B264-ADBB8F249028}">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69" authorId="34" shapeId="0" xr:uid="{1EA281AA-2693-4AD7-9817-F10A2F24817F}">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70" authorId="35" shapeId="0" xr:uid="{B739D2D0-E858-42E7-BC83-16750F0B21BE}">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71" authorId="36" shapeId="0" xr:uid="{602ED0E3-D925-48F6-ADD2-327EA0D9C199}">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72" authorId="37" shapeId="0" xr:uid="{E6B899BE-00E4-47C0-B63E-06805DD3C9E6}">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73" authorId="38" shapeId="0" xr:uid="{47FCF30D-28A6-4BB0-BC7A-3A5A2511D5ED}">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74" authorId="39" shapeId="0" xr:uid="{9D1C41C0-4A7F-4623-B813-5DA955A1F1B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75" authorId="40" shapeId="0" xr:uid="{69335BD7-3C9D-4A5B-AF95-2448128EBF05}">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76" authorId="41" shapeId="0" xr:uid="{9E0899D7-822E-4F36-A45A-1CAEFBF0A661}">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77" authorId="42" shapeId="0" xr:uid="{53371134-C304-4CA8-943D-BCB4602709D7}">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78" authorId="43" shapeId="0" xr:uid="{9B55D2D2-2609-4326-B4AF-5809C9A8517E}">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79" authorId="44" shapeId="0" xr:uid="{38942DCB-BCF2-463F-A2BE-6C2D88126141}">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80" authorId="45" shapeId="0" xr:uid="{AE5ED468-FAA3-43D5-8E60-FD964208263A}">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81" authorId="46" shapeId="0" xr:uid="{062E875F-29C2-43C9-B317-951ECFA7822D}">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82" authorId="47" shapeId="0" xr:uid="{02383209-0B2E-4555-BAA8-F22A318375D3}">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83" authorId="48" shapeId="0" xr:uid="{2E0AB4E2-88AA-48C5-A937-5DACA1218BF1}">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84" authorId="49" shapeId="0" xr:uid="{94AA46D6-C480-415F-BEF1-93117E887819}">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85" authorId="50" shapeId="0" xr:uid="{33248BBB-A006-4D65-B2ED-9F3326B8EB1A}">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86" authorId="51" shapeId="0" xr:uid="{7B94D0BD-960C-49B9-95DF-BB83116FA038}">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87" authorId="52" shapeId="0" xr:uid="{4B4F193E-8C00-4F91-8CC6-1A7AB6A9A0F4}">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88" authorId="53" shapeId="0" xr:uid="{EA555B26-063B-4D31-9CE2-5C9C96020AF5}">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89" authorId="54" shapeId="0" xr:uid="{47B1DDA3-FE19-4490-8C68-5A97A1F9E3A1}">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90" authorId="55" shapeId="0" xr:uid="{13B284CB-A7CE-444F-BCEB-6ABC9B970194}">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91" authorId="56" shapeId="0" xr:uid="{CB8FD318-11B2-4B08-9AF9-96B02F385692}">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92" authorId="57" shapeId="0" xr:uid="{90AD711B-C9EC-4D70-B807-15498F81A2B6}">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93" authorId="58" shapeId="0" xr:uid="{E6DD2D99-2705-4ECD-ADAE-5D8BFFA8291C}">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94" authorId="59" shapeId="0" xr:uid="{3E36D81F-6C5C-4132-97D2-0638B8B7819B}">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95" authorId="60" shapeId="0" xr:uid="{0D110D4F-333C-4E9D-8AE3-6238CC96BC3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96" authorId="61" shapeId="0" xr:uid="{9A7B2B2C-4662-4132-9321-36967E1C6942}">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97" authorId="62" shapeId="0" xr:uid="{E61B3975-BD92-4B2F-8070-43A1FF1C8DAC}">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98" authorId="63" shapeId="0" xr:uid="{CDB1D309-45EC-4E1E-849B-06DB730FBB4A}">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99" authorId="64" shapeId="0" xr:uid="{08E20ED3-AC07-4E8A-AAD8-B97CE81167EE}">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00" authorId="65" shapeId="0" xr:uid="{2D07C4E4-15F8-45DC-BCCE-A2DBA24BDD14}">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01" authorId="66" shapeId="0" xr:uid="{09FE89CD-3452-4A39-93CC-919EFA3FDAA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02" authorId="67" shapeId="0" xr:uid="{F54F1574-40F7-4F42-9057-E3EB77C6063E}">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03" authorId="68" shapeId="0" xr:uid="{FAEE3E37-36A9-4315-9859-B91C99C1BEB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04" authorId="69" shapeId="0" xr:uid="{FFD01609-19E7-44FF-A81F-0952042B7A92}">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05" authorId="70" shapeId="0" xr:uid="{0A2781C4-7D3D-4AB2-A5FF-AC83E3409951}">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06" authorId="71" shapeId="0" xr:uid="{59AE80B8-2920-4F45-8FFE-B88869EED9D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07" authorId="72" shapeId="0" xr:uid="{130B44AC-FA9B-4739-9536-3C2669CA1699}">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08" authorId="73" shapeId="0" xr:uid="{4B4E7B99-D6B7-4EF5-A55B-1DD02F8F2CCB}">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09" authorId="74" shapeId="0" xr:uid="{C4ABFA3F-48D1-4833-8487-4E7B16D26F1F}">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10" authorId="75" shapeId="0" xr:uid="{037DE6DE-8AC4-4BB2-B4C4-518F0DA3814B}">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11" authorId="76" shapeId="0" xr:uid="{74B0E940-4777-435D-833A-E7A57CEECD0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12" authorId="77" shapeId="0" xr:uid="{2E700445-3C4B-4CE0-8231-03065DC60558}">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13" authorId="78" shapeId="0" xr:uid="{A075ED65-B19B-4341-B180-F453DEA28DB9}">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14" authorId="79" shapeId="0" xr:uid="{6150F187-F73F-4664-B089-764D156518A6}">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15" authorId="80" shapeId="0" xr:uid="{4BB7E859-A990-496E-A865-49C072CFF3E6}">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16" authorId="81" shapeId="0" xr:uid="{BD2493E6-4737-41B9-B6C9-28EACC70B358}">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17" authorId="82" shapeId="0" xr:uid="{DAB6B0B2-A06F-4164-8CEB-BB5E06F0B682}">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18" authorId="83" shapeId="0" xr:uid="{C47EE7DB-F468-42EC-9451-72D09BF84AC2}">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19" authorId="84" shapeId="0" xr:uid="{691F9047-12B0-420C-BD20-928DFE6CD7D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20" authorId="85" shapeId="0" xr:uid="{357065C1-1B37-400F-9B49-AE11CC2A0D2E}">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21" authorId="86" shapeId="0" xr:uid="{03BA64B2-B80B-4EB1-BBEE-208C9EB6E0E7}">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22" authorId="87" shapeId="0" xr:uid="{94B61547-34D3-4B24-8F5A-83EBD4D4F379}">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23" authorId="88" shapeId="0" xr:uid="{1A16206F-9375-4540-B4E8-B97087D112DC}">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24" authorId="89" shapeId="0" xr:uid="{1ADE51C9-571B-4E74-B682-BD54A594725A}">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25" authorId="90" shapeId="0" xr:uid="{F99BAA70-9B4D-4346-9792-951969AC88C3}">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26" authorId="91" shapeId="0" xr:uid="{7E752B10-A8A6-4FE8-89E0-9A1E5903C2A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27" authorId="92" shapeId="0" xr:uid="{399B4BC0-D10C-4463-82F9-73384691D9DE}">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28" authorId="93" shapeId="0" xr:uid="{CB2CFD4D-ED2D-473C-9512-2E692543E97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29" authorId="94" shapeId="0" xr:uid="{F2D659A8-233B-4091-8236-4CE6607FC2BA}">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30" authorId="95" shapeId="0" xr:uid="{A77D6C70-B72B-4EE6-A09B-BC2F1618D6F5}">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31" authorId="96" shapeId="0" xr:uid="{0AF736E7-A20D-42CA-A662-E460B589DCE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32" authorId="97" shapeId="0" xr:uid="{079A956B-AE75-46C2-8CDC-8786FA0DA61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33" authorId="98" shapeId="0" xr:uid="{998C5C0C-0E62-4F60-B00B-22461A86E247}">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34" authorId="99" shapeId="0" xr:uid="{54B76F9F-CC22-4D55-AA83-049B504DA878}">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35" authorId="100" shapeId="0" xr:uid="{1B7D37BF-367B-4D27-930E-BDBA2997B550}">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36" authorId="101" shapeId="0" xr:uid="{3D8CA85B-56E0-45C8-9231-DFA295A2A001}">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37" authorId="102" shapeId="0" xr:uid="{B40A7B5E-84CD-464E-B4A1-4149645C0C1D}">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38" authorId="103" shapeId="0" xr:uid="{1DCC8A2C-6AD1-4476-83C5-99C608EAF597}">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39" authorId="104" shapeId="0" xr:uid="{1E339A01-98F1-4885-B8ED-5F95B6B60E01}">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40" authorId="105" shapeId="0" xr:uid="{569599B4-56EA-4D02-A2BD-7B56576015A5}">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41" authorId="106" shapeId="0" xr:uid="{58E50B29-A211-43AB-A4D6-403DCFA6C1C5}">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42" authorId="107" shapeId="0" xr:uid="{F598B7CD-71EA-49D7-9CC3-27FB67931A97}">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H143" authorId="108" shapeId="0" xr:uid="{437A00A0-A5FD-425E-9943-177144D869D3}">
      <text>
        <t>[Threaded comment]
Your version of Excel allows you to read this threaded comment; however, any edits to it will get removed if the file is opened in a newer version of Excel. Learn more: https://go.microsoft.com/fwlink/?linkid=870924
Comment:
    The emission factors in Columns I and J are for boilers equipped with fabric filters or an ESP. Therefore, these emission factors already account for a destruction/removal efficiency.</t>
      </text>
    </comment>
    <comment ref="E144" authorId="109" shapeId="0" xr:uid="{50114D4D-08D1-4117-A674-91A34C3D09D7}">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45" authorId="110" shapeId="0" xr:uid="{511636FB-32D4-459C-BE0D-53CF0313EE4E}">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46" authorId="111" shapeId="0" xr:uid="{3D3390CA-64B0-46FB-BCD1-FF39CEAA841A}">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47" authorId="112" shapeId="0" xr:uid="{5A50CD89-66ED-44DF-8558-B5E5D87E6B38}">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48" authorId="113" shapeId="0" xr:uid="{D8D51203-CF42-4890-854F-3CB924749386}">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49" authorId="114" shapeId="0" xr:uid="{96F7B175-5D74-40DF-9BD2-7FA3C91334F3}">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50" authorId="115" shapeId="0" xr:uid="{09B5C388-9D47-457A-AB31-BBEB03A92EE6}">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51" authorId="116" shapeId="0" xr:uid="{6890F30B-4E6E-4DA5-B9BF-33D6050B6129}">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52" authorId="117" shapeId="0" xr:uid="{B809E0C1-B40B-4355-A907-C44853682088}">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53" authorId="118" shapeId="0" xr:uid="{51583EDB-6E03-45AA-837E-B1236BF5F3F3}">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54" authorId="119" shapeId="0" xr:uid="{D5F7884E-DD1A-4518-A8A2-DB96B42D4F97}">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55" authorId="120" shapeId="0" xr:uid="{EC285BB4-F088-4391-8627-2125AF51E775}">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56" authorId="121" shapeId="0" xr:uid="{D8589653-E207-4749-B542-437C15B05CB6}">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57" authorId="122" shapeId="0" xr:uid="{9F9A2EC2-2BA7-4EBA-ABCC-854D0FADACC4}">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support assumption of the emissions split. 95% of PRESS emissions are vented through a stack and 5% are fugitive.</t>
      </text>
    </comment>
    <comment ref="E158" authorId="123" shapeId="0" xr:uid="{142C25EE-377A-426B-8439-5474F3FC57AC}">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by the baghouse.</t>
      </text>
    </comment>
    <comment ref="F158" authorId="124" shapeId="0" xr:uid="{A66D7B8B-0508-48D4-AE28-ADBA930BDE2E}">
      <text>
        <t>[Threaded comment]
Your version of Excel allows you to read this threaded comment; however, any edits to it will get removed if the file is opened in a newer version of Excel. Learn more: https://go.microsoft.com/fwlink/?linkid=870924
Comment:
    Emissions from SANDER are captured and controlled by a baghouse. However, 0% removal is assumed for gaseous compounds from fabric filtration.</t>
      </text>
    </comment>
    <comment ref="E159" authorId="125" shapeId="0" xr:uid="{AB87D7FF-5536-41B5-918A-EE3D17DB6793}">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by the baghouse.</t>
      </text>
    </comment>
    <comment ref="F159" authorId="126" shapeId="0" xr:uid="{218A8BAC-89B9-408C-95A4-EF0B265AD1A7}">
      <text>
        <t>[Threaded comment]
Your version of Excel allows you to read this threaded comment; however, any edits to it will get removed if the file is opened in a newer version of Excel. Learn more: https://go.microsoft.com/fwlink/?linkid=870924
Comment:
    Emissions from SANDER are captured and controlled by a baghouse. However, 0% removal is assumed for gaseous compounds from fabric filtration.</t>
      </text>
    </comment>
    <comment ref="E160" authorId="127" shapeId="0" xr:uid="{80938AB8-B2B0-423B-9125-04B01769FA39}">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by the baghouse.</t>
      </text>
    </comment>
    <comment ref="F160" authorId="128" shapeId="0" xr:uid="{35E5F800-1290-4706-AAC3-218E7AEC07DB}">
      <text>
        <t>[Threaded comment]
Your version of Excel allows you to read this threaded comment; however, any edits to it will get removed if the file is opened in a newer version of Excel. Learn more: https://go.microsoft.com/fwlink/?linkid=870924
Comment:
    Emissions from SANDER are captured and controlled by a baghouse. However, 0% removal is assumed for gaseous compounds from fabric filtration.</t>
      </text>
    </comment>
    <comment ref="E161" authorId="129" shapeId="0" xr:uid="{9D36A29C-466A-4BF4-942C-6232EA54B129}">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by the baghouse.</t>
      </text>
    </comment>
    <comment ref="F161" authorId="130" shapeId="0" xr:uid="{F32BFD27-0DEA-49AA-99E5-F25D26614F65}">
      <text>
        <t>[Threaded comment]
Your version of Excel allows you to read this threaded comment; however, any edits to it will get removed if the file is opened in a newer version of Excel. Learn more: https://go.microsoft.com/fwlink/?linkid=870924
Comment:
    Emissions from SANDER are captured and controlled by a baghouse. However, 0% removal is assumed for gaseous compounds from fabric filtration.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tc={0FBC371F-E169-42E5-8D07-6223EBC1D056}</author>
    <author>tc={D69D4AA4-5465-479E-88BA-C0D6B177B932}</author>
    <author>tc={C2D529A4-994D-4663-8CFB-846AB7DD7F12}</author>
    <author>tc={E3B39332-9EEF-4BD0-8492-D1C320AC1A58}</author>
  </authors>
  <commentList>
    <comment ref="B13" authorId="0" shapeId="0" xr:uid="{0FBC371F-E169-42E5-8D07-6223EBC1D056}">
      <text>
        <t>[Threaded comment]
Your version of Excel allows you to read this threaded comment; however, any edits to it will get removed if the file is opened in a newer version of Excel. Learn more: https://go.microsoft.com/fwlink/?linkid=870924
Comment:
    Paint Booth 2 has two emission routes. The TEU has been split into two TESUs representing the two emission routes: directly through a stack and fugitive.</t>
      </text>
    </comment>
    <comment ref="B14" authorId="1" shapeId="0" xr:uid="{D69D4AA4-5465-479E-88BA-C0D6B177B932}">
      <text>
        <t>[Threaded comment]
Your version of Excel allows you to read this threaded comment; however, any edits to it will get removed if the file is opened in a newer version of Excel. Learn more: https://go.microsoft.com/fwlink/?linkid=870924
Comment:
    Paint Booth 2 has two emission routes. The TEU has been split into two TESUs representing the two emission routes: directly through a stack and fugitive.</t>
      </text>
    </comment>
    <comment ref="I15" authorId="2" shapeId="0" xr:uid="{C2D529A4-994D-4663-8CFB-846AB7DD7F12}">
      <text>
        <t>[Threaded comment]
Your version of Excel allows you to read this threaded comment; however, any edits to it will get removed if the file is opened in a newer version of Excel. Learn more: https://go.microsoft.com/fwlink/?linkid=870924
Comment:
    Facility used 5 gallons of paint thinner for reporting year. Convert usage volume to pound usage using information found in product SDS. Use specific gravity of product and density of water (8.34 lb/gal) to convert to usage in pounds.</t>
      </text>
    </comment>
    <comment ref="I17" authorId="3" shapeId="0" xr:uid="{E3B39332-9EEF-4BD0-8492-D1C320AC1A58}">
      <text>
        <t>[Threaded comment]
Your version of Excel allows you to read this threaded comment; however, any edits to it will get removed if the file is opened in a newer version of Excel. Learn more: https://go.microsoft.com/fwlink/?linkid=870924
Comment:
    Facility used 10, 12-oz cans of spray paint for reporting year. Convert usage volume from oz to gallons, then convert volume usage to pound usage using information found in product SDS. Use specific gravity of product and density of water (8.34 lb/gal) to convert to usage in pounds.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tc={FD3253B1-6436-4031-AAE0-ADEA7B4085C5}</author>
    <author>tc={DD5ED361-9A97-4B10-B643-C2AB398D374F}</author>
    <author>tc={5EE300FE-849D-49FA-9FF1-CD0E719DA6AA}</author>
    <author>tc={0141FC19-357E-4700-B0F8-E84A61502D62}</author>
    <author>tc={39DFD7FD-BCCA-49BC-9D64-78C3BA496E40}</author>
    <author>tc={06EA63A1-0735-4ABD-B947-69AA46D46EAE}</author>
    <author>tc={D8C99E47-9AB8-45A8-9AE7-20AA7D7221EF}</author>
    <author>tc={06577BCE-AD57-4A09-971B-E45F58830F82}</author>
    <author>tc={7E4A9A4C-9551-4694-94B0-384263C00483}</author>
    <author>tc={0BB769A3-CCAC-420A-B729-8F2C8150C677}</author>
    <author>tc={ED3A2870-F812-42FF-801A-68397A9A35EA}</author>
    <author>tc={CCBC4A3A-5CF6-4B03-AD35-44EDFE0CEF29}</author>
    <author>tc={0027ED92-38BB-4D53-B088-77126B7B917E}</author>
    <author>tc={5DFF59E0-EE1D-46BE-9755-5B9B89704582}</author>
    <author>tc={D2CD2D9E-447F-4516-993B-A325D007A702}</author>
    <author>tc={B1429927-ACEC-41B8-A729-40BC1A4BD6DB}</author>
    <author>tc={C906A7F5-E6DD-4166-9D42-961E1243CCE9}</author>
    <author>tc={5A540E6D-5A2A-4335-9883-B05E6EEBE7FA}</author>
    <author>tc={8CDC7499-3CF7-4996-9174-F03AC17E1F83}</author>
    <author>tc={971F3754-AD17-4144-B870-871CAA9D4A2D}</author>
    <author>tc={37166C5A-E474-45C8-BDB0-781797D9CE34}</author>
    <author>tc={177EBF37-CEFC-400E-BEE6-85C4B7A1A4D0}</author>
    <author>tc={35E8C58F-1491-4B29-9721-C25EDDA893E0}</author>
    <author>tc={D28BEAA1-AC91-47FE-943E-D3FC0D46CFEA}</author>
    <author>tc={36F487CA-F8DE-4AB3-BA63-3F328D734A12}</author>
    <author>tc={D3ABA395-A9FC-403F-B4C6-FFB034E58784}</author>
    <author>tc={3778F5A3-0E4E-47A4-A3B5-FAD7CDF6C5A7}</author>
    <author>tc={A9C328DE-A930-49BC-AB44-28F1A6CA2D04}</author>
    <author>tc={96EB4CB8-90DE-437D-9089-C9511BF2868B}</author>
    <author>tc={0CBA6844-B657-4F48-B9B6-FF5727EC188D}</author>
    <author>tc={5CD8AB75-D6F4-4DD8-B723-A78540E8AF73}</author>
    <author>tc={53232308-136D-456A-8FE7-3E5496E5E985}</author>
    <author>tc={73A48C40-BC36-49D4-8D43-52BF3CDBAF15}</author>
    <author>tc={F887FC45-4E6E-4644-8CC8-7EE0CAA9E8B3}</author>
    <author>tc={7BD29B56-62CC-4084-A257-0AC17CAAF4CD}</author>
    <author>tc={8719B4BA-5DAE-48B3-8832-456D8E4F832A}</author>
    <author>tc={5BAD6CAD-2002-4EFD-9351-D920502CC4EC}</author>
    <author>tc={2F5A3560-C0C8-4C46-AA62-4C8CFED58B3A}</author>
    <author>tc={B40014DE-1FD8-4246-82DE-21A2E64ED1B2}</author>
    <author>tc={F464BE64-4301-46CA-9E9C-AF702D4F82E9}</author>
    <author>tc={CD148C29-098B-4E5A-B916-FA80F813101A}</author>
    <author>tc={777431FD-9862-4D54-B8AD-94A5CC0440FA}</author>
    <author>tc={B09DA4DA-2CA0-45FD-9FBB-DF94D9C35536}</author>
  </authors>
  <commentList>
    <comment ref="F8" authorId="0" shapeId="0" xr:uid="{FD3253B1-6436-4031-AAE0-ADEA7B4085C5}">
      <text>
        <t>[Threaded comment]
Your version of Excel allows you to read this threaded comment; however, any edits to it will get removed if the file is opened in a newer version of Excel. Learn more: https://go.microsoft.com/fwlink/?linkid=870924
Comment:
    Material SDS lists content as “40-50%”. Reporting the mean of the range.</t>
      </text>
    </comment>
    <comment ref="G8" authorId="1" shapeId="0" xr:uid="{DD5ED361-9A97-4B10-B643-C2AB398D374F}">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in Paint Booth 1.</t>
      </text>
    </comment>
    <comment ref="J8" authorId="2" shapeId="0" xr:uid="{5EE300FE-849D-49FA-9FF1-CD0E719DA6AA}">
      <text>
        <t>[Threaded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90% removal at carbon bed.</t>
      </text>
    </comment>
    <comment ref="F9" authorId="3" shapeId="0" xr:uid="{0141FC19-357E-4700-B0F8-E84A61502D62}">
      <text>
        <t>[Threaded comment]
Your version of Excel allows you to read this threaded comment; however, any edits to it will get removed if the file is opened in a newer version of Excel. Learn more: https://go.microsoft.com/fwlink/?linkid=870924
Comment:
    Material SDS lists content as “20-24%”. Reporting the mean of the range.</t>
      </text>
    </comment>
    <comment ref="G9" authorId="4" shapeId="0" xr:uid="{39DFD7FD-BCCA-49BC-9D64-78C3BA496E40}">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in Paint Booth 1.</t>
      </text>
    </comment>
    <comment ref="J9" authorId="5" shapeId="0" xr:uid="{06EA63A1-0735-4ABD-B947-69AA46D46EAE}">
      <text>
        <t>[Threaded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90% removal at carbon bed.</t>
      </text>
    </comment>
    <comment ref="F10" authorId="6" shapeId="0" xr:uid="{D8C99E47-9AB8-45A8-9AE7-20AA7D7221EF}">
      <text>
        <t>[Threaded comment]
Your version of Excel allows you to read this threaded comment; however, any edits to it will get removed if the file is opened in a newer version of Excel. Learn more: https://go.microsoft.com/fwlink/?linkid=870924
Comment:
    Material contains 2% of lead chromate oxide (CrO5Pb2, CASRN 18454-12-1).   
Account for the lead portion of the compound by multiplying the weight percentage of lead chromate oxide (2%) by the ratio of the atomic weight of the two lead atoms (2 x 207.2) and the molecular weight of lead chromate oxide (546.4).</t>
      </text>
    </comment>
    <comment ref="G10" authorId="7" shapeId="0" xr:uid="{06577BCE-AD57-4A09-971B-E45F58830F82}">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in Paint Booth 1.</t>
      </text>
    </comment>
    <comment ref="H10" authorId="8" shapeId="0" xr:uid="{7E4A9A4C-9551-4694-94B0-384263C00483}">
      <text>
        <t>[Threaded comment]
Your version of Excel allows you to read this threaded comment; however, any edits to it will get removed if the file is opened in a newer version of Excel. Learn more: https://go.microsoft.com/fwlink/?linkid=870924
Comment:
    65% transfer efficiency for HVLP spray gun used at Booth 1. Source will need to provide justification for transfer efficiency for spray equipment.</t>
      </text>
    </comment>
    <comment ref="J10" authorId="9" shapeId="0" xr:uid="{0BB769A3-CCAC-420A-B729-8F2C8150C677}">
      <text>
        <t xml:space="preserve">[Threaded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99% removal from fabric filters.  </t>
      </text>
    </comment>
    <comment ref="F11" authorId="10" shapeId="0" xr:uid="{ED3A2870-F812-42FF-801A-68397A9A35EA}">
      <text>
        <t>[Threaded comment]
Your version of Excel allows you to read this threaded comment; however, any edits to it will get removed if the file is opened in a newer version of Excel. Learn more: https://go.microsoft.com/fwlink/?linkid=870924
Comment:
    Material contains 2% of lead chromate oxide (CrO5Pb2, CASRN 18454-12-1). Chromium is in the hexavalent (+6) oxidation state.   
Account for the hexavalent chromium portion of the compound by multiplying the weight percentage of lead chromate oxide (2%) by the ratio of the atomic weight of the chromium atom (52) and the molecular weight of lead chromate oxide (546.4).</t>
      </text>
    </comment>
    <comment ref="G11" authorId="11" shapeId="0" xr:uid="{CCBC4A3A-5CF6-4B03-AD35-44EDFE0CEF29}">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in Paint Booth 1.</t>
      </text>
    </comment>
    <comment ref="H11" authorId="12" shapeId="0" xr:uid="{0027ED92-38BB-4D53-B088-77126B7B917E}">
      <text>
        <t>[Threaded comment]
Your version of Excel allows you to read this threaded comment; however, any edits to it will get removed if the file is opened in a newer version of Excel. Learn more: https://go.microsoft.com/fwlink/?linkid=870924
Comment:
    65% transfer efficiency for HVLP spray gun used at Booth 1. Source will need to provide justification for transfer efficiency for spray equipment.</t>
      </text>
    </comment>
    <comment ref="J11" authorId="13" shapeId="0" xr:uid="{5DFF59E0-EE1D-46BE-9755-5B9B89704582}">
      <text>
        <t xml:space="preserve">[Threaded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99% removal from fabric filters.  </t>
      </text>
    </comment>
    <comment ref="F12" authorId="14" shapeId="0" xr:uid="{D2CD2D9E-447F-4516-993B-A325D007A702}">
      <text>
        <t>[Threaded comment]
Your version of Excel allows you to read this threaded comment; however, any edits to it will get removed if the file is opened in a newer version of Excel. Learn more: https://go.microsoft.com/fwlink/?linkid=870924
Comment:
    Material SDS lists content as “&lt;1%”. Reporting the mean of 0 and 1%.</t>
      </text>
    </comment>
    <comment ref="G12" authorId="15" shapeId="0" xr:uid="{B1429927-ACEC-41B8-A729-40BC1A4BD6DB}">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in Paint Booth 1.</t>
      </text>
    </comment>
    <comment ref="H12" authorId="16" shapeId="0" xr:uid="{C906A7F5-E6DD-4166-9D42-961E1243CCE9}">
      <text>
        <t>[Threaded comment]
Your version of Excel allows you to read this threaded comment; however, any edits to it will get removed if the file is opened in a newer version of Excel. Learn more: https://go.microsoft.com/fwlink/?linkid=870924
Comment:
    65% transfer efficiency for HVLP spray gun used at Booth 1. Source will need to provide justification for transfer efficiency for spray equipment.</t>
      </text>
    </comment>
    <comment ref="J12" authorId="17" shapeId="0" xr:uid="{5A540E6D-5A2A-4335-9883-B05E6EEBE7FA}">
      <text>
        <t xml:space="preserve">[Threaded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99% removal from fabric filters.  </t>
      </text>
    </comment>
    <comment ref="G13" authorId="18" shapeId="0" xr:uid="{8CDC7499-3CF7-4996-9174-F03AC17E1F83}">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in Paint Booth 1.</t>
      </text>
    </comment>
    <comment ref="J13" authorId="19" shapeId="0" xr:uid="{971F3754-AD17-4144-B870-871CAA9D4A2D}">
      <text>
        <t>[Threaded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90% removal at carbon bed.</t>
      </text>
    </comment>
    <comment ref="G14" authorId="20" shapeId="0" xr:uid="{37166C5A-E474-45C8-BDB0-781797D9CE34}">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in Paint Booth 1.</t>
      </text>
    </comment>
    <comment ref="J14" authorId="21" shapeId="0" xr:uid="{177EBF37-CEFC-400E-BEE6-85C4B7A1A4D0}">
      <text>
        <t>[Threaded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90% removal at carbon bed.</t>
      </text>
    </comment>
    <comment ref="G15" authorId="22" shapeId="0" xr:uid="{35E8C58F-1491-4B29-9721-C25EDDA893E0}">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in Paint Booth 1.</t>
      </text>
    </comment>
    <comment ref="J15" authorId="23" shapeId="0" xr:uid="{D28BEAA1-AC91-47FE-943E-D3FC0D46CFEA}">
      <text>
        <t>[Threaded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90% removal at carbon bed.</t>
      </text>
    </comment>
    <comment ref="G16" authorId="24" shapeId="0" xr:uid="{36F487CA-F8DE-4AB3-BA63-3F328D734A12}">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in Paint Booth 1.</t>
      </text>
    </comment>
    <comment ref="J16" authorId="25" shapeId="0" xr:uid="{D3ABA395-A9FC-403F-B4C6-FFB034E58784}">
      <text>
        <t>[Threaded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90% removal at carbon bed.</t>
      </text>
    </comment>
    <comment ref="G17" authorId="26" shapeId="0" xr:uid="{3778F5A3-0E4E-47A4-A3B5-FAD7CDF6C5A7}">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in Paint Booth 1.</t>
      </text>
    </comment>
    <comment ref="J17" authorId="27" shapeId="0" xr:uid="{A9C328DE-A930-49BC-AB44-28F1A6CA2D04}">
      <text>
        <t>[Threaded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90% removal at carbon bed.</t>
      </text>
    </comment>
    <comment ref="G18" authorId="28" shapeId="0" xr:uid="{96EB4CB8-90DE-437D-9089-C9511BF2868B}">
      <text>
        <t>[Threaded comment]
Your version of Excel allows you to read this threaded comment; however, any edits to it will get removed if the file is opened in a newer version of Excel. Learn more: https://go.microsoft.com/fwlink/?linkid=870924
Comment:
    The source will need to provide justification to DEQ for 100% capture of emissions in Paint Booth 1.</t>
      </text>
    </comment>
    <comment ref="I18" authorId="29" shapeId="0" xr:uid="{0CBA6844-B657-4F48-B9B6-FF5727EC188D}">
      <text>
        <t xml:space="preserve">[Threaded comment]
Your version of Excel allows you to read this threaded comment; however, any edits to it will get removed if the file is opened in a newer version of Excel. Learn more: https://go.microsoft.com/fwlink/?linkid=870924
Comment:
    Assume a 91.9% retention efficiency (or 8.1% polymerization rate) for HDI per Ontario Ministry of the Environment's Technical Bulletin "Emission Factors for 1,6-Hexamethylene Diisocyanate (HDI) Emissions from Spray Booth Operations" (April 2006). </t>
      </text>
    </comment>
    <comment ref="J18" authorId="30" shapeId="0" xr:uid="{5CD8AB75-D6F4-4DD8-B723-A78540E8AF73}">
      <text>
        <t>[Threaded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90% removal at carbon bed.</t>
      </text>
    </comment>
    <comment ref="G19" authorId="31" shapeId="0" xr:uid="{53232308-136D-456A-8FE7-3E5496E5E985}">
      <text>
        <t>[Threaded comment]
Your version of Excel allows you to read this threaded comment; however, any edits to it will get removed if the file is opened in a newer version of Excel. Learn more: https://go.microsoft.com/fwlink/?linkid=870924
Comment:
    Operation of Paint Booth 2 differs from Booth 1. The source will need to provide justification supporting assumption of the emissions split. 95% of Booth 2 emissions are vented through a stack and 5% are fugitive.</t>
      </text>
    </comment>
    <comment ref="J19" authorId="32" shapeId="0" xr:uid="{73A48C40-BC36-49D4-8D43-52BF3CDBAF15}">
      <text>
        <t>[Threaded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90% removal at carbon bed.</t>
      </text>
    </comment>
    <comment ref="G20" authorId="33" shapeId="0" xr:uid="{F887FC45-4E6E-4644-8CC8-7EE0CAA9E8B3}">
      <text>
        <t>[Threaded comment]
Your version of Excel allows you to read this threaded comment; however, any edits to it will get removed if the file is opened in a newer version of Excel. Learn more: https://go.microsoft.com/fwlink/?linkid=870924
Comment:
    Operation of Paint Booth 2 differs from Booth 1. The source will need to provide justification supporting assumption of the emissions split. 95% of Booth 2 emissions are vented through a stack and 5% are fugitive.</t>
      </text>
    </comment>
    <comment ref="J20" authorId="34" shapeId="0" xr:uid="{7BD29B56-62CC-4084-A257-0AC17CAAF4CD}">
      <text>
        <t>[Threaded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90% removal at carbon bed.</t>
      </text>
    </comment>
    <comment ref="G21" authorId="35" shapeId="0" xr:uid="{8719B4BA-5DAE-48B3-8832-456D8E4F832A}">
      <text>
        <t>[Threaded comment]
Your version of Excel allows you to read this threaded comment; however, any edits to it will get removed if the file is opened in a newer version of Excel. Learn more: https://go.microsoft.com/fwlink/?linkid=870924
Comment:
    Operation of Paint Booth 2 differs from Booth 1. The source will need to provide justification supporting assumption of the emissions split. 95% of Booth 2 emissions are vented through a stack and 5% are fugitive.</t>
      </text>
    </comment>
    <comment ref="J21" authorId="36" shapeId="0" xr:uid="{5BAD6CAD-2002-4EFD-9351-D920502CC4EC}">
      <text>
        <t>[Threaded comment]
Your version of Excel allows you to read this threaded comment; however, any edits to it will get removed if the file is opened in a newer version of Excel. Learn more: https://go.microsoft.com/fwlink/?linkid=870924
Comment:
    Source will need to provide TAC-specific justification for the control efficiency to support 90% removal at carbon bed.</t>
      </text>
    </comment>
    <comment ref="G22" authorId="37" shapeId="0" xr:uid="{2F5A3560-C0C8-4C46-AA62-4C8CFED58B3A}">
      <text>
        <t>[Threaded comment]
Your version of Excel allows you to read this threaded comment; however, any edits to it will get removed if the file is opened in a newer version of Excel. Learn more: https://go.microsoft.com/fwlink/?linkid=870924
Comment:
    Operation of Paint Booth 2 differs from Booth 1. The source will need to provide justification supporting assumption of the emissions split. 95% of Booth 2 emissions are vented through a stack and 5% are fugitive.</t>
      </text>
    </comment>
    <comment ref="J22" authorId="38" shapeId="0" xr:uid="{B40014DE-1FD8-4246-82DE-21A2E64ED1B2}">
      <text>
        <t>[Threaded comment]
Your version of Excel allows you to read this threaded comment; however, any edits to it will get removed if the file is opened in a newer version of Excel. Learn more: https://go.microsoft.com/fwlink/?linkid=870924
Comment:
    Fugitive portion of the volatile paint emissions, therefore no control from carbon bed.</t>
      </text>
    </comment>
    <comment ref="G23" authorId="39" shapeId="0" xr:uid="{F464BE64-4301-46CA-9E9C-AF702D4F82E9}">
      <text>
        <t>[Threaded comment]
Your version of Excel allows you to read this threaded comment; however, any edits to it will get removed if the file is opened in a newer version of Excel. Learn more: https://go.microsoft.com/fwlink/?linkid=870924
Comment:
    Operation of Paint Booth 2 differs from Booth 1. The source will need to provide justification supporting assumption of the emissions split. 95% of Booth 2 emissions are vented through a stack and 5% are fugitive.</t>
      </text>
    </comment>
    <comment ref="J23" authorId="40" shapeId="0" xr:uid="{CD148C29-098B-4E5A-B916-FA80F813101A}">
      <text>
        <t>[Threaded comment]
Your version of Excel allows you to read this threaded comment; however, any edits to it will get removed if the file is opened in a newer version of Excel. Learn more: https://go.microsoft.com/fwlink/?linkid=870924
Comment:
    Fugitive portion of the volatile paint emissions, therefore no control from carbon bed.</t>
      </text>
    </comment>
    <comment ref="G24" authorId="41" shapeId="0" xr:uid="{777431FD-9862-4D54-B8AD-94A5CC0440FA}">
      <text>
        <t>[Threaded comment]
Your version of Excel allows you to read this threaded comment; however, any edits to it will get removed if the file is opened in a newer version of Excel. Learn more: https://go.microsoft.com/fwlink/?linkid=870924
Comment:
    Operation of Paint Booth 2 differs from Booth 1. The source will need to provide justification supporting assumption of the emissions split. 95% of Booth 2 emissions are vented through a stack and 5% are fugitive.</t>
      </text>
    </comment>
    <comment ref="J24" authorId="42" shapeId="0" xr:uid="{B09DA4DA-2CA0-45FD-9FBB-DF94D9C35536}">
      <text>
        <t>[Threaded comment]
Your version of Excel allows you to read this threaded comment; however, any edits to it will get removed if the file is opened in a newer version of Excel. Learn more: https://go.microsoft.com/fwlink/?linkid=870924
Comment:
    Fugitive portion of the volatile paint emissions, therefore no control from carbon bed.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<sst xmlns="http://schemas.openxmlformats.org/spreadsheetml/2006/main" count="3206" uniqueCount="1390">
  <si>
    <t>Tab</t>
  </si>
  <si>
    <t>AQ520 Form - Version 2.0</t>
  </si>
  <si>
    <t>Facility Information</t>
  </si>
  <si>
    <t>Facility Name</t>
  </si>
  <si>
    <t>Acme Industries Oregon, Inc.</t>
  </si>
  <si>
    <t>City</t>
  </si>
  <si>
    <t>Cave Junction</t>
  </si>
  <si>
    <t>Zip Code</t>
  </si>
  <si>
    <t>Source Number</t>
  </si>
  <si>
    <t>17-9999</t>
  </si>
  <si>
    <t>Facility Contact</t>
  </si>
  <si>
    <t>Wile E. Coyote</t>
  </si>
  <si>
    <t xml:space="preserve">Contact Phone Number </t>
  </si>
  <si>
    <t>541-123-4567</t>
  </si>
  <si>
    <t>Contact Email</t>
  </si>
  <si>
    <t>Wcoyote@ACMEOR.com</t>
  </si>
  <si>
    <t>Date of Form Submittal</t>
  </si>
  <si>
    <t>Facility Notes</t>
  </si>
  <si>
    <t>Revision 1
Prepared by John Johnson (JJ Consultants)</t>
  </si>
  <si>
    <t>Toxics Emissions Unit (TEU) Information</t>
  </si>
  <si>
    <t>Emissions Release Information</t>
  </si>
  <si>
    <t>Activity Information</t>
  </si>
  <si>
    <t>Toxics Emissions Unit (TEU) ID</t>
  </si>
  <si>
    <t>Toxics Emissions 
Sub-Unit (TESU) ID</t>
  </si>
  <si>
    <t>TEU/TESU Description</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</si>
  <si>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</si>
  <si>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</si>
  <si>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</si>
  <si>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</si>
  <si>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</si>
  <si>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</si>
  <si>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</si>
  <si>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</si>
  <si>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</si>
  <si>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</si>
  <si>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BOILER</t>
  </si>
  <si>
    <t>BOILER_NG</t>
  </si>
  <si>
    <t>Boiler, Startup, Natural-gas fuel</t>
  </si>
  <si>
    <t>none</t>
  </si>
  <si>
    <t>Point</t>
  </si>
  <si>
    <t>MMscf</t>
  </si>
  <si>
    <t>natural gas usage</t>
  </si>
  <si>
    <t>No</t>
  </si>
  <si>
    <t>BOILER_Biomass</t>
  </si>
  <si>
    <t>Boiler, Biomass fuel</t>
  </si>
  <si>
    <t>ESP</t>
  </si>
  <si>
    <t>MMBtu</t>
  </si>
  <si>
    <t>heat input</t>
  </si>
  <si>
    <t>PRESS</t>
  </si>
  <si>
    <t>PRESS_Stack</t>
  </si>
  <si>
    <t>Plywood Press, Stack venting</t>
  </si>
  <si>
    <t>Msf-3/8"</t>
  </si>
  <si>
    <t>thousand square feet (3/8" basis)</t>
  </si>
  <si>
    <t>PRESS_Fug</t>
  </si>
  <si>
    <t>Plywood Press, Fugitive emissions</t>
  </si>
  <si>
    <t>Fugitive</t>
  </si>
  <si>
    <t>PRESS_FUG</t>
  </si>
  <si>
    <t>SANDER</t>
  </si>
  <si>
    <t>Sander</t>
  </si>
  <si>
    <t>Baghouse (BH1)</t>
  </si>
  <si>
    <t>BH1</t>
  </si>
  <si>
    <t>WELD_SMAW</t>
  </si>
  <si>
    <t>Maintenance Welding, SMAW</t>
  </si>
  <si>
    <t>BUILDING3</t>
  </si>
  <si>
    <t>Mlb</t>
  </si>
  <si>
    <t>E308 weld rod usage</t>
  </si>
  <si>
    <t>WELD_GMAW</t>
  </si>
  <si>
    <t>Maintenance Welding, GMAW (Exempt)</t>
  </si>
  <si>
    <t>CT</t>
  </si>
  <si>
    <t>Cooling Tower (Exempt)</t>
  </si>
  <si>
    <t>Toxic Air Contaminant (TAC) Information</t>
  </si>
  <si>
    <t>Emission Factor (EF) Information</t>
  </si>
  <si>
    <t>Calculated Emissions 
- Requested PTE</t>
  </si>
  <si>
    <t>EF Includes</t>
  </si>
  <si>
    <t>EF Value</t>
  </si>
  <si>
    <t>Reference/Notes</t>
  </si>
  <si>
    <t>Annual [lb/year]</t>
  </si>
  <si>
    <t>Max Daily [lb/day]</t>
  </si>
  <si>
    <t>CASRN or DEQ ID</t>
  </si>
  <si>
    <t>Toxic Air Contaminant (TAC) Name</t>
  </si>
  <si>
    <t>Capture Efficiency (CE)</t>
  </si>
  <si>
    <t>Destruction/Removal Efficiency (DRE)</t>
  </si>
  <si>
    <t>CE?</t>
  </si>
  <si>
    <t>DRE?</t>
  </si>
  <si>
    <t>Annual</t>
  </si>
  <si>
    <t>Max Daily</t>
  </si>
  <si>
    <t>Units</t>
  </si>
  <si>
    <t>DEQ Sequence ID</t>
  </si>
  <si>
    <t>71-43-2</t>
  </si>
  <si>
    <t>lb/MMscf</t>
  </si>
  <si>
    <t>DEQ approved EFs for Natural Gas Boiler &lt;10 MMBtu/hr.</t>
  </si>
  <si>
    <t>50-00-0</t>
  </si>
  <si>
    <t>50-32-8</t>
  </si>
  <si>
    <t>91-20-3</t>
  </si>
  <si>
    <t>75-07-0</t>
  </si>
  <si>
    <t>107-02-8</t>
  </si>
  <si>
    <t>7664-41-7</t>
  </si>
  <si>
    <t>DEQ approved EFs for Natural Gas Boiler &lt;10 MMBtu/hr. EF for equipment without SNCR or SCR.</t>
  </si>
  <si>
    <t>7440-38-2</t>
  </si>
  <si>
    <t>7440-39-3</t>
  </si>
  <si>
    <t>7440-41-7</t>
  </si>
  <si>
    <t>7440-43-9</t>
  </si>
  <si>
    <t>18540-29-9</t>
  </si>
  <si>
    <t>7440-48-4</t>
  </si>
  <si>
    <t>7440-50-8</t>
  </si>
  <si>
    <t>100-41-4</t>
  </si>
  <si>
    <t>110-54-3</t>
  </si>
  <si>
    <t>7439-92-1</t>
  </si>
  <si>
    <t>7439-96-5</t>
  </si>
  <si>
    <t>7439-97-6</t>
  </si>
  <si>
    <t>1313-27-5</t>
  </si>
  <si>
    <t>7440-02-0</t>
  </si>
  <si>
    <t>7782-49-2</t>
  </si>
  <si>
    <t>108-88-3</t>
  </si>
  <si>
    <t>7440-62-2</t>
  </si>
  <si>
    <t>1330-20-7</t>
  </si>
  <si>
    <t>7440-66-6</t>
  </si>
  <si>
    <t>71-55-6</t>
  </si>
  <si>
    <t>Yes</t>
  </si>
  <si>
    <t>lb/MMBtu</t>
  </si>
  <si>
    <t>DEQ approved EFs for Wood-fired Boilers with Fabric filter/ESP.</t>
  </si>
  <si>
    <t>78-87-5</t>
  </si>
  <si>
    <t>88-06-2</t>
  </si>
  <si>
    <t>51-28-5</t>
  </si>
  <si>
    <t>121-14-2</t>
  </si>
  <si>
    <t>78-93-3</t>
  </si>
  <si>
    <t>95-57-8</t>
  </si>
  <si>
    <t>534-52-1</t>
  </si>
  <si>
    <t>100-02-7</t>
  </si>
  <si>
    <t>67-64-1</t>
  </si>
  <si>
    <t>98-86-2</t>
  </si>
  <si>
    <t>117-81-7</t>
  </si>
  <si>
    <t>74-83-9</t>
  </si>
  <si>
    <t>85-68-7</t>
  </si>
  <si>
    <t>56-23-5</t>
  </si>
  <si>
    <t>7782-50-5</t>
  </si>
  <si>
    <t>108-90-7</t>
  </si>
  <si>
    <t>67-66-3</t>
  </si>
  <si>
    <t>74-87-3</t>
  </si>
  <si>
    <t>4170-30-3</t>
  </si>
  <si>
    <t>74-90-8</t>
  </si>
  <si>
    <t>84-74-2</t>
  </si>
  <si>
    <t>75-09-2</t>
  </si>
  <si>
    <t>84-66-2</t>
  </si>
  <si>
    <t>107-06-2</t>
  </si>
  <si>
    <t>7647-01-0</t>
  </si>
  <si>
    <t>7664-39-3</t>
  </si>
  <si>
    <t>67-63-0</t>
  </si>
  <si>
    <t>98-82-8</t>
  </si>
  <si>
    <t>67-56-1</t>
  </si>
  <si>
    <t>108-10-1</t>
  </si>
  <si>
    <t>106-46-7</t>
  </si>
  <si>
    <t>87-86-5</t>
  </si>
  <si>
    <t>108-95-2</t>
  </si>
  <si>
    <t>123-38-6</t>
  </si>
  <si>
    <t>100-42-5</t>
  </si>
  <si>
    <t>127-18-4</t>
  </si>
  <si>
    <t>79-01-6</t>
  </si>
  <si>
    <t>75-69-4</t>
  </si>
  <si>
    <t>75-01-4</t>
  </si>
  <si>
    <t>7440-36-0</t>
  </si>
  <si>
    <t>7440-22-4</t>
  </si>
  <si>
    <t>7440-28-0</t>
  </si>
  <si>
    <t>832-69-9</t>
  </si>
  <si>
    <t>91-57-6</t>
  </si>
  <si>
    <t>56-49-5</t>
  </si>
  <si>
    <t>57-97-6</t>
  </si>
  <si>
    <t>83-32-9</t>
  </si>
  <si>
    <t>208-96-8</t>
  </si>
  <si>
    <t>120-12-7</t>
  </si>
  <si>
    <t>56-55-3</t>
  </si>
  <si>
    <t>205-99-2</t>
  </si>
  <si>
    <t>192-97-2</t>
  </si>
  <si>
    <t>191-24-2</t>
  </si>
  <si>
    <t>205-82-3</t>
  </si>
  <si>
    <t>207-08-9</t>
  </si>
  <si>
    <t>218-01-9</t>
  </si>
  <si>
    <t>206-44-0</t>
  </si>
  <si>
    <t>86-73-7</t>
  </si>
  <si>
    <t>193-39-5</t>
  </si>
  <si>
    <t>198-55-0</t>
  </si>
  <si>
    <t>85-01-8</t>
  </si>
  <si>
    <t>129-00-0</t>
  </si>
  <si>
    <t>1746-01-6</t>
  </si>
  <si>
    <t>40321-76-4</t>
  </si>
  <si>
    <t>39227-28-6</t>
  </si>
  <si>
    <t>57653-85-7</t>
  </si>
  <si>
    <t>19408-74-3</t>
  </si>
  <si>
    <t>35822-46-9</t>
  </si>
  <si>
    <t>3268-87-9</t>
  </si>
  <si>
    <t>51207-31-9</t>
  </si>
  <si>
    <t>57117-41-6</t>
  </si>
  <si>
    <t>57117-31-4</t>
  </si>
  <si>
    <t>70648-26-9</t>
  </si>
  <si>
    <t>57117-44-9</t>
  </si>
  <si>
    <t>72918-21-9</t>
  </si>
  <si>
    <t>60851-34-5</t>
  </si>
  <si>
    <t>67562-39-4</t>
  </si>
  <si>
    <t>55673-89-7</t>
  </si>
  <si>
    <t>39001-02-0</t>
  </si>
  <si>
    <t>1336-36-3</t>
  </si>
  <si>
    <t>lb/Msf-3/8"</t>
  </si>
  <si>
    <t>AP-42 Table 10.5-6 (January 2002). EF for Hot press, PF resin, softwood plywood. Estimate 95% of emissions are captured and released through stack.</t>
  </si>
  <si>
    <t>AP-42 Table 10.5-6 (January 2002). EF for Hot press, PF resin, softwood plywood. Estimate 5% of emissions are fugitive.</t>
  </si>
  <si>
    <t>AP-42 Table 10.5-7 (January 2002). EF for Softwood plywood sander.</t>
  </si>
  <si>
    <t>lb/Mlb</t>
  </si>
  <si>
    <t>AP-42 Table 12.19-2 (January 1995). EF for SMAW welding, E308 electrode.</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</si>
  <si>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</si>
  <si>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</si>
  <si>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</si>
  <si>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</si>
  <si>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</si>
  <si>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</si>
  <si>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</si>
  <si>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</si>
  <si>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</si>
  <si>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</si>
  <si>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</si>
  <si>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</si>
  <si>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BOOTH 1</t>
  </si>
  <si>
    <t>Paint Booth 1, HVLP Spray Gun</t>
  </si>
  <si>
    <t>Fabric Filters &amp; Carbon Bed</t>
  </si>
  <si>
    <t>Purple Rain Primer</t>
  </si>
  <si>
    <t>Cascadia Coatings</t>
  </si>
  <si>
    <t>Green Dreams High Gloss Enamel</t>
  </si>
  <si>
    <t>Opaque Opal Clear Coat, Part A</t>
  </si>
  <si>
    <t>Opaque Opal Clear Coat, Part B</t>
  </si>
  <si>
    <t>BOOTH 2</t>
  </si>
  <si>
    <t>BOOTH2_S</t>
  </si>
  <si>
    <t>Paint Booth 2, HVLP Spray Gun</t>
  </si>
  <si>
    <t>BOOTH2_F</t>
  </si>
  <si>
    <t>Paint Booth 2, HVLP Spray Gun, Fugitive Emissions</t>
  </si>
  <si>
    <t>BUILDING1</t>
  </si>
  <si>
    <t>PREP</t>
  </si>
  <si>
    <t>Cleaning</t>
  </si>
  <si>
    <t>Paint Thinner</t>
  </si>
  <si>
    <t>Acme Solvent Co.</t>
  </si>
  <si>
    <t>Product Assembly</t>
  </si>
  <si>
    <t xml:space="preserve">Bond Strong Adhesive </t>
  </si>
  <si>
    <t>Sticky Glue Co.</t>
  </si>
  <si>
    <t>MARKING</t>
  </si>
  <si>
    <t>Marking paint</t>
  </si>
  <si>
    <t>Safety Black Spray Paint</t>
  </si>
  <si>
    <t>Emissions Information</t>
  </si>
  <si>
    <t>Percent Composition</t>
  </si>
  <si>
    <t>Transfer Efficiency 
(TE)</t>
  </si>
  <si>
    <t>Retention Efficiency 
(RE)</t>
  </si>
  <si>
    <t>Content from material SDS. Assume 100% capture efficiency for paint booth. 90% control efficiency from carbon bed.</t>
  </si>
  <si>
    <t>Content from material SDS. Material contains 2% lead chromate oxide (CrO5Pb2, CAS 18454-12-1). Account for the lead portion of the compound by multiplying the weight percentage of lead chromate oxide (2%) by the ratio of the atomic weight of the two lead atoms (2 x 207.2) and the molecular weight of lead chromate oxide (546.4). Assume 65% transfer efficiency for HVLP spray gun and 100% capture efficiency for paint booth. 99% control efficiency from fabric filters.</t>
  </si>
  <si>
    <t>Content from material SDS. Material contains 2% lead chromate oxide (CrO5Pb2, CAS 18454-12-1). Account for the hexavalent chromium portion of the compound by multiplying the weight percentage of lead chromate oxide (2%) by the ratio of the atomic weight of the chromium atom (52) and the molecular weight of lead chromate oxide (546.4). Assume 65% transfer efficiency for HVLP spray gun and 100% capture efficiency for paint booth. 99% control efficiency from fabric filters.</t>
  </si>
  <si>
    <t>1314-13-2</t>
  </si>
  <si>
    <t>Content from material SDS. Assume 65% transfer efficiency for HVLP spray gun and 100% capture efficiency for paint booth. 99% control efficiency from fabric filters.</t>
  </si>
  <si>
    <t>108-65-6</t>
  </si>
  <si>
    <t>822-06-0</t>
  </si>
  <si>
    <t>Content from material SDS. Assume a 91.9% retention efficiency (or 8.1% polymerization rate) for HDI per Ontario Ministry of the Environment's Technical Bulletin "Emission Factors for 1,6-Hexamethylene Diisocyanate (HDI) Emissions from Spray Booth Operations" (April 2006). Assume 100% capture efficiency for paint booth. 90% control efficiency from carbon bed.</t>
  </si>
  <si>
    <t>Content from material SDS. Assume 95% capture efficiency for paint booth based on design. 90% control efficiency from carbon bed.</t>
  </si>
  <si>
    <t>Content from material SDS. Assume 5% as fugitive emissions from Booth 2.</t>
  </si>
  <si>
    <t>95-63-6</t>
  </si>
  <si>
    <t>Content from material SDS.</t>
  </si>
  <si>
    <t>75-21-8</t>
  </si>
  <si>
    <t>108-05-4</t>
  </si>
  <si>
    <t>123-91-1</t>
  </si>
  <si>
    <t>Chemical Name</t>
  </si>
  <si>
    <t>HAP</t>
  </si>
  <si>
    <t>DEQ ID</t>
  </si>
  <si>
    <t>630-20-6</t>
  </si>
  <si>
    <t>1,1,1,2-Tetrachloroethane</t>
  </si>
  <si>
    <t/>
  </si>
  <si>
    <t>811-97-2</t>
  </si>
  <si>
    <t>1,1,1,2-Tetrafluoroethane</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</si>
  <si>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</si>
  <si>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</si>
  <si>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</si>
  <si>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</si>
  <si>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</si>
  <si>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</si>
  <si>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</si>
  <si>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</si>
  <si>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</si>
  <si>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</si>
  <si>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</si>
  <si>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</si>
  <si>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1,2,3,4,6,7,8-Heptachlorodibenzofuran (HpCDF)</t>
  </si>
  <si>
    <t>1,2,3,4,6,7,8-Heptachlorodibenzo-p-dioxin (HpCDD)</t>
  </si>
  <si>
    <t>1,2,3,4,7,8,9-Heptachlorodibenzofuran (HpCDF)</t>
  </si>
  <si>
    <t>1,2,3,4,7,8-Hexachlorodibenzofuran (HxCDF)</t>
  </si>
  <si>
    <t>1,2,3,4,7,8-Hexachlorodibenzo-p-dioxin (HxCDD)</t>
  </si>
  <si>
    <t>1,2,3,6,7,8-Hexachlorodibenzofuran (HxCDF)</t>
  </si>
  <si>
    <t>1,2,3,6,7,8-Hexachlorodibenzo-p-dioxin (HxCDD)</t>
  </si>
  <si>
    <t>1,2,3,7,8,9-Hexachlorodibenzofuran (HxCDF)</t>
  </si>
  <si>
    <t>1,2,3,7,8,9-Hexachlorodibenzo-p-dioxin (HxCDD)</t>
  </si>
  <si>
    <t>1,2,3,7,8-Pentachlorodibenzofuran (PeCDF)</t>
  </si>
  <si>
    <t>1,2,3,7,8-Pentachlorodibenzo-p-dioxin (PeCDD)</t>
  </si>
  <si>
    <t>96-18-4</t>
  </si>
  <si>
    <t>1,2,3-Trichloropropane</t>
  </si>
  <si>
    <t>526-73-8</t>
  </si>
  <si>
    <t>1,2,3-Trimethylbenzene</t>
  </si>
  <si>
    <t>120-82-1</t>
  </si>
  <si>
    <t>1,2,4-Trichlorobenzene</t>
  </si>
  <si>
    <t>1,2,4-Trimethylbenzene</t>
  </si>
  <si>
    <t>96-12-8</t>
  </si>
  <si>
    <t>1,2-Dibromo-3-chloropropane (DBCP)</t>
  </si>
  <si>
    <t>95-50-1</t>
  </si>
  <si>
    <t>1,2-Dichlorobenzene</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</si>
  <si>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</si>
  <si>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</si>
  <si>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</si>
  <si>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</si>
  <si>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</si>
  <si>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</si>
  <si>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</si>
  <si>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</si>
  <si>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</si>
  <si>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</si>
  <si>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</si>
  <si>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106-99-0</t>
  </si>
  <si>
    <t>1,3-Butadiene</t>
  </si>
  <si>
    <t>541-73-1</t>
  </si>
  <si>
    <t>1,3-Dichlorobenzene</t>
  </si>
  <si>
    <t>542-75-6</t>
  </si>
  <si>
    <t>1,3-Dichloropropene</t>
  </si>
  <si>
    <t>1120-71-4</t>
  </si>
  <si>
    <t>1,3-Propane sultone</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</si>
  <si>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</si>
  <si>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</si>
  <si>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</si>
  <si>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</si>
  <si>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</si>
  <si>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</si>
  <si>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</si>
  <si>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</si>
  <si>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</si>
  <si>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</si>
  <si>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</si>
  <si>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</si>
  <si>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</si>
  <si>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1-Methylphenanthrene</t>
  </si>
  <si>
    <t>2381-21-7</t>
  </si>
  <si>
    <t>1-Methylpyrene</t>
  </si>
  <si>
    <t>5522-43-0</t>
  </si>
  <si>
    <t>1-Nitropyrene</t>
  </si>
  <si>
    <t>540-84-1</t>
  </si>
  <si>
    <t>2,2,4-Trimethylpentane</t>
  </si>
  <si>
    <t>2,3,4,6,7,8-Hexachlorodibenzofuran (HxCDF)</t>
  </si>
  <si>
    <t>58-90-2</t>
  </si>
  <si>
    <t>2,3,4,6-Tetrachlorophenol</t>
  </si>
  <si>
    <t>2,3,4,7,8-Pentachlorodibenzofuran (PeCDF)</t>
  </si>
  <si>
    <t>2,3,7,8-Tetrachlorodibenzofuran (TcDF)</t>
  </si>
  <si>
    <t>2,3,7,8-Tetrachlorodibenzo-p-dioxin (TCDD)</t>
  </si>
  <si>
    <t>96-13-9</t>
  </si>
  <si>
    <t>2,3-Dibromo-1-propanol</t>
  </si>
  <si>
    <t>95-95-4</t>
  </si>
  <si>
    <t>2,4,5-Trichlorophenol</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</si>
  <si>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</si>
  <si>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</si>
  <si>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</si>
  <si>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</si>
  <si>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</si>
  <si>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</si>
  <si>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</si>
  <si>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</si>
  <si>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</si>
  <si>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</si>
  <si>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</si>
  <si>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</si>
  <si>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</si>
  <si>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</si>
  <si>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</si>
  <si>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2,4-Dinitrophenol</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</si>
  <si>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</si>
  <si>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</si>
  <si>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</si>
  <si>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</si>
  <si>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</si>
  <si>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</si>
  <si>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</si>
  <si>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</si>
  <si>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</si>
  <si>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</si>
  <si>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</si>
  <si>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</si>
  <si>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</si>
  <si>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2-Butanone (methyl ethyl ketone)</t>
  </si>
  <si>
    <t>532-27-4</t>
  </si>
  <si>
    <t>2-Chloroacetophenone</t>
  </si>
  <si>
    <t>2-Chlorophenol</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</si>
  <si>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</si>
  <si>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</si>
  <si>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</si>
  <si>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</si>
  <si>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</si>
  <si>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</si>
  <si>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</si>
  <si>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</si>
  <si>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</si>
  <si>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</si>
  <si>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</si>
  <si>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</si>
  <si>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</si>
  <si>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</si>
  <si>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</si>
  <si>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</si>
  <si>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</si>
  <si>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</si>
  <si>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</si>
  <si>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</si>
  <si>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</si>
  <si>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</si>
  <si>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</si>
  <si>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</si>
  <si>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</si>
  <si>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</si>
  <si>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</si>
  <si>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</si>
  <si>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</si>
  <si>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</si>
  <si>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</si>
  <si>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</si>
  <si>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</si>
  <si>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</si>
  <si>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</si>
  <si>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</si>
  <si>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</si>
  <si>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</si>
  <si>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</si>
  <si>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</si>
  <si>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</si>
  <si>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</si>
  <si>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</si>
  <si>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</si>
  <si>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</si>
  <si>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</si>
  <si>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4,6-Dinitro-o-cresol (and salts)</t>
  </si>
  <si>
    <t>92-67-1</t>
  </si>
  <si>
    <t>4-Aminobiphenyl</t>
  </si>
  <si>
    <t>95-83-0</t>
  </si>
  <si>
    <t>4-Chloro-o-phenylenediamine</t>
  </si>
  <si>
    <t>60-11-7</t>
  </si>
  <si>
    <t>4-Dimethylaminoazobenzene</t>
  </si>
  <si>
    <t>92-93-3</t>
  </si>
  <si>
    <t>4-Nitrobiphenyl</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</si>
  <si>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</si>
  <si>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</si>
  <si>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</si>
  <si>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</si>
  <si>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</si>
  <si>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</si>
  <si>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</si>
  <si>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</si>
  <si>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</si>
  <si>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</si>
  <si>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</si>
  <si>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</si>
  <si>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</si>
  <si>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</si>
  <si>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</si>
  <si>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7,12-Dimethylbenz[a]anthracene</t>
  </si>
  <si>
    <t>194-59-2</t>
  </si>
  <si>
    <t>7H-Dibenzo[c,g]carbazole</t>
  </si>
  <si>
    <t>26148-68-5</t>
  </si>
  <si>
    <t>A-alpha-c(2-amino-9h-pyrido[2,3-b]indole)</t>
  </si>
  <si>
    <t>Acenaphthene</t>
  </si>
  <si>
    <t>Acenaphthylene</t>
  </si>
  <si>
    <t>Acetaldehyde</t>
  </si>
  <si>
    <t>60-35-5</t>
  </si>
  <si>
    <t>Acetamide</t>
  </si>
  <si>
    <t>Acetone</t>
  </si>
  <si>
    <t>75-05-8</t>
  </si>
  <si>
    <t>Acetonitrile</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</si>
  <si>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</si>
  <si>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</si>
  <si>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</si>
  <si>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</si>
  <si>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</si>
  <si>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</si>
  <si>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</si>
  <si>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</si>
  <si>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</si>
  <si>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</si>
  <si>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</si>
  <si>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</si>
  <si>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</si>
  <si>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</si>
  <si>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</si>
  <si>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</si>
  <si>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</si>
  <si>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</si>
  <si>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</si>
  <si>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</si>
  <si>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</si>
  <si>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</si>
  <si>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</si>
  <si>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</si>
  <si>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Ammonia</t>
  </si>
  <si>
    <t>7803-63-6</t>
  </si>
  <si>
    <t>Ammonium bisulfate</t>
  </si>
  <si>
    <t>6484-52-2</t>
  </si>
  <si>
    <t>Ammonium nitrate</t>
  </si>
  <si>
    <t>7783-20-2</t>
  </si>
  <si>
    <t>Ammonium sulfate</t>
  </si>
  <si>
    <t>62-53-3</t>
  </si>
  <si>
    <t>Aniline</t>
  </si>
  <si>
    <t>191-26-4</t>
  </si>
  <si>
    <t>Anthanthrene</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</si>
  <si>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</si>
  <si>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</si>
  <si>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</si>
  <si>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</si>
  <si>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</si>
  <si>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</si>
  <si>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</si>
  <si>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</si>
  <si>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</si>
  <si>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</si>
  <si>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</si>
  <si>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</si>
  <si>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</si>
  <si>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</si>
  <si>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</si>
  <si>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</si>
  <si>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</si>
  <si>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</si>
  <si>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</si>
  <si>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</si>
  <si>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Benz[a]anthracene</t>
  </si>
  <si>
    <t>Benzene</t>
  </si>
  <si>
    <t>92-87-5</t>
  </si>
  <si>
    <t>Benzidine (and its salts)</t>
  </si>
  <si>
    <t>Benzo[a]pyrene</t>
  </si>
  <si>
    <t>Benzo[b]fluoranthene</t>
  </si>
  <si>
    <t>205-12-9</t>
  </si>
  <si>
    <t>Benzo[c]fluorene</t>
  </si>
  <si>
    <t>Benzo[e]pyrene</t>
  </si>
  <si>
    <t>Benzo[g,h,i]perylene</t>
  </si>
  <si>
    <t>Benzo[j]fluoranthene</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</si>
  <si>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</si>
  <si>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</si>
  <si>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</si>
  <si>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</si>
  <si>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</si>
  <si>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</si>
  <si>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</si>
  <si>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</si>
  <si>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</si>
  <si>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</si>
  <si>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</si>
  <si>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</si>
  <si>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</si>
  <si>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</si>
  <si>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</si>
  <si>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</si>
  <si>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</si>
  <si>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</si>
  <si>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</si>
  <si>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</si>
  <si>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</si>
  <si>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</si>
  <si>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</si>
  <si>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</si>
  <si>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</si>
  <si>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</si>
  <si>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</si>
  <si>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</si>
  <si>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</si>
  <si>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</si>
  <si>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bis(2-Ethylhexyl) phthalate (DEHP)</t>
  </si>
  <si>
    <t>542-88-1</t>
  </si>
  <si>
    <t>bis(Chloromethyl) ether</t>
  </si>
  <si>
    <t>7726-95-6</t>
  </si>
  <si>
    <t>Bromine and compounds</t>
  </si>
  <si>
    <t>7789-30-2</t>
  </si>
  <si>
    <t>Bromine pentafluoride</t>
  </si>
  <si>
    <t>75-27-4</t>
  </si>
  <si>
    <t>Bromodichloromethane</t>
  </si>
  <si>
    <t>75-25-2</t>
  </si>
  <si>
    <t>Bromoform</t>
  </si>
  <si>
    <t>Bromomethane (methyl bromide)</t>
  </si>
  <si>
    <t>141-32-2</t>
  </si>
  <si>
    <t>Butyl acrylate</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</si>
  <si>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</si>
  <si>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</si>
  <si>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</si>
  <si>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</si>
  <si>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</si>
  <si>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</si>
  <si>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</si>
  <si>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</si>
  <si>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</si>
  <si>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</si>
  <si>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</si>
  <si>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</si>
  <si>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</si>
  <si>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</si>
  <si>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</si>
  <si>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</si>
  <si>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</si>
  <si>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</si>
  <si>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</si>
  <si>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</si>
  <si>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</si>
  <si>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</si>
  <si>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</si>
  <si>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</si>
  <si>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</si>
  <si>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</si>
  <si>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</si>
  <si>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</si>
  <si>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</si>
  <si>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</si>
  <si>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</si>
  <si>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</si>
  <si>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</si>
  <si>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</si>
  <si>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</si>
  <si>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</si>
  <si>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</si>
  <si>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</si>
  <si>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</si>
  <si>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</si>
  <si>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</si>
  <si>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</si>
  <si>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</si>
  <si>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Chlorine</t>
  </si>
  <si>
    <t>10049-04-4</t>
  </si>
  <si>
    <t>Chlorine dioxide</t>
  </si>
  <si>
    <t>79-11-8</t>
  </si>
  <si>
    <t>Chloroacetic acid</t>
  </si>
  <si>
    <t>85535-84-8</t>
  </si>
  <si>
    <t>Chloroalkanes C10-13 (chlorinated paraffins)</t>
  </si>
  <si>
    <t>Chlorobenzene</t>
  </si>
  <si>
    <t>510-15-6</t>
  </si>
  <si>
    <t>Chlorobenzilate (ethyl-4,4'-dichlorobenzilate)</t>
  </si>
  <si>
    <t>75-45-6</t>
  </si>
  <si>
    <t>Chlorodifluoromethane (Freon 22)</t>
  </si>
  <si>
    <t>75-00-3</t>
  </si>
  <si>
    <t>Chloroethane (ethyl chloride)</t>
  </si>
  <si>
    <t>Chloroform</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</si>
  <si>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</si>
  <si>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</si>
  <si>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</si>
  <si>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</si>
  <si>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</si>
  <si>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</si>
  <si>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</si>
  <si>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</si>
  <si>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</si>
  <si>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</si>
  <si>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</si>
  <si>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</si>
  <si>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</si>
  <si>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</si>
  <si>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Chrysene</t>
  </si>
  <si>
    <t>87-29-6</t>
  </si>
  <si>
    <t>Cinnamyl anthranilate</t>
  </si>
  <si>
    <t>Cobalt and compounds</t>
  </si>
  <si>
    <t>Coke oven emissions</t>
  </si>
  <si>
    <t>Copper and compounds</t>
  </si>
  <si>
    <t>Creosotes</t>
  </si>
  <si>
    <t>1319-77-3</t>
  </si>
  <si>
    <t>Cresols (mixture), including m-cresol, o-cresol, p-cresol</t>
  </si>
  <si>
    <t>Crotonaldehyde</t>
  </si>
  <si>
    <t>80-15-9</t>
  </si>
  <si>
    <t>Cumene hydroperoxide</t>
  </si>
  <si>
    <t>135-20-6</t>
  </si>
  <si>
    <t>Cupferron</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</si>
  <si>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</si>
  <si>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</si>
  <si>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</si>
  <si>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</si>
  <si>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</si>
  <si>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</si>
  <si>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</si>
  <si>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</si>
  <si>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</si>
  <si>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</si>
  <si>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</si>
  <si>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</si>
  <si>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</si>
  <si>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</si>
  <si>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</si>
  <si>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</si>
  <si>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</si>
  <si>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</si>
  <si>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</si>
  <si>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</si>
  <si>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</si>
  <si>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</si>
  <si>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</si>
  <si>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</si>
  <si>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</si>
  <si>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</si>
  <si>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</si>
  <si>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</si>
  <si>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</si>
  <si>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</si>
  <si>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</si>
  <si>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</si>
  <si>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</si>
  <si>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</si>
  <si>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</si>
  <si>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</si>
  <si>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</si>
  <si>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</si>
  <si>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</si>
  <si>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</si>
  <si>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</si>
  <si>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</si>
  <si>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</si>
  <si>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</si>
  <si>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</si>
  <si>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</si>
  <si>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</si>
  <si>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Dibutyl phthalate</t>
  </si>
  <si>
    <t>75-71-8</t>
  </si>
  <si>
    <t>Dichlorodifluoromethane (Freon 12)</t>
  </si>
  <si>
    <t>75-43-4</t>
  </si>
  <si>
    <t>Dichlorofluoromethane (Freon 21)</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</si>
  <si>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</si>
  <si>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</si>
  <si>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</si>
  <si>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</si>
  <si>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</si>
  <si>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</si>
  <si>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</si>
  <si>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</si>
  <si>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</si>
  <si>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</si>
  <si>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</si>
  <si>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</si>
  <si>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</si>
  <si>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</si>
  <si>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</si>
  <si>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</si>
  <si>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</si>
  <si>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</si>
  <si>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</si>
  <si>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</si>
  <si>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</si>
  <si>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</si>
  <si>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</si>
  <si>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</si>
  <si>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</si>
  <si>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</si>
  <si>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</si>
  <si>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</si>
  <si>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</si>
  <si>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</si>
  <si>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</si>
  <si>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</si>
  <si>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</si>
  <si>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</si>
  <si>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</si>
  <si>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</si>
  <si>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</si>
  <si>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</si>
  <si>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</si>
  <si>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</si>
  <si>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</si>
  <si>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</si>
  <si>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</si>
  <si>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</si>
  <si>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</si>
  <si>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</si>
  <si>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</si>
  <si>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</si>
  <si>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</si>
  <si>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</si>
  <si>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</si>
  <si>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</si>
  <si>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</si>
  <si>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</si>
  <si>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</si>
  <si>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</si>
  <si>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</si>
  <si>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</si>
  <si>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</si>
  <si>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</si>
  <si>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</si>
  <si>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</si>
  <si>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</si>
  <si>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</si>
  <si>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</si>
  <si>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</si>
  <si>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</si>
  <si>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</si>
  <si>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</si>
  <si>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</si>
  <si>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</si>
  <si>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</si>
  <si>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</si>
  <si>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</si>
  <si>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</si>
  <si>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</si>
  <si>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</si>
  <si>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</si>
  <si>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</si>
  <si>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</si>
  <si>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</si>
  <si>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</si>
  <si>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</si>
  <si>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</si>
  <si>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</si>
  <si>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</si>
  <si>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</si>
  <si>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</si>
  <si>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</si>
  <si>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</si>
  <si>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</si>
  <si>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</si>
  <si>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Ethylene oxide</t>
  </si>
  <si>
    <t>96-45-7</t>
  </si>
  <si>
    <t>Ethylene thiourea</t>
  </si>
  <si>
    <t>151-56-4</t>
  </si>
  <si>
    <t>Ethyleneimine (aziridine)</t>
  </si>
  <si>
    <t>10028-22-5</t>
  </si>
  <si>
    <t>Ferric sulfate</t>
  </si>
  <si>
    <t>Fluoranthene</t>
  </si>
  <si>
    <t>Fluorene</t>
  </si>
  <si>
    <t>Fluorides</t>
  </si>
  <si>
    <t>7782-41-4</t>
  </si>
  <si>
    <t>Fluorine gas</t>
  </si>
  <si>
    <t>Formaldehyde</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</si>
  <si>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</si>
  <si>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</si>
  <si>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</si>
  <si>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</si>
  <si>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</si>
  <si>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</si>
  <si>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</si>
  <si>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</si>
  <si>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</si>
  <si>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</si>
  <si>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</si>
  <si>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</si>
  <si>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</si>
  <si>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</si>
  <si>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</si>
  <si>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</si>
  <si>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</si>
  <si>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</si>
  <si>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</si>
  <si>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</si>
  <si>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</si>
  <si>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</si>
  <si>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</si>
  <si>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</si>
  <si>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</si>
  <si>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</si>
  <si>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</si>
  <si>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</si>
  <si>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</si>
  <si>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</si>
  <si>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</si>
  <si>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</si>
  <si>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</si>
  <si>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Hexamethylene-1,6-diisocyanate</t>
  </si>
  <si>
    <t>680-31-9</t>
  </si>
  <si>
    <t>Hexamethylphosphoramide</t>
  </si>
  <si>
    <t>Hexane</t>
  </si>
  <si>
    <t>302-01-2</t>
  </si>
  <si>
    <t>Hydrazine</t>
  </si>
  <si>
    <t>10034-93-2</t>
  </si>
  <si>
    <t>Hydrazine sulfate</t>
  </si>
  <si>
    <t>Hydrochloric acid</t>
  </si>
  <si>
    <t>10035-10-6</t>
  </si>
  <si>
    <t>Hydrogen bromide</t>
  </si>
  <si>
    <t>Hydrogen fluoride</t>
  </si>
  <si>
    <t>7783-06-4</t>
  </si>
  <si>
    <t>Hydrogen sulfide</t>
  </si>
  <si>
    <t>123-31-9</t>
  </si>
  <si>
    <t>Hydroquinone</t>
  </si>
  <si>
    <t>Indeno[1,2,3-cd]pyrene</t>
  </si>
  <si>
    <t>10043-66-0</t>
  </si>
  <si>
    <t>Iodine-131</t>
  </si>
  <si>
    <t>13463-40-6</t>
  </si>
  <si>
    <t>Iron pentacarbonyl</t>
  </si>
  <si>
    <t>78-59-1</t>
  </si>
  <si>
    <t>Isophorone</t>
  </si>
  <si>
    <t>78-79-5</t>
  </si>
  <si>
    <t>Isoprene, except from vegetative emission sources</t>
  </si>
  <si>
    <t>Isopropyl alcohol</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</si>
  <si>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</si>
  <si>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</si>
  <si>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</si>
  <si>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</si>
  <si>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</si>
  <si>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</si>
  <si>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</si>
  <si>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</si>
  <si>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</si>
  <si>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</si>
  <si>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</si>
  <si>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</si>
  <si>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</si>
  <si>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</si>
  <si>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</si>
  <si>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</si>
  <si>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Methanol</t>
  </si>
  <si>
    <t>72-43-5</t>
  </si>
  <si>
    <t>Methoxychlor</t>
  </si>
  <si>
    <t>60-34-4</t>
  </si>
  <si>
    <t>Methyl hydrazine</t>
  </si>
  <si>
    <t>74-88-4</t>
  </si>
  <si>
    <t>Methyl iodide (iodomethane)</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</si>
  <si>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</si>
  <si>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</si>
  <si>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</si>
  <si>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</si>
  <si>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</si>
  <si>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</si>
  <si>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</si>
  <si>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</si>
  <si>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</si>
  <si>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</si>
  <si>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</si>
  <si>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</si>
  <si>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</si>
  <si>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</si>
  <si>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</si>
  <si>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</si>
  <si>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</si>
  <si>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</si>
  <si>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</si>
  <si>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</si>
  <si>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</si>
  <si>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</si>
  <si>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</si>
  <si>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</si>
  <si>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</si>
  <si>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</si>
  <si>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108-38-3</t>
  </si>
  <si>
    <t>m-Xylene</t>
  </si>
  <si>
    <t>134-62-3</t>
  </si>
  <si>
    <t>N,N-Diethyltoluamide (DEET)</t>
  </si>
  <si>
    <t>121-69-7</t>
  </si>
  <si>
    <t>N,N-Dimethylaniline</t>
  </si>
  <si>
    <t>531-82-8</t>
  </si>
  <si>
    <t>N-[4-(5-Nitro-2-furyl)-2-thiazolyl]-acetamide</t>
  </si>
  <si>
    <t>Naphthalene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</si>
  <si>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</si>
  <si>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</si>
  <si>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</si>
  <si>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</si>
  <si>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</si>
  <si>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</si>
  <si>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</si>
  <si>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</si>
  <si>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</si>
  <si>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</si>
  <si>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</si>
  <si>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</si>
  <si>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</si>
  <si>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</si>
  <si>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</si>
  <si>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</si>
  <si>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</si>
  <si>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</si>
  <si>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</si>
  <si>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</si>
  <si>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</si>
  <si>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</si>
  <si>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</si>
  <si>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</si>
  <si>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</si>
  <si>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</si>
  <si>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</si>
  <si>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</si>
  <si>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</si>
  <si>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</si>
  <si>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</si>
  <si>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</si>
  <si>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</si>
  <si>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</si>
  <si>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</si>
  <si>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</si>
  <si>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</si>
  <si>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</si>
  <si>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</si>
  <si>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</si>
  <si>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</si>
  <si>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</si>
  <si>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</si>
  <si>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</si>
  <si>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</si>
  <si>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</si>
  <si>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</si>
  <si>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</si>
  <si>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</si>
  <si>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</si>
  <si>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</si>
  <si>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</si>
  <si>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</si>
  <si>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</si>
  <si>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</si>
  <si>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</si>
  <si>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</si>
  <si>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</si>
  <si>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</si>
  <si>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</si>
  <si>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</si>
  <si>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</si>
  <si>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</si>
  <si>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</si>
  <si>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</si>
  <si>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</si>
  <si>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</si>
  <si>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</si>
  <si>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</si>
  <si>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</si>
  <si>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</si>
  <si>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</si>
  <si>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</si>
  <si>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</si>
  <si>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</si>
  <si>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</si>
  <si>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</si>
  <si>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</si>
  <si>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</si>
  <si>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</si>
  <si>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</si>
  <si>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</si>
  <si>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</si>
  <si>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Octachlorodibenzofuran (OCDF)</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</si>
  <si>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</si>
  <si>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</si>
  <si>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</si>
  <si>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</si>
  <si>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</si>
  <si>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</si>
  <si>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</si>
  <si>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</si>
  <si>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</si>
  <si>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</si>
  <si>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</si>
  <si>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</si>
  <si>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</si>
  <si>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</si>
  <si>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</si>
  <si>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</si>
  <si>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</si>
  <si>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</si>
  <si>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</si>
  <si>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</si>
  <si>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</si>
  <si>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</si>
  <si>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</si>
  <si>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</si>
  <si>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</si>
  <si>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</si>
  <si>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</si>
  <si>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</si>
  <si>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</si>
  <si>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</si>
  <si>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</si>
  <si>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</si>
  <si>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</si>
  <si>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</si>
  <si>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</si>
  <si>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</si>
  <si>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</si>
  <si>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</si>
  <si>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</si>
  <si>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</si>
  <si>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</si>
  <si>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</si>
  <si>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</si>
  <si>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</si>
  <si>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</si>
  <si>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</si>
  <si>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</si>
  <si>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</si>
  <si>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</si>
  <si>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</si>
  <si>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</si>
  <si>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</si>
  <si>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</si>
  <si>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</si>
  <si>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</si>
  <si>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</si>
  <si>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</si>
  <si>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</si>
  <si>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</si>
  <si>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</si>
  <si>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</si>
  <si>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</si>
  <si>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</si>
  <si>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</si>
  <si>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</si>
  <si>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</si>
  <si>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</si>
  <si>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</si>
  <si>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</si>
  <si>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</si>
  <si>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</si>
  <si>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</si>
  <si>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</si>
  <si>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</si>
  <si>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</si>
  <si>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</si>
  <si>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</si>
  <si>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</si>
  <si>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</si>
  <si>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</si>
  <si>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</si>
  <si>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</si>
  <si>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</si>
  <si>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</si>
  <si>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</si>
  <si>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</si>
  <si>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</si>
  <si>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</si>
  <si>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</si>
  <si>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</si>
  <si>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</si>
  <si>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</si>
  <si>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</si>
  <si>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</si>
  <si>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</si>
  <si>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p-Dichlorobenzene (1,4-dichlorobenzene)</t>
  </si>
  <si>
    <t>32534-81-9</t>
  </si>
  <si>
    <t>Pentabromodiphenyl ether</t>
  </si>
  <si>
    <t>82-68-8</t>
  </si>
  <si>
    <t>Pentachloronitrobenzene (quintobenzene)</t>
  </si>
  <si>
    <t>Pentachlorophenol</t>
  </si>
  <si>
    <t>79-21-0</t>
  </si>
  <si>
    <t>Peracetic acid</t>
  </si>
  <si>
    <t>Perfluorinated compounds (PFCs)</t>
  </si>
  <si>
    <t>1763-23-1</t>
  </si>
  <si>
    <t>Perfluorooctanesulfonic acid (PFOS)</t>
  </si>
  <si>
    <t>335-67-1</t>
  </si>
  <si>
    <t>Perfluorooctanoic acid (PFOA)</t>
  </si>
  <si>
    <t>Perylene</t>
  </si>
  <si>
    <t>62-44-2</t>
  </si>
  <si>
    <t>Phenacetin</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</si>
  <si>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</si>
  <si>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</si>
  <si>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</si>
  <si>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</si>
  <si>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</si>
  <si>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</si>
  <si>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</si>
  <si>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</si>
  <si>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</si>
  <si>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</si>
  <si>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</si>
  <si>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</si>
  <si>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</si>
  <si>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</si>
  <si>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</si>
  <si>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</si>
  <si>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</si>
  <si>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</si>
  <si>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</si>
  <si>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</si>
  <si>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</si>
  <si>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</si>
  <si>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</si>
  <si>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</si>
  <si>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</si>
  <si>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</si>
  <si>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</si>
  <si>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</si>
  <si>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</si>
  <si>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</si>
  <si>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</si>
  <si>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</si>
  <si>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</si>
  <si>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</si>
  <si>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</si>
  <si>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</si>
  <si>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</si>
  <si>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</si>
  <si>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</si>
  <si>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</si>
  <si>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</si>
  <si>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</si>
  <si>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</si>
  <si>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</si>
  <si>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</si>
  <si>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</si>
  <si>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</si>
  <si>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</si>
  <si>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</si>
  <si>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</si>
  <si>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</si>
  <si>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</si>
  <si>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</si>
  <si>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</si>
  <si>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Propionaldehyde</t>
  </si>
  <si>
    <t>114-26-1</t>
  </si>
  <si>
    <t>Propoxur (Baygon)</t>
  </si>
  <si>
    <t>115-07-1</t>
  </si>
  <si>
    <t>Propylene</t>
  </si>
  <si>
    <t>6423-43-4</t>
  </si>
  <si>
    <t>Propylene glycol dinitrate</t>
  </si>
  <si>
    <t>107-98-2</t>
  </si>
  <si>
    <t>Propylene glycol monomethyl ether</t>
  </si>
  <si>
    <t>Propylene glycol monomethyl ether acetate</t>
  </si>
  <si>
    <t>75-56-9</t>
  </si>
  <si>
    <t>Propylene oxide</t>
  </si>
  <si>
    <t>51-52-5</t>
  </si>
  <si>
    <t>Propylthiouracil</t>
  </si>
  <si>
    <t>106-42-3</t>
  </si>
  <si>
    <t>p-Xylene</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</si>
  <si>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</si>
  <si>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</si>
  <si>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</si>
  <si>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</si>
  <si>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</si>
  <si>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</si>
  <si>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</si>
  <si>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</si>
  <si>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</si>
  <si>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</si>
  <si>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</si>
  <si>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</si>
  <si>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</si>
  <si>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</si>
  <si>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</si>
  <si>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</si>
  <si>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</si>
  <si>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</si>
  <si>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</si>
  <si>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</si>
  <si>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</si>
  <si>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</si>
  <si>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</si>
  <si>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</si>
  <si>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</si>
  <si>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</si>
  <si>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</si>
  <si>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</si>
  <si>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</si>
  <si>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</si>
  <si>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</si>
  <si>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</si>
  <si>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</si>
  <si>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</si>
  <si>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</si>
  <si>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</si>
  <si>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</si>
  <si>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</si>
  <si>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</si>
  <si>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</si>
  <si>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</si>
  <si>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</si>
  <si>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</si>
  <si>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</si>
  <si>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</si>
  <si>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</si>
  <si>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</si>
  <si>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</si>
  <si>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</si>
  <si>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</si>
  <si>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</si>
  <si>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Tetrachloroethene (perchloroethylene)</t>
  </si>
  <si>
    <t>Thallium and compounds</t>
  </si>
  <si>
    <t>62-55-5</t>
  </si>
  <si>
    <t>Thioacetamide</t>
  </si>
  <si>
    <t>62-56-6</t>
  </si>
  <si>
    <t>Thiourea</t>
  </si>
  <si>
    <t>7550-45-0</t>
  </si>
  <si>
    <t>Titanium tetrachloride</t>
  </si>
  <si>
    <t>Toluene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</si>
  <si>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</si>
  <si>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</si>
  <si>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</si>
  <si>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</si>
  <si>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</si>
  <si>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</si>
  <si>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</si>
  <si>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</si>
  <si>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</si>
  <si>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</si>
  <si>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</si>
  <si>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</si>
  <si>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</si>
  <si>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</si>
  <si>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</si>
  <si>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</si>
  <si>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</si>
  <si>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</si>
  <si>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</si>
  <si>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</si>
  <si>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</si>
  <si>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</si>
  <si>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</si>
  <si>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</si>
  <si>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</si>
  <si>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</si>
  <si>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</si>
  <si>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</si>
  <si>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</si>
  <si>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</si>
  <si>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</si>
  <si>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</si>
  <si>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Trichloroethene (TCE, trichloroethylene)</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</si>
  <si>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</si>
  <si>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</si>
  <si>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</si>
  <si>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</si>
  <si>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</si>
  <si>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</si>
  <si>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</si>
  <si>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</si>
  <si>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</si>
  <si>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</si>
  <si>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</si>
  <si>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</si>
  <si>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</si>
  <si>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</si>
  <si>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</si>
  <si>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</si>
  <si>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</si>
  <si>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</si>
  <si>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</si>
  <si>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</si>
  <si>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</si>
  <si>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</si>
  <si>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</si>
  <si>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</si>
  <si>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</si>
  <si>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</si>
  <si>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</si>
  <si>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</si>
  <si>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</si>
  <si>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</si>
  <si>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Vinyl acetate</t>
  </si>
  <si>
    <t>593-60-2</t>
  </si>
  <si>
    <t>Vinyl bromide</t>
  </si>
  <si>
    <t>Vinyl chloride</t>
  </si>
  <si>
    <t>75-02-5</t>
  </si>
  <si>
    <t>Vinyl fluoride</t>
  </si>
  <si>
    <t>75-35-4</t>
  </si>
  <si>
    <t>Vinylidene chloride</t>
  </si>
  <si>
    <t>Xylene (mixture), including m-xylene, o-xylene, p-xylene</t>
  </si>
  <si>
    <t>Zinc and compounds</t>
  </si>
  <si>
    <t>Zinc oxide</t>
  </si>
  <si>
    <t>CAO Emissions Inventory Workbook Revision History</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</si>
  <si>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</si>
  <si>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</si>
  <si>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</si>
  <si>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</si>
  <si>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</si>
  <si>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</si>
  <si>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</si>
  <si>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</si>
  <si>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</si>
  <si>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</si>
  <si>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</si>
  <si>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</si>
  <si>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</si>
  <si>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</si>
  <si>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</si>
  <si>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</si>
  <si>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</si>
  <si>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</si>
  <si>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</si>
  <si>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</si>
  <si>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</si>
  <si>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</si>
  <si>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</si>
  <si>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</si>
  <si>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</si>
  <si>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</si>
  <si>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</si>
  <si>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</si>
  <si>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</si>
  <si>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</si>
  <si>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</si>
  <si>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</si>
  <si>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</si>
  <si>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</si>
  <si>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</si>
  <si>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</si>
  <si>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</si>
  <si>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</si>
  <si>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</si>
  <si>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</si>
  <si>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</si>
  <si>
    <t>Facility Street Address</t>
  </si>
  <si>
    <t>1234 NE ABC Avenue</t>
  </si>
  <si>
    <t>OAR 340-247-8010 Table 1</t>
  </si>
  <si>
    <t>Toxic Air Contaminant Priority List</t>
  </si>
  <si>
    <t>Effective 11/17/2021</t>
  </si>
  <si>
    <t>Control Device(s)</t>
  </si>
  <si>
    <t xml:space="preserve">This is an EXAMPLE AQ520 workbook that DEQ has prepared for a fictional facility. This example workbook is intended as a reference for sources to aid in completing their own AQ520 form. The workbook has been prepared with reference to the AQ520 Instruction document (link).
DEQ has provided instructional comments in cells throughout Worksheets 2 through 5. Cells containing comments are highlighted with black boarders. To read the DEQ comment, either hover cursor over or click on the highlighted cell.
If you have questions about how to complete the AQ520 form for your facility, please reach out to Cleaner Air Oregon at cleanerair@deq.oregon.gov or to the CAO Project Manager for your facility.
DEQ has provided instructional comments in cells throughout Worksheets 2 through 5. Cells containing comments are highlighted with black boarders. To read the DEQ comment, either hover cursor over or click on the highlighted cell. 
If you have questions about how to complete the AQ520 form for your facility, please reach out to Cleaner Air Oregon at cleanerair@deq.oregon.gov or to the CAO Project Manager for your facility. </t>
  </si>
  <si>
    <t xml:space="preserve">               INSERT ROWS ABOVE THIS LINE                    INSERT ROWS ABOVE THIS LINE                    INSERT ROWS ABOVE THIS LINE                </t>
  </si>
  <si>
    <t>AQ520 Form Instructions</t>
  </si>
  <si>
    <t>Revised 6/5/2025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</si>
</sst>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s>
  <fills count="13">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1" tint="0.499984740745262"/>
        <bgColor indexed="64"/>
      </patternFill>
    </fill>
  </fills>
  <borders count="43">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auto="1"/>
      </bottom>
      <diagonal/>
    </border>
  </borders>
  <cellStyleXfs count="6">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cellStyleXfs>
  <cellXfs count="217">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horizontal="center" vertical="center"/>
    </xf>
    <xf numFmtId="0" fontId="1" fillId="0" borderId="0" xfId="0" applyFont="1" applyAlignment="1">
      <alignment vertical="center"/>
    </xf>
    <xf numFmtId="0" fontId="3" fillId="0" borderId="0" xfId="0" applyFont="1" applyAlignment="1">
      <alignment horizontal="center" vertical="center"/>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10" fontId="1" fillId="0" borderId="0" xfId="2" applyNumberFormat="1" applyFont="1" applyFill="1" applyAlignment="1" applyProtection="1">
      <alignment horizontal="center" vertical="center"/>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0" fontId="10" fillId="0" borderId="0" xfId="0" applyFont="1" applyAlignment="1">
      <alignment vertical="center" wrapText="1"/>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0" fillId="12" borderId="0" xfId="0" applyFill="1"/>
    <xf numFmtId="0" fontId="11" fillId="0" borderId="0" xfId="0" applyFont="1" applyAlignment="1" applyProtection="1">
      <alignment horizontal="left" vertical="center"/>
    </xf>
    <xf numFmtId="0" fontId="1" fillId="0" borderId="0" xfId="0" applyFont="1" applyAlignment="1" applyProtection="1">
      <alignment horizontal="center" vertical="center"/>
    </xf>
    <xf numFmtId="0" fontId="1" fillId="0" borderId="0" xfId="0" applyFont="1" applyAlignment="1" applyProtection="1">
      <alignment vertical="center"/>
    </xf>
    <xf numFmtId="0" fontId="1" fillId="0" borderId="0" xfId="0" applyFont="1" applyAlignment="1" applyProtection="1">
      <alignment horizontal="left" vertical="center"/>
    </xf>
    <xf numFmtId="0" fontId="10" fillId="0" borderId="0" xfId="0" applyFont="1" applyAlignment="1" applyProtection="1">
      <alignment horizontal="left" vertical="center"/>
    </xf>
    <xf numFmtId="14" fontId="10" fillId="0" borderId="0" xfId="0" applyNumberFormat="1" applyFont="1" applyAlignment="1" applyProtection="1">
      <alignment horizontal="left" vertical="center"/>
    </xf>
    <xf numFmtId="0" fontId="10" fillId="0" borderId="4" xfId="0" applyFont="1" applyBorder="1" applyAlignment="1" applyProtection="1">
      <alignment horizontal="centerContinuous" vertical="center" wrapText="1"/>
    </xf>
    <xf numFmtId="0" fontId="10" fillId="0" borderId="5" xfId="0" applyFont="1" applyBorder="1" applyAlignment="1" applyProtection="1">
      <alignment horizontal="centerContinuous" vertical="center" wrapText="1"/>
    </xf>
    <xf numFmtId="0" fontId="10" fillId="0" borderId="6" xfId="0" applyFont="1" applyBorder="1" applyAlignment="1" applyProtection="1">
      <alignment horizontal="centerContinuous" vertical="center" wrapText="1"/>
    </xf>
    <xf numFmtId="0" fontId="10" fillId="0" borderId="0" xfId="0" applyFont="1" applyAlignment="1" applyProtection="1">
      <alignment vertical="center"/>
    </xf>
    <xf numFmtId="0" fontId="10" fillId="7" borderId="4" xfId="0" applyFont="1" applyFill="1" applyBorder="1" applyAlignment="1" applyProtection="1">
      <alignment horizontal="centerContinuous" vertical="center" wrapText="1"/>
    </xf>
    <xf numFmtId="0" fontId="10" fillId="7" borderId="5" xfId="0" applyFont="1" applyFill="1" applyBorder="1" applyAlignment="1" applyProtection="1">
      <alignment horizontal="centerContinuous" vertical="center" wrapText="1"/>
    </xf>
    <xf numFmtId="0" fontId="10" fillId="7" borderId="6" xfId="0" applyFont="1" applyFill="1" applyBorder="1" applyAlignment="1" applyProtection="1">
      <alignment horizontal="centerContinuous" vertical="center" wrapText="1"/>
    </xf>
    <xf numFmtId="0" fontId="10" fillId="5" borderId="4" xfId="0" applyFont="1" applyFill="1" applyBorder="1" applyAlignment="1" applyProtection="1">
      <alignment horizontal="centerContinuous" vertical="center" wrapText="1"/>
    </xf>
    <xf numFmtId="0" fontId="10" fillId="5" borderId="5" xfId="0" applyFont="1" applyFill="1" applyBorder="1" applyAlignment="1" applyProtection="1">
      <alignment horizontal="centerContinuous" vertical="center" wrapText="1"/>
    </xf>
    <xf numFmtId="0" fontId="10" fillId="5" borderId="6" xfId="0" applyFont="1" applyFill="1" applyBorder="1" applyAlignment="1" applyProtection="1">
      <alignment horizontal="centerContinuous" vertical="center" wrapText="1"/>
    </xf>
    <xf numFmtId="0" fontId="10" fillId="6" borderId="4" xfId="0" applyFont="1" applyFill="1" applyBorder="1" applyAlignment="1" applyProtection="1">
      <alignment horizontal="center" vertical="center" wrapText="1"/>
    </xf>
    <xf numFmtId="0" fontId="10" fillId="4" borderId="19" xfId="0" applyFont="1" applyFill="1" applyBorder="1" applyAlignment="1" applyProtection="1">
      <alignment horizontal="center" vertical="center" wrapText="1"/>
    </xf>
    <xf numFmtId="0" fontId="10" fillId="10" borderId="13" xfId="0" applyFont="1" applyFill="1" applyBorder="1" applyAlignment="1" applyProtection="1">
      <alignment horizontal="center" vertical="center" wrapText="1"/>
    </xf>
    <xf numFmtId="0" fontId="10" fillId="6" borderId="12" xfId="0" applyFont="1" applyFill="1" applyBorder="1" applyAlignment="1" applyProtection="1">
      <alignment horizontal="center" vertical="center" wrapText="1"/>
    </xf>
    <xf numFmtId="0" fontId="1" fillId="0" borderId="7" xfId="0" applyFont="1" applyBorder="1" applyAlignment="1" applyProtection="1">
      <alignment horizontal="center" vertical="center"/>
    </xf>
    <xf numFmtId="0" fontId="15" fillId="11" borderId="36" xfId="0" applyFont="1" applyFill="1" applyBorder="1" applyAlignment="1" applyProtection="1">
      <alignment horizontal="center" vertical="center"/>
    </xf>
    <xf numFmtId="0" fontId="1" fillId="0" borderId="0" xfId="0" applyFont="1" applyBorder="1" applyAlignment="1" applyProtection="1">
      <alignment vertical="center"/>
    </xf>
    <xf numFmtId="0" fontId="15" fillId="11" borderId="38" xfId="0" applyFont="1" applyFill="1" applyBorder="1" applyAlignment="1" applyProtection="1">
      <alignment horizontal="center" vertical="center"/>
    </xf>
    <xf numFmtId="0" fontId="1" fillId="0" borderId="16" xfId="0" applyFont="1" applyBorder="1" applyAlignment="1" applyProtection="1">
      <alignment horizontal="center" vertical="center"/>
    </xf>
    <xf numFmtId="0" fontId="1" fillId="0" borderId="26" xfId="0" applyFont="1" applyBorder="1" applyAlignment="1" applyProtection="1">
      <alignment horizontal="center" vertical="center"/>
    </xf>
    <xf numFmtId="0" fontId="1" fillId="0" borderId="18" xfId="0" applyFont="1" applyBorder="1" applyAlignment="1" applyProtection="1">
      <alignment horizontal="center" vertical="center"/>
    </xf>
    <xf numFmtId="0" fontId="6" fillId="0" borderId="26" xfId="0" applyFont="1" applyBorder="1" applyAlignment="1" applyProtection="1">
      <alignment vertical="center"/>
    </xf>
    <xf numFmtId="0" fontId="1" fillId="0" borderId="27" xfId="0" applyFont="1" applyBorder="1" applyAlignment="1" applyProtection="1">
      <alignment horizontal="center" vertical="center"/>
    </xf>
    <xf numFmtId="0" fontId="1" fillId="0" borderId="24" xfId="0" applyFont="1" applyBorder="1" applyAlignment="1" applyProtection="1">
      <alignment horizontal="center" vertical="center"/>
    </xf>
    <xf numFmtId="0" fontId="1" fillId="0" borderId="14" xfId="0" applyFont="1" applyBorder="1" applyAlignment="1" applyProtection="1">
      <alignment horizontal="center" vertical="center"/>
    </xf>
    <xf numFmtId="0" fontId="15" fillId="11" borderId="21" xfId="0" applyFont="1" applyFill="1" applyBorder="1" applyAlignment="1" applyProtection="1">
      <alignment horizontal="center" vertical="center"/>
    </xf>
    <xf numFmtId="0" fontId="1" fillId="0" borderId="23" xfId="0" applyFont="1" applyBorder="1" applyAlignment="1" applyProtection="1">
      <alignment vertical="center"/>
    </xf>
    <xf numFmtId="0" fontId="1" fillId="0" borderId="26" xfId="0" applyFont="1" applyBorder="1" applyAlignment="1" applyProtection="1">
      <alignment vertical="center"/>
    </xf>
    <xf numFmtId="0" fontId="1" fillId="0" borderId="22" xfId="0" applyFont="1" applyBorder="1" applyAlignment="1" applyProtection="1">
      <alignment vertical="center"/>
    </xf>
    <xf numFmtId="0" fontId="15" fillId="11" borderId="37" xfId="0" applyFont="1" applyFill="1" applyBorder="1" applyAlignment="1" applyProtection="1">
      <alignment horizontal="center" vertical="center"/>
    </xf>
    <xf numFmtId="0" fontId="1" fillId="0" borderId="0" xfId="0" applyFont="1" applyBorder="1" applyAlignment="1" applyProtection="1">
      <alignment horizontal="center" vertical="center"/>
    </xf>
    <xf numFmtId="0" fontId="1" fillId="0" borderId="11" xfId="0" applyFont="1" applyBorder="1" applyAlignment="1" applyProtection="1">
      <alignment horizontal="center" vertical="center"/>
    </xf>
    <xf numFmtId="0" fontId="15" fillId="11" borderId="21" xfId="0" applyFont="1" applyFill="1" applyBorder="1" applyAlignment="1" applyProtection="1">
      <alignment vertical="center"/>
    </xf>
    <xf numFmtId="0" fontId="1" fillId="0" borderId="1" xfId="0" applyFont="1" applyBorder="1" applyAlignment="1" applyProtection="1">
      <alignment horizontal="center" vertical="center"/>
    </xf>
    <xf numFmtId="0" fontId="1" fillId="0" borderId="25" xfId="0" applyFont="1" applyBorder="1" applyAlignment="1" applyProtection="1">
      <alignment horizontal="center" vertical="center"/>
    </xf>
    <xf numFmtId="0" fontId="1" fillId="0" borderId="29" xfId="0" applyFont="1" applyBorder="1" applyAlignment="1" applyProtection="1">
      <alignment vertical="center"/>
    </xf>
    <xf numFmtId="0" fontId="1" fillId="0" borderId="2" xfId="0" applyFont="1" applyBorder="1" applyAlignment="1" applyProtection="1">
      <alignment horizontal="center" vertical="center"/>
    </xf>
    <xf numFmtId="0" fontId="1" fillId="0" borderId="17" xfId="0" applyFont="1" applyBorder="1" applyAlignment="1" applyProtection="1">
      <alignment horizontal="center" vertical="center"/>
    </xf>
    <xf numFmtId="0" fontId="1" fillId="0" borderId="15" xfId="0" applyFont="1" applyBorder="1" applyAlignment="1" applyProtection="1">
      <alignment horizontal="center" vertical="center"/>
    </xf>
    <xf numFmtId="0" fontId="1" fillId="0" borderId="15" xfId="0" applyFont="1" applyBorder="1" applyAlignment="1" applyProtection="1">
      <alignment vertical="center"/>
    </xf>
    <xf numFmtId="0" fontId="1" fillId="8" borderId="4" xfId="0" applyFont="1" applyFill="1" applyBorder="1" applyAlignment="1" applyProtection="1">
      <alignment horizontal="center" vertical="center"/>
    </xf>
    <xf numFmtId="0" fontId="1" fillId="8" borderId="5" xfId="0" applyFont="1" applyFill="1" applyBorder="1" applyAlignment="1" applyProtection="1">
      <alignment horizontal="center" vertical="center"/>
    </xf>
    <xf numFmtId="0" fontId="1" fillId="8" borderId="5" xfId="0" applyFont="1" applyFill="1" applyBorder="1" applyAlignment="1" applyProtection="1">
      <alignment vertical="center"/>
    </xf>
    <xf numFmtId="0" fontId="1" fillId="8" borderId="6" xfId="0" applyFont="1" applyFill="1" applyBorder="1" applyAlignment="1" applyProtection="1">
      <alignment horizontal="center" vertical="center"/>
    </xf>
    <xf numFmtId="49" fontId="1" fillId="0" borderId="0" xfId="0" applyNumberFormat="1" applyFont="1" applyAlignment="1" applyProtection="1">
      <alignment horizontal="center" vertical="center"/>
    </xf>
    <xf numFmtId="0" fontId="5" fillId="0" borderId="0" xfId="0" applyFont="1" applyAlignment="1" applyProtection="1">
      <alignment vertical="center"/>
    </xf>
    <xf numFmtId="0" fontId="10" fillId="4" borderId="4" xfId="0" applyFont="1" applyFill="1" applyBorder="1" applyAlignment="1" applyProtection="1">
      <alignment horizontal="centerContinuous" vertical="center" wrapText="1"/>
    </xf>
    <xf numFmtId="0" fontId="10" fillId="4" borderId="6" xfId="0" applyFont="1" applyFill="1" applyBorder="1" applyAlignment="1" applyProtection="1">
      <alignment horizontal="centerContinuous" vertical="center" wrapText="1"/>
    </xf>
    <xf numFmtId="0" fontId="10" fillId="3" borderId="30" xfId="0" applyFont="1" applyFill="1" applyBorder="1" applyAlignment="1" applyProtection="1">
      <alignment horizontal="center" vertical="center" wrapText="1"/>
    </xf>
    <xf numFmtId="0" fontId="10" fillId="9" borderId="30" xfId="0" applyFont="1" applyFill="1" applyBorder="1" applyAlignment="1" applyProtection="1">
      <alignment horizontal="center" vertical="center" wrapText="1"/>
    </xf>
    <xf numFmtId="49" fontId="10" fillId="0" borderId="12" xfId="0" applyNumberFormat="1" applyFont="1" applyBorder="1" applyAlignment="1" applyProtection="1">
      <alignment horizontal="center" vertical="center" wrapText="1"/>
    </xf>
    <xf numFmtId="0" fontId="9" fillId="0" borderId="13" xfId="0" applyFont="1" applyBorder="1" applyAlignment="1" applyProtection="1">
      <alignment horizontal="center" vertical="center" wrapText="1"/>
    </xf>
    <xf numFmtId="0" fontId="10" fillId="7" borderId="32" xfId="0" applyFont="1" applyFill="1" applyBorder="1" applyAlignment="1" applyProtection="1">
      <alignment horizontal="center" vertical="center" wrapText="1"/>
    </xf>
    <xf numFmtId="0" fontId="10" fillId="5" borderId="19" xfId="0" applyFont="1" applyFill="1" applyBorder="1" applyAlignment="1" applyProtection="1">
      <alignment horizontal="center" vertical="center" wrapText="1"/>
    </xf>
    <xf numFmtId="0" fontId="10" fillId="0" borderId="13" xfId="0" applyFont="1" applyBorder="1" applyAlignment="1" applyProtection="1">
      <alignment horizontal="center" vertical="center" wrapText="1"/>
    </xf>
    <xf numFmtId="0" fontId="10"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49" fontId="1" fillId="0" borderId="18" xfId="0" applyNumberFormat="1" applyFont="1" applyBorder="1" applyAlignment="1" applyProtection="1">
      <alignment horizontal="center" vertical="center"/>
    </xf>
    <xf numFmtId="10" fontId="1" fillId="0" borderId="16" xfId="2" applyNumberFormat="1" applyFont="1" applyBorder="1" applyAlignment="1" applyProtection="1">
      <alignment horizontal="center" vertical="center"/>
    </xf>
    <xf numFmtId="10" fontId="1" fillId="0" borderId="14" xfId="2" applyNumberFormat="1" applyFont="1" applyBorder="1" applyAlignment="1" applyProtection="1">
      <alignment horizontal="center" vertical="center"/>
    </xf>
    <xf numFmtId="10" fontId="1" fillId="0" borderId="18" xfId="2" applyNumberFormat="1" applyFont="1" applyBorder="1" applyAlignment="1" applyProtection="1">
      <alignment horizontal="center" vertical="center"/>
    </xf>
    <xf numFmtId="10" fontId="1" fillId="0" borderId="26" xfId="2" applyNumberFormat="1" applyFont="1" applyBorder="1" applyAlignment="1" applyProtection="1">
      <alignment horizontal="center" vertical="center"/>
    </xf>
    <xf numFmtId="0" fontId="1" fillId="0" borderId="23" xfId="0" applyFont="1" applyBorder="1" applyAlignment="1" applyProtection="1">
      <alignment horizontal="center" vertical="center"/>
    </xf>
    <xf numFmtId="0" fontId="1" fillId="0" borderId="20" xfId="0" applyFont="1" applyBorder="1" applyAlignment="1" applyProtection="1">
      <alignment vertical="center"/>
    </xf>
    <xf numFmtId="0" fontId="1" fillId="0" borderId="7"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13" fillId="0" borderId="11" xfId="0" applyFont="1" applyBorder="1" applyAlignment="1" applyProtection="1">
      <alignment horizontal="center" vertical="center"/>
    </xf>
    <xf numFmtId="10" fontId="1" fillId="0" borderId="26" xfId="2" applyNumberFormat="1" applyFont="1" applyFill="1" applyBorder="1" applyAlignment="1" applyProtection="1">
      <alignment horizontal="center" vertical="center"/>
    </xf>
    <xf numFmtId="10" fontId="1" fillId="11" borderId="40" xfId="2" applyNumberFormat="1" applyFont="1" applyFill="1" applyBorder="1" applyAlignment="1" applyProtection="1">
      <alignment horizontal="center" vertical="center"/>
    </xf>
    <xf numFmtId="10" fontId="1" fillId="11" borderId="37" xfId="2" applyNumberFormat="1" applyFont="1" applyFill="1" applyBorder="1" applyAlignment="1" applyProtection="1">
      <alignment horizontal="center" vertical="center"/>
    </xf>
    <xf numFmtId="0" fontId="13" fillId="0" borderId="0" xfId="0" applyFont="1" applyAlignment="1" applyProtection="1">
      <alignment horizontal="center" vertical="center"/>
    </xf>
    <xf numFmtId="0" fontId="1" fillId="0" borderId="10" xfId="0" applyFont="1" applyBorder="1" applyAlignment="1" applyProtection="1">
      <alignment horizontal="center" vertical="center"/>
    </xf>
    <xf numFmtId="0" fontId="12" fillId="2" borderId="30" xfId="0" applyFont="1" applyFill="1" applyBorder="1" applyAlignment="1" applyProtection="1">
      <alignment horizontal="centerContinuous" vertical="center"/>
    </xf>
    <xf numFmtId="0" fontId="12" fillId="2" borderId="4" xfId="0" applyFont="1" applyFill="1" applyBorder="1" applyAlignment="1" applyProtection="1">
      <alignment horizontal="centerContinuous" vertical="center"/>
    </xf>
    <xf numFmtId="49" fontId="12" fillId="2" borderId="4" xfId="0" applyNumberFormat="1" applyFont="1" applyFill="1" applyBorder="1" applyAlignment="1" applyProtection="1">
      <alignment horizontal="center" vertical="center"/>
    </xf>
    <xf numFmtId="0" fontId="12" fillId="2" borderId="5" xfId="0" applyFont="1" applyFill="1" applyBorder="1" applyAlignment="1" applyProtection="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pplyProtection="1">
      <alignment horizontal="centerContinuous" vertical="center"/>
    </xf>
    <xf numFmtId="0" fontId="12" fillId="2" borderId="19" xfId="0" applyFont="1" applyFill="1" applyBorder="1" applyAlignment="1" applyProtection="1">
      <alignment horizontal="centerContinuous" vertical="center"/>
    </xf>
    <xf numFmtId="0" fontId="12" fillId="2" borderId="6" xfId="0" applyFont="1" applyFill="1" applyBorder="1" applyAlignment="1" applyProtection="1">
      <alignment horizontal="centerContinuous" vertical="center"/>
    </xf>
    <xf numFmtId="0" fontId="12" fillId="2" borderId="33" xfId="0" applyFont="1" applyFill="1" applyBorder="1" applyAlignment="1" applyProtection="1">
      <alignment horizontal="centerContinuous" vertical="center"/>
    </xf>
    <xf numFmtId="0" fontId="12" fillId="2" borderId="34" xfId="0" applyFont="1" applyFill="1" applyBorder="1" applyAlignment="1" applyProtection="1">
      <alignment horizontal="centerContinuous" vertical="center"/>
    </xf>
    <xf numFmtId="0" fontId="15" fillId="0" borderId="0" xfId="0" applyFont="1" applyFill="1" applyAlignment="1" applyProtection="1">
      <alignment horizontal="center" vertical="center"/>
    </xf>
    <xf numFmtId="0" fontId="1" fillId="0" borderId="0" xfId="0" applyFont="1" applyFill="1" applyAlignment="1" applyProtection="1">
      <alignment horizontal="center" vertical="center"/>
    </xf>
    <xf numFmtId="0" fontId="1" fillId="0" borderId="0" xfId="0" applyFont="1" applyFill="1" applyAlignment="1" applyProtection="1">
      <alignment horizontal="left" vertical="center"/>
    </xf>
    <xf numFmtId="0" fontId="16" fillId="2" borderId="0" xfId="0" applyFont="1" applyFill="1" applyAlignment="1" applyProtection="1">
      <alignment horizontal="center" vertical="center"/>
    </xf>
    <xf numFmtId="0" fontId="10" fillId="0" borderId="0" xfId="0" applyFont="1" applyAlignment="1" applyProtection="1">
      <alignment vertical="center" wrapText="1"/>
    </xf>
    <xf numFmtId="0" fontId="17" fillId="0" borderId="0" xfId="0" applyFont="1" applyAlignment="1" applyProtection="1">
      <alignment horizontal="centerContinuous" vertical="center" wrapText="1"/>
    </xf>
    <xf numFmtId="0" fontId="17" fillId="0" borderId="0" xfId="0" applyFont="1" applyAlignment="1" applyProtection="1">
      <alignment horizontal="center" vertical="center" wrapText="1"/>
    </xf>
    <xf numFmtId="0" fontId="1" fillId="0" borderId="24" xfId="0" applyFont="1" applyBorder="1" applyAlignment="1" applyProtection="1">
      <alignment vertical="center"/>
    </xf>
    <xf numFmtId="0" fontId="1" fillId="0" borderId="27" xfId="0" applyFont="1" applyBorder="1" applyAlignment="1" applyProtection="1">
      <alignment vertical="center"/>
    </xf>
    <xf numFmtId="0" fontId="1" fillId="11" borderId="21" xfId="0" applyFont="1" applyFill="1" applyBorder="1" applyAlignment="1" applyProtection="1">
      <alignment horizontal="center" vertical="center"/>
    </xf>
    <xf numFmtId="0" fontId="1" fillId="11" borderId="37" xfId="0" applyFont="1" applyFill="1" applyBorder="1" applyAlignment="1" applyProtection="1">
      <alignment horizontal="center" vertical="center"/>
    </xf>
    <xf numFmtId="0" fontId="1" fillId="0" borderId="25" xfId="0" applyFont="1" applyBorder="1" applyAlignment="1" applyProtection="1">
      <alignment vertical="center"/>
    </xf>
    <xf numFmtId="0" fontId="9" fillId="0" borderId="30" xfId="0" applyFont="1" applyBorder="1" applyAlignment="1" applyProtection="1">
      <alignment horizontal="center" vertical="center" wrapText="1"/>
    </xf>
    <xf numFmtId="0" fontId="9" fillId="0" borderId="19" xfId="0" applyFont="1" applyBorder="1" applyAlignment="1" applyProtection="1">
      <alignment horizontal="center" vertical="center" wrapText="1"/>
    </xf>
    <xf numFmtId="0" fontId="10" fillId="7" borderId="30" xfId="0" applyFont="1" applyFill="1" applyBorder="1" applyAlignment="1" applyProtection="1">
      <alignment horizontal="center" vertical="center" wrapText="1"/>
    </xf>
    <xf numFmtId="0" fontId="10" fillId="5" borderId="30" xfId="0" applyFont="1" applyFill="1" applyBorder="1" applyAlignment="1" applyProtection="1">
      <alignment horizontal="center" vertical="center" wrapText="1"/>
    </xf>
    <xf numFmtId="0" fontId="1" fillId="0" borderId="22" xfId="0" applyFont="1" applyBorder="1" applyAlignment="1" applyProtection="1">
      <alignment horizontal="center" vertical="center"/>
    </xf>
    <xf numFmtId="10" fontId="1" fillId="11" borderId="39" xfId="2" applyNumberFormat="1" applyFont="1" applyFill="1" applyBorder="1" applyAlignment="1" applyProtection="1">
      <alignment horizontal="center" vertical="center"/>
    </xf>
    <xf numFmtId="10" fontId="1" fillId="11" borderId="42" xfId="0" applyNumberFormat="1" applyFont="1" applyFill="1" applyBorder="1" applyAlignment="1" applyProtection="1">
      <alignment horizontal="center" vertical="center"/>
    </xf>
    <xf numFmtId="10" fontId="1" fillId="0" borderId="23" xfId="0" applyNumberFormat="1" applyFont="1" applyBorder="1" applyAlignment="1" applyProtection="1">
      <alignment horizontal="center" vertical="center"/>
    </xf>
    <xf numFmtId="10" fontId="1" fillId="11" borderId="36" xfId="2" applyNumberFormat="1" applyFont="1" applyFill="1" applyBorder="1" applyAlignment="1" applyProtection="1">
      <alignment horizontal="center" vertical="center"/>
    </xf>
    <xf numFmtId="0" fontId="1" fillId="0" borderId="18" xfId="0" quotePrefix="1" applyFont="1" applyFill="1" applyBorder="1" applyAlignment="1" applyProtection="1">
      <alignment horizontal="center" vertical="center"/>
    </xf>
    <xf numFmtId="10" fontId="1" fillId="11" borderId="37" xfId="0" applyNumberFormat="1" applyFont="1" applyFill="1" applyBorder="1" applyAlignment="1" applyProtection="1">
      <alignment horizontal="center" vertical="center"/>
    </xf>
    <xf numFmtId="10" fontId="1" fillId="11" borderId="21" xfId="2" applyNumberFormat="1" applyFont="1" applyFill="1" applyBorder="1" applyAlignment="1" applyProtection="1">
      <alignment horizontal="center" vertical="center"/>
    </xf>
    <xf numFmtId="10" fontId="1" fillId="11" borderId="21" xfId="0" applyNumberFormat="1" applyFont="1" applyFill="1" applyBorder="1" applyAlignment="1" applyProtection="1">
      <alignment horizontal="center" vertical="center"/>
    </xf>
    <xf numFmtId="10" fontId="1" fillId="11" borderId="41" xfId="0" applyNumberFormat="1" applyFont="1" applyFill="1" applyBorder="1" applyAlignment="1" applyProtection="1">
      <alignment horizontal="center" vertical="center"/>
    </xf>
    <xf numFmtId="10" fontId="1" fillId="0" borderId="18" xfId="0" applyNumberFormat="1" applyFont="1" applyBorder="1" applyAlignment="1" applyProtection="1">
      <alignment horizontal="center" vertical="center"/>
    </xf>
    <xf numFmtId="10" fontId="1" fillId="0" borderId="27" xfId="2" applyNumberFormat="1" applyFont="1" applyFill="1" applyBorder="1" applyAlignment="1" applyProtection="1">
      <alignment horizontal="center" vertical="center"/>
    </xf>
    <xf numFmtId="10" fontId="1" fillId="0" borderId="27" xfId="2" applyNumberFormat="1" applyFont="1" applyBorder="1" applyAlignment="1" applyProtection="1">
      <alignment horizontal="center" vertical="center"/>
    </xf>
    <xf numFmtId="0" fontId="1" fillId="0" borderId="31" xfId="0" applyFont="1" applyBorder="1" applyAlignment="1" applyProtection="1">
      <alignment horizontal="center" vertical="center"/>
    </xf>
    <xf numFmtId="0" fontId="1" fillId="0" borderId="10" xfId="0" applyFont="1" applyBorder="1" applyAlignment="1" applyProtection="1">
      <alignment vertical="center"/>
    </xf>
    <xf numFmtId="49" fontId="1" fillId="0" borderId="17" xfId="0" applyNumberFormat="1" applyFont="1" applyBorder="1" applyAlignment="1" applyProtection="1">
      <alignment horizontal="center" vertical="center"/>
    </xf>
    <xf numFmtId="10" fontId="1" fillId="0" borderId="15" xfId="2" applyNumberFormat="1" applyFont="1" applyBorder="1" applyAlignment="1" applyProtection="1">
      <alignment horizontal="center" vertical="center"/>
    </xf>
    <xf numFmtId="10" fontId="1" fillId="0" borderId="17" xfId="0" applyNumberFormat="1" applyFont="1" applyBorder="1" applyAlignment="1" applyProtection="1">
      <alignment horizontal="center" vertical="center"/>
    </xf>
    <xf numFmtId="10" fontId="1" fillId="0" borderId="29" xfId="0" applyNumberFormat="1" applyFont="1" applyBorder="1" applyAlignment="1" applyProtection="1">
      <alignment horizontal="center" vertical="center"/>
    </xf>
    <xf numFmtId="10" fontId="1" fillId="0" borderId="25" xfId="2" applyNumberFormat="1" applyFont="1" applyBorder="1" applyAlignment="1" applyProtection="1">
      <alignment horizontal="center" vertical="center"/>
    </xf>
    <xf numFmtId="0" fontId="12" fillId="2" borderId="4" xfId="0" applyFont="1" applyFill="1" applyBorder="1" applyAlignment="1" applyProtection="1">
      <alignment vertical="center"/>
    </xf>
    <xf numFmtId="0" fontId="12" fillId="2" borderId="5" xfId="0" applyFont="1" applyFill="1" applyBorder="1" applyAlignment="1" applyProtection="1">
      <alignment vertical="center"/>
    </xf>
    <xf numFmtId="0" fontId="13" fillId="2" borderId="5" xfId="0" applyFont="1" applyFill="1" applyBorder="1" applyAlignment="1" applyProtection="1">
      <alignment vertical="center"/>
    </xf>
    <xf numFmtId="0" fontId="12" fillId="2" borderId="6" xfId="0" applyFont="1" applyFill="1" applyBorder="1" applyAlignment="1" applyProtection="1">
      <alignment vertical="center"/>
    </xf>
    <xf numFmtId="0" fontId="10" fillId="0" borderId="9" xfId="0" applyFont="1" applyBorder="1" applyAlignment="1" applyProtection="1">
      <alignment horizontal="center" vertical="center" wrapText="1"/>
    </xf>
    <xf numFmtId="0" fontId="22" fillId="0" borderId="0" xfId="5" applyFont="1" applyFill="1" applyAlignment="1" applyProtection="1">
      <alignment horizontal="left" vertical="center"/>
    </xf>
    <xf numFmtId="0" fontId="15" fillId="0" borderId="0" xfId="0" applyFont="1" applyAlignment="1" applyProtection="1">
      <alignment vertical="center"/>
    </xf>
    <xf numFmtId="0" fontId="10" fillId="7" borderId="21" xfId="0" applyFont="1" applyFill="1" applyBorder="1" applyAlignment="1" applyProtection="1">
      <alignment horizontal="right" vertical="center" wrapText="1"/>
    </xf>
    <xf numFmtId="0" fontId="8" fillId="0" borderId="21" xfId="0" applyFont="1" applyBorder="1" applyAlignment="1" applyProtection="1">
      <alignment horizontal="left" vertical="center"/>
    </xf>
    <xf numFmtId="14" fontId="8" fillId="0" borderId="21" xfId="0" applyNumberFormat="1" applyFont="1" applyBorder="1" applyAlignment="1" applyProtection="1">
      <alignment horizontal="left" vertical="center"/>
    </xf>
    <xf numFmtId="0" fontId="10" fillId="7" borderId="21" xfId="0" applyFont="1" applyFill="1" applyBorder="1" applyAlignment="1" applyProtection="1">
      <alignment horizontal="right" vertical="top" wrapText="1"/>
    </xf>
    <xf numFmtId="0" fontId="8" fillId="0" borderId="21" xfId="0" applyFont="1" applyBorder="1" applyAlignment="1" applyProtection="1">
      <alignment horizontal="left" vertical="top" wrapText="1"/>
    </xf>
    <xf numFmtId="0" fontId="18" fillId="0" borderId="0" xfId="0" applyFont="1" applyAlignment="1">
      <alignment horizontal="left" vertical="center" wrapText="1"/>
    </xf>
    <xf numFmtId="0" fontId="10" fillId="0" borderId="21" xfId="0" applyFont="1" applyBorder="1" applyAlignment="1" applyProtection="1">
      <alignment horizontal="center" vertical="center"/>
    </xf>
    <xf numFmtId="0" fontId="10" fillId="0" borderId="14" xfId="0" applyFont="1" applyBorder="1" applyAlignment="1" applyProtection="1">
      <alignment horizontal="center" vertical="center" wrapText="1"/>
    </xf>
    <xf numFmtId="0" fontId="10" fillId="0" borderId="15" xfId="0" applyFont="1" applyBorder="1" applyAlignment="1" applyProtection="1">
      <alignment horizontal="center" vertical="center" wrapText="1"/>
    </xf>
    <xf numFmtId="0" fontId="10" fillId="3" borderId="8" xfId="0" applyFont="1" applyFill="1" applyBorder="1" applyAlignment="1" applyProtection="1">
      <alignment horizontal="center" vertical="center" wrapText="1"/>
    </xf>
    <xf numFmtId="0" fontId="10" fillId="3" borderId="1" xfId="0" applyFont="1" applyFill="1" applyBorder="1" applyAlignment="1" applyProtection="1">
      <alignment horizontal="center" vertical="center" wrapText="1"/>
    </xf>
    <xf numFmtId="0" fontId="10" fillId="9" borderId="24" xfId="0" applyFont="1" applyFill="1" applyBorder="1" applyAlignment="1" applyProtection="1">
      <alignment horizontal="center" vertical="center" wrapText="1"/>
    </xf>
    <xf numFmtId="0" fontId="10" fillId="9" borderId="25" xfId="0" applyFont="1" applyFill="1" applyBorder="1" applyAlignment="1" applyProtection="1">
      <alignment horizontal="center" vertical="center" wrapText="1"/>
    </xf>
    <xf numFmtId="0" fontId="10" fillId="0" borderId="28" xfId="0" applyFont="1" applyBorder="1" applyAlignment="1" applyProtection="1">
      <alignment horizontal="center" vertical="center" wrapText="1"/>
    </xf>
    <xf numFmtId="0" fontId="10" fillId="0" borderId="29" xfId="0" applyFont="1" applyBorder="1" applyAlignment="1" applyProtection="1">
      <alignment horizontal="center" vertical="center" wrapText="1"/>
    </xf>
    <xf numFmtId="0" fontId="10" fillId="0" borderId="8" xfId="0" applyFont="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10" fillId="7" borderId="9" xfId="0" applyFont="1" applyFill="1" applyBorder="1" applyAlignment="1" applyProtection="1">
      <alignment horizontal="center" vertical="center" wrapText="1"/>
    </xf>
    <xf numFmtId="0" fontId="10" fillId="7" borderId="10" xfId="0" applyFont="1" applyFill="1" applyBorder="1" applyAlignment="1" applyProtection="1">
      <alignment horizontal="center" vertical="center" wrapText="1"/>
    </xf>
    <xf numFmtId="0" fontId="10" fillId="5" borderId="9" xfId="0" applyFont="1" applyFill="1" applyBorder="1" applyAlignment="1" applyProtection="1">
      <alignment horizontal="center" vertical="center" wrapText="1"/>
    </xf>
    <xf numFmtId="0" fontId="10" fillId="5" borderId="10" xfId="0" applyFont="1" applyFill="1" applyBorder="1" applyAlignment="1" applyProtection="1">
      <alignment horizontal="center" vertical="center" wrapText="1"/>
    </xf>
    <xf numFmtId="0" fontId="10" fillId="0" borderId="9" xfId="0" applyFont="1" applyBorder="1" applyAlignment="1" applyProtection="1">
      <alignment horizontal="center" vertical="center" wrapText="1"/>
    </xf>
    <xf numFmtId="0" fontId="10" fillId="0" borderId="10" xfId="0" applyFont="1" applyBorder="1" applyAlignment="1" applyProtection="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pplyProtection="1">
      <alignment horizontal="center" vertical="center" wrapText="1"/>
    </xf>
    <xf numFmtId="0" fontId="10" fillId="0" borderId="17" xfId="0" applyFont="1" applyBorder="1" applyAlignment="1" applyProtection="1">
      <alignment horizontal="center" vertical="center" wrapText="1"/>
    </xf>
    <xf numFmtId="0" fontId="10" fillId="0" borderId="24" xfId="0" applyFont="1" applyBorder="1" applyAlignment="1" applyProtection="1">
      <alignment horizontal="center" vertical="center" wrapText="1"/>
    </xf>
    <xf numFmtId="0" fontId="10" fillId="0" borderId="25" xfId="0" applyFont="1" applyBorder="1" applyAlignment="1" applyProtection="1">
      <alignment horizontal="center" vertical="center" wrapText="1"/>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6">
    <cellStyle name="Hyperlink" xfId="5" builtinId="8"/>
    <cellStyle name="Normal" xfId="0" builtinId="0"/>
    <cellStyle name="Normal 3" xfId="4" xr:uid="{00000000-0005-0000-0000-000002000000}"/>
    <cellStyle name="Normal 4" xfId="3" xr:uid="{00000000-0005-0000-0000-000003000000}"/>
    <cellStyle name="Normal_Sheet1" xfId="1" xr:uid="{00000000-0005-0000-0000-000004000000}"/>
    <cellStyle name="Percent" xfId="2" builtinId="5"/>
  </cellStyles>
  <dxfs count="4">
    <dxf>
      <fill>
        <patternFill patternType="solid">
          <fgColor auto="1"/>
          <bgColor theme="5" tint="0.39994506668294322"/>
        </patternFill>
      </fill>
    </dxf>
    <dxf>
      <numFmt numFmtId="2" formatCode="0.00"/>
      <fill>
        <patternFill>
          <bgColor theme="5"/>
        </patternFill>
      </fill>
    </dxf>
    <dxf>
      <fill>
        <patternFill patternType="gray125">
          <fgColor auto="1"/>
          <bgColor rgb="FFFFE07D"/>
        </patternFill>
      </fill>
    </dxf>
    <dxf>
      <fill>
        <patternFill>
          <bgColor theme="5" tint="0.39994506668294322"/>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904874</xdr:colOff>
      <xdr:row>3</xdr:row>
      <xdr:rowOff>152399</xdr:rowOff>
    </xdr:to>
    <xdr:pic>
      <xdr:nvPicPr>
        <xdr:cNvPr id="2" name="Picture 1">
          <a:extLst>
            <a:ext uri="{FF2B5EF4-FFF2-40B4-BE49-F238E27FC236}">
              <a16:creationId xmlns:a16="http://schemas.microsoft.com/office/drawing/2014/main" id="{9C327159-2762-4C5D-B80F-D71F55C216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904874" cy="9048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 displayName="DEVITA-MCBRIDE Amy * DEQ" id="{A5DDD94B-4203-497F-97E4-D196266AB3EF}" userId="S::Amy.DeVita-McBride@deq.oregon.gov::557bd8a8-80ed-4cc6-96bd-9cc182a096d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9" dT="2025-03-04T23:05:05.94" personId="{A5DDD94B-4203-497F-97E4-D196266AB3EF}" id="{B4FD6A0B-2659-48D9-A83A-2D32D714D962}">
    <text xml:space="preserve">The boiler operates on natural gas during startup and biomass during normal operation. The TEU has been split into two TESUs representing the two fuel types. </text>
  </threadedComment>
  <threadedComment ref="D9" dT="2025-03-04T22:56:52.85" personId="{A5DDD94B-4203-497F-97E4-D196266AB3EF}" id="{CDBF575D-0333-4998-A3D7-A5F900D57EC4}">
    <text>ESP does not operate during startup.</text>
  </threadedComment>
  <threadedComment ref="B10" dT="2025-03-04T23:05:05.94" personId="{A5DDD94B-4203-497F-97E4-D196266AB3EF}" id="{5A2CBB7A-F75F-4270-A2B7-FE4B869D2C66}">
    <text xml:space="preserve">The boiler operates on natural gas during startup and biomass during normal operation. The TEU has been split into two TESUs representing the two fuel types. </text>
  </threadedComment>
  <threadedComment ref="B11" dT="2025-03-04T23:09:28.08" personId="{A5DDD94B-4203-497F-97E4-D196266AB3EF}" id="{EB27E5EE-E2ED-4637-818D-C8E6C70860D2}">
    <text>The plywood press has two emission routes. The TEU has been split into two TESUs representing the two emission routes: directly through a stack and fugitive.</text>
  </threadedComment>
  <threadedComment ref="I11" dT="2025-03-04T23:12:04.97" personId="{A5DDD94B-4203-497F-97E4-D196266AB3EF}" id="{6F603229-BF9D-45A1-A9FD-160A41C233B4}">
    <text>Total throughput of plywood through the press is listed for both PRESS TESUs. The split of emissions is accounted for in the Capture Efficiency entered in Column E of Worksheet 3.</text>
  </threadedComment>
  <threadedComment ref="J11" dT="2025-03-04T23:12:04.97" personId="{A5DDD94B-4203-497F-97E4-D196266AB3EF}" id="{06B03A71-AF6B-43A0-ADE4-A9A64EF546B5}">
    <text>Total throughput of plywood through the press is listed for both PRESS TESUs. The split of emissions is accounted for in the Capture Efficiency entered in Column E of Worksheet 3.</text>
  </threadedComment>
  <threadedComment ref="L11" dT="2025-03-04T23:12:04.97" personId="{A5DDD94B-4203-497F-97E4-D196266AB3EF}" id="{1CEF78F3-2439-47F9-B655-C8F2784D1C41}">
    <text>Total throughput of plywood through the press is listed for both PRESS TESUs. The split of emissions is accounted for in the Capture Efficiency entered in Column E of Worksheet 3.</text>
  </threadedComment>
  <threadedComment ref="M11" dT="2025-03-04T23:12:04.97" personId="{A5DDD94B-4203-497F-97E4-D196266AB3EF}" id="{ABD4EB06-CE6F-46AE-AA82-19F5B78F2A19}">
    <text>Total throughput of plywood through the press is listed for both PRESS TESUs. The split of emissions is accounted for in the Capture Efficiency entered in Column E of Worksheet 3.</text>
  </threadedComment>
  <threadedComment ref="B12" dT="2025-03-04T23:09:28.08" personId="{A5DDD94B-4203-497F-97E4-D196266AB3EF}" id="{3A4573B8-23E4-4CBD-9374-5DB67041957E}">
    <text>The plywood press has two emission routes. The TEU has been split into two TESUs representing the two emission routes: directly through a stack and fugitive.</text>
  </threadedComment>
  <threadedComment ref="I12" dT="2025-03-04T23:12:04.97" personId="{A5DDD94B-4203-497F-97E4-D196266AB3EF}" id="{20C63F3E-F08D-43B0-A827-BF6650D1BBF3}">
    <text>Total throughput of plywood through the press is listed for both PRESS TESUs. The split of emissions is accounted for in the Capture Efficiency entered in Column E of Worksheet 3.</text>
  </threadedComment>
  <threadedComment ref="J12" dT="2025-03-04T23:12:04.97" personId="{A5DDD94B-4203-497F-97E4-D196266AB3EF}" id="{9EDB72DE-2D91-4E74-ADA8-C2D1322D4E69}">
    <text>Total throughput of plywood through the press is listed for both PRESS TESUs. The split of emissions is accounted for in the Capture Efficiency entered in Column E of Worksheet 3.</text>
  </threadedComment>
  <threadedComment ref="L12" dT="2025-03-04T23:12:04.97" personId="{A5DDD94B-4203-497F-97E4-D196266AB3EF}" id="{302A5582-5393-4482-8C88-A58640BAEC2A}">
    <text>Total throughput of plywood through the press is listed for both PRESS TESUs. The split of emissions is accounted for in the Capture Efficiency entered in Column E of Worksheet 3.</text>
  </threadedComment>
  <threadedComment ref="M12" dT="2025-03-04T23:12:04.97" personId="{A5DDD94B-4203-497F-97E4-D196266AB3EF}" id="{65397FB1-651F-44E7-AFE3-5BA5B3F431FC}">
    <text>Total throughput of plywood through the press is listed for both PRESS TESUs. The split of emissions is accounted for in the Capture Efficiency entered in Column E of Worksheet 3.</text>
  </threadedComment>
  <threadedComment ref="E13" dT="2025-03-04T23:22:53.19" personId="{A5DDD94B-4203-497F-97E4-D196266AB3EF}" id="{5476F5A7-CDDC-4F98-B92F-79C9401168E0}">
    <text>Only point source emissions are included for the sander. The facility has provided justification to DEQ for 100% capture of emissions by the stack</text>
  </threadedComment>
  <threadedComment ref="C15" dT="2025-03-04T22:59:37.80" personId="{A5DDD94B-4203-497F-97E4-D196266AB3EF}" id="{2E2F036F-A354-4137-8BBE-A7C8667D88B7}">
    <text xml:space="preserve">Exempt TEUs must be listed on Worksheet 2, but sources do not need to include activity information or estimate emissions from Exempt TEUs in Worksheet 3.
TEUs must be approved as Exempt by DEQ unless the activity is listed under OAR 340-245-0060(3)(b). Information supporting the Exempt TEU analysis must be provided to DEQ. </text>
  </threadedComment>
  <threadedComment ref="C16" dT="2025-03-04T22:59:37.80" personId="{A5DDD94B-4203-497F-97E4-D196266AB3EF}" id="{2E485B63-97C7-40D9-A021-D92DA3C4E779}">
    <text xml:space="preserve">Exempt TEUs must be listed on Worksheet 2, but sources do not need to include activity information or estimate emissions from Exempt TEUs in Worksheet 3.
TEUs must be approved as Exempt by DEQ unless the activity is listed under OAR 340-245-0060(3)(b). Information supporting the Exempt TEU analysis must be provided to DEQ. </text>
  </threadedComment>
</ThreadedComments>
</file>

<file path=xl/threadedComments/threadedComment2.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 ref="H36" dT="2025-03-04T23:17:30.83" personId="{A5DDD94B-4203-497F-97E4-D196266AB3EF}" id="{39E035CA-A53B-49F1-89E6-7E8EB9883653}">
    <text>The emission factors in Columns I and J are for boilers equipped with fabric filters or an ESP. Therefore, these emission factors already account for a destruction/removal efficiency.</text>
  </threadedComment>
  <threadedComment ref="H37" dT="2025-03-04T23:17:30.83" personId="{A5DDD94B-4203-497F-97E4-D196266AB3EF}" id="{C54C614F-723C-4241-BD77-8843FE3380F9}">
    <text>The emission factors in Columns I and J are for boilers equipped with fabric filters or an ESP. Therefore, these emission factors already account for a destruction/removal efficiency.</text>
  </threadedComment>
  <threadedComment ref="H38" dT="2025-03-04T23:17:30.83" personId="{A5DDD94B-4203-497F-97E4-D196266AB3EF}" id="{FC909449-88C7-4904-B38C-04F4CFFB9F90}">
    <text>The emission factors in Columns I and J are for boilers equipped with fabric filters or an ESP. Therefore, these emission factors already account for a destruction/removal efficiency.</text>
  </threadedComment>
  <threadedComment ref="H39" dT="2025-03-04T23:17:30.83" personId="{A5DDD94B-4203-497F-97E4-D196266AB3EF}" id="{915AA2FC-02FC-41D8-8DFD-2AF9A3612645}">
    <text>The emission factors in Columns I and J are for boilers equipped with fabric filters or an ESP. Therefore, these emission factors already account for a destruction/removal efficiency.</text>
  </threadedComment>
  <threadedComment ref="H40" dT="2025-03-04T23:17:30.83" personId="{A5DDD94B-4203-497F-97E4-D196266AB3EF}" id="{C668E949-A6C5-4590-A298-0136FB294A0C}">
    <text>The emission factors in Columns I and J are for boilers equipped with fabric filters or an ESP. Therefore, these emission factors already account for a destruction/removal efficiency.</text>
  </threadedComment>
  <threadedComment ref="H41" dT="2025-03-04T23:17:30.83" personId="{A5DDD94B-4203-497F-97E4-D196266AB3EF}" id="{F6C80FB8-825C-46DC-B2E3-12737B5BE596}">
    <text>The emission factors in Columns I and J are for boilers equipped with fabric filters or an ESP. Therefore, these emission factors already account for a destruction/removal efficiency.</text>
  </threadedComment>
  <threadedComment ref="H42" dT="2025-03-04T23:17:30.83" personId="{A5DDD94B-4203-497F-97E4-D196266AB3EF}" id="{B81E40AC-6D90-4778-BBF8-4AFD1D810917}">
    <text>The emission factors in Columns I and J are for boilers equipped with fabric filters or an ESP. Therefore, these emission factors already account for a destruction/removal efficiency.</text>
  </threadedComment>
  <threadedComment ref="H43" dT="2025-03-04T23:17:30.83" personId="{A5DDD94B-4203-497F-97E4-D196266AB3EF}" id="{DA5A480E-A0E3-4E8C-8ECB-5D24DD207A57}">
    <text>The emission factors in Columns I and J are for boilers equipped with fabric filters or an ESP. Therefore, these emission factors already account for a destruction/removal efficiency.</text>
  </threadedComment>
  <threadedComment ref="H44" dT="2025-03-04T23:17:30.83" personId="{A5DDD94B-4203-497F-97E4-D196266AB3EF}" id="{B55B7C85-BAF3-4DBC-AB06-8B4BC03BF6FA}">
    <text>The emission factors in Columns I and J are for boilers equipped with fabric filters or an ESP. Therefore, these emission factors already account for a destruction/removal efficiency.</text>
  </threadedComment>
  <threadedComment ref="H45" dT="2025-03-04T23:17:30.83" personId="{A5DDD94B-4203-497F-97E4-D196266AB3EF}" id="{D3EBFBC7-CDCA-4707-AAE7-A05EB948A33B}">
    <text>The emission factors in Columns I and J are for boilers equipped with fabric filters or an ESP. Therefore, these emission factors already account for a destruction/removal efficiency.</text>
  </threadedComment>
  <threadedComment ref="H46" dT="2025-03-04T23:17:30.83" personId="{A5DDD94B-4203-497F-97E4-D196266AB3EF}" id="{399462C2-1E28-4DDA-98F6-02C7FCCF567E}">
    <text>The emission factors in Columns I and J are for boilers equipped with fabric filters or an ESP. Therefore, these emission factors already account for a destruction/removal efficiency.</text>
  </threadedComment>
  <threadedComment ref="H47" dT="2025-03-04T23:17:30.83" personId="{A5DDD94B-4203-497F-97E4-D196266AB3EF}" id="{19F20630-737E-4389-A737-16C472E4CA9C}">
    <text>The emission factors in Columns I and J are for boilers equipped with fabric filters or an ESP. Therefore, these emission factors already account for a destruction/removal efficiency.</text>
  </threadedComment>
  <threadedComment ref="H48" dT="2025-03-04T23:17:30.83" personId="{A5DDD94B-4203-497F-97E4-D196266AB3EF}" id="{9931BEAE-000C-4BD3-96D4-8E04F6FAA3C2}">
    <text>The emission factors in Columns I and J are for boilers equipped with fabric filters or an ESP. Therefore, these emission factors already account for a destruction/removal efficiency.</text>
  </threadedComment>
  <threadedComment ref="H49" dT="2025-03-04T23:17:30.83" personId="{A5DDD94B-4203-497F-97E4-D196266AB3EF}" id="{EAEECF63-543F-434F-863C-F38DFA3E05DA}">
    <text>The emission factors in Columns I and J are for boilers equipped with fabric filters or an ESP. Therefore, these emission factors already account for a destruction/removal efficiency.</text>
  </threadedComment>
  <threadedComment ref="H50" dT="2025-03-04T23:17:30.83" personId="{A5DDD94B-4203-497F-97E4-D196266AB3EF}" id="{E6B31CF8-2772-44DD-98BA-D38B5A7BB6C9}">
    <text>The emission factors in Columns I and J are for boilers equipped with fabric filters or an ESP. Therefore, these emission factors already account for a destruction/removal efficiency.</text>
  </threadedComment>
  <threadedComment ref="H51" dT="2025-03-04T23:17:30.83" personId="{A5DDD94B-4203-497F-97E4-D196266AB3EF}" id="{EA93BE8C-B5F9-4170-8F99-B0452401D3B6}">
    <text>The emission factors in Columns I and J are for boilers equipped with fabric filters or an ESP. Therefore, these emission factors already account for a destruction/removal efficiency.</text>
  </threadedComment>
  <threadedComment ref="H52" dT="2025-03-04T23:17:30.83" personId="{A5DDD94B-4203-497F-97E4-D196266AB3EF}" id="{9F726268-E99D-4914-BF2E-1A30A676516A}">
    <text>The emission factors in Columns I and J are for boilers equipped with fabric filters or an ESP. Therefore, these emission factors already account for a destruction/removal efficiency.</text>
  </threadedComment>
  <threadedComment ref="H53" dT="2025-03-04T23:17:30.83" personId="{A5DDD94B-4203-497F-97E4-D196266AB3EF}" id="{ADF5469E-6C01-4D16-84B5-9D54FC8EF2A5}">
    <text>The emission factors in Columns I and J are for boilers equipped with fabric filters or an ESP. Therefore, these emission factors already account for a destruction/removal efficiency.</text>
  </threadedComment>
  <threadedComment ref="H54" dT="2025-03-04T23:17:30.83" personId="{A5DDD94B-4203-497F-97E4-D196266AB3EF}" id="{A7CAE3D2-9573-4A36-9186-B6FAC11D41F4}">
    <text>The emission factors in Columns I and J are for boilers equipped with fabric filters or an ESP. Therefore, these emission factors already account for a destruction/removal efficiency.</text>
  </threadedComment>
  <threadedComment ref="H55" dT="2025-03-04T23:17:30.83" personId="{A5DDD94B-4203-497F-97E4-D196266AB3EF}" id="{3EDA371D-6635-443C-90BC-3473E3B6819E}">
    <text>The emission factors in Columns I and J are for boilers equipped with fabric filters or an ESP. Therefore, these emission factors already account for a destruction/removal efficiency.</text>
  </threadedComment>
  <threadedComment ref="H56" dT="2025-03-04T23:17:30.83" personId="{A5DDD94B-4203-497F-97E4-D196266AB3EF}" id="{C8BF4024-C596-44D3-A91C-978AAAA7A123}">
    <text>The emission factors in Columns I and J are for boilers equipped with fabric filters or an ESP. Therefore, these emission factors already account for a destruction/removal efficiency.</text>
  </threadedComment>
  <threadedComment ref="H57" dT="2025-03-04T23:17:30.83" personId="{A5DDD94B-4203-497F-97E4-D196266AB3EF}" id="{92EE0BFE-7785-479F-BE94-F966C9C0C8F4}">
    <text>The emission factors in Columns I and J are for boilers equipped with fabric filters or an ESP. Therefore, these emission factors already account for a destruction/removal efficiency.</text>
  </threadedComment>
  <threadedComment ref="H58" dT="2025-03-04T23:17:30.83" personId="{A5DDD94B-4203-497F-97E4-D196266AB3EF}" id="{8E6BFDE3-BFA8-46F7-AB6D-43A513ADB3B2}">
    <text>The emission factors in Columns I and J are for boilers equipped with fabric filters or an ESP. Therefore, these emission factors already account for a destruction/removal efficiency.</text>
  </threadedComment>
  <threadedComment ref="H59" dT="2025-03-04T23:17:30.83" personId="{A5DDD94B-4203-497F-97E4-D196266AB3EF}" id="{53A75F0F-4AE2-4FB0-AEF4-671C39D30618}">
    <text>The emission factors in Columns I and J are for boilers equipped with fabric filters or an ESP. Therefore, these emission factors already account for a destruction/removal efficiency.</text>
  </threadedComment>
  <threadedComment ref="H60" dT="2025-03-04T23:17:30.83" personId="{A5DDD94B-4203-497F-97E4-D196266AB3EF}" id="{72EFF400-550E-4E0F-8074-AFDF732BE27D}">
    <text>The emission factors in Columns I and J are for boilers equipped with fabric filters or an ESP. Therefore, these emission factors already account for a destruction/removal efficiency.</text>
  </threadedComment>
  <threadedComment ref="H61" dT="2025-03-04T23:17:30.83" personId="{A5DDD94B-4203-497F-97E4-D196266AB3EF}" id="{15FD2C47-FB7B-4E0D-BB51-043291A6E956}">
    <text>The emission factors in Columns I and J are for boilers equipped with fabric filters or an ESP. Therefore, these emission factors already account for a destruction/removal efficiency.</text>
  </threadedComment>
  <threadedComment ref="H62" dT="2025-03-04T23:17:30.83" personId="{A5DDD94B-4203-497F-97E4-D196266AB3EF}" id="{EB1063B5-C156-48AA-8DAE-0E2C30F154D7}">
    <text>The emission factors in Columns I and J are for boilers equipped with fabric filters or an ESP. Therefore, these emission factors already account for a destruction/removal efficiency.</text>
  </threadedComment>
  <threadedComment ref="H63" dT="2025-03-04T23:17:30.83" personId="{A5DDD94B-4203-497F-97E4-D196266AB3EF}" id="{65487F83-760A-49F5-AA88-389729D936F7}">
    <text>The emission factors in Columns I and J are for boilers equipped with fabric filters or an ESP. Therefore, these emission factors already account for a destruction/removal efficiency.</text>
  </threadedComment>
  <threadedComment ref="H64" dT="2025-03-04T23:17:30.83" personId="{A5DDD94B-4203-497F-97E4-D196266AB3EF}" id="{F79F6F97-7279-4C86-A849-BDA05AFEAA76}">
    <text>The emission factors in Columns I and J are for boilers equipped with fabric filters or an ESP. Therefore, these emission factors already account for a destruction/removal efficiency.</text>
  </threadedComment>
  <threadedComment ref="H65" dT="2025-03-04T23:17:30.83" personId="{A5DDD94B-4203-497F-97E4-D196266AB3EF}" id="{602D77C6-51FE-42C4-BC81-179B4EFA67D3}">
    <text>The emission factors in Columns I and J are for boilers equipped with fabric filters or an ESP. Therefore, these emission factors already account for a destruction/removal efficiency.</text>
  </threadedComment>
  <threadedComment ref="H66" dT="2025-03-04T23:17:30.83" personId="{A5DDD94B-4203-497F-97E4-D196266AB3EF}" id="{53C8A63C-FB44-485F-B4C7-0A16BFB7EF51}">
    <text>The emission factors in Columns I and J are for boilers equipped with fabric filters or an ESP. Therefore, these emission factors already account for a destruction/removal efficiency.</text>
  </threadedComment>
  <threadedComment ref="H67" dT="2025-03-04T23:17:30.83" personId="{A5DDD94B-4203-497F-97E4-D196266AB3EF}" id="{6BDE540A-0131-44EB-A880-C6AEEB9DB974}">
    <text>The emission factors in Columns I and J are for boilers equipped with fabric filters or an ESP. Therefore, these emission factors already account for a destruction/removal efficiency.</text>
  </threadedComment>
  <threadedComment ref="H68" dT="2025-03-04T23:17:30.83" personId="{A5DDD94B-4203-497F-97E4-D196266AB3EF}" id="{F90E1DF8-A26F-470F-B264-ADBB8F249028}">
    <text>The emission factors in Columns I and J are for boilers equipped with fabric filters or an ESP. Therefore, these emission factors already account for a destruction/removal efficiency.</text>
  </threadedComment>
  <threadedComment ref="H69" dT="2025-03-04T23:17:30.83" personId="{A5DDD94B-4203-497F-97E4-D196266AB3EF}" id="{1EA281AA-2693-4AD7-9817-F10A2F24817F}">
    <text>The emission factors in Columns I and J are for boilers equipped with fabric filters or an ESP. Therefore, these emission factors already account for a destruction/removal efficiency.</text>
  </threadedComment>
  <threadedComment ref="H70" dT="2025-03-04T23:17:30.83" personId="{A5DDD94B-4203-497F-97E4-D196266AB3EF}" id="{B739D2D0-E858-42E7-BC83-16750F0B21BE}">
    <text>The emission factors in Columns I and J are for boilers equipped with fabric filters or an ESP. Therefore, these emission factors already account for a destruction/removal efficiency.</text>
  </threadedComment>
  <threadedComment ref="H71" dT="2025-03-04T23:17:30.83" personId="{A5DDD94B-4203-497F-97E4-D196266AB3EF}" id="{602ED0E3-D925-48F6-ADD2-327EA0D9C199}">
    <text>The emission factors in Columns I and J are for boilers equipped with fabric filters or an ESP. Therefore, these emission factors already account for a destruction/removal efficiency.</text>
  </threadedComment>
  <threadedComment ref="H72" dT="2025-03-04T23:17:30.83" personId="{A5DDD94B-4203-497F-97E4-D196266AB3EF}" id="{E6B899BE-00E4-47C0-B63E-06805DD3C9E6}">
    <text>The emission factors in Columns I and J are for boilers equipped with fabric filters or an ESP. Therefore, these emission factors already account for a destruction/removal efficiency.</text>
  </threadedComment>
  <threadedComment ref="H73" dT="2025-03-04T23:17:30.83" personId="{A5DDD94B-4203-497F-97E4-D196266AB3EF}" id="{47FCF30D-28A6-4BB0-BC7A-3A5A2511D5ED}">
    <text>The emission factors in Columns I and J are for boilers equipped with fabric filters or an ESP. Therefore, these emission factors already account for a destruction/removal efficiency.</text>
  </threadedComment>
  <threadedComment ref="H74" dT="2025-03-04T23:17:30.83" personId="{A5DDD94B-4203-497F-97E4-D196266AB3EF}" id="{9D1C41C0-4A7F-4623-B813-5DA955A1F1B0}">
    <text>The emission factors in Columns I and J are for boilers equipped with fabric filters or an ESP. Therefore, these emission factors already account for a destruction/removal efficiency.</text>
  </threadedComment>
  <threadedComment ref="H75" dT="2025-03-04T23:17:30.83" personId="{A5DDD94B-4203-497F-97E4-D196266AB3EF}" id="{69335BD7-3C9D-4A5B-AF95-2448128EBF05}">
    <text>The emission factors in Columns I and J are for boilers equipped with fabric filters or an ESP. Therefore, these emission factors already account for a destruction/removal efficiency.</text>
  </threadedComment>
  <threadedComment ref="H76" dT="2025-03-04T23:17:30.83" personId="{A5DDD94B-4203-497F-97E4-D196266AB3EF}" id="{9E0899D7-822E-4F36-A45A-1CAEFBF0A661}">
    <text>The emission factors in Columns I and J are for boilers equipped with fabric filters or an ESP. Therefore, these emission factors already account for a destruction/removal efficiency.</text>
  </threadedComment>
  <threadedComment ref="H77" dT="2025-03-04T23:17:30.83" personId="{A5DDD94B-4203-497F-97E4-D196266AB3EF}" id="{53371134-C304-4CA8-943D-BCB4602709D7}">
    <text>The emission factors in Columns I and J are for boilers equipped with fabric filters or an ESP. Therefore, these emission factors already account for a destruction/removal efficiency.</text>
  </threadedComment>
  <threadedComment ref="H78" dT="2025-03-04T23:17:30.83" personId="{A5DDD94B-4203-497F-97E4-D196266AB3EF}" id="{9B55D2D2-2609-4326-B4AF-5809C9A8517E}">
    <text>The emission factors in Columns I and J are for boilers equipped with fabric filters or an ESP. Therefore, these emission factors already account for a destruction/removal efficiency.</text>
  </threadedComment>
  <threadedComment ref="H79" dT="2025-03-04T23:17:30.83" personId="{A5DDD94B-4203-497F-97E4-D196266AB3EF}" id="{38942DCB-BCF2-463F-A2BE-6C2D88126141}">
    <text>The emission factors in Columns I and J are for boilers equipped with fabric filters or an ESP. Therefore, these emission factors already account for a destruction/removal efficiency.</text>
  </threadedComment>
  <threadedComment ref="H80" dT="2025-03-04T23:17:30.83" personId="{A5DDD94B-4203-497F-97E4-D196266AB3EF}" id="{AE5ED468-FAA3-43D5-8E60-FD964208263A}">
    <text>The emission factors in Columns I and J are for boilers equipped with fabric filters or an ESP. Therefore, these emission factors already account for a destruction/removal efficiency.</text>
  </threadedComment>
  <threadedComment ref="H81" dT="2025-03-04T23:17:30.83" personId="{A5DDD94B-4203-497F-97E4-D196266AB3EF}" id="{062E875F-29C2-43C9-B317-951ECFA7822D}">
    <text>The emission factors in Columns I and J are for boilers equipped with fabric filters or an ESP. Therefore, these emission factors already account for a destruction/removal efficiency.</text>
  </threadedComment>
  <threadedComment ref="H82" dT="2025-03-04T23:17:30.83" personId="{A5DDD94B-4203-497F-97E4-D196266AB3EF}" id="{02383209-0B2E-4555-BAA8-F22A318375D3}">
    <text>The emission factors in Columns I and J are for boilers equipped with fabric filters or an ESP. Therefore, these emission factors already account for a destruction/removal efficiency.</text>
  </threadedComment>
  <threadedComment ref="H83" dT="2025-03-04T23:17:30.83" personId="{A5DDD94B-4203-497F-97E4-D196266AB3EF}" id="{2E0AB4E2-88AA-48C5-A937-5DACA1218BF1}">
    <text>The emission factors in Columns I and J are for boilers equipped with fabric filters or an ESP. Therefore, these emission factors already account for a destruction/removal efficiency.</text>
  </threadedComment>
  <threadedComment ref="H84" dT="2025-03-04T23:17:30.83" personId="{A5DDD94B-4203-497F-97E4-D196266AB3EF}" id="{94AA46D6-C480-415F-BEF1-93117E887819}">
    <text>The emission factors in Columns I and J are for boilers equipped with fabric filters or an ESP. Therefore, these emission factors already account for a destruction/removal efficiency.</text>
  </threadedComment>
  <threadedComment ref="H85" dT="2025-03-04T23:17:30.83" personId="{A5DDD94B-4203-497F-97E4-D196266AB3EF}" id="{33248BBB-A006-4D65-B2ED-9F3326B8EB1A}">
    <text>The emission factors in Columns I and J are for boilers equipped with fabric filters or an ESP. Therefore, these emission factors already account for a destruction/removal efficiency.</text>
  </threadedComment>
  <threadedComment ref="H86" dT="2025-03-04T23:17:30.83" personId="{A5DDD94B-4203-497F-97E4-D196266AB3EF}" id="{7B94D0BD-960C-49B9-95DF-BB83116FA038}">
    <text>The emission factors in Columns I and J are for boilers equipped with fabric filters or an ESP. Therefore, these emission factors already account for a destruction/removal efficiency.</text>
  </threadedComment>
  <threadedComment ref="H87" dT="2025-03-04T23:17:30.83" personId="{A5DDD94B-4203-497F-97E4-D196266AB3EF}" id="{4B4F193E-8C00-4F91-8CC6-1A7AB6A9A0F4}">
    <text>The emission factors in Columns I and J are for boilers equipped with fabric filters or an ESP. Therefore, these emission factors already account for a destruction/removal efficiency.</text>
  </threadedComment>
  <threadedComment ref="H88" dT="2025-03-04T23:17:30.83" personId="{A5DDD94B-4203-497F-97E4-D196266AB3EF}" id="{EA555B26-063B-4D31-9CE2-5C9C96020AF5}">
    <text>The emission factors in Columns I and J are for boilers equipped with fabric filters or an ESP. Therefore, these emission factors already account for a destruction/removal efficiency.</text>
  </threadedComment>
  <threadedComment ref="H89" dT="2025-03-04T23:17:30.83" personId="{A5DDD94B-4203-497F-97E4-D196266AB3EF}" id="{47B1DDA3-FE19-4490-8C68-5A97A1F9E3A1}">
    <text>The emission factors in Columns I and J are for boilers equipped with fabric filters or an ESP. Therefore, these emission factors already account for a destruction/removal efficiency.</text>
  </threadedComment>
  <threadedComment ref="H90" dT="2025-03-04T23:17:30.83" personId="{A5DDD94B-4203-497F-97E4-D196266AB3EF}" id="{13B284CB-A7CE-444F-BCEB-6ABC9B970194}">
    <text>The emission factors in Columns I and J are for boilers equipped with fabric filters or an ESP. Therefore, these emission factors already account for a destruction/removal efficiency.</text>
  </threadedComment>
  <threadedComment ref="H91" dT="2025-03-04T23:17:30.83" personId="{A5DDD94B-4203-497F-97E4-D196266AB3EF}" id="{CB8FD318-11B2-4B08-9AF9-96B02F385692}">
    <text>The emission factors in Columns I and J are for boilers equipped with fabric filters or an ESP. Therefore, these emission factors already account for a destruction/removal efficiency.</text>
  </threadedComment>
  <threadedComment ref="H92" dT="2025-03-04T23:17:30.83" personId="{A5DDD94B-4203-497F-97E4-D196266AB3EF}" id="{90AD711B-C9EC-4D70-B807-15498F81A2B6}">
    <text>The emission factors in Columns I and J are for boilers equipped with fabric filters or an ESP. Therefore, these emission factors already account for a destruction/removal efficiency.</text>
  </threadedComment>
  <threadedComment ref="H93" dT="2025-03-04T23:17:30.83" personId="{A5DDD94B-4203-497F-97E4-D196266AB3EF}" id="{E6DD2D99-2705-4ECD-ADAE-5D8BFFA8291C}">
    <text>The emission factors in Columns I and J are for boilers equipped with fabric filters or an ESP. Therefore, these emission factors already account for a destruction/removal efficiency.</text>
  </threadedComment>
  <threadedComment ref="H94" dT="2025-03-04T23:17:30.83" personId="{A5DDD94B-4203-497F-97E4-D196266AB3EF}" id="{3E36D81F-6C5C-4132-97D2-0638B8B7819B}">
    <text>The emission factors in Columns I and J are for boilers equipped with fabric filters or an ESP. Therefore, these emission factors already account for a destruction/removal efficiency.</text>
  </threadedComment>
  <threadedComment ref="H95" dT="2025-03-04T23:17:30.83" personId="{A5DDD94B-4203-497F-97E4-D196266AB3EF}" id="{0D110D4F-333C-4E9D-8AE3-6238CC96BC30}">
    <text>The emission factors in Columns I and J are for boilers equipped with fabric filters or an ESP. Therefore, these emission factors already account for a destruction/removal efficiency.</text>
  </threadedComment>
  <threadedComment ref="H96" dT="2025-03-04T23:17:30.83" personId="{A5DDD94B-4203-497F-97E4-D196266AB3EF}" id="{9A7B2B2C-4662-4132-9321-36967E1C6942}">
    <text>The emission factors in Columns I and J are for boilers equipped with fabric filters or an ESP. Therefore, these emission factors already account for a destruction/removal efficiency.</text>
  </threadedComment>
  <threadedComment ref="H97" dT="2025-03-04T23:17:30.83" personId="{A5DDD94B-4203-497F-97E4-D196266AB3EF}" id="{E61B3975-BD92-4B2F-8070-43A1FF1C8DAC}">
    <text>The emission factors in Columns I and J are for boilers equipped with fabric filters or an ESP. Therefore, these emission factors already account for a destruction/removal efficiency.</text>
  </threadedComment>
  <threadedComment ref="H98" dT="2025-03-04T23:17:30.83" personId="{A5DDD94B-4203-497F-97E4-D196266AB3EF}" id="{CDB1D309-45EC-4E1E-849B-06DB730FBB4A}">
    <text>The emission factors in Columns I and J are for boilers equipped with fabric filters or an ESP. Therefore, these emission factors already account for a destruction/removal efficiency.</text>
  </threadedComment>
  <threadedComment ref="H99" dT="2025-03-04T23:17:30.83" personId="{A5DDD94B-4203-497F-97E4-D196266AB3EF}" id="{08E20ED3-AC07-4E8A-AAD8-B97CE81167EE}">
    <text>The emission factors in Columns I and J are for boilers equipped with fabric filters or an ESP. Therefore, these emission factors already account for a destruction/removal efficiency.</text>
  </threadedComment>
  <threadedComment ref="H100" dT="2025-03-04T23:17:30.83" personId="{A5DDD94B-4203-497F-97E4-D196266AB3EF}" id="{2D07C4E4-15F8-45DC-BCCE-A2DBA24BDD14}">
    <text>The emission factors in Columns I and J are for boilers equipped with fabric filters or an ESP. Therefore, these emission factors already account for a destruction/removal efficiency.</text>
  </threadedComment>
  <threadedComment ref="H101" dT="2025-03-04T23:17:30.83" personId="{A5DDD94B-4203-497F-97E4-D196266AB3EF}" id="{09FE89CD-3452-4A39-93CC-919EFA3FDAA0}">
    <text>The emission factors in Columns I and J are for boilers equipped with fabric filters or an ESP. Therefore, these emission factors already account for a destruction/removal efficiency.</text>
  </threadedComment>
  <threadedComment ref="H102" dT="2025-03-04T23:17:30.83" personId="{A5DDD94B-4203-497F-97E4-D196266AB3EF}" id="{F54F1574-40F7-4F42-9057-E3EB77C6063E}">
    <text>The emission factors in Columns I and J are for boilers equipped with fabric filters or an ESP. Therefore, these emission factors already account for a destruction/removal efficiency.</text>
  </threadedComment>
  <threadedComment ref="H103" dT="2025-03-04T23:17:30.83" personId="{A5DDD94B-4203-497F-97E4-D196266AB3EF}" id="{FAEE3E37-36A9-4315-9859-B91C99C1BEB0}">
    <text>The emission factors in Columns I and J are for boilers equipped with fabric filters or an ESP. Therefore, these emission factors already account for a destruction/removal efficiency.</text>
  </threadedComment>
  <threadedComment ref="H104" dT="2025-03-04T23:17:30.83" personId="{A5DDD94B-4203-497F-97E4-D196266AB3EF}" id="{FFD01609-19E7-44FF-A81F-0952042B7A92}">
    <text>The emission factors in Columns I and J are for boilers equipped with fabric filters or an ESP. Therefore, these emission factors already account for a destruction/removal efficiency.</text>
  </threadedComment>
  <threadedComment ref="H105" dT="2025-03-04T23:17:30.83" personId="{A5DDD94B-4203-497F-97E4-D196266AB3EF}" id="{0A2781C4-7D3D-4AB2-A5FF-AC83E3409951}">
    <text>The emission factors in Columns I and J are for boilers equipped with fabric filters or an ESP. Therefore, these emission factors already account for a destruction/removal efficiency.</text>
  </threadedComment>
  <threadedComment ref="H106" dT="2025-03-04T23:17:30.83" personId="{A5DDD94B-4203-497F-97E4-D196266AB3EF}" id="{59AE80B8-2920-4F45-8FFE-B88869EED9D0}">
    <text>The emission factors in Columns I and J are for boilers equipped with fabric filters or an ESP. Therefore, these emission factors already account for a destruction/removal efficiency.</text>
  </threadedComment>
  <threadedComment ref="H107" dT="2025-03-04T23:17:30.83" personId="{A5DDD94B-4203-497F-97E4-D196266AB3EF}" id="{130B44AC-FA9B-4739-9536-3C2669CA1699}">
    <text>The emission factors in Columns I and J are for boilers equipped with fabric filters or an ESP. Therefore, these emission factors already account for a destruction/removal efficiency.</text>
  </threadedComment>
  <threadedComment ref="H108" dT="2025-03-04T23:17:30.83" personId="{A5DDD94B-4203-497F-97E4-D196266AB3EF}" id="{4B4E7B99-D6B7-4EF5-A55B-1DD02F8F2CCB}">
    <text>The emission factors in Columns I and J are for boilers equipped with fabric filters or an ESP. Therefore, these emission factors already account for a destruction/removal efficiency.</text>
  </threadedComment>
  <threadedComment ref="H109" dT="2025-03-04T23:17:30.83" personId="{A5DDD94B-4203-497F-97E4-D196266AB3EF}" id="{C4ABFA3F-48D1-4833-8487-4E7B16D26F1F}">
    <text>The emission factors in Columns I and J are for boilers equipped with fabric filters or an ESP. Therefore, these emission factors already account for a destruction/removal efficiency.</text>
  </threadedComment>
  <threadedComment ref="H110" dT="2025-03-04T23:17:30.83" personId="{A5DDD94B-4203-497F-97E4-D196266AB3EF}" id="{037DE6DE-8AC4-4BB2-B4C4-518F0DA3814B}">
    <text>The emission factors in Columns I and J are for boilers equipped with fabric filters or an ESP. Therefore, these emission factors already account for a destruction/removal efficiency.</text>
  </threadedComment>
  <threadedComment ref="H111" dT="2025-03-04T23:17:30.83" personId="{A5DDD94B-4203-497F-97E4-D196266AB3EF}" id="{74B0E940-4777-435D-833A-E7A57CEECD00}">
    <text>The emission factors in Columns I and J are for boilers equipped with fabric filters or an ESP. Therefore, these emission factors already account for a destruction/removal efficiency.</text>
  </threadedComment>
  <threadedComment ref="H112" dT="2025-03-04T23:17:30.83" personId="{A5DDD94B-4203-497F-97E4-D196266AB3EF}" id="{2E700445-3C4B-4CE0-8231-03065DC60558}">
    <text>The emission factors in Columns I and J are for boilers equipped with fabric filters or an ESP. Therefore, these emission factors already account for a destruction/removal efficiency.</text>
  </threadedComment>
  <threadedComment ref="H113" dT="2025-03-04T23:17:30.83" personId="{A5DDD94B-4203-497F-97E4-D196266AB3EF}" id="{A075ED65-B19B-4341-B180-F453DEA28DB9}">
    <text>The emission factors in Columns I and J are for boilers equipped with fabric filters or an ESP. Therefore, these emission factors already account for a destruction/removal efficiency.</text>
  </threadedComment>
  <threadedComment ref="H114" dT="2025-03-04T23:17:30.83" personId="{A5DDD94B-4203-497F-97E4-D196266AB3EF}" id="{6150F187-F73F-4664-B089-764D156518A6}">
    <text>The emission factors in Columns I and J are for boilers equipped with fabric filters or an ESP. Therefore, these emission factors already account for a destruction/removal efficiency.</text>
  </threadedComment>
  <threadedComment ref="H115" dT="2025-03-04T23:17:30.83" personId="{A5DDD94B-4203-497F-97E4-D196266AB3EF}" id="{4BB7E859-A990-496E-A865-49C072CFF3E6}">
    <text>The emission factors in Columns I and J are for boilers equipped with fabric filters or an ESP. Therefore, these emission factors already account for a destruction/removal efficiency.</text>
  </threadedComment>
  <threadedComment ref="H116" dT="2025-03-04T23:17:30.83" personId="{A5DDD94B-4203-497F-97E4-D196266AB3EF}" id="{BD2493E6-4737-41B9-B6C9-28EACC70B358}">
    <text>The emission factors in Columns I and J are for boilers equipped with fabric filters or an ESP. Therefore, these emission factors already account for a destruction/removal efficiency.</text>
  </threadedComment>
  <threadedComment ref="H117" dT="2025-03-04T23:17:30.83" personId="{A5DDD94B-4203-497F-97E4-D196266AB3EF}" id="{DAB6B0B2-A06F-4164-8CEB-BB5E06F0B682}">
    <text>The emission factors in Columns I and J are for boilers equipped with fabric filters or an ESP. Therefore, these emission factors already account for a destruction/removal efficiency.</text>
  </threadedComment>
  <threadedComment ref="H118" dT="2025-03-04T23:17:30.83" personId="{A5DDD94B-4203-497F-97E4-D196266AB3EF}" id="{C47EE7DB-F468-42EC-9451-72D09BF84AC2}">
    <text>The emission factors in Columns I and J are for boilers equipped with fabric filters or an ESP. Therefore, these emission factors already account for a destruction/removal efficiency.</text>
  </threadedComment>
  <threadedComment ref="H119" dT="2025-03-04T23:17:30.83" personId="{A5DDD94B-4203-497F-97E4-D196266AB3EF}" id="{691F9047-12B0-420C-BD20-928DFE6CD7D0}">
    <text>The emission factors in Columns I and J are for boilers equipped with fabric filters or an ESP. Therefore, these emission factors already account for a destruction/removal efficiency.</text>
  </threadedComment>
  <threadedComment ref="H120" dT="2025-03-04T23:17:30.83" personId="{A5DDD94B-4203-497F-97E4-D196266AB3EF}" id="{357065C1-1B37-400F-9B49-AE11CC2A0D2E}">
    <text>The emission factors in Columns I and J are for boilers equipped with fabric filters or an ESP. Therefore, these emission factors already account for a destruction/removal efficiency.</text>
  </threadedComment>
  <threadedComment ref="H121" dT="2025-03-04T23:17:30.83" personId="{A5DDD94B-4203-497F-97E4-D196266AB3EF}" id="{03BA64B2-B80B-4EB1-BBEE-208C9EB6E0E7}">
    <text>The emission factors in Columns I and J are for boilers equipped with fabric filters or an ESP. Therefore, these emission factors already account for a destruction/removal efficiency.</text>
  </threadedComment>
  <threadedComment ref="H122" dT="2025-03-04T23:17:30.83" personId="{A5DDD94B-4203-497F-97E4-D196266AB3EF}" id="{94B61547-34D3-4B24-8F5A-83EBD4D4F379}">
    <text>The emission factors in Columns I and J are for boilers equipped with fabric filters or an ESP. Therefore, these emission factors already account for a destruction/removal efficiency.</text>
  </threadedComment>
  <threadedComment ref="H123" dT="2025-03-04T23:17:30.83" personId="{A5DDD94B-4203-497F-97E4-D196266AB3EF}" id="{1A16206F-9375-4540-B4E8-B97087D112DC}">
    <text>The emission factors in Columns I and J are for boilers equipped with fabric filters or an ESP. Therefore, these emission factors already account for a destruction/removal efficiency.</text>
  </threadedComment>
  <threadedComment ref="H124" dT="2025-03-04T23:17:30.83" personId="{A5DDD94B-4203-497F-97E4-D196266AB3EF}" id="{1ADE51C9-571B-4E74-B682-BD54A594725A}">
    <text>The emission factors in Columns I and J are for boilers equipped with fabric filters or an ESP. Therefore, these emission factors already account for a destruction/removal efficiency.</text>
  </threadedComment>
  <threadedComment ref="H125" dT="2025-03-04T23:17:30.83" personId="{A5DDD94B-4203-497F-97E4-D196266AB3EF}" id="{F99BAA70-9B4D-4346-9792-951969AC88C3}">
    <text>The emission factors in Columns I and J are for boilers equipped with fabric filters or an ESP. Therefore, these emission factors already account for a destruction/removal efficiency.</text>
  </threadedComment>
  <threadedComment ref="H126" dT="2025-03-04T23:17:30.83" personId="{A5DDD94B-4203-497F-97E4-D196266AB3EF}" id="{7E752B10-A8A6-4FE8-89E0-9A1E5903C2A0}">
    <text>The emission factors in Columns I and J are for boilers equipped with fabric filters or an ESP. Therefore, these emission factors already account for a destruction/removal efficiency.</text>
  </threadedComment>
  <threadedComment ref="H127" dT="2025-03-04T23:17:30.83" personId="{A5DDD94B-4203-497F-97E4-D196266AB3EF}" id="{399B4BC0-D10C-4463-82F9-73384691D9DE}">
    <text>The emission factors in Columns I and J are for boilers equipped with fabric filters or an ESP. Therefore, these emission factors already account for a destruction/removal efficiency.</text>
  </threadedComment>
  <threadedComment ref="H128" dT="2025-03-04T23:17:30.83" personId="{A5DDD94B-4203-497F-97E4-D196266AB3EF}" id="{CB2CFD4D-ED2D-473C-9512-2E692543E970}">
    <text>The emission factors in Columns I and J are for boilers equipped with fabric filters or an ESP. Therefore, these emission factors already account for a destruction/removal efficiency.</text>
  </threadedComment>
  <threadedComment ref="H129" dT="2025-03-04T23:17:30.83" personId="{A5DDD94B-4203-497F-97E4-D196266AB3EF}" id="{F2D659A8-233B-4091-8236-4CE6607FC2BA}">
    <text>The emission factors in Columns I and J are for boilers equipped with fabric filters or an ESP. Therefore, these emission factors already account for a destruction/removal efficiency.</text>
  </threadedComment>
  <threadedComment ref="H130" dT="2025-03-04T23:17:30.83" personId="{A5DDD94B-4203-497F-97E4-D196266AB3EF}" id="{A77D6C70-B72B-4EE6-A09B-BC2F1618D6F5}">
    <text>The emission factors in Columns I and J are for boilers equipped with fabric filters or an ESP. Therefore, these emission factors already account for a destruction/removal efficiency.</text>
  </threadedComment>
  <threadedComment ref="H131" dT="2025-03-04T23:17:30.83" personId="{A5DDD94B-4203-497F-97E4-D196266AB3EF}" id="{0AF736E7-A20D-42CA-A662-E460B589DCE0}">
    <text>The emission factors in Columns I and J are for boilers equipped with fabric filters or an ESP. Therefore, these emission factors already account for a destruction/removal efficiency.</text>
  </threadedComment>
  <threadedComment ref="H132" dT="2025-03-04T23:17:30.83" personId="{A5DDD94B-4203-497F-97E4-D196266AB3EF}" id="{079A956B-AE75-46C2-8CDC-8786FA0DA610}">
    <text>The emission factors in Columns I and J are for boilers equipped with fabric filters or an ESP. Therefore, these emission factors already account for a destruction/removal efficiency.</text>
  </threadedComment>
  <threadedComment ref="H133" dT="2025-03-04T23:17:30.83" personId="{A5DDD94B-4203-497F-97E4-D196266AB3EF}" id="{998C5C0C-0E62-4F60-B00B-22461A86E247}">
    <text>The emission factors in Columns I and J are for boilers equipped with fabric filters or an ESP. Therefore, these emission factors already account for a destruction/removal efficiency.</text>
  </threadedComment>
  <threadedComment ref="H134" dT="2025-03-04T23:17:30.83" personId="{A5DDD94B-4203-497F-97E4-D196266AB3EF}" id="{54B76F9F-CC22-4D55-AA83-049B504DA878}">
    <text>The emission factors in Columns I and J are for boilers equipped with fabric filters or an ESP. Therefore, these emission factors already account for a destruction/removal efficiency.</text>
  </threadedComment>
  <threadedComment ref="H135" dT="2025-03-04T23:17:30.83" personId="{A5DDD94B-4203-497F-97E4-D196266AB3EF}" id="{1B7D37BF-367B-4D27-930E-BDBA2997B550}">
    <text>The emission factors in Columns I and J are for boilers equipped with fabric filters or an ESP. Therefore, these emission factors already account for a destruction/removal efficiency.</text>
  </threadedComment>
  <threadedComment ref="H136" dT="2025-03-04T23:17:30.83" personId="{A5DDD94B-4203-497F-97E4-D196266AB3EF}" id="{3D8CA85B-56E0-45C8-9231-DFA295A2A001}">
    <text>The emission factors in Columns I and J are for boilers equipped with fabric filters or an ESP. Therefore, these emission factors already account for a destruction/removal efficiency.</text>
  </threadedComment>
  <threadedComment ref="H137" dT="2025-03-04T23:17:30.83" personId="{A5DDD94B-4203-497F-97E4-D196266AB3EF}" id="{B40A7B5E-84CD-464E-B4A1-4149645C0C1D}">
    <text>The emission factors in Columns I and J are for boilers equipped with fabric filters or an ESP. Therefore, these emission factors already account for a destruction/removal efficiency.</text>
  </threadedComment>
  <threadedComment ref="H138" dT="2025-03-04T23:17:30.83" personId="{A5DDD94B-4203-497F-97E4-D196266AB3EF}" id="{1DCC8A2C-6AD1-4476-83C5-99C608EAF597}">
    <text>The emission factors in Columns I and J are for boilers equipped with fabric filters or an ESP. Therefore, these emission factors already account for a destruction/removal efficiency.</text>
  </threadedComment>
  <threadedComment ref="H139" dT="2025-03-04T23:17:30.83" personId="{A5DDD94B-4203-497F-97E4-D196266AB3EF}" id="{1E339A01-98F1-4885-B8ED-5F95B6B60E01}">
    <text>The emission factors in Columns I and J are for boilers equipped with fabric filters or an ESP. Therefore, these emission factors already account for a destruction/removal efficiency.</text>
  </threadedComment>
  <threadedComment ref="H140" dT="2025-03-04T23:17:30.83" personId="{A5DDD94B-4203-497F-97E4-D196266AB3EF}" id="{569599B4-56EA-4D02-A2BD-7B56576015A5}">
    <text>The emission factors in Columns I and J are for boilers equipped with fabric filters or an ESP. Therefore, these emission factors already account for a destruction/removal efficiency.</text>
  </threadedComment>
  <threadedComment ref="H141" dT="2025-03-04T23:17:30.83" personId="{A5DDD94B-4203-497F-97E4-D196266AB3EF}" id="{58E50B29-A211-43AB-A4D6-403DCFA6C1C5}">
    <text>The emission factors in Columns I and J are for boilers equipped with fabric filters or an ESP. Therefore, these emission factors already account for a destruction/removal efficiency.</text>
  </threadedComment>
  <threadedComment ref="H142" dT="2025-03-04T23:17:30.83" personId="{A5DDD94B-4203-497F-97E4-D196266AB3EF}" id="{F598B7CD-71EA-49D7-9CC3-27FB67931A97}">
    <text>The emission factors in Columns I and J are for boilers equipped with fabric filters or an ESP. Therefore, these emission factors already account for a destruction/removal efficiency.</text>
  </threadedComment>
  <threadedComment ref="H143" dT="2025-03-04T23:17:30.83" personId="{A5DDD94B-4203-497F-97E4-D196266AB3EF}" id="{437A00A0-A5FD-425E-9943-177144D869D3}">
    <text>The emission factors in Columns I and J are for boilers equipped with fabric filters or an ESP. Therefore, these emission factors already account for a destruction/removal efficiency.</text>
  </threadedComment>
  <threadedComment ref="E144" dT="2025-03-04T23:21:56.70" personId="{A5DDD94B-4203-497F-97E4-D196266AB3EF}" id="{50114D4D-08D1-4117-A674-91A34C3D09D7}">
    <text>The source will need to provide justification to support assumption of the emissions split. 95% of PRESS emissions are vented through a stack and 5% are fugitive.</text>
  </threadedComment>
  <threadedComment ref="E145" dT="2025-03-04T23:21:56.70" personId="{A5DDD94B-4203-497F-97E4-D196266AB3EF}" id="{511636FB-32D4-459C-BE0D-53CF0313EE4E}">
    <text>The source will need to provide justification to support assumption of the emissions split. 95% of PRESS emissions are vented through a stack and 5% are fugitive.</text>
  </threadedComment>
  <threadedComment ref="E146" dT="2025-03-04T23:21:56.70" personId="{A5DDD94B-4203-497F-97E4-D196266AB3EF}" id="{3D3390CA-64B0-46FB-BCD1-FF39CEAA841A}">
    <text>The source will need to provide justification to support assumption of the emissions split. 95% of PRESS emissions are vented through a stack and 5% are fugitive.</text>
  </threadedComment>
  <threadedComment ref="E147" dT="2025-03-04T23:21:56.70" personId="{A5DDD94B-4203-497F-97E4-D196266AB3EF}" id="{5A50CD89-66ED-44DF-8558-B5E5D87E6B38}">
    <text>The source will need to provide justification to support assumption of the emissions split. 95% of PRESS emissions are vented through a stack and 5% are fugitive.</text>
  </threadedComment>
  <threadedComment ref="E148" dT="2025-03-04T23:21:56.70" personId="{A5DDD94B-4203-497F-97E4-D196266AB3EF}" id="{D8D51203-CF42-4890-854F-3CB924749386}">
    <text>The source will need to provide justification to support assumption of the emissions split. 95% of PRESS emissions are vented through a stack and 5% are fugitive.</text>
  </threadedComment>
  <threadedComment ref="E149" dT="2025-03-04T23:21:56.70" personId="{A5DDD94B-4203-497F-97E4-D196266AB3EF}" id="{96F7B175-5D74-40DF-9BD2-7FA3C91334F3}">
    <text>The source will need to provide justification to support assumption of the emissions split. 95% of PRESS emissions are vented through a stack and 5% are fugitive.</text>
  </threadedComment>
  <threadedComment ref="E150" dT="2025-03-04T23:21:56.70" personId="{A5DDD94B-4203-497F-97E4-D196266AB3EF}" id="{09B5C388-9D47-457A-AB31-BBEB03A92EE6}">
    <text>The source will need to provide justification to support assumption of the emissions split. 95% of PRESS emissions are vented through a stack and 5% are fugitive.</text>
  </threadedComment>
  <threadedComment ref="E151" dT="2025-03-04T23:21:56.70" personId="{A5DDD94B-4203-497F-97E4-D196266AB3EF}" id="{6890F30B-4E6E-4DA5-B9BF-33D6050B6129}">
    <text>The source will need to provide justification to support assumption of the emissions split. 95% of PRESS emissions are vented through a stack and 5% are fugitive.</text>
  </threadedComment>
  <threadedComment ref="E152" dT="2025-03-04T23:21:56.70" personId="{A5DDD94B-4203-497F-97E4-D196266AB3EF}" id="{B809E0C1-B40B-4355-A907-C44853682088}">
    <text>The source will need to provide justification to support assumption of the emissions split. 95% of PRESS emissions are vented through a stack and 5% are fugitive.</text>
  </threadedComment>
  <threadedComment ref="E153" dT="2025-03-04T23:21:56.70" personId="{A5DDD94B-4203-497F-97E4-D196266AB3EF}" id="{51583EDB-6E03-45AA-837E-B1236BF5F3F3}">
    <text>The source will need to provide justification to support assumption of the emissions split. 95% of PRESS emissions are vented through a stack and 5% are fugitive.</text>
  </threadedComment>
  <threadedComment ref="E154" dT="2025-03-04T23:21:56.70" personId="{A5DDD94B-4203-497F-97E4-D196266AB3EF}" id="{D5F7884E-DD1A-4518-A8A2-DB96B42D4F97}">
    <text>The source will need to provide justification to support assumption of the emissions split. 95% of PRESS emissions are vented through a stack and 5% are fugitive.</text>
  </threadedComment>
  <threadedComment ref="E155" dT="2025-03-04T23:21:56.70" personId="{A5DDD94B-4203-497F-97E4-D196266AB3EF}" id="{EC285BB4-F088-4391-8627-2125AF51E775}">
    <text>The source will need to provide justification to support assumption of the emissions split. 95% of PRESS emissions are vented through a stack and 5% are fugitive.</text>
  </threadedComment>
  <threadedComment ref="E156" dT="2025-03-04T23:21:56.70" personId="{A5DDD94B-4203-497F-97E4-D196266AB3EF}" id="{D8589653-E207-4749-B542-437C15B05CB6}">
    <text>The source will need to provide justification to support assumption of the emissions split. 95% of PRESS emissions are vented through a stack and 5% are fugitive.</text>
  </threadedComment>
  <threadedComment ref="E157" dT="2025-03-04T23:21:56.70" personId="{A5DDD94B-4203-497F-97E4-D196266AB3EF}" id="{9F9A2EC2-2BA7-4EBA-ABCC-854D0FADACC4}">
    <text>The source will need to provide justification to support assumption of the emissions split. 95% of PRESS emissions are vented through a stack and 5% are fugitive.</text>
  </threadedComment>
  <threadedComment ref="E158" dT="2025-03-04T23:23:11.54" personId="{A5DDD94B-4203-497F-97E4-D196266AB3EF}" id="{142C25EE-377A-426B-8439-5474F3FC57AC}">
    <text>The source will need to provide justification to DEQ for 100% capture of emissions by the baghouse.</text>
  </threadedComment>
  <threadedComment ref="F158" dT="2025-03-04T23:20:39.67" personId="{A5DDD94B-4203-497F-97E4-D196266AB3EF}" id="{A66D7B8B-0508-48D4-AE28-ADBA930BDE2E}">
    <text>Emissions from SANDER are captured and controlled by a baghouse. However, 0% removal is assumed for gaseous compounds from fabric filtration.</text>
  </threadedComment>
  <threadedComment ref="E159" dT="2025-03-04T23:23:11.54" personId="{A5DDD94B-4203-497F-97E4-D196266AB3EF}" id="{AB87D7FF-5536-41B5-918A-EE3D17DB6793}">
    <text>The source will need to provide justification to DEQ for 100% capture of emissions by the baghouse.</text>
  </threadedComment>
  <threadedComment ref="F159" dT="2025-03-04T23:20:39.67" personId="{A5DDD94B-4203-497F-97E4-D196266AB3EF}" id="{218A8BAC-89B9-408C-95A4-EF0B265AD1A7}">
    <text>Emissions from SANDER are captured and controlled by a baghouse. However, 0% removal is assumed for gaseous compounds from fabric filtration.</text>
  </threadedComment>
  <threadedComment ref="E160" dT="2025-03-04T23:23:11.54" personId="{A5DDD94B-4203-497F-97E4-D196266AB3EF}" id="{80938AB8-B2B0-423B-9125-04B01769FA39}">
    <text>The source will need to provide justification to DEQ for 100% capture of emissions by the baghouse.</text>
  </threadedComment>
  <threadedComment ref="F160" dT="2025-03-04T23:20:39.67" personId="{A5DDD94B-4203-497F-97E4-D196266AB3EF}" id="{35E5F800-1290-4706-AAC3-218E7AEC07DB}">
    <text>Emissions from SANDER are captured and controlled by a baghouse. However, 0% removal is assumed for gaseous compounds from fabric filtration.</text>
  </threadedComment>
  <threadedComment ref="E161" dT="2025-03-04T23:23:11.54" personId="{A5DDD94B-4203-497F-97E4-D196266AB3EF}" id="{9D36A29C-466A-4BF4-942C-6232EA54B129}">
    <text>The source will need to provide justification to DEQ for 100% capture of emissions by the baghouse.</text>
  </threadedComment>
  <threadedComment ref="F161" dT="2025-03-04T23:20:39.67" personId="{A5DDD94B-4203-497F-97E4-D196266AB3EF}" id="{F32BFD27-0DEA-49AA-99E5-F25D26614F65}">
    <text>Emissions from SANDER are captured and controlled by a baghouse. However, 0% removal is assumed for gaseous compounds from fabric filtration.</text>
  </threadedComment>
</ThreadedComments>
</file>

<file path=xl/threadedComments/threadedComment3.xml><?xml version="1.0" encoding="utf-8"?>
<ThreadedComments xmlns="http://schemas.microsoft.com/office/spreadsheetml/2018/threadedcomments" xmlns:x="http://schemas.openxmlformats.org/spreadsheetml/2006/main">
  <threadedComment ref="B13" dT="2025-03-11T19:45:20.32" personId="{A5DDD94B-4203-497F-97E4-D196266AB3EF}" id="{0FBC371F-E169-42E5-8D07-6223EBC1D056}">
    <text>Paint Booth 2 has two emission routes. The TEU has been split into two TESUs representing the two emission routes: directly through a stack and fugitive.</text>
  </threadedComment>
  <threadedComment ref="B14" dT="2025-03-11T19:45:20.32" personId="{A5DDD94B-4203-497F-97E4-D196266AB3EF}" id="{D69D4AA4-5465-479E-88BA-C0D6B177B932}">
    <text>Paint Booth 2 has two emission routes. The TEU has been split into two TESUs representing the two emission routes: directly through a stack and fugitive.</text>
  </threadedComment>
  <threadedComment ref="I15" dT="2024-08-22T19:00:13.24" personId="{A5DDD94B-4203-497F-97E4-D196266AB3EF}" id="{C2D529A4-994D-4663-8CFB-846AB7DD7F12}">
    <text>Facility used 5 gallons of paint thinner for reporting year. Convert usage volume to pound usage using information found in product SDS. Use specific gravity of product and density of water (8.34 lb/gal) to convert to usage in pounds.</text>
  </threadedComment>
  <threadedComment ref="I17" dT="2024-08-22T19:00:13.24" personId="{A5DDD94B-4203-497F-97E4-D196266AB3EF}" id="{E3B39332-9EEF-4BD0-8492-D1C320AC1A58}">
    <text>Facility used 10, 12-oz cans of spray paint for reporting year. Convert usage volume from oz to gallons, then convert volume usage to pound usage using information found in product SDS. Use specific gravity of product and density of water (8.34 lb/gal) to convert to usage in pounds.</text>
  </threadedComment>
</ThreadedComments>
</file>

<file path=xl/threadedComments/threadedComment4.xml><?xml version="1.0" encoding="utf-8"?>
<ThreadedComments xmlns="http://schemas.microsoft.com/office/spreadsheetml/2018/threadedcomments" xmlns:x="http://schemas.openxmlformats.org/spreadsheetml/2006/main">
  <threadedComment ref="F8" dT="2025-03-04T23:31:22.81" personId="{A5DDD94B-4203-497F-97E4-D196266AB3EF}" id="{FD3253B1-6436-4031-AAE0-ADEA7B4085C5}">
    <text>Material SDS lists content as “40-50%”. Reporting the mean of the range.</text>
  </threadedComment>
  <threadedComment ref="G8" dT="2025-03-04T23:36:33.94" personId="{A5DDD94B-4203-497F-97E4-D196266AB3EF}" id="{DD5ED361-9A97-4B10-B643-C2AB398D374F}">
    <text>The source will need to provide justification to DEQ for 100% capture of emissions in Paint Booth 1.</text>
  </threadedComment>
  <threadedComment ref="J8" dT="2025-03-04T23:39:38.32" personId="{A5DDD94B-4203-497F-97E4-D196266AB3EF}" id="{5EE300FE-849D-49FA-9FF1-CD0E719DA6AA}">
    <text>Source will need to provide TAC-specific justification for the control efficiency to support 90% removal at carbon bed.</text>
  </threadedComment>
  <threadedComment ref="F9" dT="2025-03-04T23:31:22.81" personId="{A5DDD94B-4203-497F-97E4-D196266AB3EF}" id="{0141FC19-357E-4700-B0F8-E84A61502D62}">
    <text>Material SDS lists content as “20-24%”. Reporting the mean of the range.</text>
  </threadedComment>
  <threadedComment ref="G9" dT="2025-03-04T23:36:33.94" personId="{A5DDD94B-4203-497F-97E4-D196266AB3EF}" id="{39DFD7FD-BCCA-49BC-9D64-78C3BA496E40}">
    <text>The source will need to provide justification to DEQ for 100% capture of emissions in Paint Booth 1.</text>
  </threadedComment>
  <threadedComment ref="J9" dT="2025-03-04T23:39:38.32" personId="{A5DDD94B-4203-497F-97E4-D196266AB3EF}" id="{06EA63A1-0735-4ABD-B947-69AA46D46EAE}">
    <text>Source will need to provide TAC-specific justification for the control efficiency to support 90% removal at carbon bed.</text>
  </threadedComment>
  <threadedComment ref="F10" dT="2025-03-04T23:30:16.87" personId="{A5DDD94B-4203-497F-97E4-D196266AB3EF}" id="{D8C99E47-9AB8-45A8-9AE7-20AA7D7221EF}">
    <text>Material contains 2% of lead chromate oxide (CrO5Pb2, CASRN 18454-12-1).   
Account for the lead portion of the compound by multiplying the weight percentage of lead chromate oxide (2%) by the ratio of the atomic weight of the two lead atoms (2 x 207.2) and the molecular weight of lead chromate oxide (546.4).</text>
  </threadedComment>
  <threadedComment ref="G10" dT="2025-03-04T23:36:33.94" personId="{A5DDD94B-4203-497F-97E4-D196266AB3EF}" id="{06577BCE-AD57-4A09-971B-E45F58830F82}">
    <text>The source will need to provide justification to DEQ for 100% capture of emissions in Paint Booth 1.</text>
  </threadedComment>
  <threadedComment ref="H10" dT="2025-03-04T23:40:52.17" personId="{A5DDD94B-4203-497F-97E4-D196266AB3EF}" id="{7E4A9A4C-9551-4694-94B0-384263C00483}">
    <text>65% transfer efficiency for HVLP spray gun used at Booth 1. Source will need to provide justification for transfer efficiency for spray equipment.</text>
  </threadedComment>
  <threadedComment ref="J10" dT="2025-03-04T23:29:13.68" personId="{A5DDD94B-4203-497F-97E4-D196266AB3EF}" id="{0BB769A3-CCAC-420A-B729-8F2C8150C677}">
    <text xml:space="preserve">Source will need to provide TAC-specific justification for the control efficiency to support 99% removal from fabric filters.  </text>
  </threadedComment>
  <threadedComment ref="F11" dT="2025-03-04T23:30:16.87" personId="{A5DDD94B-4203-497F-97E4-D196266AB3EF}" id="{ED3A2870-F812-42FF-801A-68397A9A35EA}">
    <text>Material contains 2% of lead chromate oxide (CrO5Pb2, CASRN 18454-12-1). Chromium is in the hexavalent (+6) oxidation state.   
Account for the hexavalent chromium portion of the compound by multiplying the weight percentage of lead chromate oxide (2%) by the ratio of the atomic weight of the chromium atom (52) and the molecular weight of lead chromate oxide (546.4).</text>
  </threadedComment>
  <threadedComment ref="G11" dT="2025-03-04T23:36:33.94" personId="{A5DDD94B-4203-497F-97E4-D196266AB3EF}" id="{CCBC4A3A-5CF6-4B03-AD35-44EDFE0CEF29}">
    <text>The source will need to provide justification to DEQ for 100% capture of emissions in Paint Booth 1.</text>
  </threadedComment>
  <threadedComment ref="H11" dT="2025-03-04T23:40:52.17" personId="{A5DDD94B-4203-497F-97E4-D196266AB3EF}" id="{0027ED92-38BB-4D53-B088-77126B7B917E}">
    <text>65% transfer efficiency for HVLP spray gun used at Booth 1. Source will need to provide justification for transfer efficiency for spray equipment.</text>
  </threadedComment>
  <threadedComment ref="J11" dT="2025-03-04T23:29:13.68" personId="{A5DDD94B-4203-497F-97E4-D196266AB3EF}" id="{5DFF59E0-EE1D-46BE-9755-5B9B89704582}">
    <text xml:space="preserve">Source will need to provide TAC-specific justification for the control efficiency to support 99% removal from fabric filters.  </text>
  </threadedComment>
  <threadedComment ref="F12" dT="2025-03-04T23:33:37.41" personId="{A5DDD94B-4203-497F-97E4-D196266AB3EF}" id="{D2CD2D9E-447F-4516-993B-A325D007A702}">
    <text>Material SDS lists content as “&lt;1%”. Reporting the mean of 0 and 1%.</text>
  </threadedComment>
  <threadedComment ref="G12" dT="2025-03-04T23:36:33.94" personId="{A5DDD94B-4203-497F-97E4-D196266AB3EF}" id="{B1429927-ACEC-41B8-A729-40BC1A4BD6DB}">
    <text>The source will need to provide justification to DEQ for 100% capture of emissions in Paint Booth 1.</text>
  </threadedComment>
  <threadedComment ref="H12" dT="2025-03-04T23:40:52.17" personId="{A5DDD94B-4203-497F-97E4-D196266AB3EF}" id="{C906A7F5-E6DD-4166-9D42-961E1243CCE9}">
    <text>65% transfer efficiency for HVLP spray gun used at Booth 1. Source will need to provide justification for transfer efficiency for spray equipment.</text>
  </threadedComment>
  <threadedComment ref="J12" dT="2025-03-04T23:29:13.68" personId="{A5DDD94B-4203-497F-97E4-D196266AB3EF}" id="{5A540E6D-5A2A-4335-9883-B05E6EEBE7FA}">
    <text xml:space="preserve">Source will need to provide TAC-specific justification for the control efficiency to support 99% removal from fabric filters.  </text>
  </threadedComment>
  <threadedComment ref="G13" dT="2025-03-04T23:36:33.94" personId="{A5DDD94B-4203-497F-97E4-D196266AB3EF}" id="{8CDC7499-3CF7-4996-9174-F03AC17E1F83}">
    <text>The source will need to provide justification to DEQ for 100% capture of emissions in Paint Booth 1.</text>
  </threadedComment>
  <threadedComment ref="J13" dT="2025-03-04T23:39:38.32" personId="{A5DDD94B-4203-497F-97E4-D196266AB3EF}" id="{971F3754-AD17-4144-B870-871CAA9D4A2D}">
    <text>Source will need to provide TAC-specific justification for the control efficiency to support 90% removal at carbon bed.</text>
  </threadedComment>
  <threadedComment ref="G14" dT="2025-03-04T23:36:33.94" personId="{A5DDD94B-4203-497F-97E4-D196266AB3EF}" id="{37166C5A-E474-45C8-BDB0-781797D9CE34}">
    <text>The source will need to provide justification to DEQ for 100% capture of emissions in Paint Booth 1.</text>
  </threadedComment>
  <threadedComment ref="J14" dT="2025-03-04T23:39:38.32" personId="{A5DDD94B-4203-497F-97E4-D196266AB3EF}" id="{177EBF37-CEFC-400E-BEE6-85C4B7A1A4D0}">
    <text>Source will need to provide TAC-specific justification for the control efficiency to support 90% removal at carbon bed.</text>
  </threadedComment>
  <threadedComment ref="G15" dT="2025-03-04T23:36:33.94" personId="{A5DDD94B-4203-497F-97E4-D196266AB3EF}" id="{35E8C58F-1491-4B29-9721-C25EDDA893E0}">
    <text>The source will need to provide justification to DEQ for 100% capture of emissions in Paint Booth 1.</text>
  </threadedComment>
  <threadedComment ref="J15" dT="2025-03-04T23:39:38.32" personId="{A5DDD94B-4203-497F-97E4-D196266AB3EF}" id="{D28BEAA1-AC91-47FE-943E-D3FC0D46CFEA}">
    <text>Source will need to provide TAC-specific justification for the control efficiency to support 90% removal at carbon bed.</text>
  </threadedComment>
  <threadedComment ref="G16" dT="2025-03-04T23:36:33.94" personId="{A5DDD94B-4203-497F-97E4-D196266AB3EF}" id="{36F487CA-F8DE-4AB3-BA63-3F328D734A12}">
    <text>The source will need to provide justification to DEQ for 100% capture of emissions in Paint Booth 1.</text>
  </threadedComment>
  <threadedComment ref="J16" dT="2025-03-04T23:39:38.32" personId="{A5DDD94B-4203-497F-97E4-D196266AB3EF}" id="{D3ABA395-A9FC-403F-B4C6-FFB034E58784}">
    <text>Source will need to provide TAC-specific justification for the control efficiency to support 90% removal at carbon bed.</text>
  </threadedComment>
  <threadedComment ref="G17" dT="2025-03-04T23:36:33.94" personId="{A5DDD94B-4203-497F-97E4-D196266AB3EF}" id="{3778F5A3-0E4E-47A4-A3B5-FAD7CDF6C5A7}">
    <text>The source will need to provide justification to DEQ for 100% capture of emissions in Paint Booth 1.</text>
  </threadedComment>
  <threadedComment ref="J17" dT="2025-03-04T23:39:38.32" personId="{A5DDD94B-4203-497F-97E4-D196266AB3EF}" id="{A9C328DE-A930-49BC-AB44-28F1A6CA2D04}">
    <text>Source will need to provide TAC-specific justification for the control efficiency to support 90% removal at carbon bed.</text>
  </threadedComment>
  <threadedComment ref="G18" dT="2025-03-04T23:36:33.94" personId="{A5DDD94B-4203-497F-97E4-D196266AB3EF}" id="{96EB4CB8-90DE-437D-9089-C9511BF2868B}">
    <text>The source will need to provide justification to DEQ for 100% capture of emissions in Paint Booth 1.</text>
  </threadedComment>
  <threadedComment ref="I18" dT="2025-03-04T23:38:49.16" personId="{A5DDD94B-4203-497F-97E4-D196266AB3EF}" id="{0CBA6844-B657-4F48-B9B6-FF5727EC188D}">
    <text xml:space="preserve">Assume a 91.9% retention efficiency (or 8.1% polymerization rate) for HDI per Ontario Ministry of the Environment's Technical Bulletin "Emission Factors for 1,6-Hexamethylene Diisocyanate (HDI) Emissions from Spray Booth Operations" (April 2006). </text>
  </threadedComment>
  <threadedComment ref="J18" dT="2025-03-04T23:39:38.32" personId="{A5DDD94B-4203-497F-97E4-D196266AB3EF}" id="{5CD8AB75-D6F4-4DD8-B723-A78540E8AF73}">
    <text>Source will need to provide TAC-specific justification for the control efficiency to support 90% removal at carbon bed.</text>
  </threadedComment>
  <threadedComment ref="G19" dT="2025-03-04T23:38:20.50" personId="{A5DDD94B-4203-497F-97E4-D196266AB3EF}" id="{53232308-136D-456A-8FE7-3E5496E5E985}">
    <text>Operation of Paint Booth 2 differs from Booth 1. The source will need to provide justification supporting assumption of the emissions split. 95% of Booth 2 emissions are vented through a stack and 5% are fugitive.</text>
  </threadedComment>
  <threadedComment ref="J19" dT="2025-03-04T23:39:38.32" personId="{A5DDD94B-4203-497F-97E4-D196266AB3EF}" id="{73A48C40-BC36-49D4-8D43-52BF3CDBAF15}">
    <text>Source will need to provide TAC-specific justification for the control efficiency to support 90% removal at carbon bed.</text>
  </threadedComment>
  <threadedComment ref="G20" dT="2025-03-04T23:38:20.50" personId="{A5DDD94B-4203-497F-97E4-D196266AB3EF}" id="{F887FC45-4E6E-4644-8CC8-7EE0CAA9E8B3}">
    <text>Operation of Paint Booth 2 differs from Booth 1. The source will need to provide justification supporting assumption of the emissions split. 95% of Booth 2 emissions are vented through a stack and 5% are fugitive.</text>
  </threadedComment>
  <threadedComment ref="J20" dT="2025-03-04T23:39:38.32" personId="{A5DDD94B-4203-497F-97E4-D196266AB3EF}" id="{7BD29B56-62CC-4084-A257-0AC17CAAF4CD}">
    <text>Source will need to provide TAC-specific justification for the control efficiency to support 90% removal at carbon bed.</text>
  </threadedComment>
  <threadedComment ref="G21" dT="2025-03-04T23:38:20.50" personId="{A5DDD94B-4203-497F-97E4-D196266AB3EF}" id="{8719B4BA-5DAE-48B3-8832-456D8E4F832A}">
    <text>Operation of Paint Booth 2 differs from Booth 1. The source will need to provide justification supporting assumption of the emissions split. 95% of Booth 2 emissions are vented through a stack and 5% are fugitive.</text>
  </threadedComment>
  <threadedComment ref="J21" dT="2025-03-04T23:39:38.32" personId="{A5DDD94B-4203-497F-97E4-D196266AB3EF}" id="{5BAD6CAD-2002-4EFD-9351-D920502CC4EC}">
    <text>Source will need to provide TAC-specific justification for the control efficiency to support 90% removal at carbon bed.</text>
  </threadedComment>
  <threadedComment ref="G22" dT="2025-03-04T23:38:20.50" personId="{A5DDD94B-4203-497F-97E4-D196266AB3EF}" id="{2F5A3560-C0C8-4C46-AA62-4C8CFED58B3A}">
    <text>Operation of Paint Booth 2 differs from Booth 1. The source will need to provide justification supporting assumption of the emissions split. 95% of Booth 2 emissions are vented through a stack and 5% are fugitive.</text>
  </threadedComment>
  <threadedComment ref="J22" dT="2025-03-06T19:40:28.28" personId="{A5DDD94B-4203-497F-97E4-D196266AB3EF}" id="{B40014DE-1FD8-4246-82DE-21A2E64ED1B2}">
    <text>Fugitive portion of the volatile paint emissions, therefore no control from carbon bed.</text>
  </threadedComment>
  <threadedComment ref="G23" dT="2025-03-04T23:38:20.50" personId="{A5DDD94B-4203-497F-97E4-D196266AB3EF}" id="{F464BE64-4301-46CA-9E9C-AF702D4F82E9}">
    <text>Operation of Paint Booth 2 differs from Booth 1. The source will need to provide justification supporting assumption of the emissions split. 95% of Booth 2 emissions are vented through a stack and 5% are fugitive.</text>
  </threadedComment>
  <threadedComment ref="J23" dT="2025-03-06T19:40:28.28" personId="{A5DDD94B-4203-497F-97E4-D196266AB3EF}" id="{CD148C29-098B-4E5A-B916-FA80F813101A}">
    <text>Fugitive portion of the volatile paint emissions, therefore no control from carbon bed.</text>
  </threadedComment>
  <threadedComment ref="G24" dT="2025-03-04T23:38:20.50" personId="{A5DDD94B-4203-497F-97E4-D196266AB3EF}" id="{777431FD-9862-4D54-B8AD-94A5CC0440FA}">
    <text>Operation of Paint Booth 2 differs from Booth 1. The source will need to provide justification supporting assumption of the emissions split. 95% of Booth 2 emissions are vented through a stack and 5% are fugitive.</text>
  </threadedComment>
  <threadedComment ref="J24" dT="2025-03-06T19:40:28.28" personId="{A5DDD94B-4203-497F-97E4-D196266AB3EF}" id="{B09DA4DA-2CA0-45FD-9FBB-DF94D9C35536}">
    <text>Fugitive portion of the volatile paint emissions, therefore no control from carbon bed.</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oregon.gov/deq/aq/cao/Documents/AQ520FormInstructions.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4.xml"/></Relationships>
</file>

<file path=xl/worksheets/_rels/sheet7.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43042-5F6E-4002-B2DA-6DC748A2F8FD}">
  <dimension ref="B3:F22"/>
  <sheetViews>
    <sheetView tabSelected="1" zoomScaleNormal="100" zoomScaleSheetLayoutView="120" workbookViewId="0">
      <selection activeCell="B3" sqref="B3:F22"/>
    </sheetView>
  </sheetViews>
  <sheetFormatPr defaultRowHeight="15" x14ac:dyDescent="0.25"/>
  <cols>
    <col min="1" max="1" width="5.7109375" style="50" customWidth="1"/>
    <col min="2" max="6" width="15.7109375" style="50" customWidth="1"/>
    <col min="7" max="16384" width="9.140625" style="50"/>
  </cols>
  <sheetData>
    <row r="3" spans="2:6" ht="14.25" customHeight="1" x14ac:dyDescent="0.25">
      <c r="B3" s="188" t="s">
        <v>1386</v>
      </c>
      <c r="C3" s="188"/>
      <c r="D3" s="188"/>
      <c r="E3" s="188"/>
      <c r="F3" s="188"/>
    </row>
    <row r="4" spans="2:6" ht="15" customHeight="1" x14ac:dyDescent="0.25">
      <c r="B4" s="188"/>
      <c r="C4" s="188"/>
      <c r="D4" s="188"/>
      <c r="E4" s="188"/>
      <c r="F4" s="188"/>
    </row>
    <row r="5" spans="2:6" ht="15" customHeight="1" x14ac:dyDescent="0.25">
      <c r="B5" s="188"/>
      <c r="C5" s="188"/>
      <c r="D5" s="188"/>
      <c r="E5" s="188"/>
      <c r="F5" s="188"/>
    </row>
    <row r="6" spans="2:6" ht="15" customHeight="1" x14ac:dyDescent="0.25">
      <c r="B6" s="188"/>
      <c r="C6" s="188"/>
      <c r="D6" s="188"/>
      <c r="E6" s="188"/>
      <c r="F6" s="188"/>
    </row>
    <row r="7" spans="2:6" ht="15" customHeight="1" x14ac:dyDescent="0.25">
      <c r="B7" s="188"/>
      <c r="C7" s="188"/>
      <c r="D7" s="188"/>
      <c r="E7" s="188"/>
      <c r="F7" s="188"/>
    </row>
    <row r="8" spans="2:6" ht="15" customHeight="1" x14ac:dyDescent="0.25">
      <c r="B8" s="188"/>
      <c r="C8" s="188"/>
      <c r="D8" s="188"/>
      <c r="E8" s="188"/>
      <c r="F8" s="188"/>
    </row>
    <row r="9" spans="2:6" ht="15" customHeight="1" x14ac:dyDescent="0.25">
      <c r="B9" s="188"/>
      <c r="C9" s="188"/>
      <c r="D9" s="188"/>
      <c r="E9" s="188"/>
      <c r="F9" s="188"/>
    </row>
    <row r="10" spans="2:6" ht="15" customHeight="1" x14ac:dyDescent="0.25">
      <c r="B10" s="188"/>
      <c r="C10" s="188"/>
      <c r="D10" s="188"/>
      <c r="E10" s="188"/>
      <c r="F10" s="188"/>
    </row>
    <row r="11" spans="2:6" ht="15" customHeight="1" x14ac:dyDescent="0.25">
      <c r="B11" s="188"/>
      <c r="C11" s="188"/>
      <c r="D11" s="188"/>
      <c r="E11" s="188"/>
      <c r="F11" s="188"/>
    </row>
    <row r="12" spans="2:6" ht="15" customHeight="1" x14ac:dyDescent="0.25">
      <c r="B12" s="188"/>
      <c r="C12" s="188"/>
      <c r="D12" s="188"/>
      <c r="E12" s="188"/>
      <c r="F12" s="188"/>
    </row>
    <row r="13" spans="2:6" x14ac:dyDescent="0.25">
      <c r="B13" s="188"/>
      <c r="C13" s="188"/>
      <c r="D13" s="188"/>
      <c r="E13" s="188"/>
      <c r="F13" s="188"/>
    </row>
    <row r="14" spans="2:6" x14ac:dyDescent="0.25">
      <c r="B14" s="188"/>
      <c r="C14" s="188"/>
      <c r="D14" s="188"/>
      <c r="E14" s="188"/>
      <c r="F14" s="188"/>
    </row>
    <row r="15" spans="2:6" x14ac:dyDescent="0.25">
      <c r="B15" s="188"/>
      <c r="C15" s="188"/>
      <c r="D15" s="188"/>
      <c r="E15" s="188"/>
      <c r="F15" s="188"/>
    </row>
    <row r="16" spans="2:6" x14ac:dyDescent="0.25">
      <c r="B16" s="188"/>
      <c r="C16" s="188"/>
      <c r="D16" s="188"/>
      <c r="E16" s="188"/>
      <c r="F16" s="188"/>
    </row>
    <row r="17" spans="2:6" x14ac:dyDescent="0.25">
      <c r="B17" s="188"/>
      <c r="C17" s="188"/>
      <c r="D17" s="188"/>
      <c r="E17" s="188"/>
      <c r="F17" s="188"/>
    </row>
    <row r="18" spans="2:6" x14ac:dyDescent="0.25">
      <c r="B18" s="188"/>
      <c r="C18" s="188"/>
      <c r="D18" s="188"/>
      <c r="E18" s="188"/>
      <c r="F18" s="188"/>
    </row>
    <row r="19" spans="2:6" x14ac:dyDescent="0.25">
      <c r="B19" s="188"/>
      <c r="C19" s="188"/>
      <c r="D19" s="188"/>
      <c r="E19" s="188"/>
      <c r="F19" s="188"/>
    </row>
    <row r="20" spans="2:6" x14ac:dyDescent="0.25">
      <c r="B20" s="188"/>
      <c r="C20" s="188"/>
      <c r="D20" s="188"/>
      <c r="E20" s="188"/>
      <c r="F20" s="188"/>
    </row>
    <row r="21" spans="2:6" x14ac:dyDescent="0.25">
      <c r="B21" s="188"/>
      <c r="C21" s="188"/>
      <c r="D21" s="188"/>
      <c r="E21" s="188"/>
      <c r="F21" s="188"/>
    </row>
    <row r="22" spans="2:6" x14ac:dyDescent="0.25">
      <c r="B22" s="188"/>
      <c r="C22" s="188"/>
      <c r="D22" s="188"/>
      <c r="E22" s="188"/>
      <c r="F22" s="188"/>
    </row>
  </sheetData>
  <sheetProtection algorithmName="SHA-512" hashValue="cCOaf2dk6QZ+/m6WnOKTUwAdsBO9VjW0eYKH7tE0uU3sU+F3wIcqx5d9nr2CHmPaBPmTmFjc3OPNvuqmMlUI3g==" saltValue="gJjGbn4SU6Gdgvk7JyovMA==" spinCount="100000" sheet="1" objects="1" scenarios="1"/>
  <mergeCells count="1">
    <mergeCell ref="B3:F2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showGridLines="0" zoomScaleNormal="100" workbookViewId="0">
      <selection activeCell="B1" sqref="B1"/>
    </sheetView>
  </sheetViews>
  <sheetFormatPr defaultColWidth="9.140625" defaultRowHeight="14.25" x14ac:dyDescent="0.25"/>
  <cols>
    <col min="1" max="1" width="30.5703125" style="53" customWidth="1"/>
    <col min="2" max="2" width="80.7109375" style="53" customWidth="1"/>
    <col min="3" max="16384" width="9.140625" style="53"/>
  </cols>
  <sheetData>
    <row r="1" spans="1:2" ht="20.25" x14ac:dyDescent="0.25">
      <c r="B1" s="51" t="s">
        <v>1</v>
      </c>
    </row>
    <row r="2" spans="1:2" s="182" customFormat="1" ht="20.100000000000001" customHeight="1" x14ac:dyDescent="0.25">
      <c r="B2" s="56" t="s">
        <v>1389</v>
      </c>
    </row>
    <row r="3" spans="1:2" s="182" customFormat="1" ht="20.100000000000001" customHeight="1" x14ac:dyDescent="0.25">
      <c r="B3" s="181" t="s">
        <v>1388</v>
      </c>
    </row>
    <row r="4" spans="1:2" ht="15" customHeight="1" x14ac:dyDescent="0.25"/>
    <row r="5" spans="1:2" ht="20.100000000000001" customHeight="1" x14ac:dyDescent="0.25">
      <c r="A5" s="189" t="s">
        <v>2</v>
      </c>
      <c r="B5" s="189"/>
    </row>
    <row r="6" spans="1:2" ht="20.100000000000001" customHeight="1" x14ac:dyDescent="0.25">
      <c r="A6" s="183" t="s">
        <v>3</v>
      </c>
      <c r="B6" s="184" t="s">
        <v>4</v>
      </c>
    </row>
    <row r="7" spans="1:2" ht="20.100000000000001" customHeight="1" x14ac:dyDescent="0.25">
      <c r="A7" s="183" t="s">
        <v>1380</v>
      </c>
      <c r="B7" s="184" t="s">
        <v>1381</v>
      </c>
    </row>
    <row r="8" spans="1:2" ht="20.100000000000001" customHeight="1" x14ac:dyDescent="0.25">
      <c r="A8" s="183" t="s">
        <v>5</v>
      </c>
      <c r="B8" s="184" t="s">
        <v>6</v>
      </c>
    </row>
    <row r="9" spans="1:2" ht="20.100000000000001" customHeight="1" x14ac:dyDescent="0.25">
      <c r="A9" s="183" t="s">
        <v>7</v>
      </c>
      <c r="B9" s="184">
        <v>97523</v>
      </c>
    </row>
    <row r="10" spans="1:2" ht="20.100000000000001" customHeight="1" x14ac:dyDescent="0.25">
      <c r="A10" s="183" t="s">
        <v>8</v>
      </c>
      <c r="B10" s="184" t="s">
        <v>9</v>
      </c>
    </row>
    <row r="11" spans="1:2" ht="20.100000000000001" customHeight="1" x14ac:dyDescent="0.25">
      <c r="A11" s="183" t="s">
        <v>10</v>
      </c>
      <c r="B11" s="184" t="s">
        <v>11</v>
      </c>
    </row>
    <row r="12" spans="1:2" ht="20.100000000000001" customHeight="1" x14ac:dyDescent="0.25">
      <c r="A12" s="183" t="s">
        <v>12</v>
      </c>
      <c r="B12" s="184" t="s">
        <v>13</v>
      </c>
    </row>
    <row r="13" spans="1:2" ht="20.100000000000001" customHeight="1" x14ac:dyDescent="0.25">
      <c r="A13" s="183" t="s">
        <v>14</v>
      </c>
      <c r="B13" s="184" t="s">
        <v>15</v>
      </c>
    </row>
    <row r="14" spans="1:2" ht="20.100000000000001" customHeight="1" x14ac:dyDescent="0.25">
      <c r="A14" s="183" t="s">
        <v>16</v>
      </c>
      <c r="B14" s="185">
        <v>45846</v>
      </c>
    </row>
    <row r="15" spans="1:2" ht="200.1" customHeight="1" x14ac:dyDescent="0.25">
      <c r="A15" s="186" t="s">
        <v>17</v>
      </c>
      <c r="B15" s="187" t="s">
        <v>18</v>
      </c>
    </row>
    <row r="16" spans="1:2" x14ac:dyDescent="0.25">
      <c r="B16" s="54"/>
    </row>
  </sheetData>
  <sheetProtection algorithmName="SHA-512" hashValue="nQHKMOGe0FLLJALG/Yu/VvxD2kwH0YorJTM+yCJDnLOq95PiECDuua5QBc9MBOoLEfnWPtMsFXnM3lHxyLR6lg==" saltValue="RjK0UcBt2zhhAMBLVZM/jA==" spinCount="100000" sheet="1" objects="1" scenarios="1"/>
  <mergeCells count="1">
    <mergeCell ref="A5:B5"/>
  </mergeCells>
  <hyperlinks>
    <hyperlink ref="B3" r:id="rId1" xr:uid="{E85CCFC9-FFE3-4696-99F3-B1A88FD5DF73}"/>
  </hyperlinks>
  <printOptions horizontalCentered="1"/>
  <pageMargins left="0.25" right="0.25" top="0.25" bottom="0.25" header="0.25" footer="0.25"/>
  <pageSetup orientation="portrait" r:id="rId2"/>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191"/>
  <sheetViews>
    <sheetView zoomScaleNormal="100" workbookViewId="0">
      <pane xSplit="2" ySplit="8" topLeftCell="C9" activePane="bottomRight" state="frozen"/>
      <selection activeCell="B19" sqref="B19"/>
      <selection pane="topRight" activeCell="B19" sqref="B19"/>
      <selection pane="bottomLeft" activeCell="B19" sqref="B19"/>
      <selection pane="bottomRight"/>
    </sheetView>
  </sheetViews>
  <sheetFormatPr defaultColWidth="9.140625" defaultRowHeight="14.25" x14ac:dyDescent="0.25"/>
  <cols>
    <col min="1" max="2" width="25.5703125" style="52" customWidth="1"/>
    <col min="3" max="3" width="37.5703125" style="53" customWidth="1"/>
    <col min="4" max="4" width="25.5703125" style="52" customWidth="1"/>
    <col min="5" max="6" width="20.5703125" style="52" customWidth="1"/>
    <col min="7" max="7" width="22.42578125" style="52" customWidth="1"/>
    <col min="8" max="8" width="22.42578125" style="53" customWidth="1"/>
    <col min="9" max="14" width="15.5703125" style="52" customWidth="1"/>
    <col min="15" max="16384" width="9.140625" style="53"/>
  </cols>
  <sheetData>
    <row r="1" spans="1:14" ht="20.100000000000001" customHeight="1" x14ac:dyDescent="0.25">
      <c r="A1" s="51" t="str">
        <f>'1. Facility Information'!$B$1</f>
        <v>AQ520 Form - Version 2.0</v>
      </c>
      <c r="G1" s="54"/>
    </row>
    <row r="2" spans="1:14" ht="20.100000000000001" customHeight="1" x14ac:dyDescent="0.25">
      <c r="A2" s="55" t="str">
        <f>IF(ISBLANK('1. Facility Information'!$B$6),"",'1. Facility Information'!$B$6)</f>
        <v>Acme Industries Oregon, Inc.</v>
      </c>
      <c r="G2" s="54"/>
    </row>
    <row r="3" spans="1:14" ht="20.100000000000001" customHeight="1" x14ac:dyDescent="0.25">
      <c r="A3" s="56" t="str">
        <f>"Source No. "&amp;IF(ISBLANK('1. Facility Information'!$B$10),"",'1. Facility Information'!$B$10)</f>
        <v>Source No. 17-9999</v>
      </c>
      <c r="G3" s="54"/>
    </row>
    <row r="4" spans="1:14" ht="20.100000000000001" customHeight="1" x14ac:dyDescent="0.25">
      <c r="A4" s="56" t="str">
        <f>_xlfn.CONCAT("Submitted on ",IF(ISBLANK('1. Facility Information'!$B$14),"",TEXT('1. Facility Information'!$B$14,"mm/dd/yyyy")))</f>
        <v>Submitted on 07/08/2025</v>
      </c>
      <c r="G4" s="54"/>
    </row>
    <row r="5" spans="1:14" ht="15" customHeight="1" thickBot="1" x14ac:dyDescent="0.3"/>
    <row r="6" spans="1:14" s="60" customFormat="1" ht="30" customHeight="1" thickBot="1" x14ac:dyDescent="0.3">
      <c r="A6" s="57" t="s">
        <v>19</v>
      </c>
      <c r="B6" s="58"/>
      <c r="C6" s="58"/>
      <c r="D6" s="58"/>
      <c r="E6" s="57" t="s">
        <v>20</v>
      </c>
      <c r="F6" s="59"/>
      <c r="G6" s="57" t="s">
        <v>21</v>
      </c>
      <c r="H6" s="58"/>
      <c r="I6" s="58"/>
      <c r="J6" s="58"/>
      <c r="K6" s="58"/>
      <c r="L6" s="58"/>
      <c r="M6" s="58"/>
      <c r="N6" s="59"/>
    </row>
    <row r="7" spans="1:14" s="60" customFormat="1" ht="30" customHeight="1" thickBot="1" x14ac:dyDescent="0.3">
      <c r="A7" s="192" t="s">
        <v>22</v>
      </c>
      <c r="B7" s="194" t="s">
        <v>23</v>
      </c>
      <c r="C7" s="196" t="s">
        <v>24</v>
      </c>
      <c r="D7" s="190" t="s">
        <v>1385</v>
      </c>
      <c r="E7" s="198" t="s">
        <v>25</v>
      </c>
      <c r="F7" s="190" t="s">
        <v>26</v>
      </c>
      <c r="G7" s="198" t="s">
        <v>27</v>
      </c>
      <c r="H7" s="190" t="s">
        <v>28</v>
      </c>
      <c r="I7" s="61" t="s">
        <v>29</v>
      </c>
      <c r="J7" s="62"/>
      <c r="K7" s="63"/>
      <c r="L7" s="64" t="s">
        <v>30</v>
      </c>
      <c r="M7" s="65"/>
      <c r="N7" s="66"/>
    </row>
    <row r="8" spans="1:14" s="60" customFormat="1" ht="60" customHeight="1" thickBot="1" x14ac:dyDescent="0.3">
      <c r="A8" s="193"/>
      <c r="B8" s="195"/>
      <c r="C8" s="197"/>
      <c r="D8" s="191"/>
      <c r="E8" s="199"/>
      <c r="F8" s="191"/>
      <c r="G8" s="199"/>
      <c r="H8" s="191"/>
      <c r="I8" s="67" t="s">
        <v>31</v>
      </c>
      <c r="J8" s="68" t="s">
        <v>32</v>
      </c>
      <c r="K8" s="69" t="s">
        <v>33</v>
      </c>
      <c r="L8" s="70" t="s">
        <v>31</v>
      </c>
      <c r="M8" s="68" t="s">
        <v>34</v>
      </c>
      <c r="N8" s="69" t="s">
        <v>33</v>
      </c>
    </row>
    <row r="9" spans="1:14" ht="15" x14ac:dyDescent="0.25">
      <c r="A9" s="71" t="s">
        <v>35</v>
      </c>
      <c r="B9" s="72" t="s">
        <v>36</v>
      </c>
      <c r="C9" s="73" t="s">
        <v>37</v>
      </c>
      <c r="D9" s="74" t="s">
        <v>38</v>
      </c>
      <c r="E9" s="75" t="s">
        <v>39</v>
      </c>
      <c r="F9" s="76" t="s">
        <v>35</v>
      </c>
      <c r="G9" s="77" t="s">
        <v>40</v>
      </c>
      <c r="H9" s="78" t="s">
        <v>41</v>
      </c>
      <c r="I9" s="77">
        <v>88</v>
      </c>
      <c r="J9" s="79">
        <v>99</v>
      </c>
      <c r="K9" s="76" t="s">
        <v>42</v>
      </c>
      <c r="L9" s="77">
        <v>8</v>
      </c>
      <c r="M9" s="80">
        <v>9</v>
      </c>
      <c r="N9" s="81" t="s">
        <v>42</v>
      </c>
    </row>
    <row r="10" spans="1:14" ht="15" x14ac:dyDescent="0.25">
      <c r="A10" s="71" t="s">
        <v>35</v>
      </c>
      <c r="B10" s="82" t="s">
        <v>43</v>
      </c>
      <c r="C10" s="83" t="s">
        <v>44</v>
      </c>
      <c r="D10" s="52" t="s">
        <v>45</v>
      </c>
      <c r="E10" s="77" t="s">
        <v>39</v>
      </c>
      <c r="F10" s="76" t="s">
        <v>35</v>
      </c>
      <c r="G10" s="77" t="s">
        <v>46</v>
      </c>
      <c r="H10" s="84" t="s">
        <v>47</v>
      </c>
      <c r="I10" s="77">
        <v>666</v>
      </c>
      <c r="J10" s="79">
        <v>777</v>
      </c>
      <c r="K10" s="76" t="s">
        <v>42</v>
      </c>
      <c r="L10" s="77">
        <v>66</v>
      </c>
      <c r="M10" s="79">
        <v>77</v>
      </c>
      <c r="N10" s="76" t="s">
        <v>42</v>
      </c>
    </row>
    <row r="11" spans="1:14" ht="15" x14ac:dyDescent="0.25">
      <c r="A11" s="71" t="s">
        <v>48</v>
      </c>
      <c r="B11" s="82" t="s">
        <v>49</v>
      </c>
      <c r="C11" s="83" t="s">
        <v>50</v>
      </c>
      <c r="E11" s="77" t="s">
        <v>39</v>
      </c>
      <c r="F11" s="76" t="s">
        <v>48</v>
      </c>
      <c r="G11" s="77" t="s">
        <v>51</v>
      </c>
      <c r="H11" s="85" t="s">
        <v>52</v>
      </c>
      <c r="I11" s="86">
        <v>13300</v>
      </c>
      <c r="J11" s="82">
        <v>25000</v>
      </c>
      <c r="K11" s="87" t="s">
        <v>42</v>
      </c>
      <c r="L11" s="86">
        <v>150</v>
      </c>
      <c r="M11" s="82">
        <v>300</v>
      </c>
      <c r="N11" s="88" t="s">
        <v>42</v>
      </c>
    </row>
    <row r="12" spans="1:14" ht="15" x14ac:dyDescent="0.25">
      <c r="A12" s="71" t="s">
        <v>48</v>
      </c>
      <c r="B12" s="82" t="s">
        <v>53</v>
      </c>
      <c r="C12" s="83" t="s">
        <v>54</v>
      </c>
      <c r="E12" s="77" t="s">
        <v>55</v>
      </c>
      <c r="F12" s="76" t="s">
        <v>56</v>
      </c>
      <c r="G12" s="77" t="s">
        <v>51</v>
      </c>
      <c r="H12" s="85" t="s">
        <v>52</v>
      </c>
      <c r="I12" s="86">
        <v>13300</v>
      </c>
      <c r="J12" s="82">
        <v>25000</v>
      </c>
      <c r="K12" s="87" t="s">
        <v>42</v>
      </c>
      <c r="L12" s="86">
        <v>150</v>
      </c>
      <c r="M12" s="82">
        <v>300</v>
      </c>
      <c r="N12" s="88" t="s">
        <v>42</v>
      </c>
    </row>
    <row r="13" spans="1:14" ht="15" x14ac:dyDescent="0.25">
      <c r="A13" s="71" t="s">
        <v>57</v>
      </c>
      <c r="B13" s="79"/>
      <c r="C13" s="83" t="s">
        <v>58</v>
      </c>
      <c r="D13" s="52" t="s">
        <v>59</v>
      </c>
      <c r="E13" s="86" t="s">
        <v>39</v>
      </c>
      <c r="F13" s="88" t="s">
        <v>60</v>
      </c>
      <c r="G13" s="77" t="s">
        <v>51</v>
      </c>
      <c r="H13" s="84" t="s">
        <v>52</v>
      </c>
      <c r="I13" s="77">
        <v>13300</v>
      </c>
      <c r="J13" s="79">
        <v>25000</v>
      </c>
      <c r="K13" s="76" t="s">
        <v>42</v>
      </c>
      <c r="L13" s="77">
        <v>150</v>
      </c>
      <c r="M13" s="79">
        <v>300</v>
      </c>
      <c r="N13" s="76" t="s">
        <v>42</v>
      </c>
    </row>
    <row r="14" spans="1:14" x14ac:dyDescent="0.25">
      <c r="A14" s="71" t="s">
        <v>61</v>
      </c>
      <c r="B14" s="79"/>
      <c r="C14" s="83" t="s">
        <v>62</v>
      </c>
      <c r="E14" s="77" t="s">
        <v>55</v>
      </c>
      <c r="F14" s="76" t="s">
        <v>63</v>
      </c>
      <c r="G14" s="77" t="s">
        <v>64</v>
      </c>
      <c r="H14" s="84" t="s">
        <v>65</v>
      </c>
      <c r="I14" s="77">
        <f>100/1000</f>
        <v>0.1</v>
      </c>
      <c r="J14" s="79">
        <f>150/1000</f>
        <v>0.15</v>
      </c>
      <c r="K14" s="76" t="s">
        <v>42</v>
      </c>
      <c r="L14" s="77">
        <f>10/1000</f>
        <v>0.01</v>
      </c>
      <c r="M14" s="79">
        <f>15/1000</f>
        <v>1.4999999999999999E-2</v>
      </c>
      <c r="N14" s="76" t="s">
        <v>42</v>
      </c>
    </row>
    <row r="15" spans="1:14" ht="15" x14ac:dyDescent="0.25">
      <c r="A15" s="71" t="s">
        <v>66</v>
      </c>
      <c r="B15" s="79"/>
      <c r="C15" s="89" t="s">
        <v>67</v>
      </c>
      <c r="E15" s="77"/>
      <c r="F15" s="76"/>
      <c r="G15" s="77"/>
      <c r="H15" s="84"/>
      <c r="I15" s="77"/>
      <c r="J15" s="79"/>
      <c r="K15" s="76"/>
      <c r="L15" s="77"/>
      <c r="M15" s="79"/>
      <c r="N15" s="76"/>
    </row>
    <row r="16" spans="1:14" ht="15" x14ac:dyDescent="0.25">
      <c r="A16" s="71" t="s">
        <v>68</v>
      </c>
      <c r="B16" s="79"/>
      <c r="C16" s="89" t="s">
        <v>69</v>
      </c>
      <c r="E16" s="77"/>
      <c r="F16" s="76"/>
      <c r="G16" s="77"/>
      <c r="H16" s="84"/>
      <c r="I16" s="77"/>
      <c r="J16" s="79"/>
      <c r="K16" s="76"/>
      <c r="L16" s="77"/>
      <c r="M16" s="79"/>
      <c r="N16" s="76"/>
    </row>
    <row r="17" spans="1:14" x14ac:dyDescent="0.25">
      <c r="A17" s="71"/>
      <c r="B17" s="79"/>
      <c r="C17" s="83"/>
      <c r="E17" s="77"/>
      <c r="F17" s="76"/>
      <c r="G17" s="77"/>
      <c r="H17" s="84"/>
      <c r="I17" s="77"/>
      <c r="J17" s="79"/>
      <c r="K17" s="76"/>
      <c r="L17" s="77"/>
      <c r="M17" s="79"/>
      <c r="N17" s="76"/>
    </row>
    <row r="18" spans="1:14" x14ac:dyDescent="0.25">
      <c r="A18" s="71"/>
      <c r="B18" s="79"/>
      <c r="C18" s="83"/>
      <c r="E18" s="77"/>
      <c r="F18" s="76"/>
      <c r="G18" s="77"/>
      <c r="H18" s="84"/>
      <c r="I18" s="77"/>
      <c r="J18" s="79"/>
      <c r="K18" s="76"/>
      <c r="L18" s="77"/>
      <c r="M18" s="79"/>
      <c r="N18" s="76"/>
    </row>
    <row r="19" spans="1:14" x14ac:dyDescent="0.25">
      <c r="A19" s="71"/>
      <c r="B19" s="79"/>
      <c r="C19" s="83"/>
      <c r="E19" s="77"/>
      <c r="F19" s="76"/>
      <c r="G19" s="77"/>
      <c r="H19" s="84"/>
      <c r="I19" s="77"/>
      <c r="J19" s="79"/>
      <c r="K19" s="76"/>
      <c r="L19" s="77"/>
      <c r="M19" s="79"/>
      <c r="N19" s="76"/>
    </row>
    <row r="20" spans="1:14" x14ac:dyDescent="0.25">
      <c r="A20" s="71"/>
      <c r="B20" s="79"/>
      <c r="C20" s="83"/>
      <c r="E20" s="77"/>
      <c r="F20" s="76"/>
      <c r="G20" s="77"/>
      <c r="H20" s="84"/>
      <c r="I20" s="77"/>
      <c r="J20" s="79"/>
      <c r="K20" s="76"/>
      <c r="L20" s="77"/>
      <c r="M20" s="79"/>
      <c r="N20" s="76"/>
    </row>
    <row r="21" spans="1:14" x14ac:dyDescent="0.25">
      <c r="A21" s="71"/>
      <c r="B21" s="79"/>
      <c r="C21" s="83"/>
      <c r="E21" s="77"/>
      <c r="F21" s="76"/>
      <c r="G21" s="77"/>
      <c r="H21" s="84"/>
      <c r="I21" s="77"/>
      <c r="J21" s="79"/>
      <c r="K21" s="76"/>
      <c r="L21" s="77"/>
      <c r="M21" s="79"/>
      <c r="N21" s="76"/>
    </row>
    <row r="22" spans="1:14" x14ac:dyDescent="0.25">
      <c r="A22" s="71"/>
      <c r="B22" s="79"/>
      <c r="C22" s="83"/>
      <c r="E22" s="77"/>
      <c r="F22" s="76"/>
      <c r="G22" s="77"/>
      <c r="H22" s="84"/>
      <c r="I22" s="77"/>
      <c r="J22" s="79"/>
      <c r="K22" s="76"/>
      <c r="L22" s="77"/>
      <c r="M22" s="79"/>
      <c r="N22" s="76"/>
    </row>
    <row r="23" spans="1:14" x14ac:dyDescent="0.25">
      <c r="A23" s="71"/>
      <c r="B23" s="79"/>
      <c r="C23" s="83"/>
      <c r="E23" s="77"/>
      <c r="F23" s="76"/>
      <c r="G23" s="77"/>
      <c r="H23" s="84"/>
      <c r="I23" s="77"/>
      <c r="J23" s="79"/>
      <c r="K23" s="76"/>
      <c r="L23" s="77"/>
      <c r="M23" s="79"/>
      <c r="N23" s="76"/>
    </row>
    <row r="24" spans="1:14" x14ac:dyDescent="0.25">
      <c r="A24" s="71"/>
      <c r="B24" s="79"/>
      <c r="C24" s="83"/>
      <c r="E24" s="77"/>
      <c r="F24" s="76"/>
      <c r="G24" s="77"/>
      <c r="H24" s="84"/>
      <c r="I24" s="77"/>
      <c r="J24" s="79"/>
      <c r="K24" s="76"/>
      <c r="L24" s="77"/>
      <c r="M24" s="79"/>
      <c r="N24" s="76"/>
    </row>
    <row r="25" spans="1:14" x14ac:dyDescent="0.25">
      <c r="A25" s="71"/>
      <c r="B25" s="79"/>
      <c r="C25" s="83"/>
      <c r="E25" s="77"/>
      <c r="F25" s="76"/>
      <c r="G25" s="77"/>
      <c r="H25" s="84"/>
      <c r="I25" s="77"/>
      <c r="J25" s="79"/>
      <c r="K25" s="76"/>
      <c r="L25" s="77"/>
      <c r="M25" s="79"/>
      <c r="N25" s="76"/>
    </row>
    <row r="26" spans="1:14" x14ac:dyDescent="0.25">
      <c r="A26" s="71"/>
      <c r="B26" s="79"/>
      <c r="C26" s="83"/>
      <c r="E26" s="77"/>
      <c r="F26" s="76"/>
      <c r="G26" s="77"/>
      <c r="H26" s="84"/>
      <c r="I26" s="77"/>
      <c r="J26" s="79"/>
      <c r="K26" s="76"/>
      <c r="L26" s="77"/>
      <c r="M26" s="79"/>
      <c r="N26" s="76"/>
    </row>
    <row r="27" spans="1:14" x14ac:dyDescent="0.25">
      <c r="A27" s="71"/>
      <c r="B27" s="79"/>
      <c r="C27" s="83"/>
      <c r="E27" s="77"/>
      <c r="F27" s="76"/>
      <c r="G27" s="77"/>
      <c r="H27" s="84"/>
      <c r="I27" s="77"/>
      <c r="J27" s="79"/>
      <c r="K27" s="76"/>
      <c r="L27" s="77"/>
      <c r="M27" s="79"/>
      <c r="N27" s="76"/>
    </row>
    <row r="28" spans="1:14" x14ac:dyDescent="0.25">
      <c r="A28" s="71"/>
      <c r="B28" s="79"/>
      <c r="C28" s="83"/>
      <c r="E28" s="77"/>
      <c r="F28" s="76"/>
      <c r="G28" s="77"/>
      <c r="H28" s="84"/>
      <c r="I28" s="77"/>
      <c r="J28" s="79"/>
      <c r="K28" s="76"/>
      <c r="L28" s="77"/>
      <c r="M28" s="79"/>
      <c r="N28" s="76"/>
    </row>
    <row r="29" spans="1:14" x14ac:dyDescent="0.25">
      <c r="A29" s="71"/>
      <c r="B29" s="79"/>
      <c r="C29" s="83"/>
      <c r="E29" s="77"/>
      <c r="F29" s="76"/>
      <c r="G29" s="77"/>
      <c r="H29" s="84"/>
      <c r="I29" s="77"/>
      <c r="J29" s="79"/>
      <c r="K29" s="76"/>
      <c r="L29" s="77"/>
      <c r="M29" s="79"/>
      <c r="N29" s="76"/>
    </row>
    <row r="30" spans="1:14" x14ac:dyDescent="0.25">
      <c r="A30" s="71"/>
      <c r="B30" s="79"/>
      <c r="C30" s="83"/>
      <c r="E30" s="77"/>
      <c r="F30" s="76"/>
      <c r="G30" s="77"/>
      <c r="H30" s="84"/>
      <c r="I30" s="77"/>
      <c r="J30" s="79"/>
      <c r="K30" s="76"/>
      <c r="L30" s="77"/>
      <c r="M30" s="79"/>
      <c r="N30" s="76"/>
    </row>
    <row r="31" spans="1:14" x14ac:dyDescent="0.25">
      <c r="A31" s="71"/>
      <c r="B31" s="79"/>
      <c r="C31" s="83"/>
      <c r="E31" s="77"/>
      <c r="F31" s="76"/>
      <c r="G31" s="77"/>
      <c r="H31" s="84"/>
      <c r="I31" s="77"/>
      <c r="J31" s="79"/>
      <c r="K31" s="76"/>
      <c r="L31" s="77"/>
      <c r="M31" s="79"/>
      <c r="N31" s="76"/>
    </row>
    <row r="32" spans="1:14" x14ac:dyDescent="0.25">
      <c r="A32" s="71"/>
      <c r="B32" s="79"/>
      <c r="C32" s="83"/>
      <c r="E32" s="77"/>
      <c r="F32" s="76"/>
      <c r="G32" s="77"/>
      <c r="H32" s="84"/>
      <c r="I32" s="77"/>
      <c r="J32" s="79"/>
      <c r="K32" s="76"/>
      <c r="L32" s="77"/>
      <c r="M32" s="79"/>
      <c r="N32" s="76"/>
    </row>
    <row r="33" spans="1:14" x14ac:dyDescent="0.25">
      <c r="A33" s="71"/>
      <c r="B33" s="79"/>
      <c r="C33" s="83"/>
      <c r="E33" s="77"/>
      <c r="F33" s="76"/>
      <c r="G33" s="77"/>
      <c r="H33" s="84"/>
      <c r="I33" s="77"/>
      <c r="J33" s="79"/>
      <c r="K33" s="76"/>
      <c r="L33" s="77"/>
      <c r="M33" s="79"/>
      <c r="N33" s="76"/>
    </row>
    <row r="34" spans="1:14" x14ac:dyDescent="0.25">
      <c r="A34" s="71"/>
      <c r="B34" s="79"/>
      <c r="C34" s="83"/>
      <c r="E34" s="77"/>
      <c r="F34" s="76"/>
      <c r="G34" s="77"/>
      <c r="H34" s="84"/>
      <c r="I34" s="77"/>
      <c r="J34" s="79"/>
      <c r="K34" s="76"/>
      <c r="L34" s="77"/>
      <c r="M34" s="79"/>
      <c r="N34" s="76"/>
    </row>
    <row r="35" spans="1:14" x14ac:dyDescent="0.25">
      <c r="A35" s="71"/>
      <c r="B35" s="79"/>
      <c r="C35" s="83"/>
      <c r="E35" s="77"/>
      <c r="F35" s="76"/>
      <c r="G35" s="77"/>
      <c r="H35" s="84"/>
      <c r="I35" s="77"/>
      <c r="J35" s="79"/>
      <c r="K35" s="76"/>
      <c r="L35" s="77"/>
      <c r="M35" s="79"/>
      <c r="N35" s="76"/>
    </row>
    <row r="36" spans="1:14" x14ac:dyDescent="0.25">
      <c r="A36" s="71"/>
      <c r="B36" s="79"/>
      <c r="C36" s="83"/>
      <c r="E36" s="77"/>
      <c r="F36" s="76"/>
      <c r="G36" s="77"/>
      <c r="H36" s="84"/>
      <c r="I36" s="77"/>
      <c r="J36" s="79"/>
      <c r="K36" s="76"/>
      <c r="L36" s="77"/>
      <c r="M36" s="79"/>
      <c r="N36" s="76"/>
    </row>
    <row r="37" spans="1:14" x14ac:dyDescent="0.25">
      <c r="A37" s="71"/>
      <c r="B37" s="79"/>
      <c r="C37" s="83"/>
      <c r="E37" s="77"/>
      <c r="F37" s="76"/>
      <c r="G37" s="77"/>
      <c r="H37" s="84"/>
      <c r="I37" s="77"/>
      <c r="J37" s="79"/>
      <c r="K37" s="76"/>
      <c r="L37" s="77"/>
      <c r="M37" s="79"/>
      <c r="N37" s="76"/>
    </row>
    <row r="38" spans="1:14" x14ac:dyDescent="0.25">
      <c r="A38" s="71"/>
      <c r="B38" s="79"/>
      <c r="C38" s="83"/>
      <c r="E38" s="77"/>
      <c r="F38" s="76"/>
      <c r="G38" s="77"/>
      <c r="H38" s="84"/>
      <c r="I38" s="77"/>
      <c r="J38" s="79"/>
      <c r="K38" s="76"/>
      <c r="L38" s="77"/>
      <c r="M38" s="79"/>
      <c r="N38" s="76"/>
    </row>
    <row r="39" spans="1:14" x14ac:dyDescent="0.25">
      <c r="A39" s="71"/>
      <c r="B39" s="79"/>
      <c r="C39" s="83"/>
      <c r="E39" s="77"/>
      <c r="F39" s="76"/>
      <c r="G39" s="77"/>
      <c r="H39" s="84"/>
      <c r="I39" s="77"/>
      <c r="J39" s="79"/>
      <c r="K39" s="76"/>
      <c r="L39" s="77"/>
      <c r="M39" s="79"/>
      <c r="N39" s="76"/>
    </row>
    <row r="40" spans="1:14" x14ac:dyDescent="0.25">
      <c r="A40" s="71"/>
      <c r="B40" s="79"/>
      <c r="C40" s="83"/>
      <c r="E40" s="77"/>
      <c r="F40" s="76"/>
      <c r="G40" s="77"/>
      <c r="H40" s="84"/>
      <c r="I40" s="77"/>
      <c r="J40" s="79"/>
      <c r="K40" s="76"/>
      <c r="L40" s="77"/>
      <c r="M40" s="79"/>
      <c r="N40" s="76"/>
    </row>
    <row r="41" spans="1:14" x14ac:dyDescent="0.25">
      <c r="A41" s="71"/>
      <c r="B41" s="79"/>
      <c r="C41" s="83"/>
      <c r="E41" s="77"/>
      <c r="F41" s="76"/>
      <c r="G41" s="77"/>
      <c r="H41" s="84"/>
      <c r="I41" s="77"/>
      <c r="J41" s="79"/>
      <c r="K41" s="76"/>
      <c r="L41" s="77"/>
      <c r="M41" s="79"/>
      <c r="N41" s="76"/>
    </row>
    <row r="42" spans="1:14" x14ac:dyDescent="0.25">
      <c r="A42" s="71"/>
      <c r="B42" s="79"/>
      <c r="C42" s="83"/>
      <c r="E42" s="77"/>
      <c r="F42" s="76"/>
      <c r="G42" s="77"/>
      <c r="H42" s="84"/>
      <c r="I42" s="77"/>
      <c r="J42" s="79"/>
      <c r="K42" s="76"/>
      <c r="L42" s="77"/>
      <c r="M42" s="79"/>
      <c r="N42" s="76"/>
    </row>
    <row r="43" spans="1:14" x14ac:dyDescent="0.25">
      <c r="A43" s="71"/>
      <c r="B43" s="79"/>
      <c r="C43" s="83"/>
      <c r="E43" s="77"/>
      <c r="F43" s="76"/>
      <c r="G43" s="77"/>
      <c r="H43" s="84"/>
      <c r="I43" s="77"/>
      <c r="J43" s="79"/>
      <c r="K43" s="76"/>
      <c r="L43" s="77"/>
      <c r="M43" s="79"/>
      <c r="N43" s="76"/>
    </row>
    <row r="44" spans="1:14" x14ac:dyDescent="0.25">
      <c r="A44" s="71"/>
      <c r="B44" s="79"/>
      <c r="C44" s="83"/>
      <c r="E44" s="77"/>
      <c r="F44" s="76"/>
      <c r="G44" s="77"/>
      <c r="H44" s="84"/>
      <c r="I44" s="77"/>
      <c r="J44" s="79"/>
      <c r="K44" s="76"/>
      <c r="L44" s="77"/>
      <c r="M44" s="79"/>
      <c r="N44" s="76"/>
    </row>
    <row r="45" spans="1:14" x14ac:dyDescent="0.25">
      <c r="A45" s="71"/>
      <c r="B45" s="79"/>
      <c r="C45" s="83"/>
      <c r="E45" s="77"/>
      <c r="F45" s="76"/>
      <c r="G45" s="77"/>
      <c r="H45" s="84"/>
      <c r="I45" s="77"/>
      <c r="J45" s="79"/>
      <c r="K45" s="76"/>
      <c r="L45" s="77"/>
      <c r="M45" s="79"/>
      <c r="N45" s="76"/>
    </row>
    <row r="46" spans="1:14" x14ac:dyDescent="0.25">
      <c r="A46" s="71"/>
      <c r="B46" s="79"/>
      <c r="C46" s="83"/>
      <c r="E46" s="77"/>
      <c r="F46" s="76"/>
      <c r="G46" s="77"/>
      <c r="H46" s="84"/>
      <c r="I46" s="77"/>
      <c r="J46" s="79"/>
      <c r="K46" s="76"/>
      <c r="L46" s="77"/>
      <c r="M46" s="79"/>
      <c r="N46" s="76"/>
    </row>
    <row r="47" spans="1:14" x14ac:dyDescent="0.25">
      <c r="A47" s="71"/>
      <c r="B47" s="79"/>
      <c r="C47" s="83"/>
      <c r="E47" s="77"/>
      <c r="F47" s="76"/>
      <c r="G47" s="77"/>
      <c r="H47" s="84"/>
      <c r="I47" s="77"/>
      <c r="J47" s="79"/>
      <c r="K47" s="76"/>
      <c r="L47" s="77"/>
      <c r="M47" s="79"/>
      <c r="N47" s="76"/>
    </row>
    <row r="48" spans="1:14" x14ac:dyDescent="0.25">
      <c r="A48" s="71"/>
      <c r="B48" s="79"/>
      <c r="C48" s="83"/>
      <c r="E48" s="77"/>
      <c r="F48" s="76"/>
      <c r="G48" s="77"/>
      <c r="H48" s="84"/>
      <c r="I48" s="77"/>
      <c r="J48" s="79"/>
      <c r="K48" s="76"/>
      <c r="L48" s="77"/>
      <c r="M48" s="79"/>
      <c r="N48" s="76"/>
    </row>
    <row r="49" spans="1:14" x14ac:dyDescent="0.25">
      <c r="A49" s="71"/>
      <c r="B49" s="79"/>
      <c r="C49" s="83"/>
      <c r="E49" s="77"/>
      <c r="F49" s="76"/>
      <c r="G49" s="77"/>
      <c r="H49" s="84"/>
      <c r="I49" s="77"/>
      <c r="J49" s="79"/>
      <c r="K49" s="76"/>
      <c r="L49" s="77"/>
      <c r="M49" s="79"/>
      <c r="N49" s="76"/>
    </row>
    <row r="50" spans="1:14" x14ac:dyDescent="0.25">
      <c r="A50" s="71"/>
      <c r="B50" s="79"/>
      <c r="C50" s="83"/>
      <c r="E50" s="77"/>
      <c r="F50" s="76"/>
      <c r="G50" s="77"/>
      <c r="H50" s="84"/>
      <c r="I50" s="77"/>
      <c r="J50" s="79"/>
      <c r="K50" s="76"/>
      <c r="L50" s="77"/>
      <c r="M50" s="79"/>
      <c r="N50" s="76"/>
    </row>
    <row r="51" spans="1:14" x14ac:dyDescent="0.25">
      <c r="A51" s="71"/>
      <c r="B51" s="79"/>
      <c r="C51" s="83"/>
      <c r="E51" s="77"/>
      <c r="F51" s="76"/>
      <c r="G51" s="77"/>
      <c r="H51" s="84"/>
      <c r="I51" s="77"/>
      <c r="J51" s="79"/>
      <c r="K51" s="76"/>
      <c r="L51" s="77"/>
      <c r="M51" s="79"/>
      <c r="N51" s="76"/>
    </row>
    <row r="52" spans="1:14" x14ac:dyDescent="0.25">
      <c r="A52" s="71"/>
      <c r="B52" s="79"/>
      <c r="C52" s="83"/>
      <c r="E52" s="77"/>
      <c r="F52" s="76"/>
      <c r="G52" s="77"/>
      <c r="H52" s="84"/>
      <c r="I52" s="77"/>
      <c r="J52" s="79"/>
      <c r="K52" s="76"/>
      <c r="L52" s="77"/>
      <c r="M52" s="79"/>
      <c r="N52" s="76"/>
    </row>
    <row r="53" spans="1:14" x14ac:dyDescent="0.25">
      <c r="A53" s="71"/>
      <c r="B53" s="79"/>
      <c r="C53" s="83"/>
      <c r="E53" s="77"/>
      <c r="F53" s="76"/>
      <c r="G53" s="77"/>
      <c r="H53" s="84"/>
      <c r="I53" s="77"/>
      <c r="J53" s="79"/>
      <c r="K53" s="76"/>
      <c r="L53" s="77"/>
      <c r="M53" s="79"/>
      <c r="N53" s="76"/>
    </row>
    <row r="54" spans="1:14" x14ac:dyDescent="0.25">
      <c r="A54" s="71"/>
      <c r="B54" s="79"/>
      <c r="C54" s="83"/>
      <c r="E54" s="77"/>
      <c r="F54" s="76"/>
      <c r="G54" s="77"/>
      <c r="H54" s="84"/>
      <c r="I54" s="77"/>
      <c r="J54" s="79"/>
      <c r="K54" s="76"/>
      <c r="L54" s="77"/>
      <c r="M54" s="79"/>
      <c r="N54" s="76"/>
    </row>
    <row r="55" spans="1:14" x14ac:dyDescent="0.25">
      <c r="A55" s="71"/>
      <c r="B55" s="79"/>
      <c r="C55" s="83"/>
      <c r="E55" s="77"/>
      <c r="F55" s="76"/>
      <c r="G55" s="77"/>
      <c r="H55" s="84"/>
      <c r="I55" s="77"/>
      <c r="J55" s="79"/>
      <c r="K55" s="76"/>
      <c r="L55" s="77"/>
      <c r="M55" s="79"/>
      <c r="N55" s="76"/>
    </row>
    <row r="56" spans="1:14" x14ac:dyDescent="0.25">
      <c r="A56" s="71"/>
      <c r="B56" s="79"/>
      <c r="C56" s="83"/>
      <c r="E56" s="77"/>
      <c r="F56" s="76"/>
      <c r="G56" s="77"/>
      <c r="H56" s="84"/>
      <c r="I56" s="77"/>
      <c r="J56" s="79"/>
      <c r="K56" s="76"/>
      <c r="L56" s="77"/>
      <c r="M56" s="79"/>
      <c r="N56" s="76"/>
    </row>
    <row r="57" spans="1:14" x14ac:dyDescent="0.25">
      <c r="A57" s="71"/>
      <c r="B57" s="79"/>
      <c r="C57" s="83"/>
      <c r="E57" s="77"/>
      <c r="F57" s="76"/>
      <c r="G57" s="77"/>
      <c r="H57" s="84"/>
      <c r="I57" s="77"/>
      <c r="J57" s="79"/>
      <c r="K57" s="76"/>
      <c r="L57" s="77"/>
      <c r="M57" s="79"/>
      <c r="N57" s="76"/>
    </row>
    <row r="58" spans="1:14" x14ac:dyDescent="0.25">
      <c r="A58" s="71"/>
      <c r="B58" s="79"/>
      <c r="C58" s="83"/>
      <c r="E58" s="77"/>
      <c r="F58" s="76"/>
      <c r="G58" s="77"/>
      <c r="H58" s="84"/>
      <c r="I58" s="77"/>
      <c r="J58" s="79"/>
      <c r="K58" s="76"/>
      <c r="L58" s="77"/>
      <c r="M58" s="79"/>
      <c r="N58" s="76"/>
    </row>
    <row r="59" spans="1:14" x14ac:dyDescent="0.25">
      <c r="A59" s="71"/>
      <c r="B59" s="79"/>
      <c r="C59" s="83"/>
      <c r="E59" s="77"/>
      <c r="F59" s="76"/>
      <c r="G59" s="77"/>
      <c r="H59" s="84"/>
      <c r="I59" s="77"/>
      <c r="J59" s="79"/>
      <c r="K59" s="76"/>
      <c r="L59" s="77"/>
      <c r="M59" s="79"/>
      <c r="N59" s="76"/>
    </row>
    <row r="60" spans="1:14" x14ac:dyDescent="0.25">
      <c r="A60" s="71"/>
      <c r="B60" s="79"/>
      <c r="C60" s="83"/>
      <c r="E60" s="77"/>
      <c r="F60" s="76"/>
      <c r="G60" s="77"/>
      <c r="H60" s="84"/>
      <c r="I60" s="77"/>
      <c r="J60" s="79"/>
      <c r="K60" s="76"/>
      <c r="L60" s="77"/>
      <c r="M60" s="79"/>
      <c r="N60" s="76"/>
    </row>
    <row r="61" spans="1:14" x14ac:dyDescent="0.25">
      <c r="A61" s="71"/>
      <c r="B61" s="79"/>
      <c r="C61" s="83"/>
      <c r="E61" s="77"/>
      <c r="F61" s="76"/>
      <c r="G61" s="77"/>
      <c r="H61" s="84"/>
      <c r="I61" s="77"/>
      <c r="J61" s="79"/>
      <c r="K61" s="76"/>
      <c r="L61" s="77"/>
      <c r="M61" s="79"/>
      <c r="N61" s="76"/>
    </row>
    <row r="62" spans="1:14" x14ac:dyDescent="0.25">
      <c r="A62" s="71"/>
      <c r="B62" s="79"/>
      <c r="C62" s="83"/>
      <c r="E62" s="77"/>
      <c r="F62" s="76"/>
      <c r="G62" s="77"/>
      <c r="H62" s="84"/>
      <c r="I62" s="77"/>
      <c r="J62" s="79"/>
      <c r="K62" s="76"/>
      <c r="L62" s="77"/>
      <c r="M62" s="79"/>
      <c r="N62" s="76"/>
    </row>
    <row r="63" spans="1:14" x14ac:dyDescent="0.25">
      <c r="A63" s="71"/>
      <c r="B63" s="79"/>
      <c r="C63" s="83"/>
      <c r="E63" s="77"/>
      <c r="F63" s="76"/>
      <c r="G63" s="77"/>
      <c r="H63" s="84"/>
      <c r="I63" s="77"/>
      <c r="J63" s="79"/>
      <c r="K63" s="76"/>
      <c r="L63" s="77"/>
      <c r="M63" s="79"/>
      <c r="N63" s="76"/>
    </row>
    <row r="64" spans="1:14" x14ac:dyDescent="0.25">
      <c r="A64" s="71"/>
      <c r="B64" s="79"/>
      <c r="C64" s="83"/>
      <c r="E64" s="77"/>
      <c r="F64" s="76"/>
      <c r="G64" s="77"/>
      <c r="H64" s="84"/>
      <c r="I64" s="77"/>
      <c r="J64" s="79"/>
      <c r="K64" s="76"/>
      <c r="L64" s="77"/>
      <c r="M64" s="79"/>
      <c r="N64" s="76"/>
    </row>
    <row r="65" spans="1:14" x14ac:dyDescent="0.25">
      <c r="A65" s="71"/>
      <c r="B65" s="79"/>
      <c r="C65" s="83"/>
      <c r="E65" s="77"/>
      <c r="F65" s="76"/>
      <c r="G65" s="77"/>
      <c r="H65" s="84"/>
      <c r="I65" s="77"/>
      <c r="J65" s="79"/>
      <c r="K65" s="76"/>
      <c r="L65" s="77"/>
      <c r="M65" s="79"/>
      <c r="N65" s="76"/>
    </row>
    <row r="66" spans="1:14" x14ac:dyDescent="0.25">
      <c r="A66" s="71"/>
      <c r="B66" s="79"/>
      <c r="C66" s="83"/>
      <c r="E66" s="77"/>
      <c r="F66" s="76"/>
      <c r="G66" s="77"/>
      <c r="H66" s="84"/>
      <c r="I66" s="77"/>
      <c r="J66" s="79"/>
      <c r="K66" s="76"/>
      <c r="L66" s="77"/>
      <c r="M66" s="79"/>
      <c r="N66" s="76"/>
    </row>
    <row r="67" spans="1:14" x14ac:dyDescent="0.25">
      <c r="A67" s="71"/>
      <c r="B67" s="79"/>
      <c r="C67" s="83"/>
      <c r="E67" s="77"/>
      <c r="F67" s="76"/>
      <c r="G67" s="77"/>
      <c r="H67" s="84"/>
      <c r="I67" s="77"/>
      <c r="J67" s="79"/>
      <c r="K67" s="76"/>
      <c r="L67" s="77"/>
      <c r="M67" s="79"/>
      <c r="N67" s="76"/>
    </row>
    <row r="68" spans="1:14" x14ac:dyDescent="0.25">
      <c r="A68" s="71"/>
      <c r="B68" s="79"/>
      <c r="C68" s="83"/>
      <c r="E68" s="77"/>
      <c r="F68" s="76"/>
      <c r="G68" s="77"/>
      <c r="H68" s="84"/>
      <c r="I68" s="77"/>
      <c r="J68" s="79"/>
      <c r="K68" s="76"/>
      <c r="L68" s="77"/>
      <c r="M68" s="79"/>
      <c r="N68" s="76"/>
    </row>
    <row r="69" spans="1:14" x14ac:dyDescent="0.25">
      <c r="A69" s="71"/>
      <c r="B69" s="79"/>
      <c r="C69" s="83"/>
      <c r="E69" s="77"/>
      <c r="F69" s="76"/>
      <c r="G69" s="77"/>
      <c r="H69" s="84"/>
      <c r="I69" s="77"/>
      <c r="J69" s="79"/>
      <c r="K69" s="76"/>
      <c r="L69" s="77"/>
      <c r="M69" s="79"/>
      <c r="N69" s="76"/>
    </row>
    <row r="70" spans="1:14" x14ac:dyDescent="0.25">
      <c r="A70" s="71"/>
      <c r="B70" s="79"/>
      <c r="C70" s="83"/>
      <c r="E70" s="77"/>
      <c r="F70" s="76"/>
      <c r="G70" s="77"/>
      <c r="H70" s="84"/>
      <c r="I70" s="77"/>
      <c r="J70" s="79"/>
      <c r="K70" s="76"/>
      <c r="L70" s="77"/>
      <c r="M70" s="79"/>
      <c r="N70" s="76"/>
    </row>
    <row r="71" spans="1:14" x14ac:dyDescent="0.25">
      <c r="A71" s="71"/>
      <c r="B71" s="79"/>
      <c r="C71" s="83"/>
      <c r="E71" s="77"/>
      <c r="F71" s="76"/>
      <c r="G71" s="77"/>
      <c r="H71" s="84"/>
      <c r="I71" s="77"/>
      <c r="J71" s="79"/>
      <c r="K71" s="76"/>
      <c r="L71" s="77"/>
      <c r="M71" s="79"/>
      <c r="N71" s="76"/>
    </row>
    <row r="72" spans="1:14" x14ac:dyDescent="0.25">
      <c r="A72" s="71"/>
      <c r="B72" s="79"/>
      <c r="C72" s="83"/>
      <c r="E72" s="77"/>
      <c r="F72" s="76"/>
      <c r="G72" s="77"/>
      <c r="H72" s="84"/>
      <c r="I72" s="77"/>
      <c r="J72" s="79"/>
      <c r="K72" s="76"/>
      <c r="L72" s="77"/>
      <c r="M72" s="79"/>
      <c r="N72" s="76"/>
    </row>
    <row r="73" spans="1:14" x14ac:dyDescent="0.25">
      <c r="A73" s="71"/>
      <c r="B73" s="79"/>
      <c r="C73" s="83"/>
      <c r="E73" s="77"/>
      <c r="F73" s="76"/>
      <c r="G73" s="77"/>
      <c r="H73" s="84"/>
      <c r="I73" s="77"/>
      <c r="J73" s="79"/>
      <c r="K73" s="76"/>
      <c r="L73" s="77"/>
      <c r="M73" s="79"/>
      <c r="N73" s="76"/>
    </row>
    <row r="74" spans="1:14" x14ac:dyDescent="0.25">
      <c r="A74" s="71"/>
      <c r="B74" s="79"/>
      <c r="C74" s="83"/>
      <c r="E74" s="77"/>
      <c r="F74" s="76"/>
      <c r="G74" s="77"/>
      <c r="H74" s="84"/>
      <c r="I74" s="77"/>
      <c r="J74" s="79"/>
      <c r="K74" s="76"/>
      <c r="L74" s="77"/>
      <c r="M74" s="79"/>
      <c r="N74" s="76"/>
    </row>
    <row r="75" spans="1:14" x14ac:dyDescent="0.25">
      <c r="A75" s="71"/>
      <c r="B75" s="79"/>
      <c r="C75" s="83"/>
      <c r="E75" s="77"/>
      <c r="F75" s="76"/>
      <c r="G75" s="77"/>
      <c r="H75" s="84"/>
      <c r="I75" s="77"/>
      <c r="J75" s="79"/>
      <c r="K75" s="76"/>
      <c r="L75" s="77"/>
      <c r="M75" s="79"/>
      <c r="N75" s="76"/>
    </row>
    <row r="76" spans="1:14" x14ac:dyDescent="0.25">
      <c r="A76" s="71"/>
      <c r="B76" s="79"/>
      <c r="C76" s="83"/>
      <c r="E76" s="77"/>
      <c r="F76" s="76"/>
      <c r="G76" s="77"/>
      <c r="H76" s="84"/>
      <c r="I76" s="77"/>
      <c r="J76" s="79"/>
      <c r="K76" s="76"/>
      <c r="L76" s="77"/>
      <c r="M76" s="79"/>
      <c r="N76" s="76"/>
    </row>
    <row r="77" spans="1:14" x14ac:dyDescent="0.25">
      <c r="A77" s="71"/>
      <c r="B77" s="79"/>
      <c r="C77" s="83"/>
      <c r="E77" s="77"/>
      <c r="F77" s="76"/>
      <c r="G77" s="77"/>
      <c r="H77" s="84"/>
      <c r="I77" s="77"/>
      <c r="J77" s="79"/>
      <c r="K77" s="76"/>
      <c r="L77" s="77"/>
      <c r="M77" s="79"/>
      <c r="N77" s="76"/>
    </row>
    <row r="78" spans="1:14" x14ac:dyDescent="0.25">
      <c r="A78" s="71"/>
      <c r="B78" s="79"/>
      <c r="C78" s="83"/>
      <c r="E78" s="77"/>
      <c r="F78" s="76"/>
      <c r="G78" s="77"/>
      <c r="H78" s="84"/>
      <c r="I78" s="77"/>
      <c r="J78" s="79"/>
      <c r="K78" s="76"/>
      <c r="L78" s="77"/>
      <c r="M78" s="79"/>
      <c r="N78" s="76"/>
    </row>
    <row r="79" spans="1:14" x14ac:dyDescent="0.25">
      <c r="A79" s="71"/>
      <c r="B79" s="79"/>
      <c r="C79" s="83"/>
      <c r="E79" s="77"/>
      <c r="F79" s="76"/>
      <c r="G79" s="77"/>
      <c r="H79" s="84"/>
      <c r="I79" s="77"/>
      <c r="J79" s="79"/>
      <c r="K79" s="76"/>
      <c r="L79" s="77"/>
      <c r="M79" s="79"/>
      <c r="N79" s="76"/>
    </row>
    <row r="80" spans="1:14" x14ac:dyDescent="0.25">
      <c r="A80" s="71"/>
      <c r="B80" s="79"/>
      <c r="C80" s="83"/>
      <c r="E80" s="77"/>
      <c r="F80" s="76"/>
      <c r="G80" s="77"/>
      <c r="H80" s="84"/>
      <c r="I80" s="77"/>
      <c r="J80" s="79"/>
      <c r="K80" s="76"/>
      <c r="L80" s="77"/>
      <c r="M80" s="79"/>
      <c r="N80" s="76"/>
    </row>
    <row r="81" spans="1:14" x14ac:dyDescent="0.25">
      <c r="A81" s="71"/>
      <c r="B81" s="79"/>
      <c r="C81" s="83"/>
      <c r="E81" s="77"/>
      <c r="F81" s="76"/>
      <c r="G81" s="77"/>
      <c r="H81" s="84"/>
      <c r="I81" s="77"/>
      <c r="J81" s="79"/>
      <c r="K81" s="76"/>
      <c r="L81" s="77"/>
      <c r="M81" s="79"/>
      <c r="N81" s="76"/>
    </row>
    <row r="82" spans="1:14" x14ac:dyDescent="0.25">
      <c r="A82" s="71"/>
      <c r="B82" s="79"/>
      <c r="C82" s="83"/>
      <c r="E82" s="77"/>
      <c r="F82" s="76"/>
      <c r="G82" s="77"/>
      <c r="H82" s="84"/>
      <c r="I82" s="77"/>
      <c r="J82" s="79"/>
      <c r="K82" s="76"/>
      <c r="L82" s="77"/>
      <c r="M82" s="79"/>
      <c r="N82" s="76"/>
    </row>
    <row r="83" spans="1:14" x14ac:dyDescent="0.25">
      <c r="A83" s="71"/>
      <c r="B83" s="79"/>
      <c r="C83" s="83"/>
      <c r="E83" s="77"/>
      <c r="F83" s="76"/>
      <c r="G83" s="77"/>
      <c r="H83" s="84"/>
      <c r="I83" s="77"/>
      <c r="J83" s="79"/>
      <c r="K83" s="76"/>
      <c r="L83" s="77"/>
      <c r="M83" s="79"/>
      <c r="N83" s="76"/>
    </row>
    <row r="84" spans="1:14" x14ac:dyDescent="0.25">
      <c r="A84" s="71"/>
      <c r="B84" s="79"/>
      <c r="C84" s="83"/>
      <c r="E84" s="77"/>
      <c r="F84" s="76"/>
      <c r="G84" s="77"/>
      <c r="H84" s="84"/>
      <c r="I84" s="77"/>
      <c r="J84" s="79"/>
      <c r="K84" s="76"/>
      <c r="L84" s="77"/>
      <c r="M84" s="79"/>
      <c r="N84" s="76"/>
    </row>
    <row r="85" spans="1:14" x14ac:dyDescent="0.25">
      <c r="A85" s="71"/>
      <c r="B85" s="79"/>
      <c r="C85" s="83"/>
      <c r="E85" s="77"/>
      <c r="F85" s="76"/>
      <c r="G85" s="77"/>
      <c r="H85" s="84"/>
      <c r="I85" s="77"/>
      <c r="J85" s="79"/>
      <c r="K85" s="76"/>
      <c r="L85" s="77"/>
      <c r="M85" s="79"/>
      <c r="N85" s="76"/>
    </row>
    <row r="86" spans="1:14" x14ac:dyDescent="0.25">
      <c r="A86" s="71"/>
      <c r="B86" s="79"/>
      <c r="C86" s="83"/>
      <c r="E86" s="77"/>
      <c r="F86" s="76"/>
      <c r="G86" s="77"/>
      <c r="H86" s="84"/>
      <c r="I86" s="77"/>
      <c r="J86" s="79"/>
      <c r="K86" s="76"/>
      <c r="L86" s="77"/>
      <c r="M86" s="79"/>
      <c r="N86" s="76"/>
    </row>
    <row r="87" spans="1:14" x14ac:dyDescent="0.25">
      <c r="A87" s="71"/>
      <c r="B87" s="79"/>
      <c r="C87" s="83"/>
      <c r="E87" s="77"/>
      <c r="F87" s="76"/>
      <c r="G87" s="77"/>
      <c r="H87" s="84"/>
      <c r="I87" s="77"/>
      <c r="J87" s="79"/>
      <c r="K87" s="76"/>
      <c r="L87" s="77"/>
      <c r="M87" s="79"/>
      <c r="N87" s="76"/>
    </row>
    <row r="88" spans="1:14" x14ac:dyDescent="0.25">
      <c r="A88" s="71"/>
      <c r="B88" s="79"/>
      <c r="C88" s="83"/>
      <c r="E88" s="77"/>
      <c r="F88" s="76"/>
      <c r="G88" s="77"/>
      <c r="H88" s="84"/>
      <c r="I88" s="77"/>
      <c r="J88" s="79"/>
      <c r="K88" s="76"/>
      <c r="L88" s="77"/>
      <c r="M88" s="79"/>
      <c r="N88" s="76"/>
    </row>
    <row r="89" spans="1:14" x14ac:dyDescent="0.25">
      <c r="A89" s="71"/>
      <c r="B89" s="79"/>
      <c r="C89" s="83"/>
      <c r="E89" s="77"/>
      <c r="F89" s="76"/>
      <c r="G89" s="77"/>
      <c r="H89" s="84"/>
      <c r="I89" s="77"/>
      <c r="J89" s="79"/>
      <c r="K89" s="76"/>
      <c r="L89" s="77"/>
      <c r="M89" s="79"/>
      <c r="N89" s="76"/>
    </row>
    <row r="90" spans="1:14" x14ac:dyDescent="0.25">
      <c r="A90" s="71"/>
      <c r="B90" s="79"/>
      <c r="C90" s="83"/>
      <c r="E90" s="77"/>
      <c r="F90" s="76"/>
      <c r="G90" s="77"/>
      <c r="H90" s="84"/>
      <c r="I90" s="77"/>
      <c r="J90" s="79"/>
      <c r="K90" s="76"/>
      <c r="L90" s="77"/>
      <c r="M90" s="79"/>
      <c r="N90" s="76"/>
    </row>
    <row r="91" spans="1:14" x14ac:dyDescent="0.25">
      <c r="A91" s="71"/>
      <c r="B91" s="79"/>
      <c r="C91" s="83"/>
      <c r="E91" s="77"/>
      <c r="F91" s="76"/>
      <c r="G91" s="77"/>
      <c r="H91" s="84"/>
      <c r="I91" s="77"/>
      <c r="J91" s="79"/>
      <c r="K91" s="76"/>
      <c r="L91" s="77"/>
      <c r="M91" s="79"/>
      <c r="N91" s="76"/>
    </row>
    <row r="92" spans="1:14" x14ac:dyDescent="0.25">
      <c r="A92" s="71"/>
      <c r="B92" s="79"/>
      <c r="C92" s="83"/>
      <c r="E92" s="77"/>
      <c r="F92" s="76"/>
      <c r="G92" s="77"/>
      <c r="H92" s="84"/>
      <c r="I92" s="77"/>
      <c r="J92" s="79"/>
      <c r="K92" s="76"/>
      <c r="L92" s="77"/>
      <c r="M92" s="79"/>
      <c r="N92" s="76"/>
    </row>
    <row r="93" spans="1:14" x14ac:dyDescent="0.25">
      <c r="A93" s="71"/>
      <c r="B93" s="79"/>
      <c r="C93" s="83"/>
      <c r="E93" s="77"/>
      <c r="F93" s="76"/>
      <c r="G93" s="77"/>
      <c r="H93" s="84"/>
      <c r="I93" s="77"/>
      <c r="J93" s="79"/>
      <c r="K93" s="76"/>
      <c r="L93" s="77"/>
      <c r="M93" s="79"/>
      <c r="N93" s="76"/>
    </row>
    <row r="94" spans="1:14" x14ac:dyDescent="0.25">
      <c r="A94" s="71"/>
      <c r="B94" s="79"/>
      <c r="C94" s="83"/>
      <c r="E94" s="77"/>
      <c r="F94" s="76"/>
      <c r="G94" s="77"/>
      <c r="H94" s="84"/>
      <c r="I94" s="77"/>
      <c r="J94" s="79"/>
      <c r="K94" s="76"/>
      <c r="L94" s="77"/>
      <c r="M94" s="79"/>
      <c r="N94" s="76"/>
    </row>
    <row r="95" spans="1:14" x14ac:dyDescent="0.25">
      <c r="A95" s="71"/>
      <c r="B95" s="79"/>
      <c r="C95" s="83"/>
      <c r="E95" s="77"/>
      <c r="F95" s="76"/>
      <c r="G95" s="77"/>
      <c r="H95" s="84"/>
      <c r="I95" s="77"/>
      <c r="J95" s="79"/>
      <c r="K95" s="76"/>
      <c r="L95" s="77"/>
      <c r="M95" s="79"/>
      <c r="N95" s="76"/>
    </row>
    <row r="96" spans="1:14" x14ac:dyDescent="0.25">
      <c r="A96" s="71"/>
      <c r="B96" s="79"/>
      <c r="C96" s="83"/>
      <c r="E96" s="77"/>
      <c r="F96" s="76"/>
      <c r="G96" s="77"/>
      <c r="H96" s="84"/>
      <c r="I96" s="77"/>
      <c r="J96" s="79"/>
      <c r="K96" s="76"/>
      <c r="L96" s="77"/>
      <c r="M96" s="79"/>
      <c r="N96" s="76"/>
    </row>
    <row r="97" spans="1:14" x14ac:dyDescent="0.25">
      <c r="A97" s="71"/>
      <c r="B97" s="79"/>
      <c r="C97" s="83"/>
      <c r="E97" s="77"/>
      <c r="F97" s="76"/>
      <c r="G97" s="77"/>
      <c r="H97" s="84"/>
      <c r="I97" s="77"/>
      <c r="J97" s="79"/>
      <c r="K97" s="76"/>
      <c r="L97" s="77"/>
      <c r="M97" s="79"/>
      <c r="N97" s="76"/>
    </row>
    <row r="98" spans="1:14" x14ac:dyDescent="0.25">
      <c r="A98" s="71"/>
      <c r="B98" s="79"/>
      <c r="C98" s="83"/>
      <c r="E98" s="77"/>
      <c r="F98" s="76"/>
      <c r="G98" s="77"/>
      <c r="H98" s="84"/>
      <c r="I98" s="77"/>
      <c r="J98" s="79"/>
      <c r="K98" s="76"/>
      <c r="L98" s="77"/>
      <c r="M98" s="79"/>
      <c r="N98" s="76"/>
    </row>
    <row r="99" spans="1:14" x14ac:dyDescent="0.25">
      <c r="A99" s="71"/>
      <c r="B99" s="79"/>
      <c r="C99" s="83"/>
      <c r="E99" s="77"/>
      <c r="F99" s="76"/>
      <c r="G99" s="77"/>
      <c r="H99" s="84"/>
      <c r="I99" s="77"/>
      <c r="J99" s="79"/>
      <c r="K99" s="76"/>
      <c r="L99" s="77"/>
      <c r="M99" s="79"/>
      <c r="N99" s="76"/>
    </row>
    <row r="100" spans="1:14" x14ac:dyDescent="0.25">
      <c r="A100" s="71"/>
      <c r="B100" s="79"/>
      <c r="C100" s="83"/>
      <c r="E100" s="77"/>
      <c r="F100" s="76"/>
      <c r="G100" s="77"/>
      <c r="H100" s="84"/>
      <c r="I100" s="77"/>
      <c r="J100" s="79"/>
      <c r="K100" s="76"/>
      <c r="L100" s="77"/>
      <c r="M100" s="79"/>
      <c r="N100" s="76"/>
    </row>
    <row r="101" spans="1:14" x14ac:dyDescent="0.25">
      <c r="A101" s="71"/>
      <c r="B101" s="79"/>
      <c r="C101" s="83"/>
      <c r="E101" s="77"/>
      <c r="F101" s="76"/>
      <c r="G101" s="77"/>
      <c r="H101" s="84"/>
      <c r="I101" s="77"/>
      <c r="J101" s="79"/>
      <c r="K101" s="76"/>
      <c r="L101" s="77"/>
      <c r="M101" s="79"/>
      <c r="N101" s="76"/>
    </row>
    <row r="102" spans="1:14" x14ac:dyDescent="0.25">
      <c r="A102" s="71"/>
      <c r="B102" s="79"/>
      <c r="C102" s="83"/>
      <c r="E102" s="77"/>
      <c r="F102" s="76"/>
      <c r="G102" s="77"/>
      <c r="H102" s="84"/>
      <c r="I102" s="77"/>
      <c r="J102" s="79"/>
      <c r="K102" s="76"/>
      <c r="L102" s="77"/>
      <c r="M102" s="79"/>
      <c r="N102" s="76"/>
    </row>
    <row r="103" spans="1:14" x14ac:dyDescent="0.25">
      <c r="A103" s="71"/>
      <c r="B103" s="79"/>
      <c r="C103" s="83"/>
      <c r="E103" s="77"/>
      <c r="F103" s="76"/>
      <c r="G103" s="77"/>
      <c r="H103" s="84"/>
      <c r="I103" s="77"/>
      <c r="J103" s="79"/>
      <c r="K103" s="76"/>
      <c r="L103" s="77"/>
      <c r="M103" s="79"/>
      <c r="N103" s="76"/>
    </row>
    <row r="104" spans="1:14" x14ac:dyDescent="0.25">
      <c r="A104" s="71"/>
      <c r="B104" s="79"/>
      <c r="C104" s="83"/>
      <c r="E104" s="77"/>
      <c r="F104" s="76"/>
      <c r="G104" s="77"/>
      <c r="H104" s="84"/>
      <c r="I104" s="77"/>
      <c r="J104" s="79"/>
      <c r="K104" s="76"/>
      <c r="L104" s="77"/>
      <c r="M104" s="79"/>
      <c r="N104" s="76"/>
    </row>
    <row r="105" spans="1:14" x14ac:dyDescent="0.25">
      <c r="A105" s="71"/>
      <c r="B105" s="79"/>
      <c r="C105" s="83"/>
      <c r="E105" s="77"/>
      <c r="F105" s="76"/>
      <c r="G105" s="77"/>
      <c r="H105" s="84"/>
      <c r="I105" s="77"/>
      <c r="J105" s="79"/>
      <c r="K105" s="76"/>
      <c r="L105" s="77"/>
      <c r="M105" s="79"/>
      <c r="N105" s="76"/>
    </row>
    <row r="106" spans="1:14" x14ac:dyDescent="0.25">
      <c r="A106" s="71"/>
      <c r="B106" s="79"/>
      <c r="C106" s="83"/>
      <c r="E106" s="77"/>
      <c r="F106" s="76"/>
      <c r="G106" s="77"/>
      <c r="H106" s="84"/>
      <c r="I106" s="77"/>
      <c r="J106" s="79"/>
      <c r="K106" s="76"/>
      <c r="L106" s="77"/>
      <c r="M106" s="79"/>
      <c r="N106" s="76"/>
    </row>
    <row r="107" spans="1:14" x14ac:dyDescent="0.25">
      <c r="A107" s="71"/>
      <c r="B107" s="79"/>
      <c r="C107" s="83"/>
      <c r="E107" s="77"/>
      <c r="F107" s="76"/>
      <c r="G107" s="77"/>
      <c r="H107" s="84"/>
      <c r="I107" s="77"/>
      <c r="J107" s="79"/>
      <c r="K107" s="76"/>
      <c r="L107" s="77"/>
      <c r="M107" s="79"/>
      <c r="N107" s="76"/>
    </row>
    <row r="108" spans="1:14" x14ac:dyDescent="0.25">
      <c r="A108" s="71"/>
      <c r="B108" s="79"/>
      <c r="C108" s="83"/>
      <c r="E108" s="77"/>
      <c r="F108" s="76"/>
      <c r="G108" s="77"/>
      <c r="H108" s="84"/>
      <c r="I108" s="77"/>
      <c r="J108" s="79"/>
      <c r="K108" s="76"/>
      <c r="L108" s="77"/>
      <c r="M108" s="79"/>
      <c r="N108" s="76"/>
    </row>
    <row r="109" spans="1:14" x14ac:dyDescent="0.25">
      <c r="A109" s="71"/>
      <c r="B109" s="79"/>
      <c r="C109" s="83"/>
      <c r="E109" s="77"/>
      <c r="F109" s="76"/>
      <c r="G109" s="77"/>
      <c r="H109" s="84"/>
      <c r="I109" s="77"/>
      <c r="J109" s="79"/>
      <c r="K109" s="76"/>
      <c r="L109" s="77"/>
      <c r="M109" s="79"/>
      <c r="N109" s="76"/>
    </row>
    <row r="110" spans="1:14" x14ac:dyDescent="0.25">
      <c r="A110" s="71"/>
      <c r="B110" s="79"/>
      <c r="C110" s="83"/>
      <c r="E110" s="77"/>
      <c r="F110" s="76"/>
      <c r="G110" s="77"/>
      <c r="H110" s="84"/>
      <c r="I110" s="77"/>
      <c r="J110" s="79"/>
      <c r="K110" s="76"/>
      <c r="L110" s="77"/>
      <c r="M110" s="79"/>
      <c r="N110" s="76"/>
    </row>
    <row r="111" spans="1:14" x14ac:dyDescent="0.25">
      <c r="A111" s="71"/>
      <c r="B111" s="79"/>
      <c r="C111" s="83"/>
      <c r="E111" s="77"/>
      <c r="F111" s="76"/>
      <c r="G111" s="77"/>
      <c r="H111" s="84"/>
      <c r="I111" s="77"/>
      <c r="J111" s="79"/>
      <c r="K111" s="76"/>
      <c r="L111" s="77"/>
      <c r="M111" s="79"/>
      <c r="N111" s="76"/>
    </row>
    <row r="112" spans="1:14" x14ac:dyDescent="0.25">
      <c r="A112" s="71"/>
      <c r="B112" s="79"/>
      <c r="C112" s="83"/>
      <c r="E112" s="77"/>
      <c r="F112" s="76"/>
      <c r="G112" s="77"/>
      <c r="H112" s="84"/>
      <c r="I112" s="77"/>
      <c r="J112" s="79"/>
      <c r="K112" s="76"/>
      <c r="L112" s="77"/>
      <c r="M112" s="79"/>
      <c r="N112" s="76"/>
    </row>
    <row r="113" spans="1:14" x14ac:dyDescent="0.25">
      <c r="A113" s="71"/>
      <c r="B113" s="79"/>
      <c r="C113" s="83"/>
      <c r="E113" s="77"/>
      <c r="F113" s="76"/>
      <c r="G113" s="77"/>
      <c r="H113" s="84"/>
      <c r="I113" s="77"/>
      <c r="J113" s="79"/>
      <c r="K113" s="76"/>
      <c r="L113" s="77"/>
      <c r="M113" s="79"/>
      <c r="N113" s="76"/>
    </row>
    <row r="114" spans="1:14" x14ac:dyDescent="0.25">
      <c r="A114" s="71"/>
      <c r="B114" s="79"/>
      <c r="C114" s="83"/>
      <c r="E114" s="77"/>
      <c r="F114" s="76"/>
      <c r="G114" s="77"/>
      <c r="H114" s="84"/>
      <c r="I114" s="77"/>
      <c r="J114" s="79"/>
      <c r="K114" s="76"/>
      <c r="L114" s="77"/>
      <c r="M114" s="79"/>
      <c r="N114" s="76"/>
    </row>
    <row r="115" spans="1:14" x14ac:dyDescent="0.25">
      <c r="A115" s="71"/>
      <c r="B115" s="79"/>
      <c r="C115" s="83"/>
      <c r="E115" s="77"/>
      <c r="F115" s="76"/>
      <c r="G115" s="77"/>
      <c r="H115" s="84"/>
      <c r="I115" s="77"/>
      <c r="J115" s="79"/>
      <c r="K115" s="76"/>
      <c r="L115" s="77"/>
      <c r="M115" s="79"/>
      <c r="N115" s="76"/>
    </row>
    <row r="116" spans="1:14" x14ac:dyDescent="0.25">
      <c r="A116" s="71"/>
      <c r="B116" s="79"/>
      <c r="C116" s="83"/>
      <c r="E116" s="77"/>
      <c r="F116" s="76"/>
      <c r="G116" s="77"/>
      <c r="H116" s="84"/>
      <c r="I116" s="77"/>
      <c r="J116" s="79"/>
      <c r="K116" s="76"/>
      <c r="L116" s="77"/>
      <c r="M116" s="79"/>
      <c r="N116" s="76"/>
    </row>
    <row r="117" spans="1:14" x14ac:dyDescent="0.25">
      <c r="A117" s="71"/>
      <c r="B117" s="79"/>
      <c r="C117" s="83"/>
      <c r="E117" s="77"/>
      <c r="F117" s="76"/>
      <c r="G117" s="77"/>
      <c r="H117" s="84"/>
      <c r="I117" s="77"/>
      <c r="J117" s="79"/>
      <c r="K117" s="76"/>
      <c r="L117" s="77"/>
      <c r="M117" s="79"/>
      <c r="N117" s="76"/>
    </row>
    <row r="118" spans="1:14" x14ac:dyDescent="0.25">
      <c r="A118" s="71"/>
      <c r="B118" s="79"/>
      <c r="C118" s="83"/>
      <c r="E118" s="77"/>
      <c r="F118" s="76"/>
      <c r="G118" s="77"/>
      <c r="H118" s="84"/>
      <c r="I118" s="77"/>
      <c r="J118" s="79"/>
      <c r="K118" s="76"/>
      <c r="L118" s="77"/>
      <c r="M118" s="79"/>
      <c r="N118" s="76"/>
    </row>
    <row r="119" spans="1:14" x14ac:dyDescent="0.25">
      <c r="A119" s="71"/>
      <c r="B119" s="79"/>
      <c r="C119" s="83"/>
      <c r="E119" s="77"/>
      <c r="F119" s="76"/>
      <c r="G119" s="77"/>
      <c r="H119" s="84"/>
      <c r="I119" s="77"/>
      <c r="J119" s="79"/>
      <c r="K119" s="76"/>
      <c r="L119" s="77"/>
      <c r="M119" s="79"/>
      <c r="N119" s="76"/>
    </row>
    <row r="120" spans="1:14" x14ac:dyDescent="0.25">
      <c r="A120" s="71"/>
      <c r="B120" s="79"/>
      <c r="C120" s="83"/>
      <c r="E120" s="77"/>
      <c r="F120" s="76"/>
      <c r="G120" s="77"/>
      <c r="H120" s="84"/>
      <c r="I120" s="77"/>
      <c r="J120" s="79"/>
      <c r="K120" s="76"/>
      <c r="L120" s="77"/>
      <c r="M120" s="79"/>
      <c r="N120" s="76"/>
    </row>
    <row r="121" spans="1:14" x14ac:dyDescent="0.25">
      <c r="A121" s="71"/>
      <c r="B121" s="79"/>
      <c r="C121" s="83"/>
      <c r="E121" s="77"/>
      <c r="F121" s="76"/>
      <c r="G121" s="77"/>
      <c r="H121" s="84"/>
      <c r="I121" s="77"/>
      <c r="J121" s="79"/>
      <c r="K121" s="76"/>
      <c r="L121" s="77"/>
      <c r="M121" s="79"/>
      <c r="N121" s="76"/>
    </row>
    <row r="122" spans="1:14" x14ac:dyDescent="0.25">
      <c r="A122" s="71"/>
      <c r="B122" s="79"/>
      <c r="C122" s="83"/>
      <c r="E122" s="77"/>
      <c r="F122" s="76"/>
      <c r="G122" s="77"/>
      <c r="H122" s="84"/>
      <c r="I122" s="77"/>
      <c r="J122" s="79"/>
      <c r="K122" s="76"/>
      <c r="L122" s="77"/>
      <c r="M122" s="79"/>
      <c r="N122" s="76"/>
    </row>
    <row r="123" spans="1:14" x14ac:dyDescent="0.25">
      <c r="A123" s="71"/>
      <c r="B123" s="79"/>
      <c r="C123" s="83"/>
      <c r="E123" s="77"/>
      <c r="F123" s="76"/>
      <c r="G123" s="77"/>
      <c r="H123" s="84"/>
      <c r="I123" s="77"/>
      <c r="J123" s="79"/>
      <c r="K123" s="76"/>
      <c r="L123" s="77"/>
      <c r="M123" s="79"/>
      <c r="N123" s="76"/>
    </row>
    <row r="124" spans="1:14" x14ac:dyDescent="0.25">
      <c r="A124" s="71"/>
      <c r="B124" s="79"/>
      <c r="C124" s="83"/>
      <c r="E124" s="77"/>
      <c r="F124" s="76"/>
      <c r="G124" s="77"/>
      <c r="H124" s="84"/>
      <c r="I124" s="77"/>
      <c r="J124" s="79"/>
      <c r="K124" s="76"/>
      <c r="L124" s="77"/>
      <c r="M124" s="79"/>
      <c r="N124" s="76"/>
    </row>
    <row r="125" spans="1:14" x14ac:dyDescent="0.25">
      <c r="A125" s="71"/>
      <c r="B125" s="79"/>
      <c r="C125" s="83"/>
      <c r="E125" s="77"/>
      <c r="F125" s="76"/>
      <c r="G125" s="77"/>
      <c r="H125" s="84"/>
      <c r="I125" s="77"/>
      <c r="J125" s="79"/>
      <c r="K125" s="76"/>
      <c r="L125" s="77"/>
      <c r="M125" s="79"/>
      <c r="N125" s="76"/>
    </row>
    <row r="126" spans="1:14" x14ac:dyDescent="0.25">
      <c r="A126" s="71"/>
      <c r="B126" s="79"/>
      <c r="C126" s="83"/>
      <c r="E126" s="77"/>
      <c r="F126" s="76"/>
      <c r="G126" s="77"/>
      <c r="H126" s="84"/>
      <c r="I126" s="77"/>
      <c r="J126" s="79"/>
      <c r="K126" s="76"/>
      <c r="L126" s="77"/>
      <c r="M126" s="79"/>
      <c r="N126" s="76"/>
    </row>
    <row r="127" spans="1:14" x14ac:dyDescent="0.25">
      <c r="A127" s="71"/>
      <c r="B127" s="79"/>
      <c r="C127" s="83"/>
      <c r="E127" s="77"/>
      <c r="F127" s="76"/>
      <c r="G127" s="77"/>
      <c r="H127" s="84"/>
      <c r="I127" s="77"/>
      <c r="J127" s="79"/>
      <c r="K127" s="76"/>
      <c r="L127" s="77"/>
      <c r="M127" s="79"/>
      <c r="N127" s="76"/>
    </row>
    <row r="128" spans="1:14" x14ac:dyDescent="0.25">
      <c r="A128" s="71"/>
      <c r="B128" s="79"/>
      <c r="C128" s="83"/>
      <c r="E128" s="77"/>
      <c r="F128" s="76"/>
      <c r="G128" s="77"/>
      <c r="H128" s="84"/>
      <c r="I128" s="77"/>
      <c r="J128" s="79"/>
      <c r="K128" s="76"/>
      <c r="L128" s="77"/>
      <c r="M128" s="79"/>
      <c r="N128" s="76"/>
    </row>
    <row r="129" spans="1:14" x14ac:dyDescent="0.25">
      <c r="A129" s="71"/>
      <c r="B129" s="79"/>
      <c r="C129" s="83"/>
      <c r="E129" s="77"/>
      <c r="F129" s="76"/>
      <c r="G129" s="77"/>
      <c r="H129" s="84"/>
      <c r="I129" s="77"/>
      <c r="J129" s="79"/>
      <c r="K129" s="76"/>
      <c r="L129" s="77"/>
      <c r="M129" s="79"/>
      <c r="N129" s="76"/>
    </row>
    <row r="130" spans="1:14" x14ac:dyDescent="0.25">
      <c r="A130" s="71"/>
      <c r="B130" s="79"/>
      <c r="C130" s="83"/>
      <c r="E130" s="77"/>
      <c r="F130" s="76"/>
      <c r="G130" s="77"/>
      <c r="H130" s="84"/>
      <c r="I130" s="77"/>
      <c r="J130" s="79"/>
      <c r="K130" s="76"/>
      <c r="L130" s="77"/>
      <c r="M130" s="79"/>
      <c r="N130" s="76"/>
    </row>
    <row r="131" spans="1:14" x14ac:dyDescent="0.25">
      <c r="A131" s="71"/>
      <c r="B131" s="79"/>
      <c r="C131" s="83"/>
      <c r="E131" s="77"/>
      <c r="F131" s="76"/>
      <c r="G131" s="77"/>
      <c r="H131" s="84"/>
      <c r="I131" s="77"/>
      <c r="J131" s="79"/>
      <c r="K131" s="76"/>
      <c r="L131" s="77"/>
      <c r="M131" s="79"/>
      <c r="N131" s="76"/>
    </row>
    <row r="132" spans="1:14" x14ac:dyDescent="0.25">
      <c r="A132" s="71"/>
      <c r="B132" s="79"/>
      <c r="C132" s="83"/>
      <c r="E132" s="77"/>
      <c r="F132" s="76"/>
      <c r="G132" s="77"/>
      <c r="H132" s="84"/>
      <c r="I132" s="77"/>
      <c r="J132" s="79"/>
      <c r="K132" s="76"/>
      <c r="L132" s="77"/>
      <c r="M132" s="79"/>
      <c r="N132" s="76"/>
    </row>
    <row r="133" spans="1:14" x14ac:dyDescent="0.25">
      <c r="A133" s="71"/>
      <c r="B133" s="79"/>
      <c r="C133" s="83"/>
      <c r="E133" s="77"/>
      <c r="F133" s="76"/>
      <c r="G133" s="77"/>
      <c r="H133" s="84"/>
      <c r="I133" s="77"/>
      <c r="J133" s="79"/>
      <c r="K133" s="76"/>
      <c r="L133" s="77"/>
      <c r="M133" s="79"/>
      <c r="N133" s="76"/>
    </row>
    <row r="134" spans="1:14" x14ac:dyDescent="0.25">
      <c r="A134" s="71"/>
      <c r="B134" s="79"/>
      <c r="C134" s="83"/>
      <c r="E134" s="77"/>
      <c r="F134" s="76"/>
      <c r="G134" s="77"/>
      <c r="H134" s="84"/>
      <c r="I134" s="77"/>
      <c r="J134" s="79"/>
      <c r="K134" s="76"/>
      <c r="L134" s="77"/>
      <c r="M134" s="79"/>
      <c r="N134" s="76"/>
    </row>
    <row r="135" spans="1:14" x14ac:dyDescent="0.25">
      <c r="A135" s="71"/>
      <c r="B135" s="79"/>
      <c r="C135" s="83"/>
      <c r="E135" s="77"/>
      <c r="F135" s="76"/>
      <c r="G135" s="77"/>
      <c r="H135" s="84"/>
      <c r="I135" s="77"/>
      <c r="J135" s="79"/>
      <c r="K135" s="76"/>
      <c r="L135" s="77"/>
      <c r="M135" s="79"/>
      <c r="N135" s="76"/>
    </row>
    <row r="136" spans="1:14" x14ac:dyDescent="0.25">
      <c r="A136" s="71"/>
      <c r="B136" s="79"/>
      <c r="C136" s="83"/>
      <c r="E136" s="77"/>
      <c r="F136" s="76"/>
      <c r="G136" s="77"/>
      <c r="H136" s="84"/>
      <c r="I136" s="77"/>
      <c r="J136" s="79"/>
      <c r="K136" s="76"/>
      <c r="L136" s="77"/>
      <c r="M136" s="79"/>
      <c r="N136" s="76"/>
    </row>
    <row r="137" spans="1:14" x14ac:dyDescent="0.25">
      <c r="A137" s="71"/>
      <c r="B137" s="79"/>
      <c r="C137" s="83"/>
      <c r="E137" s="77"/>
      <c r="F137" s="76"/>
      <c r="G137" s="77"/>
      <c r="H137" s="84"/>
      <c r="I137" s="77"/>
      <c r="J137" s="79"/>
      <c r="K137" s="76"/>
      <c r="L137" s="77"/>
      <c r="M137" s="79"/>
      <c r="N137" s="76"/>
    </row>
    <row r="138" spans="1:14" x14ac:dyDescent="0.25">
      <c r="A138" s="71"/>
      <c r="B138" s="79"/>
      <c r="C138" s="83"/>
      <c r="E138" s="77"/>
      <c r="F138" s="76"/>
      <c r="G138" s="77"/>
      <c r="H138" s="84"/>
      <c r="I138" s="77"/>
      <c r="J138" s="79"/>
      <c r="K138" s="76"/>
      <c r="L138" s="77"/>
      <c r="M138" s="79"/>
      <c r="N138" s="76"/>
    </row>
    <row r="139" spans="1:14" x14ac:dyDescent="0.25">
      <c r="A139" s="71"/>
      <c r="B139" s="79"/>
      <c r="C139" s="83"/>
      <c r="E139" s="77"/>
      <c r="F139" s="76"/>
      <c r="G139" s="77"/>
      <c r="H139" s="84"/>
      <c r="I139" s="77"/>
      <c r="J139" s="79"/>
      <c r="K139" s="76"/>
      <c r="L139" s="77"/>
      <c r="M139" s="79"/>
      <c r="N139" s="76"/>
    </row>
    <row r="140" spans="1:14" x14ac:dyDescent="0.25">
      <c r="A140" s="71"/>
      <c r="B140" s="79"/>
      <c r="C140" s="83"/>
      <c r="E140" s="77"/>
      <c r="F140" s="76"/>
      <c r="G140" s="77"/>
      <c r="H140" s="84"/>
      <c r="I140" s="77"/>
      <c r="J140" s="79"/>
      <c r="K140" s="76"/>
      <c r="L140" s="77"/>
      <c r="M140" s="79"/>
      <c r="N140" s="76"/>
    </row>
    <row r="141" spans="1:14" x14ac:dyDescent="0.25">
      <c r="A141" s="71"/>
      <c r="B141" s="79"/>
      <c r="C141" s="83"/>
      <c r="E141" s="77"/>
      <c r="F141" s="76"/>
      <c r="G141" s="77"/>
      <c r="H141" s="84"/>
      <c r="I141" s="77"/>
      <c r="J141" s="79"/>
      <c r="K141" s="76"/>
      <c r="L141" s="77"/>
      <c r="M141" s="79"/>
      <c r="N141" s="76"/>
    </row>
    <row r="142" spans="1:14" x14ac:dyDescent="0.25">
      <c r="A142" s="71"/>
      <c r="B142" s="79"/>
      <c r="C142" s="83"/>
      <c r="E142" s="77"/>
      <c r="F142" s="76"/>
      <c r="G142" s="77"/>
      <c r="H142" s="84"/>
      <c r="I142" s="77"/>
      <c r="J142" s="79"/>
      <c r="K142" s="76"/>
      <c r="L142" s="77"/>
      <c r="M142" s="79"/>
      <c r="N142" s="76"/>
    </row>
    <row r="143" spans="1:14" x14ac:dyDescent="0.25">
      <c r="A143" s="71"/>
      <c r="B143" s="79"/>
      <c r="C143" s="83"/>
      <c r="E143" s="77"/>
      <c r="F143" s="76"/>
      <c r="G143" s="77"/>
      <c r="H143" s="84"/>
      <c r="I143" s="77"/>
      <c r="J143" s="79"/>
      <c r="K143" s="76"/>
      <c r="L143" s="77"/>
      <c r="M143" s="79"/>
      <c r="N143" s="76"/>
    </row>
    <row r="144" spans="1:14" x14ac:dyDescent="0.25">
      <c r="A144" s="71"/>
      <c r="B144" s="79"/>
      <c r="C144" s="83"/>
      <c r="E144" s="77"/>
      <c r="F144" s="76"/>
      <c r="G144" s="77"/>
      <c r="H144" s="84"/>
      <c r="I144" s="77"/>
      <c r="J144" s="79"/>
      <c r="K144" s="76"/>
      <c r="L144" s="77"/>
      <c r="M144" s="79"/>
      <c r="N144" s="76"/>
    </row>
    <row r="145" spans="1:14" x14ac:dyDescent="0.25">
      <c r="A145" s="71"/>
      <c r="B145" s="79"/>
      <c r="C145" s="83"/>
      <c r="E145" s="77"/>
      <c r="F145" s="76"/>
      <c r="G145" s="77"/>
      <c r="H145" s="84"/>
      <c r="I145" s="77"/>
      <c r="J145" s="79"/>
      <c r="K145" s="76"/>
      <c r="L145" s="77"/>
      <c r="M145" s="79"/>
      <c r="N145" s="76"/>
    </row>
    <row r="146" spans="1:14" x14ac:dyDescent="0.25">
      <c r="A146" s="71"/>
      <c r="B146" s="79"/>
      <c r="C146" s="83"/>
      <c r="E146" s="77"/>
      <c r="F146" s="76"/>
      <c r="G146" s="77"/>
      <c r="H146" s="84"/>
      <c r="I146" s="77"/>
      <c r="J146" s="79"/>
      <c r="K146" s="76"/>
      <c r="L146" s="77"/>
      <c r="M146" s="79"/>
      <c r="N146" s="76"/>
    </row>
    <row r="147" spans="1:14" x14ac:dyDescent="0.25">
      <c r="A147" s="71"/>
      <c r="B147" s="79"/>
      <c r="C147" s="83"/>
      <c r="E147" s="77"/>
      <c r="F147" s="76"/>
      <c r="G147" s="77"/>
      <c r="H147" s="84"/>
      <c r="I147" s="77"/>
      <c r="J147" s="79"/>
      <c r="K147" s="76"/>
      <c r="L147" s="77"/>
      <c r="M147" s="79"/>
      <c r="N147" s="76"/>
    </row>
    <row r="148" spans="1:14" x14ac:dyDescent="0.25">
      <c r="A148" s="71"/>
      <c r="B148" s="79"/>
      <c r="C148" s="83"/>
      <c r="E148" s="77"/>
      <c r="F148" s="76"/>
      <c r="G148" s="77"/>
      <c r="H148" s="84"/>
      <c r="I148" s="77"/>
      <c r="J148" s="79"/>
      <c r="K148" s="76"/>
      <c r="L148" s="77"/>
      <c r="M148" s="79"/>
      <c r="N148" s="76"/>
    </row>
    <row r="149" spans="1:14" x14ac:dyDescent="0.25">
      <c r="A149" s="71"/>
      <c r="B149" s="79"/>
      <c r="C149" s="83"/>
      <c r="E149" s="77"/>
      <c r="F149" s="76"/>
      <c r="G149" s="77"/>
      <c r="H149" s="84"/>
      <c r="I149" s="77"/>
      <c r="J149" s="79"/>
      <c r="K149" s="76"/>
      <c r="L149" s="77"/>
      <c r="M149" s="79"/>
      <c r="N149" s="76"/>
    </row>
    <row r="150" spans="1:14" x14ac:dyDescent="0.25">
      <c r="A150" s="71"/>
      <c r="B150" s="79"/>
      <c r="C150" s="83"/>
      <c r="E150" s="77"/>
      <c r="F150" s="76"/>
      <c r="G150" s="77"/>
      <c r="H150" s="84"/>
      <c r="I150" s="77"/>
      <c r="J150" s="79"/>
      <c r="K150" s="76"/>
      <c r="L150" s="77"/>
      <c r="M150" s="79"/>
      <c r="N150" s="76"/>
    </row>
    <row r="151" spans="1:14" x14ac:dyDescent="0.25">
      <c r="A151" s="71"/>
      <c r="B151" s="79"/>
      <c r="C151" s="83"/>
      <c r="E151" s="77"/>
      <c r="F151" s="76"/>
      <c r="G151" s="77"/>
      <c r="H151" s="84"/>
      <c r="I151" s="77"/>
      <c r="J151" s="79"/>
      <c r="K151" s="76"/>
      <c r="L151" s="77"/>
      <c r="M151" s="79"/>
      <c r="N151" s="76"/>
    </row>
    <row r="152" spans="1:14" x14ac:dyDescent="0.25">
      <c r="A152" s="71"/>
      <c r="B152" s="79"/>
      <c r="C152" s="83"/>
      <c r="E152" s="77"/>
      <c r="F152" s="76"/>
      <c r="G152" s="77"/>
      <c r="H152" s="84"/>
      <c r="I152" s="77"/>
      <c r="J152" s="79"/>
      <c r="K152" s="76"/>
      <c r="L152" s="77"/>
      <c r="M152" s="79"/>
      <c r="N152" s="76"/>
    </row>
    <row r="153" spans="1:14" x14ac:dyDescent="0.25">
      <c r="A153" s="71"/>
      <c r="B153" s="79"/>
      <c r="C153" s="83"/>
      <c r="E153" s="77"/>
      <c r="F153" s="76"/>
      <c r="G153" s="77"/>
      <c r="H153" s="84"/>
      <c r="I153" s="77"/>
      <c r="J153" s="79"/>
      <c r="K153" s="76"/>
      <c r="L153" s="77"/>
      <c r="M153" s="79"/>
      <c r="N153" s="76"/>
    </row>
    <row r="154" spans="1:14" x14ac:dyDescent="0.25">
      <c r="A154" s="71"/>
      <c r="B154" s="79"/>
      <c r="C154" s="83"/>
      <c r="E154" s="77"/>
      <c r="F154" s="76"/>
      <c r="G154" s="77"/>
      <c r="H154" s="84"/>
      <c r="I154" s="77"/>
      <c r="J154" s="79"/>
      <c r="K154" s="76"/>
      <c r="L154" s="77"/>
      <c r="M154" s="79"/>
      <c r="N154" s="76"/>
    </row>
    <row r="155" spans="1:14" x14ac:dyDescent="0.25">
      <c r="A155" s="71"/>
      <c r="B155" s="79"/>
      <c r="C155" s="83"/>
      <c r="E155" s="77"/>
      <c r="F155" s="76"/>
      <c r="G155" s="77"/>
      <c r="H155" s="84"/>
      <c r="I155" s="77"/>
      <c r="J155" s="79"/>
      <c r="K155" s="76"/>
      <c r="L155" s="77"/>
      <c r="M155" s="79"/>
      <c r="N155" s="76"/>
    </row>
    <row r="156" spans="1:14" x14ac:dyDescent="0.25">
      <c r="A156" s="71"/>
      <c r="B156" s="79"/>
      <c r="C156" s="83"/>
      <c r="E156" s="77"/>
      <c r="F156" s="76"/>
      <c r="G156" s="77"/>
      <c r="H156" s="84"/>
      <c r="I156" s="77"/>
      <c r="J156" s="79"/>
      <c r="K156" s="76"/>
      <c r="L156" s="77"/>
      <c r="M156" s="79"/>
      <c r="N156" s="76"/>
    </row>
    <row r="157" spans="1:14" x14ac:dyDescent="0.25">
      <c r="A157" s="71"/>
      <c r="B157" s="79"/>
      <c r="C157" s="83"/>
      <c r="E157" s="77"/>
      <c r="F157" s="76"/>
      <c r="G157" s="77"/>
      <c r="H157" s="84"/>
      <c r="I157" s="77"/>
      <c r="J157" s="79"/>
      <c r="K157" s="76"/>
      <c r="L157" s="77"/>
      <c r="M157" s="79"/>
      <c r="N157" s="76"/>
    </row>
    <row r="158" spans="1:14" x14ac:dyDescent="0.25">
      <c r="A158" s="71"/>
      <c r="B158" s="79"/>
      <c r="C158" s="83"/>
      <c r="E158" s="77"/>
      <c r="F158" s="76"/>
      <c r="G158" s="77"/>
      <c r="H158" s="84"/>
      <c r="I158" s="77"/>
      <c r="J158" s="79"/>
      <c r="K158" s="76"/>
      <c r="L158" s="77"/>
      <c r="M158" s="79"/>
      <c r="N158" s="76"/>
    </row>
    <row r="159" spans="1:14" x14ac:dyDescent="0.25">
      <c r="A159" s="71"/>
      <c r="B159" s="79"/>
      <c r="C159" s="83"/>
      <c r="E159" s="77"/>
      <c r="F159" s="76"/>
      <c r="G159" s="77"/>
      <c r="H159" s="84"/>
      <c r="I159" s="77"/>
      <c r="J159" s="79"/>
      <c r="K159" s="76"/>
      <c r="L159" s="77"/>
      <c r="M159" s="79"/>
      <c r="N159" s="76"/>
    </row>
    <row r="160" spans="1:14" x14ac:dyDescent="0.25">
      <c r="A160" s="71"/>
      <c r="B160" s="79"/>
      <c r="C160" s="83"/>
      <c r="E160" s="77"/>
      <c r="F160" s="76"/>
      <c r="G160" s="77"/>
      <c r="H160" s="84"/>
      <c r="I160" s="77"/>
      <c r="J160" s="79"/>
      <c r="K160" s="76"/>
      <c r="L160" s="77"/>
      <c r="M160" s="79"/>
      <c r="N160" s="76"/>
    </row>
    <row r="161" spans="1:14" x14ac:dyDescent="0.25">
      <c r="A161" s="71"/>
      <c r="B161" s="79"/>
      <c r="C161" s="83"/>
      <c r="E161" s="77"/>
      <c r="F161" s="76"/>
      <c r="G161" s="77"/>
      <c r="H161" s="84"/>
      <c r="I161" s="77"/>
      <c r="J161" s="79"/>
      <c r="K161" s="76"/>
      <c r="L161" s="77"/>
      <c r="M161" s="79"/>
      <c r="N161" s="76"/>
    </row>
    <row r="162" spans="1:14" x14ac:dyDescent="0.25">
      <c r="A162" s="71"/>
      <c r="B162" s="79"/>
      <c r="C162" s="83"/>
      <c r="E162" s="77"/>
      <c r="F162" s="76"/>
      <c r="G162" s="77"/>
      <c r="H162" s="84"/>
      <c r="I162" s="77"/>
      <c r="J162" s="79"/>
      <c r="K162" s="76"/>
      <c r="L162" s="77"/>
      <c r="M162" s="79"/>
      <c r="N162" s="76"/>
    </row>
    <row r="163" spans="1:14" x14ac:dyDescent="0.25">
      <c r="A163" s="71"/>
      <c r="B163" s="79"/>
      <c r="C163" s="83"/>
      <c r="E163" s="77"/>
      <c r="F163" s="76"/>
      <c r="G163" s="77"/>
      <c r="H163" s="84"/>
      <c r="I163" s="77"/>
      <c r="J163" s="79"/>
      <c r="K163" s="76"/>
      <c r="L163" s="77"/>
      <c r="M163" s="79"/>
      <c r="N163" s="76"/>
    </row>
    <row r="164" spans="1:14" x14ac:dyDescent="0.25">
      <c r="A164" s="71"/>
      <c r="B164" s="79"/>
      <c r="C164" s="83"/>
      <c r="E164" s="77"/>
      <c r="F164" s="76"/>
      <c r="G164" s="77"/>
      <c r="H164" s="84"/>
      <c r="I164" s="77"/>
      <c r="J164" s="79"/>
      <c r="K164" s="76"/>
      <c r="L164" s="77"/>
      <c r="M164" s="79"/>
      <c r="N164" s="76"/>
    </row>
    <row r="165" spans="1:14" x14ac:dyDescent="0.25">
      <c r="A165" s="71"/>
      <c r="B165" s="79"/>
      <c r="C165" s="83"/>
      <c r="E165" s="77"/>
      <c r="F165" s="76"/>
      <c r="G165" s="77"/>
      <c r="H165" s="84"/>
      <c r="I165" s="77"/>
      <c r="J165" s="79"/>
      <c r="K165" s="76"/>
      <c r="L165" s="77"/>
      <c r="M165" s="79"/>
      <c r="N165" s="76"/>
    </row>
    <row r="166" spans="1:14" x14ac:dyDescent="0.25">
      <c r="A166" s="71"/>
      <c r="B166" s="79"/>
      <c r="C166" s="83"/>
      <c r="E166" s="77"/>
      <c r="F166" s="76"/>
      <c r="G166" s="77"/>
      <c r="H166" s="84"/>
      <c r="I166" s="77"/>
      <c r="J166" s="79"/>
      <c r="K166" s="76"/>
      <c r="L166" s="77"/>
      <c r="M166" s="79"/>
      <c r="N166" s="76"/>
    </row>
    <row r="167" spans="1:14" x14ac:dyDescent="0.25">
      <c r="A167" s="71"/>
      <c r="B167" s="79"/>
      <c r="C167" s="83"/>
      <c r="E167" s="77"/>
      <c r="F167" s="76"/>
      <c r="G167" s="77"/>
      <c r="H167" s="84"/>
      <c r="I167" s="77"/>
      <c r="J167" s="79"/>
      <c r="K167" s="76"/>
      <c r="L167" s="77"/>
      <c r="M167" s="79"/>
      <c r="N167" s="76"/>
    </row>
    <row r="168" spans="1:14" x14ac:dyDescent="0.25">
      <c r="A168" s="71"/>
      <c r="B168" s="79"/>
      <c r="C168" s="83"/>
      <c r="E168" s="77"/>
      <c r="F168" s="76"/>
      <c r="G168" s="77"/>
      <c r="H168" s="84"/>
      <c r="I168" s="77"/>
      <c r="J168" s="79"/>
      <c r="K168" s="76"/>
      <c r="L168" s="77"/>
      <c r="M168" s="79"/>
      <c r="N168" s="76"/>
    </row>
    <row r="169" spans="1:14" x14ac:dyDescent="0.25">
      <c r="A169" s="71"/>
      <c r="B169" s="79"/>
      <c r="C169" s="83"/>
      <c r="E169" s="77"/>
      <c r="F169" s="76"/>
      <c r="G169" s="77"/>
      <c r="H169" s="84"/>
      <c r="I169" s="77"/>
      <c r="J169" s="79"/>
      <c r="K169" s="76"/>
      <c r="L169" s="77"/>
      <c r="M169" s="79"/>
      <c r="N169" s="76"/>
    </row>
    <row r="170" spans="1:14" x14ac:dyDescent="0.25">
      <c r="A170" s="71"/>
      <c r="B170" s="79"/>
      <c r="C170" s="83"/>
      <c r="E170" s="77"/>
      <c r="F170" s="76"/>
      <c r="G170" s="77"/>
      <c r="H170" s="84"/>
      <c r="I170" s="77"/>
      <c r="J170" s="79"/>
      <c r="K170" s="76"/>
      <c r="L170" s="77"/>
      <c r="M170" s="79"/>
      <c r="N170" s="76"/>
    </row>
    <row r="171" spans="1:14" x14ac:dyDescent="0.25">
      <c r="A171" s="71"/>
      <c r="B171" s="79"/>
      <c r="C171" s="83"/>
      <c r="E171" s="77"/>
      <c r="F171" s="76"/>
      <c r="G171" s="77"/>
      <c r="H171" s="84"/>
      <c r="I171" s="77"/>
      <c r="J171" s="79"/>
      <c r="K171" s="76"/>
      <c r="L171" s="77"/>
      <c r="M171" s="79"/>
      <c r="N171" s="76"/>
    </row>
    <row r="172" spans="1:14" x14ac:dyDescent="0.25">
      <c r="A172" s="71"/>
      <c r="B172" s="79"/>
      <c r="C172" s="83"/>
      <c r="E172" s="77"/>
      <c r="F172" s="76"/>
      <c r="G172" s="77"/>
      <c r="H172" s="84"/>
      <c r="I172" s="77"/>
      <c r="J172" s="79"/>
      <c r="K172" s="76"/>
      <c r="L172" s="77"/>
      <c r="M172" s="79"/>
      <c r="N172" s="76"/>
    </row>
    <row r="173" spans="1:14" x14ac:dyDescent="0.25">
      <c r="A173" s="71"/>
      <c r="B173" s="79"/>
      <c r="C173" s="83"/>
      <c r="E173" s="77"/>
      <c r="F173" s="76"/>
      <c r="G173" s="77"/>
      <c r="H173" s="84"/>
      <c r="I173" s="77"/>
      <c r="J173" s="79"/>
      <c r="K173" s="76"/>
      <c r="L173" s="77"/>
      <c r="M173" s="79"/>
      <c r="N173" s="76"/>
    </row>
    <row r="174" spans="1:14" x14ac:dyDescent="0.25">
      <c r="A174" s="71"/>
      <c r="B174" s="79"/>
      <c r="C174" s="83"/>
      <c r="E174" s="77"/>
      <c r="F174" s="76"/>
      <c r="G174" s="77"/>
      <c r="H174" s="84"/>
      <c r="I174" s="77"/>
      <c r="J174" s="79"/>
      <c r="K174" s="76"/>
      <c r="L174" s="77"/>
      <c r="M174" s="79"/>
      <c r="N174" s="76"/>
    </row>
    <row r="175" spans="1:14" x14ac:dyDescent="0.25">
      <c r="A175" s="71"/>
      <c r="B175" s="79"/>
      <c r="C175" s="83"/>
      <c r="E175" s="77"/>
      <c r="F175" s="76"/>
      <c r="G175" s="77"/>
      <c r="H175" s="84"/>
      <c r="I175" s="77"/>
      <c r="J175" s="79"/>
      <c r="K175" s="76"/>
      <c r="L175" s="77"/>
      <c r="M175" s="79"/>
      <c r="N175" s="76"/>
    </row>
    <row r="176" spans="1:14" x14ac:dyDescent="0.25">
      <c r="A176" s="71"/>
      <c r="B176" s="79"/>
      <c r="C176" s="83"/>
      <c r="E176" s="77"/>
      <c r="F176" s="76"/>
      <c r="G176" s="77"/>
      <c r="H176" s="84"/>
      <c r="I176" s="77"/>
      <c r="J176" s="79"/>
      <c r="K176" s="76"/>
      <c r="L176" s="77"/>
      <c r="M176" s="79"/>
      <c r="N176" s="76"/>
    </row>
    <row r="177" spans="1:14" x14ac:dyDescent="0.25">
      <c r="A177" s="71"/>
      <c r="B177" s="79"/>
      <c r="C177" s="83"/>
      <c r="E177" s="77"/>
      <c r="F177" s="76"/>
      <c r="G177" s="77"/>
      <c r="H177" s="84"/>
      <c r="I177" s="77"/>
      <c r="J177" s="79"/>
      <c r="K177" s="76"/>
      <c r="L177" s="77"/>
      <c r="M177" s="79"/>
      <c r="N177" s="76"/>
    </row>
    <row r="178" spans="1:14" x14ac:dyDescent="0.25">
      <c r="A178" s="71"/>
      <c r="B178" s="79"/>
      <c r="C178" s="83"/>
      <c r="E178" s="77"/>
      <c r="F178" s="76"/>
      <c r="G178" s="77"/>
      <c r="H178" s="84"/>
      <c r="I178" s="77"/>
      <c r="J178" s="79"/>
      <c r="K178" s="76"/>
      <c r="L178" s="77"/>
      <c r="M178" s="79"/>
      <c r="N178" s="76"/>
    </row>
    <row r="179" spans="1:14" x14ac:dyDescent="0.25">
      <c r="A179" s="71"/>
      <c r="B179" s="79"/>
      <c r="C179" s="83"/>
      <c r="E179" s="77"/>
      <c r="F179" s="76"/>
      <c r="G179" s="77"/>
      <c r="H179" s="84"/>
      <c r="I179" s="77"/>
      <c r="J179" s="79"/>
      <c r="K179" s="76"/>
      <c r="L179" s="77"/>
      <c r="M179" s="79"/>
      <c r="N179" s="76"/>
    </row>
    <row r="180" spans="1:14" x14ac:dyDescent="0.25">
      <c r="A180" s="71"/>
      <c r="B180" s="79"/>
      <c r="C180" s="83"/>
      <c r="E180" s="77"/>
      <c r="F180" s="76"/>
      <c r="G180" s="77"/>
      <c r="H180" s="84"/>
      <c r="I180" s="77"/>
      <c r="J180" s="79"/>
      <c r="K180" s="76"/>
      <c r="L180" s="77"/>
      <c r="M180" s="79"/>
      <c r="N180" s="76"/>
    </row>
    <row r="181" spans="1:14" x14ac:dyDescent="0.25">
      <c r="A181" s="71"/>
      <c r="B181" s="79"/>
      <c r="C181" s="83"/>
      <c r="E181" s="77"/>
      <c r="F181" s="76"/>
      <c r="G181" s="77"/>
      <c r="H181" s="84"/>
      <c r="I181" s="77"/>
      <c r="J181" s="79"/>
      <c r="K181" s="76"/>
      <c r="L181" s="77"/>
      <c r="M181" s="79"/>
      <c r="N181" s="76"/>
    </row>
    <row r="182" spans="1:14" x14ac:dyDescent="0.25">
      <c r="A182" s="71"/>
      <c r="B182" s="79"/>
      <c r="C182" s="83"/>
      <c r="E182" s="77"/>
      <c r="F182" s="76"/>
      <c r="G182" s="77"/>
      <c r="H182" s="84"/>
      <c r="I182" s="77"/>
      <c r="J182" s="79"/>
      <c r="K182" s="76"/>
      <c r="L182" s="77"/>
      <c r="M182" s="79"/>
      <c r="N182" s="76"/>
    </row>
    <row r="183" spans="1:14" x14ac:dyDescent="0.25">
      <c r="A183" s="71"/>
      <c r="B183" s="79"/>
      <c r="C183" s="83"/>
      <c r="E183" s="77"/>
      <c r="F183" s="76"/>
      <c r="G183" s="77"/>
      <c r="H183" s="84"/>
      <c r="I183" s="77"/>
      <c r="J183" s="79"/>
      <c r="K183" s="76"/>
      <c r="L183" s="77"/>
      <c r="M183" s="79"/>
      <c r="N183" s="76"/>
    </row>
    <row r="184" spans="1:14" x14ac:dyDescent="0.25">
      <c r="A184" s="71"/>
      <c r="B184" s="79"/>
      <c r="C184" s="83"/>
      <c r="E184" s="77"/>
      <c r="F184" s="76"/>
      <c r="G184" s="77"/>
      <c r="H184" s="84"/>
      <c r="I184" s="77"/>
      <c r="J184" s="79"/>
      <c r="K184" s="76"/>
      <c r="L184" s="77"/>
      <c r="M184" s="79"/>
      <c r="N184" s="76"/>
    </row>
    <row r="185" spans="1:14" x14ac:dyDescent="0.25">
      <c r="A185" s="71"/>
      <c r="B185" s="79"/>
      <c r="C185" s="83"/>
      <c r="E185" s="77"/>
      <c r="F185" s="76"/>
      <c r="G185" s="77"/>
      <c r="H185" s="84"/>
      <c r="I185" s="77"/>
      <c r="J185" s="79"/>
      <c r="K185" s="76"/>
      <c r="L185" s="77"/>
      <c r="M185" s="79"/>
      <c r="N185" s="76"/>
    </row>
    <row r="186" spans="1:14" x14ac:dyDescent="0.25">
      <c r="A186" s="71"/>
      <c r="B186" s="79"/>
      <c r="C186" s="83"/>
      <c r="E186" s="77"/>
      <c r="F186" s="76"/>
      <c r="G186" s="77"/>
      <c r="H186" s="84"/>
      <c r="I186" s="77"/>
      <c r="J186" s="79"/>
      <c r="K186" s="76"/>
      <c r="L186" s="77"/>
      <c r="M186" s="79"/>
      <c r="N186" s="76"/>
    </row>
    <row r="187" spans="1:14" x14ac:dyDescent="0.25">
      <c r="A187" s="71"/>
      <c r="B187" s="79"/>
      <c r="C187" s="83"/>
      <c r="E187" s="77"/>
      <c r="F187" s="76"/>
      <c r="G187" s="77"/>
      <c r="H187" s="84"/>
      <c r="I187" s="77"/>
      <c r="J187" s="79"/>
      <c r="K187" s="76"/>
      <c r="L187" s="77"/>
      <c r="M187" s="79"/>
      <c r="N187" s="76"/>
    </row>
    <row r="188" spans="1:14" x14ac:dyDescent="0.25">
      <c r="A188" s="71"/>
      <c r="B188" s="79"/>
      <c r="C188" s="83"/>
      <c r="E188" s="77"/>
      <c r="F188" s="76"/>
      <c r="G188" s="77"/>
      <c r="H188" s="84"/>
      <c r="I188" s="77"/>
      <c r="J188" s="79"/>
      <c r="K188" s="76"/>
      <c r="L188" s="77"/>
      <c r="M188" s="79"/>
      <c r="N188" s="76"/>
    </row>
    <row r="189" spans="1:14" x14ac:dyDescent="0.25">
      <c r="A189" s="71"/>
      <c r="B189" s="79"/>
      <c r="C189" s="83"/>
      <c r="E189" s="77"/>
      <c r="F189" s="76"/>
      <c r="G189" s="77"/>
      <c r="H189" s="84"/>
      <c r="I189" s="77"/>
      <c r="J189" s="79"/>
      <c r="K189" s="76"/>
      <c r="L189" s="77"/>
      <c r="M189" s="79"/>
      <c r="N189" s="76"/>
    </row>
    <row r="190" spans="1:14" ht="15" thickBot="1" x14ac:dyDescent="0.3">
      <c r="A190" s="90"/>
      <c r="B190" s="91"/>
      <c r="C190" s="92"/>
      <c r="D190" s="93"/>
      <c r="E190" s="94"/>
      <c r="F190" s="95"/>
      <c r="G190" s="94"/>
      <c r="H190" s="96"/>
      <c r="I190" s="94"/>
      <c r="J190" s="91"/>
      <c r="K190" s="95"/>
      <c r="L190" s="94"/>
      <c r="M190" s="91"/>
      <c r="N190" s="95"/>
    </row>
    <row r="191" spans="1:14" ht="39.950000000000003" customHeight="1" thickBot="1" x14ac:dyDescent="0.3">
      <c r="A191" s="97"/>
      <c r="B191" s="98"/>
      <c r="C191" s="99"/>
      <c r="D191" s="98"/>
      <c r="E191" s="98"/>
      <c r="F191" s="98"/>
      <c r="G191" s="98"/>
      <c r="H191" s="99"/>
      <c r="I191" s="98"/>
      <c r="J191" s="98"/>
      <c r="K191" s="98"/>
      <c r="L191" s="98"/>
      <c r="M191" s="98"/>
      <c r="N191" s="100"/>
    </row>
  </sheetData>
  <sheetProtection algorithmName="SHA-512" hashValue="yb6QqKLWXPNiM+KP8HiMS3CoyAYMZ+HkZjzQevYlXkhltMKZ+xQEYp1PpvtLN3LV4ZQVdEoXun/6fBvIkTsb/g==" saltValue="LFW+HYuNS18sT/jAw9xJug==" spinCount="100000" sheet="1" objects="1" scenarios="1" sort="0" autoFilter="0"/>
  <autoFilter ref="A8:N8" xr:uid="{D4BEB9DF-09D5-4E1C-9CA1-BE56AF8FE1EF}"/>
  <mergeCells count="8">
    <mergeCell ref="H7:H8"/>
    <mergeCell ref="A7:A8"/>
    <mergeCell ref="B7:B8"/>
    <mergeCell ref="C7:C8"/>
    <mergeCell ref="D7:D8"/>
    <mergeCell ref="E7:E8"/>
    <mergeCell ref="F7:F8"/>
    <mergeCell ref="G7:G8"/>
  </mergeCells>
  <phoneticPr fontId="14"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190" xr:uid="{41276313-B21E-425B-972D-326088407C60}">
      <formula1>"Point, Fugitive"</formula1>
    </dataValidation>
    <dataValidation type="list" allowBlank="1" showInputMessage="1" showErrorMessage="1" sqref="K9:K190 N9:N190" xr:uid="{A5A2BC1C-2868-4EB0-8EEE-5E31ABBE2B6E}">
      <formula1>"Yes,No"</formula1>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sheetPr>
  <dimension ref="A1:T509"/>
  <sheetViews>
    <sheetView zoomScaleNormal="100" workbookViewId="0">
      <pane xSplit="4" ySplit="8" topLeftCell="E9" activePane="bottomRight" state="frozen"/>
      <selection activeCell="B19" sqref="B19"/>
      <selection pane="topRight" activeCell="B19" sqref="B19"/>
      <selection pane="bottomLeft" activeCell="B19" sqref="B19"/>
      <selection pane="bottomRight"/>
    </sheetView>
  </sheetViews>
  <sheetFormatPr defaultColWidth="9.140625" defaultRowHeight="14.25" x14ac:dyDescent="0.25"/>
  <cols>
    <col min="1" max="2" width="25.5703125" style="52" customWidth="1"/>
    <col min="3" max="3" width="15.5703125" style="101" customWidth="1"/>
    <col min="4" max="4" width="50.5703125" style="53" customWidth="1"/>
    <col min="5" max="5" width="12.5703125" style="19" customWidth="1"/>
    <col min="6" max="6" width="15.5703125" style="19" customWidth="1"/>
    <col min="7" max="8" width="10.5703125" style="19" customWidth="1"/>
    <col min="9" max="11" width="15.5703125" style="52" customWidth="1"/>
    <col min="12" max="12" width="50.5703125" style="53" customWidth="1"/>
    <col min="13" max="14" width="15.5703125" style="52" customWidth="1"/>
    <col min="15" max="15" width="8.85546875" style="53" hidden="1" customWidth="1"/>
    <col min="16" max="16" width="9.140625" style="53" customWidth="1"/>
    <col min="17" max="16384" width="9.140625" style="53"/>
  </cols>
  <sheetData>
    <row r="1" spans="1:20" ht="20.100000000000001" customHeight="1" x14ac:dyDescent="0.25">
      <c r="A1" s="51" t="str">
        <f>'1. Facility Information'!$B$1</f>
        <v>AQ520 Form - Version 2.0</v>
      </c>
      <c r="K1" s="54"/>
      <c r="M1" s="54"/>
    </row>
    <row r="2" spans="1:20" ht="20.100000000000001" customHeight="1" x14ac:dyDescent="0.25">
      <c r="A2" s="55" t="str">
        <f>IF(ISBLANK('1. Facility Information'!$B$6),"",'1. Facility Information'!$B$6)</f>
        <v>Acme Industries Oregon, Inc.</v>
      </c>
      <c r="H2" s="20"/>
      <c r="M2" s="54"/>
      <c r="Q2" s="102"/>
      <c r="R2" s="102"/>
      <c r="S2" s="102"/>
      <c r="T2" s="102"/>
    </row>
    <row r="3" spans="1:20" ht="20.100000000000001" customHeight="1" x14ac:dyDescent="0.25">
      <c r="A3" s="56" t="str">
        <f>"Source No. "&amp;IF(ISBLANK('1. Facility Information'!$B$10),"",'1. Facility Information'!$B$10)</f>
        <v>Source No. 17-9999</v>
      </c>
      <c r="H3" s="20"/>
    </row>
    <row r="4" spans="1:20" ht="20.100000000000001" customHeight="1" x14ac:dyDescent="0.25">
      <c r="A4" s="56" t="str">
        <f>_xlfn.CONCAT("Submitted on ",IF(ISBLANK('1. Facility Information'!$B$14),"",TEXT('1. Facility Information'!$B$14,"mm/dd/yyyy")))</f>
        <v>Submitted on 07/08/2025</v>
      </c>
      <c r="C4" s="53"/>
      <c r="D4" s="52"/>
      <c r="E4" s="52"/>
      <c r="F4" s="52"/>
      <c r="G4" s="54"/>
      <c r="H4" s="53"/>
      <c r="L4" s="52"/>
    </row>
    <row r="5" spans="1:20" ht="15" customHeight="1" thickBot="1" x14ac:dyDescent="0.3">
      <c r="B5" s="13"/>
      <c r="E5" s="13"/>
      <c r="F5" s="13"/>
      <c r="G5" s="13"/>
      <c r="H5" s="13"/>
      <c r="I5" s="53"/>
      <c r="J5" s="53"/>
      <c r="K5" s="53"/>
    </row>
    <row r="6" spans="1:20" s="60" customFormat="1" ht="39.950000000000003" customHeight="1" thickBot="1" x14ac:dyDescent="0.3">
      <c r="A6" s="198" t="s">
        <v>19</v>
      </c>
      <c r="B6" s="198"/>
      <c r="C6" s="198" t="s">
        <v>70</v>
      </c>
      <c r="D6" s="198"/>
      <c r="E6" s="57" t="s">
        <v>71</v>
      </c>
      <c r="F6" s="57"/>
      <c r="G6" s="57"/>
      <c r="H6" s="57"/>
      <c r="I6" s="57"/>
      <c r="J6" s="57"/>
      <c r="K6" s="57"/>
      <c r="L6" s="57"/>
      <c r="M6" s="103" t="s">
        <v>72</v>
      </c>
      <c r="N6" s="104"/>
    </row>
    <row r="7" spans="1:20" s="60" customFormat="1" ht="30" customHeight="1" thickBot="1" x14ac:dyDescent="0.3">
      <c r="A7" s="198"/>
      <c r="B7" s="198"/>
      <c r="C7" s="198"/>
      <c r="D7" s="198"/>
      <c r="E7" s="208" t="s">
        <v>80</v>
      </c>
      <c r="F7" s="206" t="s">
        <v>81</v>
      </c>
      <c r="G7" s="17" t="s">
        <v>73</v>
      </c>
      <c r="H7" s="18"/>
      <c r="I7" s="57" t="s">
        <v>74</v>
      </c>
      <c r="J7" s="58"/>
      <c r="K7" s="59"/>
      <c r="L7" s="204" t="s">
        <v>75</v>
      </c>
      <c r="M7" s="200" t="s">
        <v>76</v>
      </c>
      <c r="N7" s="202" t="s">
        <v>77</v>
      </c>
    </row>
    <row r="8" spans="1:20" s="60" customFormat="1" ht="60" customHeight="1" thickBot="1" x14ac:dyDescent="0.3">
      <c r="A8" s="105" t="s">
        <v>22</v>
      </c>
      <c r="B8" s="106" t="s">
        <v>23</v>
      </c>
      <c r="C8" s="107" t="s">
        <v>78</v>
      </c>
      <c r="D8" s="108" t="s">
        <v>79</v>
      </c>
      <c r="E8" s="209"/>
      <c r="F8" s="207"/>
      <c r="G8" s="7" t="s">
        <v>82</v>
      </c>
      <c r="H8" s="8" t="s">
        <v>83</v>
      </c>
      <c r="I8" s="109" t="s">
        <v>84</v>
      </c>
      <c r="J8" s="110" t="s">
        <v>85</v>
      </c>
      <c r="K8" s="111" t="s">
        <v>86</v>
      </c>
      <c r="L8" s="205"/>
      <c r="M8" s="201"/>
      <c r="N8" s="203"/>
      <c r="O8" s="112" t="s">
        <v>87</v>
      </c>
    </row>
    <row r="9" spans="1:20" ht="15" x14ac:dyDescent="0.25">
      <c r="A9" s="113" t="s">
        <v>35</v>
      </c>
      <c r="B9" s="71" t="s">
        <v>36</v>
      </c>
      <c r="C9" s="114" t="s">
        <v>88</v>
      </c>
      <c r="D9" s="84" t="str">
        <f>IFERROR(IF(C9="No CAS","",INDEX('DEQ Pollutant List'!$B$7:$B$611,MATCH('3. Pollutant Emissions - EF'!C9,'DEQ Pollutant List'!$A$7:$A$611,0))),"")</f>
        <v>Benzene</v>
      </c>
      <c r="E9" s="115"/>
      <c r="F9" s="116"/>
      <c r="G9" s="117" t="s">
        <v>42</v>
      </c>
      <c r="H9" s="118" t="s">
        <v>42</v>
      </c>
      <c r="I9" s="119">
        <v>8.0000000000000002E-3</v>
      </c>
      <c r="J9" s="79">
        <v>8.0000000000000002E-3</v>
      </c>
      <c r="K9" s="88" t="s">
        <v>89</v>
      </c>
      <c r="L9" s="120" t="s">
        <v>90</v>
      </c>
      <c r="M9" s="121">
        <f>IF(ISBLANK($B9),_xlfn.XLOOKUP($A9,'2. TEUs &amp; Activities - EF'!$A$9:$A$190,'2. TEUs &amp; Activities - EF'!$J$9:$J$190),_xlfn.XLOOKUP($B9,'2. TEUs &amp; Activities - EF'!$B$9:$B$190,'2. TEUs &amp; Activities - EF'!$J$9:$J$190))*'3. Pollutant Emissions - EF'!$I9*IF(OR(ISBLANK($E9),$G9="Yes"),1,$E9)*IF($H9="Yes",1,(1-$F9))</f>
        <v>0.79200000000000004</v>
      </c>
      <c r="N9" s="122">
        <f>IF(ISBLANK($B9),_xlfn.XLOOKUP($A9,'2. TEUs &amp; Activities - EF'!$A$9:$A$190,'2. TEUs &amp; Activities - EF'!$M$9:$M$190),_xlfn.XLOOKUP($B9,'2. TEUs &amp; Activities - EF'!$B$9:$B$190,'2. TEUs &amp; Activities - EF'!$M$9:$M$190))*'3. Pollutant Emissions - EF'!$J9*IF(OR(ISBLANK($E9),$G9="Yes"),1,$E9)*IF($H9="Yes",1,(1-$F9))</f>
        <v>7.2000000000000008E-2</v>
      </c>
      <c r="O9" s="123">
        <f>IFERROR(IF(OR($C9="",$C9="No CAS"),INDEX('DEQ Pollutant List'!$D$7:$D$611,MATCH($D9,'DEQ Pollutant List'!$B$7:$B$611,0)),INDEX('DEQ Pollutant List'!$D$7:$D$611,MATCH($C9,'DEQ Pollutant List'!$A$7:$A$611,0))),"")</f>
        <v>46</v>
      </c>
    </row>
    <row r="10" spans="1:20" ht="15" x14ac:dyDescent="0.25">
      <c r="A10" s="113" t="s">
        <v>35</v>
      </c>
      <c r="B10" s="71" t="s">
        <v>36</v>
      </c>
      <c r="C10" s="114" t="s">
        <v>91</v>
      </c>
      <c r="D10" s="84" t="str">
        <f>IFERROR(IF(C10="No CAS","",INDEX('DEQ Pollutant List'!$B$7:$B$611,MATCH('3. Pollutant Emissions - EF'!C10,'DEQ Pollutant List'!$A$7:$A$611,0))),"")</f>
        <v>Formaldehyde</v>
      </c>
      <c r="E10" s="117"/>
      <c r="F10" s="118"/>
      <c r="G10" s="117" t="s">
        <v>42</v>
      </c>
      <c r="H10" s="118" t="s">
        <v>42</v>
      </c>
      <c r="I10" s="119">
        <v>1.7000000000000001E-2</v>
      </c>
      <c r="J10" s="79">
        <v>1.7000000000000001E-2</v>
      </c>
      <c r="K10" s="88" t="s">
        <v>89</v>
      </c>
      <c r="L10" s="120" t="s">
        <v>90</v>
      </c>
      <c r="M10" s="71">
        <f>IF(ISBLANK($B10),_xlfn.XLOOKUP($A10,'2. TEUs &amp; Activities - EF'!$A$9:$A$190,'2. TEUs &amp; Activities - EF'!$J$9:$J$190),_xlfn.XLOOKUP($B10,'2. TEUs &amp; Activities - EF'!$B$9:$B$190,'2. TEUs &amp; Activities - EF'!$J$9:$J$190))*'3. Pollutant Emissions - EF'!$I10*IF(OR(ISBLANK($E10),$G10="Yes"),1,$E10)*IF($H10="Yes",1,(1-$F10))</f>
        <v>1.6830000000000001</v>
      </c>
      <c r="N10" s="113">
        <f>IF(ISBLANK($B10),_xlfn.XLOOKUP($A10,'2. TEUs &amp; Activities - EF'!$A$9:$A$190,'2. TEUs &amp; Activities - EF'!$M$9:$M$190),_xlfn.XLOOKUP($B10,'2. TEUs &amp; Activities - EF'!$B$9:$B$190,'2. TEUs &amp; Activities - EF'!$M$9:$M$190))*'3. Pollutant Emissions - EF'!$J10*IF(OR(ISBLANK($E10),$G10="Yes"),1,$E10)*IF($H10="Yes",1,(1-$F10))</f>
        <v>0.15300000000000002</v>
      </c>
      <c r="O10" s="123">
        <f>IFERROR(IF(OR($C10="",$C10="No CAS"),INDEX('DEQ Pollutant List'!$D$7:$D$611,MATCH($D10,'DEQ Pollutant List'!$B$7:$B$611,0)),INDEX('DEQ Pollutant List'!$D$7:$D$611,MATCH($C10,'DEQ Pollutant List'!$A$7:$A$611,0))),"")</f>
        <v>250</v>
      </c>
    </row>
    <row r="11" spans="1:20" ht="15" x14ac:dyDescent="0.25">
      <c r="A11" s="113" t="s">
        <v>35</v>
      </c>
      <c r="B11" s="71" t="s">
        <v>36</v>
      </c>
      <c r="C11" s="114">
        <v>401</v>
      </c>
      <c r="D11" s="84" t="str">
        <f>IFERROR(IF(C11="No CAS","",INDEX('DEQ Pollutant List'!$B$7:$B$611,MATCH('3. Pollutant Emissions - EF'!C11,'DEQ Pollutant List'!$A$7:$A$611,0))),"")</f>
        <v>Polycyclic aromatic hydrocarbons (PAHs)</v>
      </c>
      <c r="E11" s="117"/>
      <c r="F11" s="118"/>
      <c r="G11" s="117" t="s">
        <v>42</v>
      </c>
      <c r="H11" s="118" t="s">
        <v>42</v>
      </c>
      <c r="I11" s="119">
        <v>1E-4</v>
      </c>
      <c r="J11" s="79">
        <v>1E-4</v>
      </c>
      <c r="K11" s="88" t="s">
        <v>89</v>
      </c>
      <c r="L11" s="120" t="s">
        <v>90</v>
      </c>
      <c r="M11" s="71">
        <f>IF(ISBLANK($B11),_xlfn.XLOOKUP($A11,'2. TEUs &amp; Activities - EF'!$A$9:$A$190,'2. TEUs &amp; Activities - EF'!$J$9:$J$190),_xlfn.XLOOKUP($B11,'2. TEUs &amp; Activities - EF'!$B$9:$B$190,'2. TEUs &amp; Activities - EF'!$J$9:$J$190))*'3. Pollutant Emissions - EF'!$I11*IF(OR(ISBLANK($E11),$G11="Yes"),1,$E11)*IF($H11="Yes",1,(1-$F11))</f>
        <v>9.9000000000000008E-3</v>
      </c>
      <c r="N11" s="113">
        <f>IF(ISBLANK($B11),_xlfn.XLOOKUP($A11,'2. TEUs &amp; Activities - EF'!$A$9:$A$190,'2. TEUs &amp; Activities - EF'!$M$9:$M$190),_xlfn.XLOOKUP($B11,'2. TEUs &amp; Activities - EF'!$B$9:$B$190,'2. TEUs &amp; Activities - EF'!$M$9:$M$190))*'3. Pollutant Emissions - EF'!$J11*IF(OR(ISBLANK($E11),$G11="Yes"),1,$E11)*IF($H11="Yes",1,(1-$F11))</f>
        <v>9.0000000000000008E-4</v>
      </c>
      <c r="O11" s="123">
        <f>IFERROR(IF(OR($C11="",$C11="No CAS"),INDEX('DEQ Pollutant List'!$D$7:$D$611,MATCH($D11,'DEQ Pollutant List'!$B$7:$B$611,0)),INDEX('DEQ Pollutant List'!$D$7:$D$611,MATCH($C11,'DEQ Pollutant List'!$A$7:$A$611,0))),"")</f>
        <v>401</v>
      </c>
    </row>
    <row r="12" spans="1:20" ht="15" x14ac:dyDescent="0.25">
      <c r="A12" s="113" t="s">
        <v>35</v>
      </c>
      <c r="B12" s="71" t="s">
        <v>36</v>
      </c>
      <c r="C12" s="114" t="s">
        <v>92</v>
      </c>
      <c r="D12" s="84" t="str">
        <f>IFERROR(IF(C12="No CAS","",INDEX('DEQ Pollutant List'!$B$7:$B$611,MATCH('3. Pollutant Emissions - EF'!C12,'DEQ Pollutant List'!$A$7:$A$611,0))),"")</f>
        <v>Benzo[a]pyrene</v>
      </c>
      <c r="E12" s="117"/>
      <c r="F12" s="118"/>
      <c r="G12" s="117" t="s">
        <v>42</v>
      </c>
      <c r="H12" s="118" t="s">
        <v>42</v>
      </c>
      <c r="I12" s="119">
        <v>1.1999999999999999E-6</v>
      </c>
      <c r="J12" s="79">
        <v>1.1999999999999999E-6</v>
      </c>
      <c r="K12" s="88" t="s">
        <v>89</v>
      </c>
      <c r="L12" s="120" t="s">
        <v>90</v>
      </c>
      <c r="M12" s="71">
        <f>IF(ISBLANK($B12),_xlfn.XLOOKUP($A12,'2. TEUs &amp; Activities - EF'!$A$9:$A$190,'2. TEUs &amp; Activities - EF'!$J$9:$J$190),_xlfn.XLOOKUP($B12,'2. TEUs &amp; Activities - EF'!$B$9:$B$190,'2. TEUs &amp; Activities - EF'!$J$9:$J$190))*'3. Pollutant Emissions - EF'!$I12*IF(OR(ISBLANK($E12),$G12="Yes"),1,$E12)*IF($H12="Yes",1,(1-$F12))</f>
        <v>1.188E-4</v>
      </c>
      <c r="N12" s="113">
        <f>IF(ISBLANK($B12),_xlfn.XLOOKUP($A12,'2. TEUs &amp; Activities - EF'!$A$9:$A$190,'2. TEUs &amp; Activities - EF'!$M$9:$M$190),_xlfn.XLOOKUP($B12,'2. TEUs &amp; Activities - EF'!$B$9:$B$190,'2. TEUs &amp; Activities - EF'!$M$9:$M$190))*'3. Pollutant Emissions - EF'!$J12*IF(OR(ISBLANK($E12),$G12="Yes"),1,$E12)*IF($H12="Yes",1,(1-$F12))</f>
        <v>1.08E-5</v>
      </c>
      <c r="O12" s="123">
        <f>IFERROR(IF(OR($C12="",$C12="No CAS"),INDEX('DEQ Pollutant List'!$D$7:$D$611,MATCH($D12,'DEQ Pollutant List'!$B$7:$B$611,0)),INDEX('DEQ Pollutant List'!$D$7:$D$611,MATCH($C12,'DEQ Pollutant List'!$A$7:$A$611,0))),"")</f>
        <v>406</v>
      </c>
    </row>
    <row r="13" spans="1:20" ht="15" x14ac:dyDescent="0.25">
      <c r="A13" s="113" t="s">
        <v>35</v>
      </c>
      <c r="B13" s="71" t="s">
        <v>36</v>
      </c>
      <c r="C13" s="114" t="s">
        <v>93</v>
      </c>
      <c r="D13" s="84" t="str">
        <f>IFERROR(IF(C13="No CAS","",INDEX('DEQ Pollutant List'!$B$7:$B$611,MATCH('3. Pollutant Emissions - EF'!C13,'DEQ Pollutant List'!$A$7:$A$611,0))),"")</f>
        <v>Naphthalene</v>
      </c>
      <c r="E13" s="117"/>
      <c r="F13" s="118"/>
      <c r="G13" s="117" t="s">
        <v>42</v>
      </c>
      <c r="H13" s="118" t="s">
        <v>42</v>
      </c>
      <c r="I13" s="119">
        <v>2.9999999999999997E-4</v>
      </c>
      <c r="J13" s="79">
        <v>2.9999999999999997E-4</v>
      </c>
      <c r="K13" s="88" t="s">
        <v>89</v>
      </c>
      <c r="L13" s="120" t="s">
        <v>90</v>
      </c>
      <c r="M13" s="71">
        <f>IF(ISBLANK($B13),_xlfn.XLOOKUP($A13,'2. TEUs &amp; Activities - EF'!$A$9:$A$190,'2. TEUs &amp; Activities - EF'!$J$9:$J$190),_xlfn.XLOOKUP($B13,'2. TEUs &amp; Activities - EF'!$B$9:$B$190,'2. TEUs &amp; Activities - EF'!$J$9:$J$190))*'3. Pollutant Emissions - EF'!$I13*IF(OR(ISBLANK($E13),$G13="Yes"),1,$E13)*IF($H13="Yes",1,(1-$F13))</f>
        <v>2.9699999999999997E-2</v>
      </c>
      <c r="N13" s="113">
        <f>IF(ISBLANK($B13),_xlfn.XLOOKUP($A13,'2. TEUs &amp; Activities - EF'!$A$9:$A$190,'2. TEUs &amp; Activities - EF'!$M$9:$M$190),_xlfn.XLOOKUP($B13,'2. TEUs &amp; Activities - EF'!$B$9:$B$190,'2. TEUs &amp; Activities - EF'!$M$9:$M$190))*'3. Pollutant Emissions - EF'!$J13*IF(OR(ISBLANK($E13),$G13="Yes"),1,$E13)*IF($H13="Yes",1,(1-$F13))</f>
        <v>2.6999999999999997E-3</v>
      </c>
      <c r="O13" s="123">
        <f>IFERROR(IF(OR($C13="",$C13="No CAS"),INDEX('DEQ Pollutant List'!$D$7:$D$611,MATCH($D13,'DEQ Pollutant List'!$B$7:$B$611,0)),INDEX('DEQ Pollutant List'!$D$7:$D$611,MATCH($C13,'DEQ Pollutant List'!$A$7:$A$611,0))),"")</f>
        <v>428</v>
      </c>
    </row>
    <row r="14" spans="1:20" ht="15" x14ac:dyDescent="0.25">
      <c r="A14" s="113" t="s">
        <v>35</v>
      </c>
      <c r="B14" s="71" t="s">
        <v>36</v>
      </c>
      <c r="C14" s="114" t="s">
        <v>94</v>
      </c>
      <c r="D14" s="84" t="str">
        <f>IFERROR(IF(C14="No CAS","",INDEX('DEQ Pollutant List'!$B$7:$B$611,MATCH('3. Pollutant Emissions - EF'!C14,'DEQ Pollutant List'!$A$7:$A$611,0))),"")</f>
        <v>Acetaldehyde</v>
      </c>
      <c r="E14" s="117"/>
      <c r="F14" s="118"/>
      <c r="G14" s="117" t="s">
        <v>42</v>
      </c>
      <c r="H14" s="118" t="s">
        <v>42</v>
      </c>
      <c r="I14" s="119">
        <v>4.3E-3</v>
      </c>
      <c r="J14" s="79">
        <v>4.3E-3</v>
      </c>
      <c r="K14" s="88" t="s">
        <v>89</v>
      </c>
      <c r="L14" s="120" t="s">
        <v>90</v>
      </c>
      <c r="M14" s="71">
        <f>IF(ISBLANK($B14),_xlfn.XLOOKUP($A14,'2. TEUs &amp; Activities - EF'!$A$9:$A$190,'2. TEUs &amp; Activities - EF'!$J$9:$J$190),_xlfn.XLOOKUP($B14,'2. TEUs &amp; Activities - EF'!$B$9:$B$190,'2. TEUs &amp; Activities - EF'!$J$9:$J$190))*'3. Pollutant Emissions - EF'!$I14*IF(OR(ISBLANK($E14),$G14="Yes"),1,$E14)*IF($H14="Yes",1,(1-$F14))</f>
        <v>0.42570000000000002</v>
      </c>
      <c r="N14" s="113">
        <f>IF(ISBLANK($B14),_xlfn.XLOOKUP($A14,'2. TEUs &amp; Activities - EF'!$A$9:$A$190,'2. TEUs &amp; Activities - EF'!$M$9:$M$190),_xlfn.XLOOKUP($B14,'2. TEUs &amp; Activities - EF'!$B$9:$B$190,'2. TEUs &amp; Activities - EF'!$M$9:$M$190))*'3. Pollutant Emissions - EF'!$J14*IF(OR(ISBLANK($E14),$G14="Yes"),1,$E14)*IF($H14="Yes",1,(1-$F14))</f>
        <v>3.8699999999999998E-2</v>
      </c>
      <c r="O14" s="123">
        <f>IFERROR(IF(OR($C14="",$C14="No CAS"),INDEX('DEQ Pollutant List'!$D$7:$D$611,MATCH($D14,'DEQ Pollutant List'!$B$7:$B$611,0)),INDEX('DEQ Pollutant List'!$D$7:$D$611,MATCH($C14,'DEQ Pollutant List'!$A$7:$A$611,0))),"")</f>
        <v>1</v>
      </c>
    </row>
    <row r="15" spans="1:20" ht="15" x14ac:dyDescent="0.25">
      <c r="A15" s="113" t="s">
        <v>35</v>
      </c>
      <c r="B15" s="71" t="s">
        <v>36</v>
      </c>
      <c r="C15" s="114" t="s">
        <v>95</v>
      </c>
      <c r="D15" s="84" t="str">
        <f>IFERROR(IF(C15="No CAS","",INDEX('DEQ Pollutant List'!$B$7:$B$611,MATCH('3. Pollutant Emissions - EF'!C15,'DEQ Pollutant List'!$A$7:$A$611,0))),"")</f>
        <v>Acrolein</v>
      </c>
      <c r="E15" s="117"/>
      <c r="F15" s="118"/>
      <c r="G15" s="117" t="s">
        <v>42</v>
      </c>
      <c r="H15" s="118" t="s">
        <v>42</v>
      </c>
      <c r="I15" s="119">
        <v>2.7000000000000001E-3</v>
      </c>
      <c r="J15" s="79">
        <v>2.7000000000000001E-3</v>
      </c>
      <c r="K15" s="88" t="s">
        <v>89</v>
      </c>
      <c r="L15" s="120" t="s">
        <v>90</v>
      </c>
      <c r="M15" s="71">
        <f>IF(ISBLANK($B15),_xlfn.XLOOKUP($A15,'2. TEUs &amp; Activities - EF'!$A$9:$A$190,'2. TEUs &amp; Activities - EF'!$J$9:$J$190),_xlfn.XLOOKUP($B15,'2. TEUs &amp; Activities - EF'!$B$9:$B$190,'2. TEUs &amp; Activities - EF'!$J$9:$J$190))*'3. Pollutant Emissions - EF'!$I15*IF(OR(ISBLANK($E15),$G15="Yes"),1,$E15)*IF($H15="Yes",1,(1-$F15))</f>
        <v>0.26730000000000004</v>
      </c>
      <c r="N15" s="113">
        <f>IF(ISBLANK($B15),_xlfn.XLOOKUP($A15,'2. TEUs &amp; Activities - EF'!$A$9:$A$190,'2. TEUs &amp; Activities - EF'!$M$9:$M$190),_xlfn.XLOOKUP($B15,'2. TEUs &amp; Activities - EF'!$B$9:$B$190,'2. TEUs &amp; Activities - EF'!$M$9:$M$190))*'3. Pollutant Emissions - EF'!$J15*IF(OR(ISBLANK($E15),$G15="Yes"),1,$E15)*IF($H15="Yes",1,(1-$F15))</f>
        <v>2.4300000000000002E-2</v>
      </c>
      <c r="O15" s="123">
        <f>IFERROR(IF(OR($C15="",$C15="No CAS"),INDEX('DEQ Pollutant List'!$D$7:$D$611,MATCH($D15,'DEQ Pollutant List'!$B$7:$B$611,0)),INDEX('DEQ Pollutant List'!$D$7:$D$611,MATCH($C15,'DEQ Pollutant List'!$A$7:$A$611,0))),"")</f>
        <v>5</v>
      </c>
    </row>
    <row r="16" spans="1:20" ht="15" x14ac:dyDescent="0.25">
      <c r="A16" s="113" t="s">
        <v>35</v>
      </c>
      <c r="B16" s="71" t="s">
        <v>36</v>
      </c>
      <c r="C16" s="114" t="s">
        <v>96</v>
      </c>
      <c r="D16" s="84" t="str">
        <f>IFERROR(IF(C16="No CAS","",INDEX('DEQ Pollutant List'!$B$7:$B$611,MATCH('3. Pollutant Emissions - EF'!C16,'DEQ Pollutant List'!$A$7:$A$611,0))),"")</f>
        <v>Ammonia</v>
      </c>
      <c r="E16" s="117"/>
      <c r="F16" s="118"/>
      <c r="G16" s="117" t="s">
        <v>42</v>
      </c>
      <c r="H16" s="118" t="s">
        <v>42</v>
      </c>
      <c r="I16" s="119">
        <v>3.2</v>
      </c>
      <c r="J16" s="79">
        <v>3.2</v>
      </c>
      <c r="K16" s="88" t="s">
        <v>89</v>
      </c>
      <c r="L16" s="120" t="s">
        <v>97</v>
      </c>
      <c r="M16" s="71">
        <f>IF(ISBLANK($B16),_xlfn.XLOOKUP($A16,'2. TEUs &amp; Activities - EF'!$A$9:$A$190,'2. TEUs &amp; Activities - EF'!$J$9:$J$190),_xlfn.XLOOKUP($B16,'2. TEUs &amp; Activities - EF'!$B$9:$B$190,'2. TEUs &amp; Activities - EF'!$J$9:$J$190))*'3. Pollutant Emissions - EF'!$I16*IF(OR(ISBLANK($E16),$G16="Yes"),1,$E16)*IF($H16="Yes",1,(1-$F16))</f>
        <v>316.8</v>
      </c>
      <c r="N16" s="113">
        <f>IF(ISBLANK($B16),_xlfn.XLOOKUP($A16,'2. TEUs &amp; Activities - EF'!$A$9:$A$190,'2. TEUs &amp; Activities - EF'!$M$9:$M$190),_xlfn.XLOOKUP($B16,'2. TEUs &amp; Activities - EF'!$B$9:$B$190,'2. TEUs &amp; Activities - EF'!$M$9:$M$190))*'3. Pollutant Emissions - EF'!$J16*IF(OR(ISBLANK($E16),$G16="Yes"),1,$E16)*IF($H16="Yes",1,(1-$F16))</f>
        <v>28.8</v>
      </c>
      <c r="O16" s="123">
        <f>IFERROR(IF(OR($C16="",$C16="No CAS"),INDEX('DEQ Pollutant List'!$D$7:$D$611,MATCH($D16,'DEQ Pollutant List'!$B$7:$B$611,0)),INDEX('DEQ Pollutant List'!$D$7:$D$611,MATCH($C16,'DEQ Pollutant List'!$A$7:$A$611,0))),"")</f>
        <v>26</v>
      </c>
    </row>
    <row r="17" spans="1:15" ht="15" x14ac:dyDescent="0.25">
      <c r="A17" s="113" t="s">
        <v>35</v>
      </c>
      <c r="B17" s="71" t="s">
        <v>36</v>
      </c>
      <c r="C17" s="114" t="s">
        <v>98</v>
      </c>
      <c r="D17" s="84" t="str">
        <f>IFERROR(IF(C17="No CAS","",INDEX('DEQ Pollutant List'!$B$7:$B$611,MATCH('3. Pollutant Emissions - EF'!C17,'DEQ Pollutant List'!$A$7:$A$611,0))),"")</f>
        <v>Arsenic and compounds</v>
      </c>
      <c r="E17" s="117"/>
      <c r="F17" s="124"/>
      <c r="G17" s="117" t="s">
        <v>42</v>
      </c>
      <c r="H17" s="118" t="s">
        <v>42</v>
      </c>
      <c r="I17" s="119">
        <v>2.0000000000000001E-4</v>
      </c>
      <c r="J17" s="79">
        <v>2.0000000000000001E-4</v>
      </c>
      <c r="K17" s="88" t="s">
        <v>89</v>
      </c>
      <c r="L17" s="120" t="s">
        <v>90</v>
      </c>
      <c r="M17" s="71">
        <f>IF(ISBLANK($B17),_xlfn.XLOOKUP($A17,'2. TEUs &amp; Activities - EF'!$A$9:$A$190,'2. TEUs &amp; Activities - EF'!$J$9:$J$190),_xlfn.XLOOKUP($B17,'2. TEUs &amp; Activities - EF'!$B$9:$B$190,'2. TEUs &amp; Activities - EF'!$J$9:$J$190))*'3. Pollutant Emissions - EF'!$I17*IF(OR(ISBLANK($E17),$G17="Yes"),1,$E17)*IF($H17="Yes",1,(1-$F17))</f>
        <v>1.9800000000000002E-2</v>
      </c>
      <c r="N17" s="113">
        <f>IF(ISBLANK($B17),_xlfn.XLOOKUP($A17,'2. TEUs &amp; Activities - EF'!$A$9:$A$190,'2. TEUs &amp; Activities - EF'!$M$9:$M$190),_xlfn.XLOOKUP($B17,'2. TEUs &amp; Activities - EF'!$B$9:$B$190,'2. TEUs &amp; Activities - EF'!$M$9:$M$190))*'3. Pollutant Emissions - EF'!$J17*IF(OR(ISBLANK($E17),$G17="Yes"),1,$E17)*IF($H17="Yes",1,(1-$F17))</f>
        <v>1.8000000000000002E-3</v>
      </c>
      <c r="O17" s="123">
        <f>IFERROR(IF(OR($C17="",$C17="No CAS"),INDEX('DEQ Pollutant List'!$D$7:$D$611,MATCH($D17,'DEQ Pollutant List'!$B$7:$B$611,0)),INDEX('DEQ Pollutant List'!$D$7:$D$611,MATCH($C17,'DEQ Pollutant List'!$A$7:$A$611,0))),"")</f>
        <v>37</v>
      </c>
    </row>
    <row r="18" spans="1:15" ht="15" x14ac:dyDescent="0.25">
      <c r="A18" s="113" t="s">
        <v>35</v>
      </c>
      <c r="B18" s="71" t="s">
        <v>36</v>
      </c>
      <c r="C18" s="114" t="s">
        <v>99</v>
      </c>
      <c r="D18" s="84" t="str">
        <f>IFERROR(IF(C18="No CAS","",INDEX('DEQ Pollutant List'!$B$7:$B$611,MATCH('3. Pollutant Emissions - EF'!C18,'DEQ Pollutant List'!$A$7:$A$611,0))),"")</f>
        <v>Barium and compounds</v>
      </c>
      <c r="E18" s="117"/>
      <c r="F18" s="124"/>
      <c r="G18" s="117" t="s">
        <v>42</v>
      </c>
      <c r="H18" s="118" t="s">
        <v>42</v>
      </c>
      <c r="I18" s="119">
        <v>4.4000000000000003E-3</v>
      </c>
      <c r="J18" s="79">
        <v>4.4000000000000003E-3</v>
      </c>
      <c r="K18" s="88" t="s">
        <v>89</v>
      </c>
      <c r="L18" s="120" t="s">
        <v>90</v>
      </c>
      <c r="M18" s="71">
        <f>IF(ISBLANK($B18),_xlfn.XLOOKUP($A18,'2. TEUs &amp; Activities - EF'!$A$9:$A$190,'2. TEUs &amp; Activities - EF'!$J$9:$J$190),_xlfn.XLOOKUP($B18,'2. TEUs &amp; Activities - EF'!$B$9:$B$190,'2. TEUs &amp; Activities - EF'!$J$9:$J$190))*'3. Pollutant Emissions - EF'!$I18*IF(OR(ISBLANK($E18),$G18="Yes"),1,$E18)*IF($H18="Yes",1,(1-$F18))</f>
        <v>0.43560000000000004</v>
      </c>
      <c r="N18" s="113">
        <f>IF(ISBLANK($B18),_xlfn.XLOOKUP($A18,'2. TEUs &amp; Activities - EF'!$A$9:$A$190,'2. TEUs &amp; Activities - EF'!$M$9:$M$190),_xlfn.XLOOKUP($B18,'2. TEUs &amp; Activities - EF'!$B$9:$B$190,'2. TEUs &amp; Activities - EF'!$M$9:$M$190))*'3. Pollutant Emissions - EF'!$J18*IF(OR(ISBLANK($E18),$G18="Yes"),1,$E18)*IF($H18="Yes",1,(1-$F18))</f>
        <v>3.9600000000000003E-2</v>
      </c>
      <c r="O18" s="123">
        <f>IFERROR(IF(OR($C18="",$C18="No CAS"),INDEX('DEQ Pollutant List'!$D$7:$D$611,MATCH($D18,'DEQ Pollutant List'!$B$7:$B$611,0)),INDEX('DEQ Pollutant List'!$D$7:$D$611,MATCH($C18,'DEQ Pollutant List'!$A$7:$A$611,0))),"")</f>
        <v>45</v>
      </c>
    </row>
    <row r="19" spans="1:15" ht="15" x14ac:dyDescent="0.25">
      <c r="A19" s="113" t="s">
        <v>35</v>
      </c>
      <c r="B19" s="71" t="s">
        <v>36</v>
      </c>
      <c r="C19" s="114" t="s">
        <v>100</v>
      </c>
      <c r="D19" s="84" t="str">
        <f>IFERROR(IF(C19="No CAS","",INDEX('DEQ Pollutant List'!$B$7:$B$611,MATCH('3. Pollutant Emissions - EF'!C19,'DEQ Pollutant List'!$A$7:$A$611,0))),"")</f>
        <v>Beryllium and compounds</v>
      </c>
      <c r="E19" s="117"/>
      <c r="F19" s="124"/>
      <c r="G19" s="117" t="s">
        <v>42</v>
      </c>
      <c r="H19" s="118" t="s">
        <v>42</v>
      </c>
      <c r="I19" s="119">
        <v>1.2E-5</v>
      </c>
      <c r="J19" s="79">
        <v>1.2E-5</v>
      </c>
      <c r="K19" s="88" t="s">
        <v>89</v>
      </c>
      <c r="L19" s="120" t="s">
        <v>90</v>
      </c>
      <c r="M19" s="71">
        <f>IF(ISBLANK($B19),_xlfn.XLOOKUP($A19,'2. TEUs &amp; Activities - EF'!$A$9:$A$190,'2. TEUs &amp; Activities - EF'!$J$9:$J$190),_xlfn.XLOOKUP($B19,'2. TEUs &amp; Activities - EF'!$B$9:$B$190,'2. TEUs &amp; Activities - EF'!$J$9:$J$190))*'3. Pollutant Emissions - EF'!$I19*IF(OR(ISBLANK($E19),$G19="Yes"),1,$E19)*IF($H19="Yes",1,(1-$F19))</f>
        <v>1.188E-3</v>
      </c>
      <c r="N19" s="113">
        <f>IF(ISBLANK($B19),_xlfn.XLOOKUP($A19,'2. TEUs &amp; Activities - EF'!$A$9:$A$190,'2. TEUs &amp; Activities - EF'!$M$9:$M$190),_xlfn.XLOOKUP($B19,'2. TEUs &amp; Activities - EF'!$B$9:$B$190,'2. TEUs &amp; Activities - EF'!$M$9:$M$190))*'3. Pollutant Emissions - EF'!$J19*IF(OR(ISBLANK($E19),$G19="Yes"),1,$E19)*IF($H19="Yes",1,(1-$F19))</f>
        <v>1.08E-4</v>
      </c>
      <c r="O19" s="123">
        <f>IFERROR(IF(OR($C19="",$C19="No CAS"),INDEX('DEQ Pollutant List'!$D$7:$D$611,MATCH($D19,'DEQ Pollutant List'!$B$7:$B$611,0)),INDEX('DEQ Pollutant List'!$D$7:$D$611,MATCH($C19,'DEQ Pollutant List'!$A$7:$A$611,0))),"")</f>
        <v>58</v>
      </c>
    </row>
    <row r="20" spans="1:15" ht="15" x14ac:dyDescent="0.25">
      <c r="A20" s="113" t="s">
        <v>35</v>
      </c>
      <c r="B20" s="71" t="s">
        <v>36</v>
      </c>
      <c r="C20" s="114" t="s">
        <v>101</v>
      </c>
      <c r="D20" s="84" t="str">
        <f>IFERROR(IF(C20="No CAS","",INDEX('DEQ Pollutant List'!$B$7:$B$611,MATCH('3. Pollutant Emissions - EF'!C20,'DEQ Pollutant List'!$A$7:$A$611,0))),"")</f>
        <v>Cadmium and compounds</v>
      </c>
      <c r="E20" s="117"/>
      <c r="F20" s="124"/>
      <c r="G20" s="117" t="s">
        <v>42</v>
      </c>
      <c r="H20" s="118" t="s">
        <v>42</v>
      </c>
      <c r="I20" s="119">
        <v>1.1000000000000001E-3</v>
      </c>
      <c r="J20" s="79">
        <v>1.1000000000000001E-3</v>
      </c>
      <c r="K20" s="88" t="s">
        <v>89</v>
      </c>
      <c r="L20" s="120" t="s">
        <v>90</v>
      </c>
      <c r="M20" s="71">
        <f>IF(ISBLANK($B20),_xlfn.XLOOKUP($A20,'2. TEUs &amp; Activities - EF'!$A$9:$A$190,'2. TEUs &amp; Activities - EF'!$J$9:$J$190),_xlfn.XLOOKUP($B20,'2. TEUs &amp; Activities - EF'!$B$9:$B$190,'2. TEUs &amp; Activities - EF'!$J$9:$J$190))*'3. Pollutant Emissions - EF'!$I20*IF(OR(ISBLANK($E20),$G20="Yes"),1,$E20)*IF($H20="Yes",1,(1-$F20))</f>
        <v>0.10890000000000001</v>
      </c>
      <c r="N20" s="113">
        <f>IF(ISBLANK($B20),_xlfn.XLOOKUP($A20,'2. TEUs &amp; Activities - EF'!$A$9:$A$190,'2. TEUs &amp; Activities - EF'!$M$9:$M$190),_xlfn.XLOOKUP($B20,'2. TEUs &amp; Activities - EF'!$B$9:$B$190,'2. TEUs &amp; Activities - EF'!$M$9:$M$190))*'3. Pollutant Emissions - EF'!$J20*IF(OR(ISBLANK($E20),$G20="Yes"),1,$E20)*IF($H20="Yes",1,(1-$F20))</f>
        <v>9.9000000000000008E-3</v>
      </c>
      <c r="O20" s="123">
        <f>IFERROR(IF(OR($C20="",$C20="No CAS"),INDEX('DEQ Pollutant List'!$D$7:$D$611,MATCH($D20,'DEQ Pollutant List'!$B$7:$B$611,0)),INDEX('DEQ Pollutant List'!$D$7:$D$611,MATCH($C20,'DEQ Pollutant List'!$A$7:$A$611,0))),"")</f>
        <v>83</v>
      </c>
    </row>
    <row r="21" spans="1:15" ht="15" x14ac:dyDescent="0.25">
      <c r="A21" s="113" t="s">
        <v>35</v>
      </c>
      <c r="B21" s="71" t="s">
        <v>36</v>
      </c>
      <c r="C21" s="114" t="s">
        <v>102</v>
      </c>
      <c r="D21" s="84" t="str">
        <f>IFERROR(IF(C21="No CAS","",INDEX('DEQ Pollutant List'!$B$7:$B$611,MATCH('3. Pollutant Emissions - EF'!C21,'DEQ Pollutant List'!$A$7:$A$611,0))),"")</f>
        <v>Chromium VI, chromate and dichromate particulate</v>
      </c>
      <c r="E21" s="117"/>
      <c r="F21" s="124"/>
      <c r="G21" s="117" t="s">
        <v>42</v>
      </c>
      <c r="H21" s="118" t="s">
        <v>42</v>
      </c>
      <c r="I21" s="119">
        <v>1.4E-3</v>
      </c>
      <c r="J21" s="79">
        <v>1.4E-3</v>
      </c>
      <c r="K21" s="88" t="s">
        <v>89</v>
      </c>
      <c r="L21" s="120" t="s">
        <v>90</v>
      </c>
      <c r="M21" s="71">
        <f>IF(ISBLANK($B21),_xlfn.XLOOKUP($A21,'2. TEUs &amp; Activities - EF'!$A$9:$A$190,'2. TEUs &amp; Activities - EF'!$J$9:$J$190),_xlfn.XLOOKUP($B21,'2. TEUs &amp; Activities - EF'!$B$9:$B$190,'2. TEUs &amp; Activities - EF'!$J$9:$J$190))*'3. Pollutant Emissions - EF'!$I21*IF(OR(ISBLANK($E21),$G21="Yes"),1,$E21)*IF($H21="Yes",1,(1-$F21))</f>
        <v>0.1386</v>
      </c>
      <c r="N21" s="113">
        <f>IF(ISBLANK($B21),_xlfn.XLOOKUP($A21,'2. TEUs &amp; Activities - EF'!$A$9:$A$190,'2. TEUs &amp; Activities - EF'!$M$9:$M$190),_xlfn.XLOOKUP($B21,'2. TEUs &amp; Activities - EF'!$B$9:$B$190,'2. TEUs &amp; Activities - EF'!$M$9:$M$190))*'3. Pollutant Emissions - EF'!$J21*IF(OR(ISBLANK($E21),$G21="Yes"),1,$E21)*IF($H21="Yes",1,(1-$F21))</f>
        <v>1.26E-2</v>
      </c>
      <c r="O21" s="123">
        <f>IFERROR(IF(OR($C21="",$C21="No CAS"),INDEX('DEQ Pollutant List'!$D$7:$D$611,MATCH($D21,'DEQ Pollutant List'!$B$7:$B$611,0)),INDEX('DEQ Pollutant List'!$D$7:$D$611,MATCH($C21,'DEQ Pollutant List'!$A$7:$A$611,0))),"")</f>
        <v>136</v>
      </c>
    </row>
    <row r="22" spans="1:15" ht="15" x14ac:dyDescent="0.25">
      <c r="A22" s="113" t="s">
        <v>35</v>
      </c>
      <c r="B22" s="71" t="s">
        <v>36</v>
      </c>
      <c r="C22" s="114" t="s">
        <v>103</v>
      </c>
      <c r="D22" s="84" t="str">
        <f>IFERROR(IF(C22="No CAS","",INDEX('DEQ Pollutant List'!$B$7:$B$611,MATCH('3. Pollutant Emissions - EF'!C22,'DEQ Pollutant List'!$A$7:$A$611,0))),"")</f>
        <v>Cobalt and compounds</v>
      </c>
      <c r="E22" s="117"/>
      <c r="F22" s="124"/>
      <c r="G22" s="117" t="s">
        <v>42</v>
      </c>
      <c r="H22" s="118" t="s">
        <v>42</v>
      </c>
      <c r="I22" s="119">
        <v>8.3999999999999995E-5</v>
      </c>
      <c r="J22" s="79">
        <v>8.3999999999999995E-5</v>
      </c>
      <c r="K22" s="88" t="s">
        <v>89</v>
      </c>
      <c r="L22" s="120" t="s">
        <v>90</v>
      </c>
      <c r="M22" s="71">
        <f>IF(ISBLANK($B22),_xlfn.XLOOKUP($A22,'2. TEUs &amp; Activities - EF'!$A$9:$A$190,'2. TEUs &amp; Activities - EF'!$J$9:$J$190),_xlfn.XLOOKUP($B22,'2. TEUs &amp; Activities - EF'!$B$9:$B$190,'2. TEUs &amp; Activities - EF'!$J$9:$J$190))*'3. Pollutant Emissions - EF'!$I22*IF(OR(ISBLANK($E22),$G22="Yes"),1,$E22)*IF($H22="Yes",1,(1-$F22))</f>
        <v>8.3159999999999987E-3</v>
      </c>
      <c r="N22" s="113">
        <f>IF(ISBLANK($B22),_xlfn.XLOOKUP($A22,'2. TEUs &amp; Activities - EF'!$A$9:$A$190,'2. TEUs &amp; Activities - EF'!$M$9:$M$190),_xlfn.XLOOKUP($B22,'2. TEUs &amp; Activities - EF'!$B$9:$B$190,'2. TEUs &amp; Activities - EF'!$M$9:$M$190))*'3. Pollutant Emissions - EF'!$J22*IF(OR(ISBLANK($E22),$G22="Yes"),1,$E22)*IF($H22="Yes",1,(1-$F22))</f>
        <v>7.5599999999999994E-4</v>
      </c>
      <c r="O22" s="123">
        <f>IFERROR(IF(OR($C22="",$C22="No CAS"),INDEX('DEQ Pollutant List'!$D$7:$D$611,MATCH($D22,'DEQ Pollutant List'!$B$7:$B$611,0)),INDEX('DEQ Pollutant List'!$D$7:$D$611,MATCH($C22,'DEQ Pollutant List'!$A$7:$A$611,0))),"")</f>
        <v>146</v>
      </c>
    </row>
    <row r="23" spans="1:15" ht="15" x14ac:dyDescent="0.25">
      <c r="A23" s="113" t="s">
        <v>35</v>
      </c>
      <c r="B23" s="71" t="s">
        <v>36</v>
      </c>
      <c r="C23" s="114" t="s">
        <v>104</v>
      </c>
      <c r="D23" s="84" t="str">
        <f>IFERROR(IF(C23="No CAS","",INDEX('DEQ Pollutant List'!$B$7:$B$611,MATCH('3. Pollutant Emissions - EF'!C23,'DEQ Pollutant List'!$A$7:$A$611,0))),"")</f>
        <v>Copper and compounds</v>
      </c>
      <c r="E23" s="117"/>
      <c r="F23" s="124"/>
      <c r="G23" s="117" t="s">
        <v>42</v>
      </c>
      <c r="H23" s="118" t="s">
        <v>42</v>
      </c>
      <c r="I23" s="119">
        <v>8.4999999999999995E-4</v>
      </c>
      <c r="J23" s="79">
        <v>8.4999999999999995E-4</v>
      </c>
      <c r="K23" s="88" t="s">
        <v>89</v>
      </c>
      <c r="L23" s="120" t="s">
        <v>90</v>
      </c>
      <c r="M23" s="71">
        <f>IF(ISBLANK($B23),_xlfn.XLOOKUP($A23,'2. TEUs &amp; Activities - EF'!$A$9:$A$190,'2. TEUs &amp; Activities - EF'!$J$9:$J$190),_xlfn.XLOOKUP($B23,'2. TEUs &amp; Activities - EF'!$B$9:$B$190,'2. TEUs &amp; Activities - EF'!$J$9:$J$190))*'3. Pollutant Emissions - EF'!$I23*IF(OR(ISBLANK($E23),$G23="Yes"),1,$E23)*IF($H23="Yes",1,(1-$F23))</f>
        <v>8.4149999999999989E-2</v>
      </c>
      <c r="N23" s="113">
        <f>IF(ISBLANK($B23),_xlfn.XLOOKUP($A23,'2. TEUs &amp; Activities - EF'!$A$9:$A$190,'2. TEUs &amp; Activities - EF'!$M$9:$M$190),_xlfn.XLOOKUP($B23,'2. TEUs &amp; Activities - EF'!$B$9:$B$190,'2. TEUs &amp; Activities - EF'!$M$9:$M$190))*'3. Pollutant Emissions - EF'!$J23*IF(OR(ISBLANK($E23),$G23="Yes"),1,$E23)*IF($H23="Yes",1,(1-$F23))</f>
        <v>7.6499999999999997E-3</v>
      </c>
      <c r="O23" s="123">
        <f>IFERROR(IF(OR($C23="",$C23="No CAS"),INDEX('DEQ Pollutant List'!$D$7:$D$611,MATCH($D23,'DEQ Pollutant List'!$B$7:$B$611,0)),INDEX('DEQ Pollutant List'!$D$7:$D$611,MATCH($C23,'DEQ Pollutant List'!$A$7:$A$611,0))),"")</f>
        <v>149</v>
      </c>
    </row>
    <row r="24" spans="1:15" ht="15" x14ac:dyDescent="0.25">
      <c r="A24" s="113" t="s">
        <v>35</v>
      </c>
      <c r="B24" s="71" t="s">
        <v>36</v>
      </c>
      <c r="C24" s="114" t="s">
        <v>105</v>
      </c>
      <c r="D24" s="84" t="str">
        <f>IFERROR(IF(C24="No CAS","",INDEX('DEQ Pollutant List'!$B$7:$B$611,MATCH('3. Pollutant Emissions - EF'!C24,'DEQ Pollutant List'!$A$7:$A$611,0))),"")</f>
        <v>Ethyl benzene</v>
      </c>
      <c r="E24" s="117"/>
      <c r="F24" s="124"/>
      <c r="G24" s="117" t="s">
        <v>42</v>
      </c>
      <c r="H24" s="118" t="s">
        <v>42</v>
      </c>
      <c r="I24" s="119">
        <v>9.4999999999999998E-3</v>
      </c>
      <c r="J24" s="79">
        <v>9.4999999999999998E-3</v>
      </c>
      <c r="K24" s="88" t="s">
        <v>89</v>
      </c>
      <c r="L24" s="120" t="s">
        <v>90</v>
      </c>
      <c r="M24" s="71">
        <f>IF(ISBLANK($B24),_xlfn.XLOOKUP($A24,'2. TEUs &amp; Activities - EF'!$A$9:$A$190,'2. TEUs &amp; Activities - EF'!$J$9:$J$190),_xlfn.XLOOKUP($B24,'2. TEUs &amp; Activities - EF'!$B$9:$B$190,'2. TEUs &amp; Activities - EF'!$J$9:$J$190))*'3. Pollutant Emissions - EF'!$I24*IF(OR(ISBLANK($E24),$G24="Yes"),1,$E24)*IF($H24="Yes",1,(1-$F24))</f>
        <v>0.9405</v>
      </c>
      <c r="N24" s="113">
        <f>IF(ISBLANK($B24),_xlfn.XLOOKUP($A24,'2. TEUs &amp; Activities - EF'!$A$9:$A$190,'2. TEUs &amp; Activities - EF'!$M$9:$M$190),_xlfn.XLOOKUP($B24,'2. TEUs &amp; Activities - EF'!$B$9:$B$190,'2. TEUs &amp; Activities - EF'!$M$9:$M$190))*'3. Pollutant Emissions - EF'!$J24*IF(OR(ISBLANK($E24),$G24="Yes"),1,$E24)*IF($H24="Yes",1,(1-$F24))</f>
        <v>8.5499999999999993E-2</v>
      </c>
      <c r="O24" s="123">
        <f>IFERROR(IF(OR($C24="",$C24="No CAS"),INDEX('DEQ Pollutant List'!$D$7:$D$611,MATCH($D24,'DEQ Pollutant List'!$B$7:$B$611,0)),INDEX('DEQ Pollutant List'!$D$7:$D$611,MATCH($C24,'DEQ Pollutant List'!$A$7:$A$611,0))),"")</f>
        <v>229</v>
      </c>
    </row>
    <row r="25" spans="1:15" ht="15" x14ac:dyDescent="0.25">
      <c r="A25" s="113" t="s">
        <v>35</v>
      </c>
      <c r="B25" s="71" t="s">
        <v>36</v>
      </c>
      <c r="C25" s="114" t="s">
        <v>106</v>
      </c>
      <c r="D25" s="84" t="str">
        <f>IFERROR(IF(C25="No CAS","",INDEX('DEQ Pollutant List'!$B$7:$B$611,MATCH('3. Pollutant Emissions - EF'!C25,'DEQ Pollutant List'!$A$7:$A$611,0))),"")</f>
        <v>Hexane</v>
      </c>
      <c r="E25" s="117"/>
      <c r="F25" s="124"/>
      <c r="G25" s="117" t="s">
        <v>42</v>
      </c>
      <c r="H25" s="118" t="s">
        <v>42</v>
      </c>
      <c r="I25" s="119">
        <v>6.3E-3</v>
      </c>
      <c r="J25" s="79">
        <v>6.3E-3</v>
      </c>
      <c r="K25" s="88" t="s">
        <v>89</v>
      </c>
      <c r="L25" s="120" t="s">
        <v>90</v>
      </c>
      <c r="M25" s="71">
        <f>IF(ISBLANK($B25),_xlfn.XLOOKUP($A25,'2. TEUs &amp; Activities - EF'!$A$9:$A$190,'2. TEUs &amp; Activities - EF'!$J$9:$J$190),_xlfn.XLOOKUP($B25,'2. TEUs &amp; Activities - EF'!$B$9:$B$190,'2. TEUs &amp; Activities - EF'!$J$9:$J$190))*'3. Pollutant Emissions - EF'!$I25*IF(OR(ISBLANK($E25),$G25="Yes"),1,$E25)*IF($H25="Yes",1,(1-$F25))</f>
        <v>0.62370000000000003</v>
      </c>
      <c r="N25" s="113">
        <f>IF(ISBLANK($B25),_xlfn.XLOOKUP($A25,'2. TEUs &amp; Activities - EF'!$A$9:$A$190,'2. TEUs &amp; Activities - EF'!$M$9:$M$190),_xlfn.XLOOKUP($B25,'2. TEUs &amp; Activities - EF'!$B$9:$B$190,'2. TEUs &amp; Activities - EF'!$M$9:$M$190))*'3. Pollutant Emissions - EF'!$J25*IF(OR(ISBLANK($E25),$G25="Yes"),1,$E25)*IF($H25="Yes",1,(1-$F25))</f>
        <v>5.67E-2</v>
      </c>
      <c r="O25" s="123">
        <f>IFERROR(IF(OR($C25="",$C25="No CAS"),INDEX('DEQ Pollutant List'!$D$7:$D$611,MATCH($D25,'DEQ Pollutant List'!$B$7:$B$611,0)),INDEX('DEQ Pollutant List'!$D$7:$D$611,MATCH($C25,'DEQ Pollutant List'!$A$7:$A$611,0))),"")</f>
        <v>289</v>
      </c>
    </row>
    <row r="26" spans="1:15" ht="15" x14ac:dyDescent="0.25">
      <c r="A26" s="113" t="s">
        <v>35</v>
      </c>
      <c r="B26" s="71" t="s">
        <v>36</v>
      </c>
      <c r="C26" s="114" t="s">
        <v>107</v>
      </c>
      <c r="D26" s="84" t="str">
        <f>IFERROR(IF(C26="No CAS","",INDEX('DEQ Pollutant List'!$B$7:$B$611,MATCH('3. Pollutant Emissions - EF'!C26,'DEQ Pollutant List'!$A$7:$A$611,0))),"")</f>
        <v>Lead and compounds</v>
      </c>
      <c r="E26" s="117"/>
      <c r="F26" s="124"/>
      <c r="G26" s="117" t="s">
        <v>42</v>
      </c>
      <c r="H26" s="118" t="s">
        <v>42</v>
      </c>
      <c r="I26" s="119">
        <v>5.0000000000000001E-4</v>
      </c>
      <c r="J26" s="79">
        <v>5.0000000000000001E-4</v>
      </c>
      <c r="K26" s="88" t="s">
        <v>89</v>
      </c>
      <c r="L26" s="120" t="s">
        <v>90</v>
      </c>
      <c r="M26" s="71">
        <f>IF(ISBLANK($B26),_xlfn.XLOOKUP($A26,'2. TEUs &amp; Activities - EF'!$A$9:$A$190,'2. TEUs &amp; Activities - EF'!$J$9:$J$190),_xlfn.XLOOKUP($B26,'2. TEUs &amp; Activities - EF'!$B$9:$B$190,'2. TEUs &amp; Activities - EF'!$J$9:$J$190))*'3. Pollutant Emissions - EF'!$I26*IF(OR(ISBLANK($E26),$G26="Yes"),1,$E26)*IF($H26="Yes",1,(1-$F26))</f>
        <v>4.9500000000000002E-2</v>
      </c>
      <c r="N26" s="113">
        <f>IF(ISBLANK($B26),_xlfn.XLOOKUP($A26,'2. TEUs &amp; Activities - EF'!$A$9:$A$190,'2. TEUs &amp; Activities - EF'!$M$9:$M$190),_xlfn.XLOOKUP($B26,'2. TEUs &amp; Activities - EF'!$B$9:$B$190,'2. TEUs &amp; Activities - EF'!$M$9:$M$190))*'3. Pollutant Emissions - EF'!$J26*IF(OR(ISBLANK($E26),$G26="Yes"),1,$E26)*IF($H26="Yes",1,(1-$F26))</f>
        <v>4.5000000000000005E-3</v>
      </c>
      <c r="O26" s="123">
        <f>IFERROR(IF(OR($C26="",$C26="No CAS"),INDEX('DEQ Pollutant List'!$D$7:$D$611,MATCH($D26,'DEQ Pollutant List'!$B$7:$B$611,0)),INDEX('DEQ Pollutant List'!$D$7:$D$611,MATCH($C26,'DEQ Pollutant List'!$A$7:$A$611,0))),"")</f>
        <v>305</v>
      </c>
    </row>
    <row r="27" spans="1:15" ht="15" x14ac:dyDescent="0.25">
      <c r="A27" s="113" t="s">
        <v>35</v>
      </c>
      <c r="B27" s="71" t="s">
        <v>36</v>
      </c>
      <c r="C27" s="114" t="s">
        <v>108</v>
      </c>
      <c r="D27" s="84" t="str">
        <f>IFERROR(IF(C27="No CAS","",INDEX('DEQ Pollutant List'!$B$7:$B$611,MATCH('3. Pollutant Emissions - EF'!C27,'DEQ Pollutant List'!$A$7:$A$611,0))),"")</f>
        <v>Manganese and compounds</v>
      </c>
      <c r="E27" s="117"/>
      <c r="F27" s="124"/>
      <c r="G27" s="117" t="s">
        <v>42</v>
      </c>
      <c r="H27" s="118" t="s">
        <v>42</v>
      </c>
      <c r="I27" s="119">
        <v>3.8000000000000002E-4</v>
      </c>
      <c r="J27" s="79">
        <v>3.8000000000000002E-4</v>
      </c>
      <c r="K27" s="88" t="s">
        <v>89</v>
      </c>
      <c r="L27" s="120" t="s">
        <v>90</v>
      </c>
      <c r="M27" s="71">
        <f>IF(ISBLANK($B27),_xlfn.XLOOKUP($A27,'2. TEUs &amp; Activities - EF'!$A$9:$A$190,'2. TEUs &amp; Activities - EF'!$J$9:$J$190),_xlfn.XLOOKUP($B27,'2. TEUs &amp; Activities - EF'!$B$9:$B$190,'2. TEUs &amp; Activities - EF'!$J$9:$J$190))*'3. Pollutant Emissions - EF'!$I27*IF(OR(ISBLANK($E27),$G27="Yes"),1,$E27)*IF($H27="Yes",1,(1-$F27))</f>
        <v>3.7620000000000001E-2</v>
      </c>
      <c r="N27" s="113">
        <f>IF(ISBLANK($B27),_xlfn.XLOOKUP($A27,'2. TEUs &amp; Activities - EF'!$A$9:$A$190,'2. TEUs &amp; Activities - EF'!$M$9:$M$190),_xlfn.XLOOKUP($B27,'2. TEUs &amp; Activities - EF'!$B$9:$B$190,'2. TEUs &amp; Activities - EF'!$M$9:$M$190))*'3. Pollutant Emissions - EF'!$J27*IF(OR(ISBLANK($E27),$G27="Yes"),1,$E27)*IF($H27="Yes",1,(1-$F27))</f>
        <v>3.4200000000000003E-3</v>
      </c>
      <c r="O27" s="123">
        <f>IFERROR(IF(OR($C27="",$C27="No CAS"),INDEX('DEQ Pollutant List'!$D$7:$D$611,MATCH($D27,'DEQ Pollutant List'!$B$7:$B$611,0)),INDEX('DEQ Pollutant List'!$D$7:$D$611,MATCH($C27,'DEQ Pollutant List'!$A$7:$A$611,0))),"")</f>
        <v>312</v>
      </c>
    </row>
    <row r="28" spans="1:15" ht="15" x14ac:dyDescent="0.25">
      <c r="A28" s="113" t="s">
        <v>35</v>
      </c>
      <c r="B28" s="71" t="s">
        <v>36</v>
      </c>
      <c r="C28" s="114" t="s">
        <v>109</v>
      </c>
      <c r="D28" s="84" t="str">
        <f>IFERROR(IF(C28="No CAS","",INDEX('DEQ Pollutant List'!$B$7:$B$611,MATCH('3. Pollutant Emissions - EF'!C28,'DEQ Pollutant List'!$A$7:$A$611,0))),"")</f>
        <v>Mercury and compounds</v>
      </c>
      <c r="E28" s="117"/>
      <c r="F28" s="124"/>
      <c r="G28" s="117" t="s">
        <v>42</v>
      </c>
      <c r="H28" s="118" t="s">
        <v>42</v>
      </c>
      <c r="I28" s="119">
        <v>2.5999999999999998E-4</v>
      </c>
      <c r="J28" s="79">
        <v>2.5999999999999998E-4</v>
      </c>
      <c r="K28" s="88" t="s">
        <v>89</v>
      </c>
      <c r="L28" s="120" t="s">
        <v>90</v>
      </c>
      <c r="M28" s="71">
        <f>IF(ISBLANK($B28),_xlfn.XLOOKUP($A28,'2. TEUs &amp; Activities - EF'!$A$9:$A$190,'2. TEUs &amp; Activities - EF'!$J$9:$J$190),_xlfn.XLOOKUP($B28,'2. TEUs &amp; Activities - EF'!$B$9:$B$190,'2. TEUs &amp; Activities - EF'!$J$9:$J$190))*'3. Pollutant Emissions - EF'!$I28*IF(OR(ISBLANK($E28),$G28="Yes"),1,$E28)*IF($H28="Yes",1,(1-$F28))</f>
        <v>2.5739999999999999E-2</v>
      </c>
      <c r="N28" s="113">
        <f>IF(ISBLANK($B28),_xlfn.XLOOKUP($A28,'2. TEUs &amp; Activities - EF'!$A$9:$A$190,'2. TEUs &amp; Activities - EF'!$M$9:$M$190),_xlfn.XLOOKUP($B28,'2. TEUs &amp; Activities - EF'!$B$9:$B$190,'2. TEUs &amp; Activities - EF'!$M$9:$M$190))*'3. Pollutant Emissions - EF'!$J28*IF(OR(ISBLANK($E28),$G28="Yes"),1,$E28)*IF($H28="Yes",1,(1-$F28))</f>
        <v>2.3399999999999996E-3</v>
      </c>
      <c r="O28" s="123">
        <f>IFERROR(IF(OR($C28="",$C28="No CAS"),INDEX('DEQ Pollutant List'!$D$7:$D$611,MATCH($D28,'DEQ Pollutant List'!$B$7:$B$611,0)),INDEX('DEQ Pollutant List'!$D$7:$D$611,MATCH($C28,'DEQ Pollutant List'!$A$7:$A$611,0))),"")</f>
        <v>316</v>
      </c>
    </row>
    <row r="29" spans="1:15" ht="15" x14ac:dyDescent="0.25">
      <c r="A29" s="113" t="s">
        <v>35</v>
      </c>
      <c r="B29" s="71" t="s">
        <v>36</v>
      </c>
      <c r="C29" s="114" t="s">
        <v>110</v>
      </c>
      <c r="D29" s="84" t="str">
        <f>IFERROR(IF(C29="No CAS","",INDEX('DEQ Pollutant List'!$B$7:$B$611,MATCH('3. Pollutant Emissions - EF'!C29,'DEQ Pollutant List'!$A$7:$A$611,0))),"")</f>
        <v>Molybdenum trioxide</v>
      </c>
      <c r="E29" s="117"/>
      <c r="F29" s="124"/>
      <c r="G29" s="117" t="s">
        <v>42</v>
      </c>
      <c r="H29" s="118" t="s">
        <v>42</v>
      </c>
      <c r="I29" s="119">
        <v>1.65E-3</v>
      </c>
      <c r="J29" s="79">
        <v>1.65E-3</v>
      </c>
      <c r="K29" s="88" t="s">
        <v>89</v>
      </c>
      <c r="L29" s="120" t="s">
        <v>90</v>
      </c>
      <c r="M29" s="71">
        <f>IF(ISBLANK($B29),_xlfn.XLOOKUP($A29,'2. TEUs &amp; Activities - EF'!$A$9:$A$190,'2. TEUs &amp; Activities - EF'!$J$9:$J$190),_xlfn.XLOOKUP($B29,'2. TEUs &amp; Activities - EF'!$B$9:$B$190,'2. TEUs &amp; Activities - EF'!$J$9:$J$190))*'3. Pollutant Emissions - EF'!$I29*IF(OR(ISBLANK($E29),$G29="Yes"),1,$E29)*IF($H29="Yes",1,(1-$F29))</f>
        <v>0.16335</v>
      </c>
      <c r="N29" s="113">
        <f>IF(ISBLANK($B29),_xlfn.XLOOKUP($A29,'2. TEUs &amp; Activities - EF'!$A$9:$A$190,'2. TEUs &amp; Activities - EF'!$M$9:$M$190),_xlfn.XLOOKUP($B29,'2. TEUs &amp; Activities - EF'!$B$9:$B$190,'2. TEUs &amp; Activities - EF'!$M$9:$M$190))*'3. Pollutant Emissions - EF'!$J29*IF(OR(ISBLANK($E29),$G29="Yes"),1,$E29)*IF($H29="Yes",1,(1-$F29))</f>
        <v>1.485E-2</v>
      </c>
      <c r="O29" s="123">
        <f>IFERROR(IF(OR($C29="",$C29="No CAS"),INDEX('DEQ Pollutant List'!$D$7:$D$611,MATCH($D29,'DEQ Pollutant List'!$B$7:$B$611,0)),INDEX('DEQ Pollutant List'!$D$7:$D$611,MATCH($C29,'DEQ Pollutant List'!$A$7:$A$611,0))),"")</f>
        <v>361</v>
      </c>
    </row>
    <row r="30" spans="1:15" ht="15" x14ac:dyDescent="0.25">
      <c r="A30" s="113" t="s">
        <v>35</v>
      </c>
      <c r="B30" s="71" t="s">
        <v>36</v>
      </c>
      <c r="C30" s="114" t="s">
        <v>111</v>
      </c>
      <c r="D30" s="84" t="str">
        <f>IFERROR(IF(C30="No CAS","",INDEX('DEQ Pollutant List'!$B$7:$B$611,MATCH('3. Pollutant Emissions - EF'!C30,'DEQ Pollutant List'!$A$7:$A$611,0))),"")</f>
        <v>Nickel and compounds</v>
      </c>
      <c r="E30" s="117"/>
      <c r="F30" s="124"/>
      <c r="G30" s="117" t="s">
        <v>42</v>
      </c>
      <c r="H30" s="118" t="s">
        <v>42</v>
      </c>
      <c r="I30" s="119">
        <v>2.0999999999999999E-3</v>
      </c>
      <c r="J30" s="79">
        <v>2.0999999999999999E-3</v>
      </c>
      <c r="K30" s="88" t="s">
        <v>89</v>
      </c>
      <c r="L30" s="120" t="s">
        <v>90</v>
      </c>
      <c r="M30" s="71">
        <f>IF(ISBLANK($B30),_xlfn.XLOOKUP($A30,'2. TEUs &amp; Activities - EF'!$A$9:$A$190,'2. TEUs &amp; Activities - EF'!$J$9:$J$190),_xlfn.XLOOKUP($B30,'2. TEUs &amp; Activities - EF'!$B$9:$B$190,'2. TEUs &amp; Activities - EF'!$J$9:$J$190))*'3. Pollutant Emissions - EF'!$I30*IF(OR(ISBLANK($E30),$G30="Yes"),1,$E30)*IF($H30="Yes",1,(1-$F30))</f>
        <v>0.20789999999999997</v>
      </c>
      <c r="N30" s="113">
        <f>IF(ISBLANK($B30),_xlfn.XLOOKUP($A30,'2. TEUs &amp; Activities - EF'!$A$9:$A$190,'2. TEUs &amp; Activities - EF'!$M$9:$M$190),_xlfn.XLOOKUP($B30,'2. TEUs &amp; Activities - EF'!$B$9:$B$190,'2. TEUs &amp; Activities - EF'!$M$9:$M$190))*'3. Pollutant Emissions - EF'!$J30*IF(OR(ISBLANK($E30),$G30="Yes"),1,$E30)*IF($H30="Yes",1,(1-$F30))</f>
        <v>1.89E-2</v>
      </c>
      <c r="O30" s="123">
        <f>IFERROR(IF(OR($C30="",$C30="No CAS"),INDEX('DEQ Pollutant List'!$D$7:$D$611,MATCH($D30,'DEQ Pollutant List'!$B$7:$B$611,0)),INDEX('DEQ Pollutant List'!$D$7:$D$611,MATCH($C30,'DEQ Pollutant List'!$A$7:$A$611,0))),"")</f>
        <v>364</v>
      </c>
    </row>
    <row r="31" spans="1:15" ht="15" x14ac:dyDescent="0.25">
      <c r="A31" s="113" t="s">
        <v>35</v>
      </c>
      <c r="B31" s="71" t="s">
        <v>36</v>
      </c>
      <c r="C31" s="114" t="s">
        <v>112</v>
      </c>
      <c r="D31" s="84" t="str">
        <f>IFERROR(IF(C31="No CAS","",INDEX('DEQ Pollutant List'!$B$7:$B$611,MATCH('3. Pollutant Emissions - EF'!C31,'DEQ Pollutant List'!$A$7:$A$611,0))),"")</f>
        <v>Selenium and compounds</v>
      </c>
      <c r="E31" s="117"/>
      <c r="F31" s="124"/>
      <c r="G31" s="117" t="s">
        <v>42</v>
      </c>
      <c r="H31" s="118" t="s">
        <v>42</v>
      </c>
      <c r="I31" s="119">
        <v>2.4000000000000001E-5</v>
      </c>
      <c r="J31" s="79">
        <v>2.4000000000000001E-5</v>
      </c>
      <c r="K31" s="88" t="s">
        <v>89</v>
      </c>
      <c r="L31" s="120" t="s">
        <v>90</v>
      </c>
      <c r="M31" s="71">
        <f>IF(ISBLANK($B31),_xlfn.XLOOKUP($A31,'2. TEUs &amp; Activities - EF'!$A$9:$A$190,'2. TEUs &amp; Activities - EF'!$J$9:$J$190),_xlfn.XLOOKUP($B31,'2. TEUs &amp; Activities - EF'!$B$9:$B$190,'2. TEUs &amp; Activities - EF'!$J$9:$J$190))*'3. Pollutant Emissions - EF'!$I31*IF(OR(ISBLANK($E31),$G31="Yes"),1,$E31)*IF($H31="Yes",1,(1-$F31))</f>
        <v>2.3760000000000001E-3</v>
      </c>
      <c r="N31" s="113">
        <f>IF(ISBLANK($B31),_xlfn.XLOOKUP($A31,'2. TEUs &amp; Activities - EF'!$A$9:$A$190,'2. TEUs &amp; Activities - EF'!$M$9:$M$190),_xlfn.XLOOKUP($B31,'2. TEUs &amp; Activities - EF'!$B$9:$B$190,'2. TEUs &amp; Activities - EF'!$M$9:$M$190))*'3. Pollutant Emissions - EF'!$J31*IF(OR(ISBLANK($E31),$G31="Yes"),1,$E31)*IF($H31="Yes",1,(1-$F31))</f>
        <v>2.1599999999999999E-4</v>
      </c>
      <c r="O31" s="123">
        <f>IFERROR(IF(OR($C31="",$C31="No CAS"),INDEX('DEQ Pollutant List'!$D$7:$D$611,MATCH($D31,'DEQ Pollutant List'!$B$7:$B$611,0)),INDEX('DEQ Pollutant List'!$D$7:$D$611,MATCH($C31,'DEQ Pollutant List'!$A$7:$A$611,0))),"")</f>
        <v>575</v>
      </c>
    </row>
    <row r="32" spans="1:15" ht="15" x14ac:dyDescent="0.25">
      <c r="A32" s="113" t="s">
        <v>35</v>
      </c>
      <c r="B32" s="71" t="s">
        <v>36</v>
      </c>
      <c r="C32" s="114" t="s">
        <v>113</v>
      </c>
      <c r="D32" s="84" t="str">
        <f>IFERROR(IF(C32="No CAS","",INDEX('DEQ Pollutant List'!$B$7:$B$611,MATCH('3. Pollutant Emissions - EF'!C32,'DEQ Pollutant List'!$A$7:$A$611,0))),"")</f>
        <v>Toluene</v>
      </c>
      <c r="E32" s="117"/>
      <c r="F32" s="124"/>
      <c r="G32" s="117" t="s">
        <v>42</v>
      </c>
      <c r="H32" s="118" t="s">
        <v>42</v>
      </c>
      <c r="I32" s="119">
        <v>3.6600000000000001E-2</v>
      </c>
      <c r="J32" s="79">
        <v>3.6600000000000001E-2</v>
      </c>
      <c r="K32" s="88" t="s">
        <v>89</v>
      </c>
      <c r="L32" s="120" t="s">
        <v>90</v>
      </c>
      <c r="M32" s="71">
        <f>IF(ISBLANK($B32),_xlfn.XLOOKUP($A32,'2. TEUs &amp; Activities - EF'!$A$9:$A$190,'2. TEUs &amp; Activities - EF'!$J$9:$J$190),_xlfn.XLOOKUP($B32,'2. TEUs &amp; Activities - EF'!$B$9:$B$190,'2. TEUs &amp; Activities - EF'!$J$9:$J$190))*'3. Pollutant Emissions - EF'!$I32*IF(OR(ISBLANK($E32),$G32="Yes"),1,$E32)*IF($H32="Yes",1,(1-$F32))</f>
        <v>3.6234000000000002</v>
      </c>
      <c r="N32" s="113">
        <f>IF(ISBLANK($B32),_xlfn.XLOOKUP($A32,'2. TEUs &amp; Activities - EF'!$A$9:$A$190,'2. TEUs &amp; Activities - EF'!$M$9:$M$190),_xlfn.XLOOKUP($B32,'2. TEUs &amp; Activities - EF'!$B$9:$B$190,'2. TEUs &amp; Activities - EF'!$M$9:$M$190))*'3. Pollutant Emissions - EF'!$J32*IF(OR(ISBLANK($E32),$G32="Yes"),1,$E32)*IF($H32="Yes",1,(1-$F32))</f>
        <v>0.32940000000000003</v>
      </c>
      <c r="O32" s="123">
        <f>IFERROR(IF(OR($C32="",$C32="No CAS"),INDEX('DEQ Pollutant List'!$D$7:$D$611,MATCH($D32,'DEQ Pollutant List'!$B$7:$B$611,0)),INDEX('DEQ Pollutant List'!$D$7:$D$611,MATCH($C32,'DEQ Pollutant List'!$A$7:$A$611,0))),"")</f>
        <v>600</v>
      </c>
    </row>
    <row r="33" spans="1:15" ht="15" x14ac:dyDescent="0.25">
      <c r="A33" s="113" t="s">
        <v>35</v>
      </c>
      <c r="B33" s="71" t="s">
        <v>36</v>
      </c>
      <c r="C33" s="114" t="s">
        <v>114</v>
      </c>
      <c r="D33" s="84" t="str">
        <f>IFERROR(IF(C33="No CAS","",INDEX('DEQ Pollutant List'!$B$7:$B$611,MATCH('3. Pollutant Emissions - EF'!C33,'DEQ Pollutant List'!$A$7:$A$611,0))),"")</f>
        <v>Vanadium (fume or dust)</v>
      </c>
      <c r="E33" s="117"/>
      <c r="F33" s="124"/>
      <c r="G33" s="117" t="s">
        <v>42</v>
      </c>
      <c r="H33" s="118" t="s">
        <v>42</v>
      </c>
      <c r="I33" s="119">
        <v>2.3E-3</v>
      </c>
      <c r="J33" s="79">
        <v>2.3E-3</v>
      </c>
      <c r="K33" s="88" t="s">
        <v>89</v>
      </c>
      <c r="L33" s="120" t="s">
        <v>90</v>
      </c>
      <c r="M33" s="71">
        <f>IF(ISBLANK($B33),_xlfn.XLOOKUP($A33,'2. TEUs &amp; Activities - EF'!$A$9:$A$190,'2. TEUs &amp; Activities - EF'!$J$9:$J$190),_xlfn.XLOOKUP($B33,'2. TEUs &amp; Activities - EF'!$B$9:$B$190,'2. TEUs &amp; Activities - EF'!$J$9:$J$190))*'3. Pollutant Emissions - EF'!$I33*IF(OR(ISBLANK($E33),$G33="Yes"),1,$E33)*IF($H33="Yes",1,(1-$F33))</f>
        <v>0.22769999999999999</v>
      </c>
      <c r="N33" s="113">
        <f>IF(ISBLANK($B33),_xlfn.XLOOKUP($A33,'2. TEUs &amp; Activities - EF'!$A$9:$A$190,'2. TEUs &amp; Activities - EF'!$M$9:$M$190),_xlfn.XLOOKUP($B33,'2. TEUs &amp; Activities - EF'!$B$9:$B$190,'2. TEUs &amp; Activities - EF'!$M$9:$M$190))*'3. Pollutant Emissions - EF'!$J33*IF(OR(ISBLANK($E33),$G33="Yes"),1,$E33)*IF($H33="Yes",1,(1-$F33))</f>
        <v>2.07E-2</v>
      </c>
      <c r="O33" s="123">
        <f>IFERROR(IF(OR($C33="",$C33="No CAS"),INDEX('DEQ Pollutant List'!$D$7:$D$611,MATCH($D33,'DEQ Pollutant List'!$B$7:$B$611,0)),INDEX('DEQ Pollutant List'!$D$7:$D$611,MATCH($C33,'DEQ Pollutant List'!$A$7:$A$611,0))),"")</f>
        <v>620</v>
      </c>
    </row>
    <row r="34" spans="1:15" ht="15" x14ac:dyDescent="0.25">
      <c r="A34" s="113" t="s">
        <v>35</v>
      </c>
      <c r="B34" s="71" t="s">
        <v>36</v>
      </c>
      <c r="C34" s="114" t="s">
        <v>115</v>
      </c>
      <c r="D34" s="84" t="str">
        <f>IFERROR(IF(C34="No CAS","",INDEX('DEQ Pollutant List'!$B$7:$B$611,MATCH('3. Pollutant Emissions - EF'!C34,'DEQ Pollutant List'!$A$7:$A$611,0))),"")</f>
        <v>Xylene (mixture), including m-xylene, o-xylene, p-xylene</v>
      </c>
      <c r="E34" s="117"/>
      <c r="F34" s="124"/>
      <c r="G34" s="117" t="s">
        <v>42</v>
      </c>
      <c r="H34" s="118" t="s">
        <v>42</v>
      </c>
      <c r="I34" s="119">
        <v>2.7199999999999998E-2</v>
      </c>
      <c r="J34" s="79">
        <v>2.7199999999999998E-2</v>
      </c>
      <c r="K34" s="88" t="s">
        <v>89</v>
      </c>
      <c r="L34" s="120" t="s">
        <v>90</v>
      </c>
      <c r="M34" s="71">
        <f>IF(ISBLANK($B34),_xlfn.XLOOKUP($A34,'2. TEUs &amp; Activities - EF'!$A$9:$A$190,'2. TEUs &amp; Activities - EF'!$J$9:$J$190),_xlfn.XLOOKUP($B34,'2. TEUs &amp; Activities - EF'!$B$9:$B$190,'2. TEUs &amp; Activities - EF'!$J$9:$J$190))*'3. Pollutant Emissions - EF'!$I34*IF(OR(ISBLANK($E34),$G34="Yes"),1,$E34)*IF($H34="Yes",1,(1-$F34))</f>
        <v>2.6927999999999996</v>
      </c>
      <c r="N34" s="113">
        <f>IF(ISBLANK($B34),_xlfn.XLOOKUP($A34,'2. TEUs &amp; Activities - EF'!$A$9:$A$190,'2. TEUs &amp; Activities - EF'!$M$9:$M$190),_xlfn.XLOOKUP($B34,'2. TEUs &amp; Activities - EF'!$B$9:$B$190,'2. TEUs &amp; Activities - EF'!$M$9:$M$190))*'3. Pollutant Emissions - EF'!$J34*IF(OR(ISBLANK($E34),$G34="Yes"),1,$E34)*IF($H34="Yes",1,(1-$F34))</f>
        <v>0.24479999999999999</v>
      </c>
      <c r="O34" s="123">
        <f>IFERROR(IF(OR($C34="",$C34="No CAS"),INDEX('DEQ Pollutant List'!$D$7:$D$611,MATCH($D34,'DEQ Pollutant List'!$B$7:$B$611,0)),INDEX('DEQ Pollutant List'!$D$7:$D$611,MATCH($C34,'DEQ Pollutant List'!$A$7:$A$611,0))),"")</f>
        <v>628</v>
      </c>
    </row>
    <row r="35" spans="1:15" ht="15" x14ac:dyDescent="0.25">
      <c r="A35" s="113" t="s">
        <v>35</v>
      </c>
      <c r="B35" s="71" t="s">
        <v>36</v>
      </c>
      <c r="C35" s="114" t="s">
        <v>116</v>
      </c>
      <c r="D35" s="84" t="str">
        <f>IFERROR(IF(C35="No CAS","",INDEX('DEQ Pollutant List'!$B$7:$B$611,MATCH('3. Pollutant Emissions - EF'!C35,'DEQ Pollutant List'!$A$7:$A$611,0))),"")</f>
        <v>Zinc and compounds</v>
      </c>
      <c r="E35" s="117"/>
      <c r="F35" s="124"/>
      <c r="G35" s="117" t="s">
        <v>42</v>
      </c>
      <c r="H35" s="118" t="s">
        <v>42</v>
      </c>
      <c r="I35" s="119">
        <v>2.9000000000000001E-2</v>
      </c>
      <c r="J35" s="79">
        <v>2.9000000000000001E-2</v>
      </c>
      <c r="K35" s="88" t="s">
        <v>89</v>
      </c>
      <c r="L35" s="120" t="s">
        <v>90</v>
      </c>
      <c r="M35" s="71">
        <f>IF(ISBLANK($B35),_xlfn.XLOOKUP($A35,'2. TEUs &amp; Activities - EF'!$A$9:$A$190,'2. TEUs &amp; Activities - EF'!$J$9:$J$190),_xlfn.XLOOKUP($B35,'2. TEUs &amp; Activities - EF'!$B$9:$B$190,'2. TEUs &amp; Activities - EF'!$J$9:$J$190))*'3. Pollutant Emissions - EF'!$I35*IF(OR(ISBLANK($E35),$G35="Yes"),1,$E35)*IF($H35="Yes",1,(1-$F35))</f>
        <v>2.871</v>
      </c>
      <c r="N35" s="113">
        <f>IF(ISBLANK($B35),_xlfn.XLOOKUP($A35,'2. TEUs &amp; Activities - EF'!$A$9:$A$190,'2. TEUs &amp; Activities - EF'!$M$9:$M$190),_xlfn.XLOOKUP($B35,'2. TEUs &amp; Activities - EF'!$B$9:$B$190,'2. TEUs &amp; Activities - EF'!$M$9:$M$190))*'3. Pollutant Emissions - EF'!$J35*IF(OR(ISBLANK($E35),$G35="Yes"),1,$E35)*IF($H35="Yes",1,(1-$F35))</f>
        <v>0.26100000000000001</v>
      </c>
      <c r="O35" s="123">
        <f>IFERROR(IF(OR($C35="",$C35="No CAS"),INDEX('DEQ Pollutant List'!$D$7:$D$611,MATCH($D35,'DEQ Pollutant List'!$B$7:$B$611,0)),INDEX('DEQ Pollutant List'!$D$7:$D$611,MATCH($C35,'DEQ Pollutant List'!$A$7:$A$611,0))),"")</f>
        <v>632</v>
      </c>
    </row>
    <row r="36" spans="1:15" ht="15" x14ac:dyDescent="0.25">
      <c r="A36" s="113" t="s">
        <v>35</v>
      </c>
      <c r="B36" s="71" t="s">
        <v>43</v>
      </c>
      <c r="C36" s="114" t="s">
        <v>117</v>
      </c>
      <c r="D36" s="84" t="str">
        <f>IFERROR(IF(C36="No CAS","",INDEX('DEQ Pollutant List'!$B$7:$B$611,MATCH('3. Pollutant Emissions - EF'!C36,'DEQ Pollutant List'!$A$7:$A$611,0))),"")</f>
        <v>1,1,1-Trichloroethane (methyl chloroform)</v>
      </c>
      <c r="E36" s="117"/>
      <c r="F36" s="124"/>
      <c r="G36" s="117" t="s">
        <v>42</v>
      </c>
      <c r="H36" s="125" t="s">
        <v>118</v>
      </c>
      <c r="I36" s="119">
        <v>5.7800000000000002E-5</v>
      </c>
      <c r="J36" s="79">
        <f t="shared" ref="J36:J67" si="0">$I36</f>
        <v>5.7800000000000002E-5</v>
      </c>
      <c r="K36" s="88" t="s">
        <v>119</v>
      </c>
      <c r="L36" s="120" t="s">
        <v>120</v>
      </c>
      <c r="M36" s="71">
        <f>IF(ISBLANK($B36),_xlfn.XLOOKUP($A36,'2. TEUs &amp; Activities - EF'!$A$9:$A$190,'2. TEUs &amp; Activities - EF'!$J$9:$J$190),_xlfn.XLOOKUP($B36,'2. TEUs &amp; Activities - EF'!$B$9:$B$190,'2. TEUs &amp; Activities - EF'!$J$9:$J$190))*'3. Pollutant Emissions - EF'!$I36*IF(OR(ISBLANK($E36),$G36="Yes"),1,$E36)*IF($H36="Yes",1,(1-$F36))</f>
        <v>4.4910600000000002E-2</v>
      </c>
      <c r="N36" s="113">
        <f>IF(ISBLANK($B36),_xlfn.XLOOKUP($A36,'2. TEUs &amp; Activities - EF'!$A$9:$A$190,'2. TEUs &amp; Activities - EF'!$M$9:$M$190),_xlfn.XLOOKUP($B36,'2. TEUs &amp; Activities - EF'!$B$9:$B$190,'2. TEUs &amp; Activities - EF'!$M$9:$M$190))*'3. Pollutant Emissions - EF'!$J36*IF(OR(ISBLANK($E36),$G36="Yes"),1,$E36)*IF($H36="Yes",1,(1-$F36))</f>
        <v>4.4505999999999999E-3</v>
      </c>
      <c r="O36" s="123">
        <f>IFERROR(IF(OR($C36="",$C36="No CAS"),INDEX('DEQ Pollutant List'!$D$7:$D$611,MATCH($D36,'DEQ Pollutant List'!$B$7:$B$611,0)),INDEX('DEQ Pollutant List'!$D$7:$D$611,MATCH($C36,'DEQ Pollutant List'!$A$7:$A$611,0))),"")</f>
        <v>326</v>
      </c>
    </row>
    <row r="37" spans="1:15" ht="15" x14ac:dyDescent="0.25">
      <c r="A37" s="113" t="s">
        <v>35</v>
      </c>
      <c r="B37" s="71" t="s">
        <v>43</v>
      </c>
      <c r="C37" s="114" t="s">
        <v>121</v>
      </c>
      <c r="D37" s="84" t="str">
        <f>IFERROR(IF(C37="No CAS","",INDEX('DEQ Pollutant List'!$B$7:$B$611,MATCH('3. Pollutant Emissions - EF'!C37,'DEQ Pollutant List'!$A$7:$A$611,0))),"")</f>
        <v>1,2-Dichloropropane (propylene dichloride)</v>
      </c>
      <c r="E37" s="117"/>
      <c r="F37" s="118"/>
      <c r="G37" s="117" t="s">
        <v>42</v>
      </c>
      <c r="H37" s="125" t="s">
        <v>118</v>
      </c>
      <c r="I37" s="119">
        <v>1.6799999999999998E-5</v>
      </c>
      <c r="J37" s="79">
        <f t="shared" si="0"/>
        <v>1.6799999999999998E-5</v>
      </c>
      <c r="K37" s="88" t="s">
        <v>119</v>
      </c>
      <c r="L37" s="120" t="s">
        <v>120</v>
      </c>
      <c r="M37" s="71">
        <f>IF(ISBLANK($B37),_xlfn.XLOOKUP($A37,'2. TEUs &amp; Activities - EF'!$A$9:$A$190,'2. TEUs &amp; Activities - EF'!$J$9:$J$190),_xlfn.XLOOKUP($B37,'2. TEUs &amp; Activities - EF'!$B$9:$B$190,'2. TEUs &amp; Activities - EF'!$J$9:$J$190))*'3. Pollutant Emissions - EF'!$I37*IF(OR(ISBLANK($E37),$G37="Yes"),1,$E37)*IF($H37="Yes",1,(1-$F37))</f>
        <v>1.3053599999999999E-2</v>
      </c>
      <c r="N37" s="113">
        <f>IF(ISBLANK($B37),_xlfn.XLOOKUP($A37,'2. TEUs &amp; Activities - EF'!$A$9:$A$190,'2. TEUs &amp; Activities - EF'!$M$9:$M$190),_xlfn.XLOOKUP($B37,'2. TEUs &amp; Activities - EF'!$B$9:$B$190,'2. TEUs &amp; Activities - EF'!$M$9:$M$190))*'3. Pollutant Emissions - EF'!$J37*IF(OR(ISBLANK($E37),$G37="Yes"),1,$E37)*IF($H37="Yes",1,(1-$F37))</f>
        <v>1.2935999999999998E-3</v>
      </c>
      <c r="O37" s="123">
        <f>IFERROR(IF(OR($C37="",$C37="No CAS"),INDEX('DEQ Pollutant List'!$D$7:$D$611,MATCH($D37,'DEQ Pollutant List'!$B$7:$B$611,0)),INDEX('DEQ Pollutant List'!$D$7:$D$611,MATCH($C37,'DEQ Pollutant List'!$A$7:$A$611,0))),"")</f>
        <v>195</v>
      </c>
    </row>
    <row r="38" spans="1:15" ht="15" x14ac:dyDescent="0.25">
      <c r="A38" s="113" t="s">
        <v>35</v>
      </c>
      <c r="B38" s="71" t="s">
        <v>43</v>
      </c>
      <c r="C38" s="114" t="s">
        <v>122</v>
      </c>
      <c r="D38" s="84" t="str">
        <f>IFERROR(IF(C38="No CAS","",INDEX('DEQ Pollutant List'!$B$7:$B$611,MATCH('3. Pollutant Emissions - EF'!C38,'DEQ Pollutant List'!$A$7:$A$611,0))),"")</f>
        <v>2,4,6-Trichlorophenol</v>
      </c>
      <c r="E38" s="117"/>
      <c r="F38" s="118"/>
      <c r="G38" s="117" t="s">
        <v>42</v>
      </c>
      <c r="H38" s="125" t="s">
        <v>118</v>
      </c>
      <c r="I38" s="119">
        <v>1.9999999999999999E-7</v>
      </c>
      <c r="J38" s="79">
        <f t="shared" si="0"/>
        <v>1.9999999999999999E-7</v>
      </c>
      <c r="K38" s="88" t="s">
        <v>119</v>
      </c>
      <c r="L38" s="120" t="s">
        <v>120</v>
      </c>
      <c r="M38" s="71">
        <f>IF(ISBLANK($B38),_xlfn.XLOOKUP($A38,'2. TEUs &amp; Activities - EF'!$A$9:$A$190,'2. TEUs &amp; Activities - EF'!$J$9:$J$190),_xlfn.XLOOKUP($B38,'2. TEUs &amp; Activities - EF'!$B$9:$B$190,'2. TEUs &amp; Activities - EF'!$J$9:$J$190))*'3. Pollutant Emissions - EF'!$I38*IF(OR(ISBLANK($E38),$G38="Yes"),1,$E38)*IF($H38="Yes",1,(1-$F38))</f>
        <v>1.5539999999999998E-4</v>
      </c>
      <c r="N38" s="113">
        <f>IF(ISBLANK($B38),_xlfn.XLOOKUP($A38,'2. TEUs &amp; Activities - EF'!$A$9:$A$190,'2. TEUs &amp; Activities - EF'!$M$9:$M$190),_xlfn.XLOOKUP($B38,'2. TEUs &amp; Activities - EF'!$B$9:$B$190,'2. TEUs &amp; Activities - EF'!$M$9:$M$190))*'3. Pollutant Emissions - EF'!$J38*IF(OR(ISBLANK($E38),$G38="Yes"),1,$E38)*IF($H38="Yes",1,(1-$F38))</f>
        <v>1.5399999999999998E-5</v>
      </c>
      <c r="O38" s="123">
        <f>IFERROR(IF(OR($C38="",$C38="No CAS"),INDEX('DEQ Pollutant List'!$D$7:$D$611,MATCH($D38,'DEQ Pollutant List'!$B$7:$B$611,0)),INDEX('DEQ Pollutant List'!$D$7:$D$611,MATCH($C38,'DEQ Pollutant List'!$A$7:$A$611,0))),"")</f>
        <v>126</v>
      </c>
    </row>
    <row r="39" spans="1:15" ht="15" x14ac:dyDescent="0.25">
      <c r="A39" s="113" t="s">
        <v>35</v>
      </c>
      <c r="B39" s="71" t="s">
        <v>43</v>
      </c>
      <c r="C39" s="114" t="s">
        <v>123</v>
      </c>
      <c r="D39" s="84" t="str">
        <f>IFERROR(IF(C39="No CAS","",INDEX('DEQ Pollutant List'!$B$7:$B$611,MATCH('3. Pollutant Emissions - EF'!C39,'DEQ Pollutant List'!$A$7:$A$611,0))),"")</f>
        <v>2,4-Dinitrophenol</v>
      </c>
      <c r="E39" s="117"/>
      <c r="F39" s="118"/>
      <c r="G39" s="117" t="s">
        <v>42</v>
      </c>
      <c r="H39" s="125" t="s">
        <v>118</v>
      </c>
      <c r="I39" s="119">
        <v>1.8E-7</v>
      </c>
      <c r="J39" s="79">
        <f t="shared" si="0"/>
        <v>1.8E-7</v>
      </c>
      <c r="K39" s="88" t="s">
        <v>119</v>
      </c>
      <c r="L39" s="120" t="s">
        <v>120</v>
      </c>
      <c r="M39" s="71">
        <f>IF(ISBLANK($B39),_xlfn.XLOOKUP($A39,'2. TEUs &amp; Activities - EF'!$A$9:$A$190,'2. TEUs &amp; Activities - EF'!$J$9:$J$190),_xlfn.XLOOKUP($B39,'2. TEUs &amp; Activities - EF'!$B$9:$B$190,'2. TEUs &amp; Activities - EF'!$J$9:$J$190))*'3. Pollutant Emissions - EF'!$I39*IF(OR(ISBLANK($E39),$G39="Yes"),1,$E39)*IF($H39="Yes",1,(1-$F39))</f>
        <v>1.3986000000000001E-4</v>
      </c>
      <c r="N39" s="113">
        <f>IF(ISBLANK($B39),_xlfn.XLOOKUP($A39,'2. TEUs &amp; Activities - EF'!$A$9:$A$190,'2. TEUs &amp; Activities - EF'!$M$9:$M$190),_xlfn.XLOOKUP($B39,'2. TEUs &amp; Activities - EF'!$B$9:$B$190,'2. TEUs &amp; Activities - EF'!$M$9:$M$190))*'3. Pollutant Emissions - EF'!$J39*IF(OR(ISBLANK($E39),$G39="Yes"),1,$E39)*IF($H39="Yes",1,(1-$F39))</f>
        <v>1.3859999999999999E-5</v>
      </c>
      <c r="O39" s="123">
        <f>IFERROR(IF(OR($C39="",$C39="No CAS"),INDEX('DEQ Pollutant List'!$D$7:$D$611,MATCH($D39,'DEQ Pollutant List'!$B$7:$B$611,0)),INDEX('DEQ Pollutant List'!$D$7:$D$611,MATCH($C39,'DEQ Pollutant List'!$A$7:$A$611,0))),"")</f>
        <v>216</v>
      </c>
    </row>
    <row r="40" spans="1:15" ht="15" x14ac:dyDescent="0.25">
      <c r="A40" s="113" t="s">
        <v>35</v>
      </c>
      <c r="B40" s="71" t="s">
        <v>43</v>
      </c>
      <c r="C40" s="114" t="s">
        <v>124</v>
      </c>
      <c r="D40" s="84" t="str">
        <f>IFERROR(IF(C40="No CAS","",INDEX('DEQ Pollutant List'!$B$7:$B$611,MATCH('3. Pollutant Emissions - EF'!C40,'DEQ Pollutant List'!$A$7:$A$611,0))),"")</f>
        <v>2,4-Dinitrotoluene</v>
      </c>
      <c r="E40" s="117"/>
      <c r="F40" s="118"/>
      <c r="G40" s="117" t="s">
        <v>42</v>
      </c>
      <c r="H40" s="125" t="s">
        <v>118</v>
      </c>
      <c r="I40" s="119">
        <v>9.4200000000000004E-7</v>
      </c>
      <c r="J40" s="79">
        <f t="shared" si="0"/>
        <v>9.4200000000000004E-7</v>
      </c>
      <c r="K40" s="88" t="s">
        <v>119</v>
      </c>
      <c r="L40" s="120" t="s">
        <v>120</v>
      </c>
      <c r="M40" s="71">
        <f>IF(ISBLANK($B40),_xlfn.XLOOKUP($A40,'2. TEUs &amp; Activities - EF'!$A$9:$A$190,'2. TEUs &amp; Activities - EF'!$J$9:$J$190),_xlfn.XLOOKUP($B40,'2. TEUs &amp; Activities - EF'!$B$9:$B$190,'2. TEUs &amp; Activities - EF'!$J$9:$J$190))*'3. Pollutant Emissions - EF'!$I40*IF(OR(ISBLANK($E40),$G40="Yes"),1,$E40)*IF($H40="Yes",1,(1-$F40))</f>
        <v>7.3193400000000006E-4</v>
      </c>
      <c r="N40" s="113">
        <f>IF(ISBLANK($B40),_xlfn.XLOOKUP($A40,'2. TEUs &amp; Activities - EF'!$A$9:$A$190,'2. TEUs &amp; Activities - EF'!$M$9:$M$190),_xlfn.XLOOKUP($B40,'2. TEUs &amp; Activities - EF'!$B$9:$B$190,'2. TEUs &amp; Activities - EF'!$M$9:$M$190))*'3. Pollutant Emissions - EF'!$J40*IF(OR(ISBLANK($E40),$G40="Yes"),1,$E40)*IF($H40="Yes",1,(1-$F40))</f>
        <v>7.2534000000000007E-5</v>
      </c>
      <c r="O40" s="123">
        <f>IFERROR(IF(OR($C40="",$C40="No CAS"),INDEX('DEQ Pollutant List'!$D$7:$D$611,MATCH($D40,'DEQ Pollutant List'!$B$7:$B$611,0)),INDEX('DEQ Pollutant List'!$D$7:$D$611,MATCH($C40,'DEQ Pollutant List'!$A$7:$A$611,0))),"")</f>
        <v>218</v>
      </c>
    </row>
    <row r="41" spans="1:15" ht="15" x14ac:dyDescent="0.25">
      <c r="A41" s="113" t="s">
        <v>35</v>
      </c>
      <c r="B41" s="71" t="s">
        <v>43</v>
      </c>
      <c r="C41" s="114" t="s">
        <v>125</v>
      </c>
      <c r="D41" s="84" t="str">
        <f>IFERROR(IF(C41="No CAS","",INDEX('DEQ Pollutant List'!$B$7:$B$611,MATCH('3. Pollutant Emissions - EF'!C41,'DEQ Pollutant List'!$A$7:$A$611,0))),"")</f>
        <v>2-Butanone (methyl ethyl ketone)</v>
      </c>
      <c r="E41" s="117"/>
      <c r="F41" s="118"/>
      <c r="G41" s="117" t="s">
        <v>42</v>
      </c>
      <c r="H41" s="125" t="s">
        <v>118</v>
      </c>
      <c r="I41" s="119">
        <v>6.9700000000000002E-6</v>
      </c>
      <c r="J41" s="79">
        <f t="shared" si="0"/>
        <v>6.9700000000000002E-6</v>
      </c>
      <c r="K41" s="88" t="s">
        <v>119</v>
      </c>
      <c r="L41" s="120" t="s">
        <v>120</v>
      </c>
      <c r="M41" s="71">
        <f>IF(ISBLANK($B41),_xlfn.XLOOKUP($A41,'2. TEUs &amp; Activities - EF'!$A$9:$A$190,'2. TEUs &amp; Activities - EF'!$J$9:$J$190),_xlfn.XLOOKUP($B41,'2. TEUs &amp; Activities - EF'!$B$9:$B$190,'2. TEUs &amp; Activities - EF'!$J$9:$J$190))*'3. Pollutant Emissions - EF'!$I41*IF(OR(ISBLANK($E41),$G41="Yes"),1,$E41)*IF($H41="Yes",1,(1-$F41))</f>
        <v>5.4156899999999999E-3</v>
      </c>
      <c r="N41" s="113">
        <f>IF(ISBLANK($B41),_xlfn.XLOOKUP($A41,'2. TEUs &amp; Activities - EF'!$A$9:$A$190,'2. TEUs &amp; Activities - EF'!$M$9:$M$190),_xlfn.XLOOKUP($B41,'2. TEUs &amp; Activities - EF'!$B$9:$B$190,'2. TEUs &amp; Activities - EF'!$M$9:$M$190))*'3. Pollutant Emissions - EF'!$J41*IF(OR(ISBLANK($E41),$G41="Yes"),1,$E41)*IF($H41="Yes",1,(1-$F41))</f>
        <v>5.3669000000000004E-4</v>
      </c>
      <c r="O41" s="123">
        <f>IFERROR(IF(OR($C41="",$C41="No CAS"),INDEX('DEQ Pollutant List'!$D$7:$D$611,MATCH($D41,'DEQ Pollutant List'!$B$7:$B$611,0)),INDEX('DEQ Pollutant List'!$D$7:$D$611,MATCH($C41,'DEQ Pollutant List'!$A$7:$A$611,0))),"")</f>
        <v>333</v>
      </c>
    </row>
    <row r="42" spans="1:15" ht="15" x14ac:dyDescent="0.25">
      <c r="A42" s="113" t="s">
        <v>35</v>
      </c>
      <c r="B42" s="71" t="s">
        <v>43</v>
      </c>
      <c r="C42" s="114" t="s">
        <v>126</v>
      </c>
      <c r="D42" s="84" t="str">
        <f>IFERROR(IF(C42="No CAS","",INDEX('DEQ Pollutant List'!$B$7:$B$611,MATCH('3. Pollutant Emissions - EF'!C42,'DEQ Pollutant List'!$A$7:$A$611,0))),"")</f>
        <v>2-Chlorophenol</v>
      </c>
      <c r="E42" s="117"/>
      <c r="F42" s="118"/>
      <c r="G42" s="117" t="s">
        <v>42</v>
      </c>
      <c r="H42" s="125" t="s">
        <v>118</v>
      </c>
      <c r="I42" s="119">
        <v>2.3499999999999999E-8</v>
      </c>
      <c r="J42" s="79">
        <f t="shared" si="0"/>
        <v>2.3499999999999999E-8</v>
      </c>
      <c r="K42" s="88" t="s">
        <v>119</v>
      </c>
      <c r="L42" s="120" t="s">
        <v>120</v>
      </c>
      <c r="M42" s="71">
        <f>IF(ISBLANK($B42),_xlfn.XLOOKUP($A42,'2. TEUs &amp; Activities - EF'!$A$9:$A$190,'2. TEUs &amp; Activities - EF'!$J$9:$J$190),_xlfn.XLOOKUP($B42,'2. TEUs &amp; Activities - EF'!$B$9:$B$190,'2. TEUs &amp; Activities - EF'!$J$9:$J$190))*'3. Pollutant Emissions - EF'!$I42*IF(OR(ISBLANK($E42),$G42="Yes"),1,$E42)*IF($H42="Yes",1,(1-$F42))</f>
        <v>1.82595E-5</v>
      </c>
      <c r="N42" s="113">
        <f>IF(ISBLANK($B42),_xlfn.XLOOKUP($A42,'2. TEUs &amp; Activities - EF'!$A$9:$A$190,'2. TEUs &amp; Activities - EF'!$M$9:$M$190),_xlfn.XLOOKUP($B42,'2. TEUs &amp; Activities - EF'!$B$9:$B$190,'2. TEUs &amp; Activities - EF'!$M$9:$M$190))*'3. Pollutant Emissions - EF'!$J42*IF(OR(ISBLANK($E42),$G42="Yes"),1,$E42)*IF($H42="Yes",1,(1-$F42))</f>
        <v>1.8095E-6</v>
      </c>
      <c r="O42" s="123">
        <f>IFERROR(IF(OR($C42="",$C42="No CAS"),INDEX('DEQ Pollutant List'!$D$7:$D$611,MATCH($D42,'DEQ Pollutant List'!$B$7:$B$611,0)),INDEX('DEQ Pollutant List'!$D$7:$D$611,MATCH($C42,'DEQ Pollutant List'!$A$7:$A$611,0))),"")</f>
        <v>122</v>
      </c>
    </row>
    <row r="43" spans="1:15" ht="15" x14ac:dyDescent="0.25">
      <c r="A43" s="113" t="s">
        <v>35</v>
      </c>
      <c r="B43" s="71" t="s">
        <v>43</v>
      </c>
      <c r="C43" s="114" t="s">
        <v>127</v>
      </c>
      <c r="D43" s="84" t="str">
        <f>IFERROR(IF(C43="No CAS","",INDEX('DEQ Pollutant List'!$B$7:$B$611,MATCH('3. Pollutant Emissions - EF'!C43,'DEQ Pollutant List'!$A$7:$A$611,0))),"")</f>
        <v>4,6-Dinitro-o-cresol (and salts)</v>
      </c>
      <c r="E43" s="117"/>
      <c r="F43" s="118"/>
      <c r="G43" s="117" t="s">
        <v>42</v>
      </c>
      <c r="H43" s="125" t="s">
        <v>118</v>
      </c>
      <c r="I43" s="119">
        <v>2.0999999999999998E-6</v>
      </c>
      <c r="J43" s="79">
        <f t="shared" si="0"/>
        <v>2.0999999999999998E-6</v>
      </c>
      <c r="K43" s="88" t="s">
        <v>119</v>
      </c>
      <c r="L43" s="120" t="s">
        <v>120</v>
      </c>
      <c r="M43" s="71">
        <f>IF(ISBLANK($B43),_xlfn.XLOOKUP($A43,'2. TEUs &amp; Activities - EF'!$A$9:$A$190,'2. TEUs &amp; Activities - EF'!$J$9:$J$190),_xlfn.XLOOKUP($B43,'2. TEUs &amp; Activities - EF'!$B$9:$B$190,'2. TEUs &amp; Activities - EF'!$J$9:$J$190))*'3. Pollutant Emissions - EF'!$I43*IF(OR(ISBLANK($E43),$G43="Yes"),1,$E43)*IF($H43="Yes",1,(1-$F43))</f>
        <v>1.6316999999999998E-3</v>
      </c>
      <c r="N43" s="113">
        <f>IF(ISBLANK($B43),_xlfn.XLOOKUP($A43,'2. TEUs &amp; Activities - EF'!$A$9:$A$190,'2. TEUs &amp; Activities - EF'!$M$9:$M$190),_xlfn.XLOOKUP($B43,'2. TEUs &amp; Activities - EF'!$B$9:$B$190,'2. TEUs &amp; Activities - EF'!$M$9:$M$190))*'3. Pollutant Emissions - EF'!$J43*IF(OR(ISBLANK($E43),$G43="Yes"),1,$E43)*IF($H43="Yes",1,(1-$F43))</f>
        <v>1.6169999999999997E-4</v>
      </c>
      <c r="O43" s="123">
        <f>IFERROR(IF(OR($C43="",$C43="No CAS"),INDEX('DEQ Pollutant List'!$D$7:$D$611,MATCH($D43,'DEQ Pollutant List'!$B$7:$B$611,0)),INDEX('DEQ Pollutant List'!$D$7:$D$611,MATCH($C43,'DEQ Pollutant List'!$A$7:$A$611,0))),"")</f>
        <v>215</v>
      </c>
    </row>
    <row r="44" spans="1:15" ht="15" x14ac:dyDescent="0.25">
      <c r="A44" s="113" t="s">
        <v>35</v>
      </c>
      <c r="B44" s="71" t="s">
        <v>43</v>
      </c>
      <c r="C44" s="114" t="s">
        <v>128</v>
      </c>
      <c r="D44" s="84" t="str">
        <f>IFERROR(IF(C44="No CAS","",INDEX('DEQ Pollutant List'!$B$7:$B$611,MATCH('3. Pollutant Emissions - EF'!C44,'DEQ Pollutant List'!$A$7:$A$611,0))),"")</f>
        <v>4-Nitrophenol</v>
      </c>
      <c r="E44" s="117"/>
      <c r="F44" s="118"/>
      <c r="G44" s="117" t="s">
        <v>42</v>
      </c>
      <c r="H44" s="125" t="s">
        <v>118</v>
      </c>
      <c r="I44" s="119">
        <v>1.14E-7</v>
      </c>
      <c r="J44" s="79">
        <f t="shared" si="0"/>
        <v>1.14E-7</v>
      </c>
      <c r="K44" s="88" t="s">
        <v>119</v>
      </c>
      <c r="L44" s="120" t="s">
        <v>120</v>
      </c>
      <c r="M44" s="71">
        <f>IF(ISBLANK($B44),_xlfn.XLOOKUP($A44,'2. TEUs &amp; Activities - EF'!$A$9:$A$190,'2. TEUs &amp; Activities - EF'!$J$9:$J$190),_xlfn.XLOOKUP($B44,'2. TEUs &amp; Activities - EF'!$B$9:$B$190,'2. TEUs &amp; Activities - EF'!$J$9:$J$190))*'3. Pollutant Emissions - EF'!$I44*IF(OR(ISBLANK($E44),$G44="Yes"),1,$E44)*IF($H44="Yes",1,(1-$F44))</f>
        <v>8.8578000000000005E-5</v>
      </c>
      <c r="N44" s="113">
        <f>IF(ISBLANK($B44),_xlfn.XLOOKUP($A44,'2. TEUs &amp; Activities - EF'!$A$9:$A$190,'2. TEUs &amp; Activities - EF'!$M$9:$M$190),_xlfn.XLOOKUP($B44,'2. TEUs &amp; Activities - EF'!$B$9:$B$190,'2. TEUs &amp; Activities - EF'!$M$9:$M$190))*'3. Pollutant Emissions - EF'!$J44*IF(OR(ISBLANK($E44),$G44="Yes"),1,$E44)*IF($H44="Yes",1,(1-$F44))</f>
        <v>8.7779999999999996E-6</v>
      </c>
      <c r="O44" s="123">
        <f>IFERROR(IF(OR($C44="",$C44="No CAS"),INDEX('DEQ Pollutant List'!$D$7:$D$611,MATCH($D44,'DEQ Pollutant List'!$B$7:$B$611,0)),INDEX('DEQ Pollutant List'!$D$7:$D$611,MATCH($C44,'DEQ Pollutant List'!$A$7:$A$611,0))),"")</f>
        <v>388</v>
      </c>
    </row>
    <row r="45" spans="1:15" ht="15" x14ac:dyDescent="0.25">
      <c r="A45" s="113" t="s">
        <v>35</v>
      </c>
      <c r="B45" s="71" t="s">
        <v>43</v>
      </c>
      <c r="C45" s="114" t="s">
        <v>94</v>
      </c>
      <c r="D45" s="84" t="str">
        <f>IFERROR(IF(C45="No CAS","",INDEX('DEQ Pollutant List'!$B$7:$B$611,MATCH('3. Pollutant Emissions - EF'!C45,'DEQ Pollutant List'!$A$7:$A$611,0))),"")</f>
        <v>Acetaldehyde</v>
      </c>
      <c r="E45" s="117"/>
      <c r="F45" s="118"/>
      <c r="G45" s="117" t="s">
        <v>42</v>
      </c>
      <c r="H45" s="125" t="s">
        <v>118</v>
      </c>
      <c r="I45" s="119">
        <v>2.8299999999999999E-4</v>
      </c>
      <c r="J45" s="79">
        <f t="shared" si="0"/>
        <v>2.8299999999999999E-4</v>
      </c>
      <c r="K45" s="88" t="s">
        <v>119</v>
      </c>
      <c r="L45" s="120" t="s">
        <v>120</v>
      </c>
      <c r="M45" s="71">
        <f>IF(ISBLANK($B45),_xlfn.XLOOKUP($A45,'2. TEUs &amp; Activities - EF'!$A$9:$A$190,'2. TEUs &amp; Activities - EF'!$J$9:$J$190),_xlfn.XLOOKUP($B45,'2. TEUs &amp; Activities - EF'!$B$9:$B$190,'2. TEUs &amp; Activities - EF'!$J$9:$J$190))*'3. Pollutant Emissions - EF'!$I45*IF(OR(ISBLANK($E45),$G45="Yes"),1,$E45)*IF($H45="Yes",1,(1-$F45))</f>
        <v>0.219891</v>
      </c>
      <c r="N45" s="113">
        <f>IF(ISBLANK($B45),_xlfn.XLOOKUP($A45,'2. TEUs &amp; Activities - EF'!$A$9:$A$190,'2. TEUs &amp; Activities - EF'!$M$9:$M$190),_xlfn.XLOOKUP($B45,'2. TEUs &amp; Activities - EF'!$B$9:$B$190,'2. TEUs &amp; Activities - EF'!$M$9:$M$190))*'3. Pollutant Emissions - EF'!$J45*IF(OR(ISBLANK($E45),$G45="Yes"),1,$E45)*IF($H45="Yes",1,(1-$F45))</f>
        <v>2.1790999999999998E-2</v>
      </c>
      <c r="O45" s="123">
        <f>IFERROR(IF(OR($C45="",$C45="No CAS"),INDEX('DEQ Pollutant List'!$D$7:$D$611,MATCH($D45,'DEQ Pollutant List'!$B$7:$B$611,0)),INDEX('DEQ Pollutant List'!$D$7:$D$611,MATCH($C45,'DEQ Pollutant List'!$A$7:$A$611,0))),"")</f>
        <v>1</v>
      </c>
    </row>
    <row r="46" spans="1:15" ht="15" x14ac:dyDescent="0.25">
      <c r="A46" s="113" t="s">
        <v>35</v>
      </c>
      <c r="B46" s="71" t="s">
        <v>43</v>
      </c>
      <c r="C46" s="114" t="s">
        <v>129</v>
      </c>
      <c r="D46" s="84" t="str">
        <f>IFERROR(IF(C46="No CAS","",INDEX('DEQ Pollutant List'!$B$7:$B$611,MATCH('3. Pollutant Emissions - EF'!C46,'DEQ Pollutant List'!$A$7:$A$611,0))),"")</f>
        <v>Acetone</v>
      </c>
      <c r="E46" s="117"/>
      <c r="F46" s="118"/>
      <c r="G46" s="117" t="s">
        <v>42</v>
      </c>
      <c r="H46" s="125" t="s">
        <v>118</v>
      </c>
      <c r="I46" s="119">
        <v>5.2899999999999996E-4</v>
      </c>
      <c r="J46" s="79">
        <f t="shared" si="0"/>
        <v>5.2899999999999996E-4</v>
      </c>
      <c r="K46" s="88" t="s">
        <v>119</v>
      </c>
      <c r="L46" s="120" t="s">
        <v>120</v>
      </c>
      <c r="M46" s="71">
        <f>IF(ISBLANK($B46),_xlfn.XLOOKUP($A46,'2. TEUs &amp; Activities - EF'!$A$9:$A$190,'2. TEUs &amp; Activities - EF'!$J$9:$J$190),_xlfn.XLOOKUP($B46,'2. TEUs &amp; Activities - EF'!$B$9:$B$190,'2. TEUs &amp; Activities - EF'!$J$9:$J$190))*'3. Pollutant Emissions - EF'!$I46*IF(OR(ISBLANK($E46),$G46="Yes"),1,$E46)*IF($H46="Yes",1,(1-$F46))</f>
        <v>0.41103299999999998</v>
      </c>
      <c r="N46" s="113">
        <f>IF(ISBLANK($B46),_xlfn.XLOOKUP($A46,'2. TEUs &amp; Activities - EF'!$A$9:$A$190,'2. TEUs &amp; Activities - EF'!$M$9:$M$190),_xlfn.XLOOKUP($B46,'2. TEUs &amp; Activities - EF'!$B$9:$B$190,'2. TEUs &amp; Activities - EF'!$M$9:$M$190))*'3. Pollutant Emissions - EF'!$J46*IF(OR(ISBLANK($E46),$G46="Yes"),1,$E46)*IF($H46="Yes",1,(1-$F46))</f>
        <v>4.0732999999999998E-2</v>
      </c>
      <c r="O46" s="123">
        <f>IFERROR(IF(OR($C46="",$C46="No CAS"),INDEX('DEQ Pollutant List'!$D$7:$D$611,MATCH($D46,'DEQ Pollutant List'!$B$7:$B$611,0)),INDEX('DEQ Pollutant List'!$D$7:$D$611,MATCH($C46,'DEQ Pollutant List'!$A$7:$A$611,0))),"")</f>
        <v>634</v>
      </c>
    </row>
    <row r="47" spans="1:15" ht="15" x14ac:dyDescent="0.25">
      <c r="A47" s="113" t="s">
        <v>35</v>
      </c>
      <c r="B47" s="71" t="s">
        <v>43</v>
      </c>
      <c r="C47" s="114" t="s">
        <v>130</v>
      </c>
      <c r="D47" s="84" t="str">
        <f>IFERROR(IF(C47="No CAS","",INDEX('DEQ Pollutant List'!$B$7:$B$611,MATCH('3. Pollutant Emissions - EF'!C47,'DEQ Pollutant List'!$A$7:$A$611,0))),"")</f>
        <v>Acetophenone</v>
      </c>
      <c r="E47" s="117"/>
      <c r="F47" s="118"/>
      <c r="G47" s="117" t="s">
        <v>42</v>
      </c>
      <c r="H47" s="125" t="s">
        <v>118</v>
      </c>
      <c r="I47" s="119">
        <v>1.84E-6</v>
      </c>
      <c r="J47" s="79">
        <f t="shared" si="0"/>
        <v>1.84E-6</v>
      </c>
      <c r="K47" s="88" t="s">
        <v>119</v>
      </c>
      <c r="L47" s="120" t="s">
        <v>120</v>
      </c>
      <c r="M47" s="71">
        <f>IF(ISBLANK($B47),_xlfn.XLOOKUP($A47,'2. TEUs &amp; Activities - EF'!$A$9:$A$190,'2. TEUs &amp; Activities - EF'!$J$9:$J$190),_xlfn.XLOOKUP($B47,'2. TEUs &amp; Activities - EF'!$B$9:$B$190,'2. TEUs &amp; Activities - EF'!$J$9:$J$190))*'3. Pollutant Emissions - EF'!$I47*IF(OR(ISBLANK($E47),$G47="Yes"),1,$E47)*IF($H47="Yes",1,(1-$F47))</f>
        <v>1.42968E-3</v>
      </c>
      <c r="N47" s="113">
        <f>IF(ISBLANK($B47),_xlfn.XLOOKUP($A47,'2. TEUs &amp; Activities - EF'!$A$9:$A$190,'2. TEUs &amp; Activities - EF'!$M$9:$M$190),_xlfn.XLOOKUP($B47,'2. TEUs &amp; Activities - EF'!$B$9:$B$190,'2. TEUs &amp; Activities - EF'!$M$9:$M$190))*'3. Pollutant Emissions - EF'!$J47*IF(OR(ISBLANK($E47),$G47="Yes"),1,$E47)*IF($H47="Yes",1,(1-$F47))</f>
        <v>1.4167999999999999E-4</v>
      </c>
      <c r="O47" s="123">
        <f>IFERROR(IF(OR($C47="",$C47="No CAS"),INDEX('DEQ Pollutant List'!$D$7:$D$611,MATCH($D47,'DEQ Pollutant List'!$B$7:$B$611,0)),INDEX('DEQ Pollutant List'!$D$7:$D$611,MATCH($C47,'DEQ Pollutant List'!$A$7:$A$611,0))),"")</f>
        <v>4</v>
      </c>
    </row>
    <row r="48" spans="1:15" ht="15" x14ac:dyDescent="0.25">
      <c r="A48" s="113" t="s">
        <v>35</v>
      </c>
      <c r="B48" s="71" t="s">
        <v>43</v>
      </c>
      <c r="C48" s="114" t="s">
        <v>95</v>
      </c>
      <c r="D48" s="84" t="str">
        <f>IFERROR(IF(C48="No CAS","",INDEX('DEQ Pollutant List'!$B$7:$B$611,MATCH('3. Pollutant Emissions - EF'!C48,'DEQ Pollutant List'!$A$7:$A$611,0))),"")</f>
        <v>Acrolein</v>
      </c>
      <c r="E48" s="117"/>
      <c r="F48" s="118"/>
      <c r="G48" s="117" t="s">
        <v>42</v>
      </c>
      <c r="H48" s="125" t="s">
        <v>118</v>
      </c>
      <c r="I48" s="119">
        <v>2.5999999999999998E-4</v>
      </c>
      <c r="J48" s="79">
        <f t="shared" si="0"/>
        <v>2.5999999999999998E-4</v>
      </c>
      <c r="K48" s="88" t="s">
        <v>119</v>
      </c>
      <c r="L48" s="120" t="s">
        <v>120</v>
      </c>
      <c r="M48" s="71">
        <f>IF(ISBLANK($B48),_xlfn.XLOOKUP($A48,'2. TEUs &amp; Activities - EF'!$A$9:$A$190,'2. TEUs &amp; Activities - EF'!$J$9:$J$190),_xlfn.XLOOKUP($B48,'2. TEUs &amp; Activities - EF'!$B$9:$B$190,'2. TEUs &amp; Activities - EF'!$J$9:$J$190))*'3. Pollutant Emissions - EF'!$I48*IF(OR(ISBLANK($E48),$G48="Yes"),1,$E48)*IF($H48="Yes",1,(1-$F48))</f>
        <v>0.20201999999999998</v>
      </c>
      <c r="N48" s="113">
        <f>IF(ISBLANK($B48),_xlfn.XLOOKUP($A48,'2. TEUs &amp; Activities - EF'!$A$9:$A$190,'2. TEUs &amp; Activities - EF'!$M$9:$M$190),_xlfn.XLOOKUP($B48,'2. TEUs &amp; Activities - EF'!$B$9:$B$190,'2. TEUs &amp; Activities - EF'!$M$9:$M$190))*'3. Pollutant Emissions - EF'!$J48*IF(OR(ISBLANK($E48),$G48="Yes"),1,$E48)*IF($H48="Yes",1,(1-$F48))</f>
        <v>2.002E-2</v>
      </c>
      <c r="O48" s="123">
        <f>IFERROR(IF(OR($C48="",$C48="No CAS"),INDEX('DEQ Pollutant List'!$D$7:$D$611,MATCH($D48,'DEQ Pollutant List'!$B$7:$B$611,0)),INDEX('DEQ Pollutant List'!$D$7:$D$611,MATCH($C48,'DEQ Pollutant List'!$A$7:$A$611,0))),"")</f>
        <v>5</v>
      </c>
    </row>
    <row r="49" spans="1:15" ht="15" x14ac:dyDescent="0.25">
      <c r="A49" s="113" t="s">
        <v>35</v>
      </c>
      <c r="B49" s="71" t="s">
        <v>43</v>
      </c>
      <c r="C49" s="114" t="s">
        <v>88</v>
      </c>
      <c r="D49" s="84" t="str">
        <f>IFERROR(IF(C49="No CAS","",INDEX('DEQ Pollutant List'!$B$7:$B$611,MATCH('3. Pollutant Emissions - EF'!C49,'DEQ Pollutant List'!$A$7:$A$611,0))),"")</f>
        <v>Benzene</v>
      </c>
      <c r="E49" s="117"/>
      <c r="F49" s="118"/>
      <c r="G49" s="117" t="s">
        <v>42</v>
      </c>
      <c r="H49" s="125" t="s">
        <v>118</v>
      </c>
      <c r="I49" s="119">
        <v>9.7999999999999997E-4</v>
      </c>
      <c r="J49" s="79">
        <f t="shared" si="0"/>
        <v>9.7999999999999997E-4</v>
      </c>
      <c r="K49" s="88" t="s">
        <v>119</v>
      </c>
      <c r="L49" s="120" t="s">
        <v>120</v>
      </c>
      <c r="M49" s="71">
        <f>IF(ISBLANK($B49),_xlfn.XLOOKUP($A49,'2. TEUs &amp; Activities - EF'!$A$9:$A$190,'2. TEUs &amp; Activities - EF'!$J$9:$J$190),_xlfn.XLOOKUP($B49,'2. TEUs &amp; Activities - EF'!$B$9:$B$190,'2. TEUs &amp; Activities - EF'!$J$9:$J$190))*'3. Pollutant Emissions - EF'!$I49*IF(OR(ISBLANK($E49),$G49="Yes"),1,$E49)*IF($H49="Yes",1,(1-$F49))</f>
        <v>0.76146000000000003</v>
      </c>
      <c r="N49" s="113">
        <f>IF(ISBLANK($B49),_xlfn.XLOOKUP($A49,'2. TEUs &amp; Activities - EF'!$A$9:$A$190,'2. TEUs &amp; Activities - EF'!$M$9:$M$190),_xlfn.XLOOKUP($B49,'2. TEUs &amp; Activities - EF'!$B$9:$B$190,'2. TEUs &amp; Activities - EF'!$M$9:$M$190))*'3. Pollutant Emissions - EF'!$J49*IF(OR(ISBLANK($E49),$G49="Yes"),1,$E49)*IF($H49="Yes",1,(1-$F49))</f>
        <v>7.5459999999999999E-2</v>
      </c>
      <c r="O49" s="123">
        <f>IFERROR(IF(OR($C49="",$C49="No CAS"),INDEX('DEQ Pollutant List'!$D$7:$D$611,MATCH($D49,'DEQ Pollutant List'!$B$7:$B$611,0)),INDEX('DEQ Pollutant List'!$D$7:$D$611,MATCH($C49,'DEQ Pollutant List'!$A$7:$A$611,0))),"")</f>
        <v>46</v>
      </c>
    </row>
    <row r="50" spans="1:15" ht="15" x14ac:dyDescent="0.25">
      <c r="A50" s="113" t="s">
        <v>35</v>
      </c>
      <c r="B50" s="71" t="s">
        <v>43</v>
      </c>
      <c r="C50" s="114" t="s">
        <v>131</v>
      </c>
      <c r="D50" s="84" t="str">
        <f>IFERROR(IF(C50="No CAS","",INDEX('DEQ Pollutant List'!$B$7:$B$611,MATCH('3. Pollutant Emissions - EF'!C50,'DEQ Pollutant List'!$A$7:$A$611,0))),"")</f>
        <v>bis(2-Ethylhexyl) phthalate (DEHP)</v>
      </c>
      <c r="E50" s="117"/>
      <c r="F50" s="118"/>
      <c r="G50" s="117" t="s">
        <v>42</v>
      </c>
      <c r="H50" s="125" t="s">
        <v>118</v>
      </c>
      <c r="I50" s="119">
        <v>4.6499999999999999E-8</v>
      </c>
      <c r="J50" s="79">
        <f t="shared" si="0"/>
        <v>4.6499999999999999E-8</v>
      </c>
      <c r="K50" s="88" t="s">
        <v>119</v>
      </c>
      <c r="L50" s="120" t="s">
        <v>120</v>
      </c>
      <c r="M50" s="71">
        <f>IF(ISBLANK($B50),_xlfn.XLOOKUP($A50,'2. TEUs &amp; Activities - EF'!$A$9:$A$190,'2. TEUs &amp; Activities - EF'!$J$9:$J$190),_xlfn.XLOOKUP($B50,'2. TEUs &amp; Activities - EF'!$B$9:$B$190,'2. TEUs &amp; Activities - EF'!$J$9:$J$190))*'3. Pollutant Emissions - EF'!$I50*IF(OR(ISBLANK($E50),$G50="Yes"),1,$E50)*IF($H50="Yes",1,(1-$F50))</f>
        <v>3.6130500000000002E-5</v>
      </c>
      <c r="N50" s="113">
        <f>IF(ISBLANK($B50),_xlfn.XLOOKUP($A50,'2. TEUs &amp; Activities - EF'!$A$9:$A$190,'2. TEUs &amp; Activities - EF'!$M$9:$M$190),_xlfn.XLOOKUP($B50,'2. TEUs &amp; Activities - EF'!$B$9:$B$190,'2. TEUs &amp; Activities - EF'!$M$9:$M$190))*'3. Pollutant Emissions - EF'!$J50*IF(OR(ISBLANK($E50),$G50="Yes"),1,$E50)*IF($H50="Yes",1,(1-$F50))</f>
        <v>3.5804999999999999E-6</v>
      </c>
      <c r="O50" s="123">
        <f>IFERROR(IF(OR($C50="",$C50="No CAS"),INDEX('DEQ Pollutant List'!$D$7:$D$611,MATCH($D50,'DEQ Pollutant List'!$B$7:$B$611,0)),INDEX('DEQ Pollutant List'!$D$7:$D$611,MATCH($C50,'DEQ Pollutant List'!$A$7:$A$611,0))),"")</f>
        <v>522</v>
      </c>
    </row>
    <row r="51" spans="1:15" ht="15" x14ac:dyDescent="0.25">
      <c r="A51" s="113" t="s">
        <v>35</v>
      </c>
      <c r="B51" s="71" t="s">
        <v>43</v>
      </c>
      <c r="C51" s="114" t="s">
        <v>132</v>
      </c>
      <c r="D51" s="84" t="str">
        <f>IFERROR(IF(C51="No CAS","",INDEX('DEQ Pollutant List'!$B$7:$B$611,MATCH('3. Pollutant Emissions - EF'!C51,'DEQ Pollutant List'!$A$7:$A$611,0))),"")</f>
        <v>Bromomethane (methyl bromide)</v>
      </c>
      <c r="E51" s="117"/>
      <c r="F51" s="118"/>
      <c r="G51" s="117" t="s">
        <v>42</v>
      </c>
      <c r="H51" s="125" t="s">
        <v>118</v>
      </c>
      <c r="I51" s="119">
        <v>1.13E-5</v>
      </c>
      <c r="J51" s="79">
        <f t="shared" si="0"/>
        <v>1.13E-5</v>
      </c>
      <c r="K51" s="88" t="s">
        <v>119</v>
      </c>
      <c r="L51" s="120" t="s">
        <v>120</v>
      </c>
      <c r="M51" s="71">
        <f>IF(ISBLANK($B51),_xlfn.XLOOKUP($A51,'2. TEUs &amp; Activities - EF'!$A$9:$A$190,'2. TEUs &amp; Activities - EF'!$J$9:$J$190),_xlfn.XLOOKUP($B51,'2. TEUs &amp; Activities - EF'!$B$9:$B$190,'2. TEUs &amp; Activities - EF'!$J$9:$J$190))*'3. Pollutant Emissions - EF'!$I51*IF(OR(ISBLANK($E51),$G51="Yes"),1,$E51)*IF($H51="Yes",1,(1-$F51))</f>
        <v>8.7801000000000008E-3</v>
      </c>
      <c r="N51" s="113">
        <f>IF(ISBLANK($B51),_xlfn.XLOOKUP($A51,'2. TEUs &amp; Activities - EF'!$A$9:$A$190,'2. TEUs &amp; Activities - EF'!$M$9:$M$190),_xlfn.XLOOKUP($B51,'2. TEUs &amp; Activities - EF'!$B$9:$B$190,'2. TEUs &amp; Activities - EF'!$M$9:$M$190))*'3. Pollutant Emissions - EF'!$J51*IF(OR(ISBLANK($E51),$G51="Yes"),1,$E51)*IF($H51="Yes",1,(1-$F51))</f>
        <v>8.7010000000000006E-4</v>
      </c>
      <c r="O51" s="123">
        <f>IFERROR(IF(OR($C51="",$C51="No CAS"),INDEX('DEQ Pollutant List'!$D$7:$D$611,MATCH($D51,'DEQ Pollutant List'!$B$7:$B$611,0)),INDEX('DEQ Pollutant List'!$D$7:$D$611,MATCH($C51,'DEQ Pollutant List'!$A$7:$A$611,0))),"")</f>
        <v>324</v>
      </c>
    </row>
    <row r="52" spans="1:15" ht="15" x14ac:dyDescent="0.25">
      <c r="A52" s="113" t="s">
        <v>35</v>
      </c>
      <c r="B52" s="71" t="s">
        <v>43</v>
      </c>
      <c r="C52" s="114" t="s">
        <v>133</v>
      </c>
      <c r="D52" s="84" t="str">
        <f>IFERROR(IF(C52="No CAS","",INDEX('DEQ Pollutant List'!$B$7:$B$611,MATCH('3. Pollutant Emissions - EF'!C52,'DEQ Pollutant List'!$A$7:$A$611,0))),"")</f>
        <v>Butyl benzyl phthalate</v>
      </c>
      <c r="E52" s="117"/>
      <c r="F52" s="118"/>
      <c r="G52" s="117" t="s">
        <v>42</v>
      </c>
      <c r="H52" s="125" t="s">
        <v>118</v>
      </c>
      <c r="I52" s="119">
        <v>2.6800000000000001E-5</v>
      </c>
      <c r="J52" s="79">
        <f t="shared" si="0"/>
        <v>2.6800000000000001E-5</v>
      </c>
      <c r="K52" s="88" t="s">
        <v>119</v>
      </c>
      <c r="L52" s="120" t="s">
        <v>120</v>
      </c>
      <c r="M52" s="71">
        <f>IF(ISBLANK($B52),_xlfn.XLOOKUP($A52,'2. TEUs &amp; Activities - EF'!$A$9:$A$190,'2. TEUs &amp; Activities - EF'!$J$9:$J$190),_xlfn.XLOOKUP($B52,'2. TEUs &amp; Activities - EF'!$B$9:$B$190,'2. TEUs &amp; Activities - EF'!$J$9:$J$190))*'3. Pollutant Emissions - EF'!$I52*IF(OR(ISBLANK($E52),$G52="Yes"),1,$E52)*IF($H52="Yes",1,(1-$F52))</f>
        <v>2.0823600000000001E-2</v>
      </c>
      <c r="N52" s="113">
        <f>IF(ISBLANK($B52),_xlfn.XLOOKUP($A52,'2. TEUs &amp; Activities - EF'!$A$9:$A$190,'2. TEUs &amp; Activities - EF'!$M$9:$M$190),_xlfn.XLOOKUP($B52,'2. TEUs &amp; Activities - EF'!$B$9:$B$190,'2. TEUs &amp; Activities - EF'!$M$9:$M$190))*'3. Pollutant Emissions - EF'!$J52*IF(OR(ISBLANK($E52),$G52="Yes"),1,$E52)*IF($H52="Yes",1,(1-$F52))</f>
        <v>2.0636000000000001E-3</v>
      </c>
      <c r="O52" s="123">
        <f>IFERROR(IF(OR($C52="",$C52="No CAS"),INDEX('DEQ Pollutant List'!$D$7:$D$611,MATCH($D52,'DEQ Pollutant List'!$B$7:$B$611,0)),INDEX('DEQ Pollutant List'!$D$7:$D$611,MATCH($C52,'DEQ Pollutant List'!$A$7:$A$611,0))),"")</f>
        <v>519</v>
      </c>
    </row>
    <row r="53" spans="1:15" ht="15" x14ac:dyDescent="0.25">
      <c r="A53" s="113" t="s">
        <v>35</v>
      </c>
      <c r="B53" s="71" t="s">
        <v>43</v>
      </c>
      <c r="C53" s="114" t="s">
        <v>134</v>
      </c>
      <c r="D53" s="84" t="str">
        <f>IFERROR(IF(C53="No CAS","",INDEX('DEQ Pollutant List'!$B$7:$B$611,MATCH('3. Pollutant Emissions - EF'!C53,'DEQ Pollutant List'!$A$7:$A$611,0))),"")</f>
        <v>Carbon tetrachloride</v>
      </c>
      <c r="E53" s="117"/>
      <c r="F53" s="118"/>
      <c r="G53" s="117" t="s">
        <v>42</v>
      </c>
      <c r="H53" s="125" t="s">
        <v>118</v>
      </c>
      <c r="I53" s="119">
        <v>9.8700000000000004E-6</v>
      </c>
      <c r="J53" s="79">
        <f t="shared" si="0"/>
        <v>9.8700000000000004E-6</v>
      </c>
      <c r="K53" s="88" t="s">
        <v>119</v>
      </c>
      <c r="L53" s="120" t="s">
        <v>120</v>
      </c>
      <c r="M53" s="71">
        <f>IF(ISBLANK($B53),_xlfn.XLOOKUP($A53,'2. TEUs &amp; Activities - EF'!$A$9:$A$190,'2. TEUs &amp; Activities - EF'!$J$9:$J$190),_xlfn.XLOOKUP($B53,'2. TEUs &amp; Activities - EF'!$B$9:$B$190,'2. TEUs &amp; Activities - EF'!$J$9:$J$190))*'3. Pollutant Emissions - EF'!$I53*IF(OR(ISBLANK($E53),$G53="Yes"),1,$E53)*IF($H53="Yes",1,(1-$F53))</f>
        <v>7.6689900000000005E-3</v>
      </c>
      <c r="N53" s="113">
        <f>IF(ISBLANK($B53),_xlfn.XLOOKUP($A53,'2. TEUs &amp; Activities - EF'!$A$9:$A$190,'2. TEUs &amp; Activities - EF'!$M$9:$M$190),_xlfn.XLOOKUP($B53,'2. TEUs &amp; Activities - EF'!$B$9:$B$190,'2. TEUs &amp; Activities - EF'!$M$9:$M$190))*'3. Pollutant Emissions - EF'!$J53*IF(OR(ISBLANK($E53),$G53="Yes"),1,$E53)*IF($H53="Yes",1,(1-$F53))</f>
        <v>7.5998999999999999E-4</v>
      </c>
      <c r="O53" s="123">
        <f>IFERROR(IF(OR($C53="",$C53="No CAS"),INDEX('DEQ Pollutant List'!$D$7:$D$611,MATCH($D53,'DEQ Pollutant List'!$B$7:$B$611,0)),INDEX('DEQ Pollutant List'!$D$7:$D$611,MATCH($C53,'DEQ Pollutant List'!$A$7:$A$611,0))),"")</f>
        <v>91</v>
      </c>
    </row>
    <row r="54" spans="1:15" ht="15" x14ac:dyDescent="0.25">
      <c r="A54" s="113" t="s">
        <v>35</v>
      </c>
      <c r="B54" s="71" t="s">
        <v>43</v>
      </c>
      <c r="C54" s="114" t="s">
        <v>135</v>
      </c>
      <c r="D54" s="84" t="str">
        <f>IFERROR(IF(C54="No CAS","",INDEX('DEQ Pollutant List'!$B$7:$B$611,MATCH('3. Pollutant Emissions - EF'!C54,'DEQ Pollutant List'!$A$7:$A$611,0))),"")</f>
        <v>Chlorine</v>
      </c>
      <c r="E54" s="117"/>
      <c r="F54" s="118"/>
      <c r="G54" s="117" t="s">
        <v>42</v>
      </c>
      <c r="H54" s="125" t="s">
        <v>118</v>
      </c>
      <c r="I54" s="119">
        <v>7.9000000000000001E-4</v>
      </c>
      <c r="J54" s="79">
        <f t="shared" si="0"/>
        <v>7.9000000000000001E-4</v>
      </c>
      <c r="K54" s="88" t="s">
        <v>119</v>
      </c>
      <c r="L54" s="120" t="s">
        <v>120</v>
      </c>
      <c r="M54" s="71">
        <f>IF(ISBLANK($B54),_xlfn.XLOOKUP($A54,'2. TEUs &amp; Activities - EF'!$A$9:$A$190,'2. TEUs &amp; Activities - EF'!$J$9:$J$190),_xlfn.XLOOKUP($B54,'2. TEUs &amp; Activities - EF'!$B$9:$B$190,'2. TEUs &amp; Activities - EF'!$J$9:$J$190))*'3. Pollutant Emissions - EF'!$I54*IF(OR(ISBLANK($E54),$G54="Yes"),1,$E54)*IF($H54="Yes",1,(1-$F54))</f>
        <v>0.61382999999999999</v>
      </c>
      <c r="N54" s="113">
        <f>IF(ISBLANK($B54),_xlfn.XLOOKUP($A54,'2. TEUs &amp; Activities - EF'!$A$9:$A$190,'2. TEUs &amp; Activities - EF'!$M$9:$M$190),_xlfn.XLOOKUP($B54,'2. TEUs &amp; Activities - EF'!$B$9:$B$190,'2. TEUs &amp; Activities - EF'!$M$9:$M$190))*'3. Pollutant Emissions - EF'!$J54*IF(OR(ISBLANK($E54),$G54="Yes"),1,$E54)*IF($H54="Yes",1,(1-$F54))</f>
        <v>6.0830000000000002E-2</v>
      </c>
      <c r="O54" s="123">
        <f>IFERROR(IF(OR($C54="",$C54="No CAS"),INDEX('DEQ Pollutant List'!$D$7:$D$611,MATCH($D54,'DEQ Pollutant List'!$B$7:$B$611,0)),INDEX('DEQ Pollutant List'!$D$7:$D$611,MATCH($C54,'DEQ Pollutant List'!$A$7:$A$611,0))),"")</f>
        <v>101</v>
      </c>
    </row>
    <row r="55" spans="1:15" ht="15" x14ac:dyDescent="0.25">
      <c r="A55" s="113" t="s">
        <v>35</v>
      </c>
      <c r="B55" s="71" t="s">
        <v>43</v>
      </c>
      <c r="C55" s="114" t="s">
        <v>136</v>
      </c>
      <c r="D55" s="84" t="str">
        <f>IFERROR(IF(C55="No CAS","",INDEX('DEQ Pollutant List'!$B$7:$B$611,MATCH('3. Pollutant Emissions - EF'!C55,'DEQ Pollutant List'!$A$7:$A$611,0))),"")</f>
        <v>Chlorobenzene</v>
      </c>
      <c r="E55" s="117"/>
      <c r="F55" s="118"/>
      <c r="G55" s="117" t="s">
        <v>42</v>
      </c>
      <c r="H55" s="125" t="s">
        <v>118</v>
      </c>
      <c r="I55" s="119">
        <v>1.66E-5</v>
      </c>
      <c r="J55" s="79">
        <f t="shared" si="0"/>
        <v>1.66E-5</v>
      </c>
      <c r="K55" s="88" t="s">
        <v>119</v>
      </c>
      <c r="L55" s="120" t="s">
        <v>120</v>
      </c>
      <c r="M55" s="71">
        <f>IF(ISBLANK($B55),_xlfn.XLOOKUP($A55,'2. TEUs &amp; Activities - EF'!$A$9:$A$190,'2. TEUs &amp; Activities - EF'!$J$9:$J$190),_xlfn.XLOOKUP($B55,'2. TEUs &amp; Activities - EF'!$B$9:$B$190,'2. TEUs &amp; Activities - EF'!$J$9:$J$190))*'3. Pollutant Emissions - EF'!$I55*IF(OR(ISBLANK($E55),$G55="Yes"),1,$E55)*IF($H55="Yes",1,(1-$F55))</f>
        <v>1.28982E-2</v>
      </c>
      <c r="N55" s="113">
        <f>IF(ISBLANK($B55),_xlfn.XLOOKUP($A55,'2. TEUs &amp; Activities - EF'!$A$9:$A$190,'2. TEUs &amp; Activities - EF'!$M$9:$M$190),_xlfn.XLOOKUP($B55,'2. TEUs &amp; Activities - EF'!$B$9:$B$190,'2. TEUs &amp; Activities - EF'!$M$9:$M$190))*'3. Pollutant Emissions - EF'!$J55*IF(OR(ISBLANK($E55),$G55="Yes"),1,$E55)*IF($H55="Yes",1,(1-$F55))</f>
        <v>1.2782E-3</v>
      </c>
      <c r="O55" s="123">
        <f>IFERROR(IF(OR($C55="",$C55="No CAS"),INDEX('DEQ Pollutant List'!$D$7:$D$611,MATCH($D55,'DEQ Pollutant List'!$B$7:$B$611,0)),INDEX('DEQ Pollutant List'!$D$7:$D$611,MATCH($C55,'DEQ Pollutant List'!$A$7:$A$611,0))),"")</f>
        <v>108</v>
      </c>
    </row>
    <row r="56" spans="1:15" ht="15" x14ac:dyDescent="0.25">
      <c r="A56" s="113" t="s">
        <v>35</v>
      </c>
      <c r="B56" s="71" t="s">
        <v>43</v>
      </c>
      <c r="C56" s="114" t="s">
        <v>137</v>
      </c>
      <c r="D56" s="84" t="str">
        <f>IFERROR(IF(C56="No CAS","",INDEX('DEQ Pollutant List'!$B$7:$B$611,MATCH('3. Pollutant Emissions - EF'!C56,'DEQ Pollutant List'!$A$7:$A$611,0))),"")</f>
        <v>Chloroform</v>
      </c>
      <c r="E56" s="117"/>
      <c r="F56" s="118"/>
      <c r="G56" s="117" t="s">
        <v>42</v>
      </c>
      <c r="H56" s="125" t="s">
        <v>118</v>
      </c>
      <c r="I56" s="119">
        <v>2.0100000000000001E-5</v>
      </c>
      <c r="J56" s="79">
        <f t="shared" si="0"/>
        <v>2.0100000000000001E-5</v>
      </c>
      <c r="K56" s="88" t="s">
        <v>119</v>
      </c>
      <c r="L56" s="120" t="s">
        <v>120</v>
      </c>
      <c r="M56" s="71">
        <f>IF(ISBLANK($B56),_xlfn.XLOOKUP($A56,'2. TEUs &amp; Activities - EF'!$A$9:$A$190,'2. TEUs &amp; Activities - EF'!$J$9:$J$190),_xlfn.XLOOKUP($B56,'2. TEUs &amp; Activities - EF'!$B$9:$B$190,'2. TEUs &amp; Activities - EF'!$J$9:$J$190))*'3. Pollutant Emissions - EF'!$I56*IF(OR(ISBLANK($E56),$G56="Yes"),1,$E56)*IF($H56="Yes",1,(1-$F56))</f>
        <v>1.56177E-2</v>
      </c>
      <c r="N56" s="113">
        <f>IF(ISBLANK($B56),_xlfn.XLOOKUP($A56,'2. TEUs &amp; Activities - EF'!$A$9:$A$190,'2. TEUs &amp; Activities - EF'!$M$9:$M$190),_xlfn.XLOOKUP($B56,'2. TEUs &amp; Activities - EF'!$B$9:$B$190,'2. TEUs &amp; Activities - EF'!$M$9:$M$190))*'3. Pollutant Emissions - EF'!$J56*IF(OR(ISBLANK($E56),$G56="Yes"),1,$E56)*IF($H56="Yes",1,(1-$F56))</f>
        <v>1.5476999999999999E-3</v>
      </c>
      <c r="O56" s="123">
        <f>IFERROR(IF(OR($C56="",$C56="No CAS"),INDEX('DEQ Pollutant List'!$D$7:$D$611,MATCH($D56,'DEQ Pollutant List'!$B$7:$B$611,0)),INDEX('DEQ Pollutant List'!$D$7:$D$611,MATCH($C56,'DEQ Pollutant List'!$A$7:$A$611,0))),"")</f>
        <v>118</v>
      </c>
    </row>
    <row r="57" spans="1:15" ht="15" x14ac:dyDescent="0.25">
      <c r="A57" s="113" t="s">
        <v>35</v>
      </c>
      <c r="B57" s="71" t="s">
        <v>43</v>
      </c>
      <c r="C57" s="114" t="s">
        <v>138</v>
      </c>
      <c r="D57" s="84" t="str">
        <f>IFERROR(IF(C57="No CAS","",INDEX('DEQ Pollutant List'!$B$7:$B$611,MATCH('3. Pollutant Emissions - EF'!C57,'DEQ Pollutant List'!$A$7:$A$611,0))),"")</f>
        <v>Chloromethane (methyl chloride)</v>
      </c>
      <c r="E57" s="117"/>
      <c r="F57" s="118"/>
      <c r="G57" s="117" t="s">
        <v>42</v>
      </c>
      <c r="H57" s="125" t="s">
        <v>118</v>
      </c>
      <c r="I57" s="119">
        <v>4.35E-5</v>
      </c>
      <c r="J57" s="79">
        <f t="shared" si="0"/>
        <v>4.35E-5</v>
      </c>
      <c r="K57" s="88" t="s">
        <v>119</v>
      </c>
      <c r="L57" s="120" t="s">
        <v>120</v>
      </c>
      <c r="M57" s="71">
        <f>IF(ISBLANK($B57),_xlfn.XLOOKUP($A57,'2. TEUs &amp; Activities - EF'!$A$9:$A$190,'2. TEUs &amp; Activities - EF'!$J$9:$J$190),_xlfn.XLOOKUP($B57,'2. TEUs &amp; Activities - EF'!$B$9:$B$190,'2. TEUs &amp; Activities - EF'!$J$9:$J$190))*'3. Pollutant Emissions - EF'!$I57*IF(OR(ISBLANK($E57),$G57="Yes"),1,$E57)*IF($H57="Yes",1,(1-$F57))</f>
        <v>3.3799500000000003E-2</v>
      </c>
      <c r="N57" s="113">
        <f>IF(ISBLANK($B57),_xlfn.XLOOKUP($A57,'2. TEUs &amp; Activities - EF'!$A$9:$A$190,'2. TEUs &amp; Activities - EF'!$M$9:$M$190),_xlfn.XLOOKUP($B57,'2. TEUs &amp; Activities - EF'!$B$9:$B$190,'2. TEUs &amp; Activities - EF'!$M$9:$M$190))*'3. Pollutant Emissions - EF'!$J57*IF(OR(ISBLANK($E57),$G57="Yes"),1,$E57)*IF($H57="Yes",1,(1-$F57))</f>
        <v>3.3495E-3</v>
      </c>
      <c r="O57" s="123">
        <f>IFERROR(IF(OR($C57="",$C57="No CAS"),INDEX('DEQ Pollutant List'!$D$7:$D$611,MATCH($D57,'DEQ Pollutant List'!$B$7:$B$611,0)),INDEX('DEQ Pollutant List'!$D$7:$D$611,MATCH($C57,'DEQ Pollutant List'!$A$7:$A$611,0))),"")</f>
        <v>325</v>
      </c>
    </row>
    <row r="58" spans="1:15" ht="15" x14ac:dyDescent="0.25">
      <c r="A58" s="113" t="s">
        <v>35</v>
      </c>
      <c r="B58" s="71" t="s">
        <v>43</v>
      </c>
      <c r="C58" s="114" t="s">
        <v>139</v>
      </c>
      <c r="D58" s="84" t="str">
        <f>IFERROR(IF(C58="No CAS","",INDEX('DEQ Pollutant List'!$B$7:$B$611,MATCH('3. Pollutant Emissions - EF'!C58,'DEQ Pollutant List'!$A$7:$A$611,0))),"")</f>
        <v>Crotonaldehyde</v>
      </c>
      <c r="E58" s="117"/>
      <c r="F58" s="118"/>
      <c r="G58" s="117" t="s">
        <v>42</v>
      </c>
      <c r="H58" s="125" t="s">
        <v>118</v>
      </c>
      <c r="I58" s="119">
        <v>4.4799999999999998E-5</v>
      </c>
      <c r="J58" s="79">
        <f t="shared" si="0"/>
        <v>4.4799999999999998E-5</v>
      </c>
      <c r="K58" s="88" t="s">
        <v>119</v>
      </c>
      <c r="L58" s="120" t="s">
        <v>120</v>
      </c>
      <c r="M58" s="71">
        <f>IF(ISBLANK($B58),_xlfn.XLOOKUP($A58,'2. TEUs &amp; Activities - EF'!$A$9:$A$190,'2. TEUs &amp; Activities - EF'!$J$9:$J$190),_xlfn.XLOOKUP($B58,'2. TEUs &amp; Activities - EF'!$B$9:$B$190,'2. TEUs &amp; Activities - EF'!$J$9:$J$190))*'3. Pollutant Emissions - EF'!$I58*IF(OR(ISBLANK($E58),$G58="Yes"),1,$E58)*IF($H58="Yes",1,(1-$F58))</f>
        <v>3.4809599999999996E-2</v>
      </c>
      <c r="N58" s="113">
        <f>IF(ISBLANK($B58),_xlfn.XLOOKUP($A58,'2. TEUs &amp; Activities - EF'!$A$9:$A$190,'2. TEUs &amp; Activities - EF'!$M$9:$M$190),_xlfn.XLOOKUP($B58,'2. TEUs &amp; Activities - EF'!$B$9:$B$190,'2. TEUs &amp; Activities - EF'!$M$9:$M$190))*'3. Pollutant Emissions - EF'!$J58*IF(OR(ISBLANK($E58),$G58="Yes"),1,$E58)*IF($H58="Yes",1,(1-$F58))</f>
        <v>3.4495999999999997E-3</v>
      </c>
      <c r="O58" s="123">
        <f>IFERROR(IF(OR($C58="",$C58="No CAS"),INDEX('DEQ Pollutant List'!$D$7:$D$611,MATCH($D58,'DEQ Pollutant List'!$B$7:$B$611,0)),INDEX('DEQ Pollutant List'!$D$7:$D$611,MATCH($C58,'DEQ Pollutant List'!$A$7:$A$611,0))),"")</f>
        <v>156</v>
      </c>
    </row>
    <row r="59" spans="1:15" ht="15" x14ac:dyDescent="0.25">
      <c r="A59" s="113" t="s">
        <v>35</v>
      </c>
      <c r="B59" s="71" t="s">
        <v>43</v>
      </c>
      <c r="C59" s="114" t="s">
        <v>140</v>
      </c>
      <c r="D59" s="84" t="str">
        <f>IFERROR(IF(C59="No CAS","",INDEX('DEQ Pollutant List'!$B$7:$B$611,MATCH('3. Pollutant Emissions - EF'!C59,'DEQ Pollutant List'!$A$7:$A$611,0))),"")</f>
        <v>Cyanide, hydrogen</v>
      </c>
      <c r="E59" s="117"/>
      <c r="F59" s="118"/>
      <c r="G59" s="117" t="s">
        <v>42</v>
      </c>
      <c r="H59" s="125" t="s">
        <v>118</v>
      </c>
      <c r="I59" s="119">
        <v>2.05E-5</v>
      </c>
      <c r="J59" s="79">
        <f t="shared" si="0"/>
        <v>2.05E-5</v>
      </c>
      <c r="K59" s="88" t="s">
        <v>119</v>
      </c>
      <c r="L59" s="120" t="s">
        <v>120</v>
      </c>
      <c r="M59" s="71">
        <f>IF(ISBLANK($B59),_xlfn.XLOOKUP($A59,'2. TEUs &amp; Activities - EF'!$A$9:$A$190,'2. TEUs &amp; Activities - EF'!$J$9:$J$190),_xlfn.XLOOKUP($B59,'2. TEUs &amp; Activities - EF'!$B$9:$B$190,'2. TEUs &amp; Activities - EF'!$J$9:$J$190))*'3. Pollutant Emissions - EF'!$I59*IF(OR(ISBLANK($E59),$G59="Yes"),1,$E59)*IF($H59="Yes",1,(1-$F59))</f>
        <v>1.5928500000000002E-2</v>
      </c>
      <c r="N59" s="113">
        <f>IF(ISBLANK($B59),_xlfn.XLOOKUP($A59,'2. TEUs &amp; Activities - EF'!$A$9:$A$190,'2. TEUs &amp; Activities - EF'!$M$9:$M$190),_xlfn.XLOOKUP($B59,'2. TEUs &amp; Activities - EF'!$B$9:$B$190,'2. TEUs &amp; Activities - EF'!$M$9:$M$190))*'3. Pollutant Emissions - EF'!$J59*IF(OR(ISBLANK($E59),$G59="Yes"),1,$E59)*IF($H59="Yes",1,(1-$F59))</f>
        <v>1.5785E-3</v>
      </c>
      <c r="O59" s="123">
        <f>IFERROR(IF(OR($C59="",$C59="No CAS"),INDEX('DEQ Pollutant List'!$D$7:$D$611,MATCH($D59,'DEQ Pollutant List'!$B$7:$B$611,0)),INDEX('DEQ Pollutant List'!$D$7:$D$611,MATCH($C59,'DEQ Pollutant List'!$A$7:$A$611,0))),"")</f>
        <v>161</v>
      </c>
    </row>
    <row r="60" spans="1:15" ht="15" x14ac:dyDescent="0.25">
      <c r="A60" s="113" t="s">
        <v>35</v>
      </c>
      <c r="B60" s="71" t="s">
        <v>43</v>
      </c>
      <c r="C60" s="114" t="s">
        <v>141</v>
      </c>
      <c r="D60" s="84" t="str">
        <f>IFERROR(IF(C60="No CAS","",INDEX('DEQ Pollutant List'!$B$7:$B$611,MATCH('3. Pollutant Emissions - EF'!C60,'DEQ Pollutant List'!$A$7:$A$611,0))),"")</f>
        <v>Dibutyl phthalate</v>
      </c>
      <c r="E60" s="117"/>
      <c r="F60" s="118"/>
      <c r="G60" s="117" t="s">
        <v>42</v>
      </c>
      <c r="H60" s="125" t="s">
        <v>118</v>
      </c>
      <c r="I60" s="119">
        <v>3.3300000000000003E-5</v>
      </c>
      <c r="J60" s="79">
        <f t="shared" si="0"/>
        <v>3.3300000000000003E-5</v>
      </c>
      <c r="K60" s="88" t="s">
        <v>119</v>
      </c>
      <c r="L60" s="120" t="s">
        <v>120</v>
      </c>
      <c r="M60" s="71">
        <f>IF(ISBLANK($B60),_xlfn.XLOOKUP($A60,'2. TEUs &amp; Activities - EF'!$A$9:$A$190,'2. TEUs &amp; Activities - EF'!$J$9:$J$190),_xlfn.XLOOKUP($B60,'2. TEUs &amp; Activities - EF'!$B$9:$B$190,'2. TEUs &amp; Activities - EF'!$J$9:$J$190))*'3. Pollutant Emissions - EF'!$I60*IF(OR(ISBLANK($E60),$G60="Yes"),1,$E60)*IF($H60="Yes",1,(1-$F60))</f>
        <v>2.5874100000000004E-2</v>
      </c>
      <c r="N60" s="113">
        <f>IF(ISBLANK($B60),_xlfn.XLOOKUP($A60,'2. TEUs &amp; Activities - EF'!$A$9:$A$190,'2. TEUs &amp; Activities - EF'!$M$9:$M$190),_xlfn.XLOOKUP($B60,'2. TEUs &amp; Activities - EF'!$B$9:$B$190,'2. TEUs &amp; Activities - EF'!$M$9:$M$190))*'3. Pollutant Emissions - EF'!$J60*IF(OR(ISBLANK($E60),$G60="Yes"),1,$E60)*IF($H60="Yes",1,(1-$F60))</f>
        <v>2.5641000000000001E-3</v>
      </c>
      <c r="O60" s="123">
        <f>IFERROR(IF(OR($C60="",$C60="No CAS"),INDEX('DEQ Pollutant List'!$D$7:$D$611,MATCH($D60,'DEQ Pollutant List'!$B$7:$B$611,0)),INDEX('DEQ Pollutant List'!$D$7:$D$611,MATCH($C60,'DEQ Pollutant List'!$A$7:$A$611,0))),"")</f>
        <v>520</v>
      </c>
    </row>
    <row r="61" spans="1:15" ht="15" x14ac:dyDescent="0.25">
      <c r="A61" s="113" t="s">
        <v>35</v>
      </c>
      <c r="B61" s="71" t="s">
        <v>43</v>
      </c>
      <c r="C61" s="114" t="s">
        <v>142</v>
      </c>
      <c r="D61" s="84" t="str">
        <f>IFERROR(IF(C61="No CAS","",INDEX('DEQ Pollutant List'!$B$7:$B$611,MATCH('3. Pollutant Emissions - EF'!C61,'DEQ Pollutant List'!$A$7:$A$611,0))),"")</f>
        <v>Dichloromethane (methylene chloride)</v>
      </c>
      <c r="E61" s="117"/>
      <c r="F61" s="118"/>
      <c r="G61" s="117" t="s">
        <v>42</v>
      </c>
      <c r="H61" s="125" t="s">
        <v>118</v>
      </c>
      <c r="I61" s="119">
        <v>3.9800000000000002E-4</v>
      </c>
      <c r="J61" s="79">
        <f t="shared" si="0"/>
        <v>3.9800000000000002E-4</v>
      </c>
      <c r="K61" s="88" t="s">
        <v>119</v>
      </c>
      <c r="L61" s="120" t="s">
        <v>120</v>
      </c>
      <c r="M61" s="71">
        <f>IF(ISBLANK($B61),_xlfn.XLOOKUP($A61,'2. TEUs &amp; Activities - EF'!$A$9:$A$190,'2. TEUs &amp; Activities - EF'!$J$9:$J$190),_xlfn.XLOOKUP($B61,'2. TEUs &amp; Activities - EF'!$B$9:$B$190,'2. TEUs &amp; Activities - EF'!$J$9:$J$190))*'3. Pollutant Emissions - EF'!$I61*IF(OR(ISBLANK($E61),$G61="Yes"),1,$E61)*IF($H61="Yes",1,(1-$F61))</f>
        <v>0.30924600000000002</v>
      </c>
      <c r="N61" s="113">
        <f>IF(ISBLANK($B61),_xlfn.XLOOKUP($A61,'2. TEUs &amp; Activities - EF'!$A$9:$A$190,'2. TEUs &amp; Activities - EF'!$M$9:$M$190),_xlfn.XLOOKUP($B61,'2. TEUs &amp; Activities - EF'!$B$9:$B$190,'2. TEUs &amp; Activities - EF'!$M$9:$M$190))*'3. Pollutant Emissions - EF'!$J61*IF(OR(ISBLANK($E61),$G61="Yes"),1,$E61)*IF($H61="Yes",1,(1-$F61))</f>
        <v>3.0646000000000003E-2</v>
      </c>
      <c r="O61" s="123">
        <f>IFERROR(IF(OR($C61="",$C61="No CAS"),INDEX('DEQ Pollutant List'!$D$7:$D$611,MATCH($D61,'DEQ Pollutant List'!$B$7:$B$611,0)),INDEX('DEQ Pollutant List'!$D$7:$D$611,MATCH($C61,'DEQ Pollutant List'!$A$7:$A$611,0))),"")</f>
        <v>328</v>
      </c>
    </row>
    <row r="62" spans="1:15" ht="15" x14ac:dyDescent="0.25">
      <c r="A62" s="113" t="s">
        <v>35</v>
      </c>
      <c r="B62" s="71" t="s">
        <v>43</v>
      </c>
      <c r="C62" s="114" t="s">
        <v>143</v>
      </c>
      <c r="D62" s="84" t="str">
        <f>IFERROR(IF(C62="No CAS","",INDEX('DEQ Pollutant List'!$B$7:$B$611,MATCH('3. Pollutant Emissions - EF'!C62,'DEQ Pollutant List'!$A$7:$A$611,0))),"")</f>
        <v>Diethylphthalate</v>
      </c>
      <c r="E62" s="117"/>
      <c r="F62" s="118"/>
      <c r="G62" s="117" t="s">
        <v>42</v>
      </c>
      <c r="H62" s="125" t="s">
        <v>118</v>
      </c>
      <c r="I62" s="119">
        <v>4.3600000000000003E-5</v>
      </c>
      <c r="J62" s="79">
        <f t="shared" si="0"/>
        <v>4.3600000000000003E-5</v>
      </c>
      <c r="K62" s="88" t="s">
        <v>119</v>
      </c>
      <c r="L62" s="120" t="s">
        <v>120</v>
      </c>
      <c r="M62" s="71">
        <f>IF(ISBLANK($B62),_xlfn.XLOOKUP($A62,'2. TEUs &amp; Activities - EF'!$A$9:$A$190,'2. TEUs &amp; Activities - EF'!$J$9:$J$190),_xlfn.XLOOKUP($B62,'2. TEUs &amp; Activities - EF'!$B$9:$B$190,'2. TEUs &amp; Activities - EF'!$J$9:$J$190))*'3. Pollutant Emissions - EF'!$I62*IF(OR(ISBLANK($E62),$G62="Yes"),1,$E62)*IF($H62="Yes",1,(1-$F62))</f>
        <v>3.3877200000000003E-2</v>
      </c>
      <c r="N62" s="113">
        <f>IF(ISBLANK($B62),_xlfn.XLOOKUP($A62,'2. TEUs &amp; Activities - EF'!$A$9:$A$190,'2. TEUs &amp; Activities - EF'!$M$9:$M$190),_xlfn.XLOOKUP($B62,'2. TEUs &amp; Activities - EF'!$B$9:$B$190,'2. TEUs &amp; Activities - EF'!$M$9:$M$190))*'3. Pollutant Emissions - EF'!$J62*IF(OR(ISBLANK($E62),$G62="Yes"),1,$E62)*IF($H62="Yes",1,(1-$F62))</f>
        <v>3.3572000000000003E-3</v>
      </c>
      <c r="O62" s="123">
        <f>IFERROR(IF(OR($C62="",$C62="No CAS"),INDEX('DEQ Pollutant List'!$D$7:$D$611,MATCH($D62,'DEQ Pollutant List'!$B$7:$B$611,0)),INDEX('DEQ Pollutant List'!$D$7:$D$611,MATCH($C62,'DEQ Pollutant List'!$A$7:$A$611,0))),"")</f>
        <v>523</v>
      </c>
    </row>
    <row r="63" spans="1:15" ht="15" x14ac:dyDescent="0.25">
      <c r="A63" s="113" t="s">
        <v>35</v>
      </c>
      <c r="B63" s="71" t="s">
        <v>43</v>
      </c>
      <c r="C63" s="114">
        <v>518</v>
      </c>
      <c r="D63" s="84" t="str">
        <f>IFERROR(IF(C63="No CAS","",INDEX('DEQ Pollutant List'!$B$7:$B$611,MATCH('3. Pollutant Emissions - EF'!C63,'DEQ Pollutant List'!$A$7:$A$611,0))),"")</f>
        <v>Phthalates</v>
      </c>
      <c r="E63" s="117"/>
      <c r="F63" s="118"/>
      <c r="G63" s="117" t="s">
        <v>42</v>
      </c>
      <c r="H63" s="125" t="s">
        <v>118</v>
      </c>
      <c r="I63" s="119">
        <v>1.1000000000000001E-7</v>
      </c>
      <c r="J63" s="79">
        <f t="shared" si="0"/>
        <v>1.1000000000000001E-7</v>
      </c>
      <c r="K63" s="88" t="s">
        <v>119</v>
      </c>
      <c r="L63" s="120" t="s">
        <v>120</v>
      </c>
      <c r="M63" s="71">
        <f>IF(ISBLANK($B63),_xlfn.XLOOKUP($A63,'2. TEUs &amp; Activities - EF'!$A$9:$A$190,'2. TEUs &amp; Activities - EF'!$J$9:$J$190),_xlfn.XLOOKUP($B63,'2. TEUs &amp; Activities - EF'!$B$9:$B$190,'2. TEUs &amp; Activities - EF'!$J$9:$J$190))*'3. Pollutant Emissions - EF'!$I63*IF(OR(ISBLANK($E63),$G63="Yes"),1,$E63)*IF($H63="Yes",1,(1-$F63))</f>
        <v>8.5470000000000007E-5</v>
      </c>
      <c r="N63" s="113">
        <f>IF(ISBLANK($B63),_xlfn.XLOOKUP($A63,'2. TEUs &amp; Activities - EF'!$A$9:$A$190,'2. TEUs &amp; Activities - EF'!$M$9:$M$190),_xlfn.XLOOKUP($B63,'2. TEUs &amp; Activities - EF'!$B$9:$B$190,'2. TEUs &amp; Activities - EF'!$M$9:$M$190))*'3. Pollutant Emissions - EF'!$J63*IF(OR(ISBLANK($E63),$G63="Yes"),1,$E63)*IF($H63="Yes",1,(1-$F63))</f>
        <v>8.4700000000000002E-6</v>
      </c>
      <c r="O63" s="123">
        <f>IFERROR(IF(OR($C63="",$C63="No CAS"),INDEX('DEQ Pollutant List'!$D$7:$D$611,MATCH($D63,'DEQ Pollutant List'!$B$7:$B$611,0)),INDEX('DEQ Pollutant List'!$D$7:$D$611,MATCH($C63,'DEQ Pollutant List'!$A$7:$A$611,0))),"")</f>
        <v>518</v>
      </c>
    </row>
    <row r="64" spans="1:15" ht="15" x14ac:dyDescent="0.25">
      <c r="A64" s="113" t="s">
        <v>35</v>
      </c>
      <c r="B64" s="71" t="s">
        <v>43</v>
      </c>
      <c r="C64" s="114" t="s">
        <v>105</v>
      </c>
      <c r="D64" s="84" t="str">
        <f>IFERROR(IF(C64="No CAS","",INDEX('DEQ Pollutant List'!$B$7:$B$611,MATCH('3. Pollutant Emissions - EF'!C64,'DEQ Pollutant List'!$A$7:$A$611,0))),"")</f>
        <v>Ethyl benzene</v>
      </c>
      <c r="E64" s="117"/>
      <c r="F64" s="118"/>
      <c r="G64" s="117" t="s">
        <v>42</v>
      </c>
      <c r="H64" s="125" t="s">
        <v>118</v>
      </c>
      <c r="I64" s="119">
        <v>1.22E-5</v>
      </c>
      <c r="J64" s="79">
        <f t="shared" si="0"/>
        <v>1.22E-5</v>
      </c>
      <c r="K64" s="88" t="s">
        <v>119</v>
      </c>
      <c r="L64" s="120" t="s">
        <v>120</v>
      </c>
      <c r="M64" s="71">
        <f>IF(ISBLANK($B64),_xlfn.XLOOKUP($A64,'2. TEUs &amp; Activities - EF'!$A$9:$A$190,'2. TEUs &amp; Activities - EF'!$J$9:$J$190),_xlfn.XLOOKUP($B64,'2. TEUs &amp; Activities - EF'!$B$9:$B$190,'2. TEUs &amp; Activities - EF'!$J$9:$J$190))*'3. Pollutant Emissions - EF'!$I64*IF(OR(ISBLANK($E64),$G64="Yes"),1,$E64)*IF($H64="Yes",1,(1-$F64))</f>
        <v>9.4794000000000007E-3</v>
      </c>
      <c r="N64" s="113">
        <f>IF(ISBLANK($B64),_xlfn.XLOOKUP($A64,'2. TEUs &amp; Activities - EF'!$A$9:$A$190,'2. TEUs &amp; Activities - EF'!$M$9:$M$190),_xlfn.XLOOKUP($B64,'2. TEUs &amp; Activities - EF'!$B$9:$B$190,'2. TEUs &amp; Activities - EF'!$M$9:$M$190))*'3. Pollutant Emissions - EF'!$J64*IF(OR(ISBLANK($E64),$G64="Yes"),1,$E64)*IF($H64="Yes",1,(1-$F64))</f>
        <v>9.3939999999999996E-4</v>
      </c>
      <c r="O64" s="123">
        <f>IFERROR(IF(OR($C64="",$C64="No CAS"),INDEX('DEQ Pollutant List'!$D$7:$D$611,MATCH($D64,'DEQ Pollutant List'!$B$7:$B$611,0)),INDEX('DEQ Pollutant List'!$D$7:$D$611,MATCH($C64,'DEQ Pollutant List'!$A$7:$A$611,0))),"")</f>
        <v>229</v>
      </c>
    </row>
    <row r="65" spans="1:15" ht="15" x14ac:dyDescent="0.25">
      <c r="A65" s="113" t="s">
        <v>35</v>
      </c>
      <c r="B65" s="71" t="s">
        <v>43</v>
      </c>
      <c r="C65" s="114" t="s">
        <v>144</v>
      </c>
      <c r="D65" s="84" t="str">
        <f>IFERROR(IF(C65="No CAS","",INDEX('DEQ Pollutant List'!$B$7:$B$611,MATCH('3. Pollutant Emissions - EF'!C65,'DEQ Pollutant List'!$A$7:$A$611,0))),"")</f>
        <v>Ethylene dichloride (EDC, 1,2-dichloroethane)</v>
      </c>
      <c r="E65" s="117"/>
      <c r="F65" s="118"/>
      <c r="G65" s="117" t="s">
        <v>42</v>
      </c>
      <c r="H65" s="125" t="s">
        <v>118</v>
      </c>
      <c r="I65" s="119">
        <v>2.9200000000000002E-5</v>
      </c>
      <c r="J65" s="79">
        <f t="shared" si="0"/>
        <v>2.9200000000000002E-5</v>
      </c>
      <c r="K65" s="88" t="s">
        <v>119</v>
      </c>
      <c r="L65" s="120" t="s">
        <v>120</v>
      </c>
      <c r="M65" s="71">
        <f>IF(ISBLANK($B65),_xlfn.XLOOKUP($A65,'2. TEUs &amp; Activities - EF'!$A$9:$A$190,'2. TEUs &amp; Activities - EF'!$J$9:$J$190),_xlfn.XLOOKUP($B65,'2. TEUs &amp; Activities - EF'!$B$9:$B$190,'2. TEUs &amp; Activities - EF'!$J$9:$J$190))*'3. Pollutant Emissions - EF'!$I65*IF(OR(ISBLANK($E65),$G65="Yes"),1,$E65)*IF($H65="Yes",1,(1-$F65))</f>
        <v>2.2688400000000001E-2</v>
      </c>
      <c r="N65" s="113">
        <f>IF(ISBLANK($B65),_xlfn.XLOOKUP($A65,'2. TEUs &amp; Activities - EF'!$A$9:$A$190,'2. TEUs &amp; Activities - EF'!$M$9:$M$190),_xlfn.XLOOKUP($B65,'2. TEUs &amp; Activities - EF'!$B$9:$B$190,'2. TEUs &amp; Activities - EF'!$M$9:$M$190))*'3. Pollutant Emissions - EF'!$J65*IF(OR(ISBLANK($E65),$G65="Yes"),1,$E65)*IF($H65="Yes",1,(1-$F65))</f>
        <v>2.2484000000000002E-3</v>
      </c>
      <c r="O65" s="123">
        <f>IFERROR(IF(OR($C65="",$C65="No CAS"),INDEX('DEQ Pollutant List'!$D$7:$D$611,MATCH($D65,'DEQ Pollutant List'!$B$7:$B$611,0)),INDEX('DEQ Pollutant List'!$D$7:$D$611,MATCH($C65,'DEQ Pollutant List'!$A$7:$A$611,0))),"")</f>
        <v>233</v>
      </c>
    </row>
    <row r="66" spans="1:15" ht="15" x14ac:dyDescent="0.25">
      <c r="A66" s="113" t="s">
        <v>35</v>
      </c>
      <c r="B66" s="71" t="s">
        <v>43</v>
      </c>
      <c r="C66" s="114" t="s">
        <v>91</v>
      </c>
      <c r="D66" s="84" t="str">
        <f>IFERROR(IF(C66="No CAS","",INDEX('DEQ Pollutant List'!$B$7:$B$611,MATCH('3. Pollutant Emissions - EF'!C66,'DEQ Pollutant List'!$A$7:$A$611,0))),"")</f>
        <v>Formaldehyde</v>
      </c>
      <c r="E66" s="117"/>
      <c r="F66" s="118"/>
      <c r="G66" s="117" t="s">
        <v>42</v>
      </c>
      <c r="H66" s="125" t="s">
        <v>118</v>
      </c>
      <c r="I66" s="119">
        <v>1.0499999999999999E-3</v>
      </c>
      <c r="J66" s="79">
        <f t="shared" si="0"/>
        <v>1.0499999999999999E-3</v>
      </c>
      <c r="K66" s="88" t="s">
        <v>119</v>
      </c>
      <c r="L66" s="120" t="s">
        <v>120</v>
      </c>
      <c r="M66" s="71">
        <f>IF(ISBLANK($B66),_xlfn.XLOOKUP($A66,'2. TEUs &amp; Activities - EF'!$A$9:$A$190,'2. TEUs &amp; Activities - EF'!$J$9:$J$190),_xlfn.XLOOKUP($B66,'2. TEUs &amp; Activities - EF'!$B$9:$B$190,'2. TEUs &amp; Activities - EF'!$J$9:$J$190))*'3. Pollutant Emissions - EF'!$I66*IF(OR(ISBLANK($E66),$G66="Yes"),1,$E66)*IF($H66="Yes",1,(1-$F66))</f>
        <v>0.81584999999999996</v>
      </c>
      <c r="N66" s="113">
        <f>IF(ISBLANK($B66),_xlfn.XLOOKUP($A66,'2. TEUs &amp; Activities - EF'!$A$9:$A$190,'2. TEUs &amp; Activities - EF'!$M$9:$M$190),_xlfn.XLOOKUP($B66,'2. TEUs &amp; Activities - EF'!$B$9:$B$190,'2. TEUs &amp; Activities - EF'!$M$9:$M$190))*'3. Pollutant Emissions - EF'!$J66*IF(OR(ISBLANK($E66),$G66="Yes"),1,$E66)*IF($H66="Yes",1,(1-$F66))</f>
        <v>8.0849999999999991E-2</v>
      </c>
      <c r="O66" s="123">
        <f>IFERROR(IF(OR($C66="",$C66="No CAS"),INDEX('DEQ Pollutant List'!$D$7:$D$611,MATCH($D66,'DEQ Pollutant List'!$B$7:$B$611,0)),INDEX('DEQ Pollutant List'!$D$7:$D$611,MATCH($C66,'DEQ Pollutant List'!$A$7:$A$611,0))),"")</f>
        <v>250</v>
      </c>
    </row>
    <row r="67" spans="1:15" ht="15" x14ac:dyDescent="0.25">
      <c r="A67" s="113" t="s">
        <v>35</v>
      </c>
      <c r="B67" s="71" t="s">
        <v>43</v>
      </c>
      <c r="C67" s="114" t="s">
        <v>106</v>
      </c>
      <c r="D67" s="84" t="str">
        <f>IFERROR(IF(C67="No CAS","",INDEX('DEQ Pollutant List'!$B$7:$B$611,MATCH('3. Pollutant Emissions - EF'!C67,'DEQ Pollutant List'!$A$7:$A$611,0))),"")</f>
        <v>Hexane</v>
      </c>
      <c r="E67" s="117"/>
      <c r="F67" s="118"/>
      <c r="G67" s="117" t="s">
        <v>42</v>
      </c>
      <c r="H67" s="125" t="s">
        <v>118</v>
      </c>
      <c r="I67" s="119">
        <v>2.8800000000000001E-4</v>
      </c>
      <c r="J67" s="79">
        <f t="shared" si="0"/>
        <v>2.8800000000000001E-4</v>
      </c>
      <c r="K67" s="88" t="s">
        <v>119</v>
      </c>
      <c r="L67" s="120" t="s">
        <v>120</v>
      </c>
      <c r="M67" s="71">
        <f>IF(ISBLANK($B67),_xlfn.XLOOKUP($A67,'2. TEUs &amp; Activities - EF'!$A$9:$A$190,'2. TEUs &amp; Activities - EF'!$J$9:$J$190),_xlfn.XLOOKUP($B67,'2. TEUs &amp; Activities - EF'!$B$9:$B$190,'2. TEUs &amp; Activities - EF'!$J$9:$J$190))*'3. Pollutant Emissions - EF'!$I67*IF(OR(ISBLANK($E67),$G67="Yes"),1,$E67)*IF($H67="Yes",1,(1-$F67))</f>
        <v>0.223776</v>
      </c>
      <c r="N67" s="113">
        <f>IF(ISBLANK($B67),_xlfn.XLOOKUP($A67,'2. TEUs &amp; Activities - EF'!$A$9:$A$190,'2. TEUs &amp; Activities - EF'!$M$9:$M$190),_xlfn.XLOOKUP($B67,'2. TEUs &amp; Activities - EF'!$B$9:$B$190,'2. TEUs &amp; Activities - EF'!$M$9:$M$190))*'3. Pollutant Emissions - EF'!$J67*IF(OR(ISBLANK($E67),$G67="Yes"),1,$E67)*IF($H67="Yes",1,(1-$F67))</f>
        <v>2.2176000000000001E-2</v>
      </c>
      <c r="O67" s="123">
        <f>IFERROR(IF(OR($C67="",$C67="No CAS"),INDEX('DEQ Pollutant List'!$D$7:$D$611,MATCH($D67,'DEQ Pollutant List'!$B$7:$B$611,0)),INDEX('DEQ Pollutant List'!$D$7:$D$611,MATCH($C67,'DEQ Pollutant List'!$A$7:$A$611,0))),"")</f>
        <v>289</v>
      </c>
    </row>
    <row r="68" spans="1:15" ht="15" x14ac:dyDescent="0.25">
      <c r="A68" s="113" t="s">
        <v>35</v>
      </c>
      <c r="B68" s="71" t="s">
        <v>43</v>
      </c>
      <c r="C68" s="114" t="s">
        <v>145</v>
      </c>
      <c r="D68" s="84" t="str">
        <f>IFERROR(IF(C68="No CAS","",INDEX('DEQ Pollutant List'!$B$7:$B$611,MATCH('3. Pollutant Emissions - EF'!C68,'DEQ Pollutant List'!$A$7:$A$611,0))),"")</f>
        <v>Hydrochloric acid</v>
      </c>
      <c r="E68" s="117"/>
      <c r="F68" s="118"/>
      <c r="G68" s="117" t="s">
        <v>42</v>
      </c>
      <c r="H68" s="125" t="s">
        <v>118</v>
      </c>
      <c r="I68" s="119">
        <v>4.3600000000000002E-3</v>
      </c>
      <c r="J68" s="79">
        <f t="shared" ref="J68:J99" si="1">$I68</f>
        <v>4.3600000000000002E-3</v>
      </c>
      <c r="K68" s="88" t="s">
        <v>119</v>
      </c>
      <c r="L68" s="120" t="s">
        <v>120</v>
      </c>
      <c r="M68" s="71">
        <f>IF(ISBLANK($B68),_xlfn.XLOOKUP($A68,'2. TEUs &amp; Activities - EF'!$A$9:$A$190,'2. TEUs &amp; Activities - EF'!$J$9:$J$190),_xlfn.XLOOKUP($B68,'2. TEUs &amp; Activities - EF'!$B$9:$B$190,'2. TEUs &amp; Activities - EF'!$J$9:$J$190))*'3. Pollutant Emissions - EF'!$I68*IF(OR(ISBLANK($E68),$G68="Yes"),1,$E68)*IF($H68="Yes",1,(1-$F68))</f>
        <v>3.3877200000000003</v>
      </c>
      <c r="N68" s="113">
        <f>IF(ISBLANK($B68),_xlfn.XLOOKUP($A68,'2. TEUs &amp; Activities - EF'!$A$9:$A$190,'2. TEUs &amp; Activities - EF'!$M$9:$M$190),_xlfn.XLOOKUP($B68,'2. TEUs &amp; Activities - EF'!$B$9:$B$190,'2. TEUs &amp; Activities - EF'!$M$9:$M$190))*'3. Pollutant Emissions - EF'!$J68*IF(OR(ISBLANK($E68),$G68="Yes"),1,$E68)*IF($H68="Yes",1,(1-$F68))</f>
        <v>0.33572000000000002</v>
      </c>
      <c r="O68" s="123">
        <f>IFERROR(IF(OR($C68="",$C68="No CAS"),INDEX('DEQ Pollutant List'!$D$7:$D$611,MATCH($D68,'DEQ Pollutant List'!$B$7:$B$611,0)),INDEX('DEQ Pollutant List'!$D$7:$D$611,MATCH($C68,'DEQ Pollutant List'!$A$7:$A$611,0))),"")</f>
        <v>292</v>
      </c>
    </row>
    <row r="69" spans="1:15" ht="15" x14ac:dyDescent="0.25">
      <c r="A69" s="113" t="s">
        <v>35</v>
      </c>
      <c r="B69" s="71" t="s">
        <v>43</v>
      </c>
      <c r="C69" s="114" t="s">
        <v>146</v>
      </c>
      <c r="D69" s="84" t="str">
        <f>IFERROR(IF(C69="No CAS","",INDEX('DEQ Pollutant List'!$B$7:$B$611,MATCH('3. Pollutant Emissions - EF'!C69,'DEQ Pollutant List'!$A$7:$A$611,0))),"")</f>
        <v>Hydrogen fluoride</v>
      </c>
      <c r="E69" s="117"/>
      <c r="F69" s="118"/>
      <c r="G69" s="117" t="s">
        <v>42</v>
      </c>
      <c r="H69" s="125" t="s">
        <v>118</v>
      </c>
      <c r="I69" s="119">
        <v>9.0500000000000004E-5</v>
      </c>
      <c r="J69" s="79">
        <f t="shared" si="1"/>
        <v>9.0500000000000004E-5</v>
      </c>
      <c r="K69" s="88" t="s">
        <v>119</v>
      </c>
      <c r="L69" s="120" t="s">
        <v>120</v>
      </c>
      <c r="M69" s="71">
        <f>IF(ISBLANK($B69),_xlfn.XLOOKUP($A69,'2. TEUs &amp; Activities - EF'!$A$9:$A$190,'2. TEUs &amp; Activities - EF'!$J$9:$J$190),_xlfn.XLOOKUP($B69,'2. TEUs &amp; Activities - EF'!$B$9:$B$190,'2. TEUs &amp; Activities - EF'!$J$9:$J$190))*'3. Pollutant Emissions - EF'!$I69*IF(OR(ISBLANK($E69),$G69="Yes"),1,$E69)*IF($H69="Yes",1,(1-$F69))</f>
        <v>7.0318500000000006E-2</v>
      </c>
      <c r="N69" s="113">
        <f>IF(ISBLANK($B69),_xlfn.XLOOKUP($A69,'2. TEUs &amp; Activities - EF'!$A$9:$A$190,'2. TEUs &amp; Activities - EF'!$M$9:$M$190),_xlfn.XLOOKUP($B69,'2. TEUs &amp; Activities - EF'!$B$9:$B$190,'2. TEUs &amp; Activities - EF'!$M$9:$M$190))*'3. Pollutant Emissions - EF'!$J69*IF(OR(ISBLANK($E69),$G69="Yes"),1,$E69)*IF($H69="Yes",1,(1-$F69))</f>
        <v>6.9685000000000007E-3</v>
      </c>
      <c r="O69" s="123">
        <f>IFERROR(IF(OR($C69="",$C69="No CAS"),INDEX('DEQ Pollutant List'!$D$7:$D$611,MATCH($D69,'DEQ Pollutant List'!$B$7:$B$611,0)),INDEX('DEQ Pollutant List'!$D$7:$D$611,MATCH($C69,'DEQ Pollutant List'!$A$7:$A$611,0))),"")</f>
        <v>240</v>
      </c>
    </row>
    <row r="70" spans="1:15" ht="15" x14ac:dyDescent="0.25">
      <c r="A70" s="113" t="s">
        <v>35</v>
      </c>
      <c r="B70" s="71" t="s">
        <v>43</v>
      </c>
      <c r="C70" s="114" t="s">
        <v>147</v>
      </c>
      <c r="D70" s="84" t="str">
        <f>IFERROR(IF(C70="No CAS","",INDEX('DEQ Pollutant List'!$B$7:$B$611,MATCH('3. Pollutant Emissions - EF'!C70,'DEQ Pollutant List'!$A$7:$A$611,0))),"")</f>
        <v>Isopropyl alcohol</v>
      </c>
      <c r="E70" s="117"/>
      <c r="F70" s="118"/>
      <c r="G70" s="117" t="s">
        <v>42</v>
      </c>
      <c r="H70" s="125" t="s">
        <v>118</v>
      </c>
      <c r="I70" s="119">
        <v>4.5199999999999997E-3</v>
      </c>
      <c r="J70" s="79">
        <f t="shared" si="1"/>
        <v>4.5199999999999997E-3</v>
      </c>
      <c r="K70" s="88" t="s">
        <v>119</v>
      </c>
      <c r="L70" s="120" t="s">
        <v>120</v>
      </c>
      <c r="M70" s="71">
        <f>IF(ISBLANK($B70),_xlfn.XLOOKUP($A70,'2. TEUs &amp; Activities - EF'!$A$9:$A$190,'2. TEUs &amp; Activities - EF'!$J$9:$J$190),_xlfn.XLOOKUP($B70,'2. TEUs &amp; Activities - EF'!$B$9:$B$190,'2. TEUs &amp; Activities - EF'!$J$9:$J$190))*'3. Pollutant Emissions - EF'!$I70*IF(OR(ISBLANK($E70),$G70="Yes"),1,$E70)*IF($H70="Yes",1,(1-$F70))</f>
        <v>3.5120399999999998</v>
      </c>
      <c r="N70" s="113">
        <f>IF(ISBLANK($B70),_xlfn.XLOOKUP($A70,'2. TEUs &amp; Activities - EF'!$A$9:$A$190,'2. TEUs &amp; Activities - EF'!$M$9:$M$190),_xlfn.XLOOKUP($B70,'2. TEUs &amp; Activities - EF'!$B$9:$B$190,'2. TEUs &amp; Activities - EF'!$M$9:$M$190))*'3. Pollutant Emissions - EF'!$J70*IF(OR(ISBLANK($E70),$G70="Yes"),1,$E70)*IF($H70="Yes",1,(1-$F70))</f>
        <v>0.34803999999999996</v>
      </c>
      <c r="O70" s="123">
        <f>IFERROR(IF(OR($C70="",$C70="No CAS"),INDEX('DEQ Pollutant List'!$D$7:$D$611,MATCH($D70,'DEQ Pollutant List'!$B$7:$B$611,0)),INDEX('DEQ Pollutant List'!$D$7:$D$611,MATCH($C70,'DEQ Pollutant List'!$A$7:$A$611,0))),"")</f>
        <v>302</v>
      </c>
    </row>
    <row r="71" spans="1:15" ht="15" x14ac:dyDescent="0.25">
      <c r="A71" s="113" t="s">
        <v>35</v>
      </c>
      <c r="B71" s="71" t="s">
        <v>43</v>
      </c>
      <c r="C71" s="114" t="s">
        <v>148</v>
      </c>
      <c r="D71" s="84" t="str">
        <f>IFERROR(IF(C71="No CAS","",INDEX('DEQ Pollutant List'!$B$7:$B$611,MATCH('3. Pollutant Emissions - EF'!C71,'DEQ Pollutant List'!$A$7:$A$611,0))),"")</f>
        <v>Isopropylbenzene (cumene)</v>
      </c>
      <c r="E71" s="117"/>
      <c r="F71" s="118"/>
      <c r="G71" s="117" t="s">
        <v>42</v>
      </c>
      <c r="H71" s="125" t="s">
        <v>118</v>
      </c>
      <c r="I71" s="119">
        <v>1.77E-5</v>
      </c>
      <c r="J71" s="79">
        <f t="shared" si="1"/>
        <v>1.77E-5</v>
      </c>
      <c r="K71" s="88" t="s">
        <v>119</v>
      </c>
      <c r="L71" s="120" t="s">
        <v>120</v>
      </c>
      <c r="M71" s="71">
        <f>IF(ISBLANK($B71),_xlfn.XLOOKUP($A71,'2. TEUs &amp; Activities - EF'!$A$9:$A$190,'2. TEUs &amp; Activities - EF'!$J$9:$J$190),_xlfn.XLOOKUP($B71,'2. TEUs &amp; Activities - EF'!$B$9:$B$190,'2. TEUs &amp; Activities - EF'!$J$9:$J$190))*'3. Pollutant Emissions - EF'!$I71*IF(OR(ISBLANK($E71),$G71="Yes"),1,$E71)*IF($H71="Yes",1,(1-$F71))</f>
        <v>1.37529E-2</v>
      </c>
      <c r="N71" s="113">
        <f>IF(ISBLANK($B71),_xlfn.XLOOKUP($A71,'2. TEUs &amp; Activities - EF'!$A$9:$A$190,'2. TEUs &amp; Activities - EF'!$M$9:$M$190),_xlfn.XLOOKUP($B71,'2. TEUs &amp; Activities - EF'!$B$9:$B$190,'2. TEUs &amp; Activities - EF'!$M$9:$M$190))*'3. Pollutant Emissions - EF'!$J71*IF(OR(ISBLANK($E71),$G71="Yes"),1,$E71)*IF($H71="Yes",1,(1-$F71))</f>
        <v>1.3629E-3</v>
      </c>
      <c r="O71" s="123">
        <f>IFERROR(IF(OR($C71="",$C71="No CAS"),INDEX('DEQ Pollutant List'!$D$7:$D$611,MATCH($D71,'DEQ Pollutant List'!$B$7:$B$611,0)),INDEX('DEQ Pollutant List'!$D$7:$D$611,MATCH($C71,'DEQ Pollutant List'!$A$7:$A$611,0))),"")</f>
        <v>157</v>
      </c>
    </row>
    <row r="72" spans="1:15" ht="15" x14ac:dyDescent="0.25">
      <c r="A72" s="113" t="s">
        <v>35</v>
      </c>
      <c r="B72" s="71" t="s">
        <v>43</v>
      </c>
      <c r="C72" s="114" t="s">
        <v>149</v>
      </c>
      <c r="D72" s="84" t="str">
        <f>IFERROR(IF(C72="No CAS","",INDEX('DEQ Pollutant List'!$B$7:$B$611,MATCH('3. Pollutant Emissions - EF'!C72,'DEQ Pollutant List'!$A$7:$A$611,0))),"")</f>
        <v>Methanol</v>
      </c>
      <c r="E72" s="117"/>
      <c r="F72" s="118"/>
      <c r="G72" s="117" t="s">
        <v>42</v>
      </c>
      <c r="H72" s="125" t="s">
        <v>118</v>
      </c>
      <c r="I72" s="119">
        <v>7.3200000000000001E-4</v>
      </c>
      <c r="J72" s="79">
        <f t="shared" si="1"/>
        <v>7.3200000000000001E-4</v>
      </c>
      <c r="K72" s="88" t="s">
        <v>119</v>
      </c>
      <c r="L72" s="120" t="s">
        <v>120</v>
      </c>
      <c r="M72" s="71">
        <f>IF(ISBLANK($B72),_xlfn.XLOOKUP($A72,'2. TEUs &amp; Activities - EF'!$A$9:$A$190,'2. TEUs &amp; Activities - EF'!$J$9:$J$190),_xlfn.XLOOKUP($B72,'2. TEUs &amp; Activities - EF'!$B$9:$B$190,'2. TEUs &amp; Activities - EF'!$J$9:$J$190))*'3. Pollutant Emissions - EF'!$I72*IF(OR(ISBLANK($E72),$G72="Yes"),1,$E72)*IF($H72="Yes",1,(1-$F72))</f>
        <v>0.56876400000000005</v>
      </c>
      <c r="N72" s="113">
        <f>IF(ISBLANK($B72),_xlfn.XLOOKUP($A72,'2. TEUs &amp; Activities - EF'!$A$9:$A$190,'2. TEUs &amp; Activities - EF'!$M$9:$M$190),_xlfn.XLOOKUP($B72,'2. TEUs &amp; Activities - EF'!$B$9:$B$190,'2. TEUs &amp; Activities - EF'!$M$9:$M$190))*'3. Pollutant Emissions - EF'!$J72*IF(OR(ISBLANK($E72),$G72="Yes"),1,$E72)*IF($H72="Yes",1,(1-$F72))</f>
        <v>5.6363999999999997E-2</v>
      </c>
      <c r="O72" s="123">
        <f>IFERROR(IF(OR($C72="",$C72="No CAS"),INDEX('DEQ Pollutant List'!$D$7:$D$611,MATCH($D72,'DEQ Pollutant List'!$B$7:$B$611,0)),INDEX('DEQ Pollutant List'!$D$7:$D$611,MATCH($C72,'DEQ Pollutant List'!$A$7:$A$611,0))),"")</f>
        <v>321</v>
      </c>
    </row>
    <row r="73" spans="1:15" ht="15" x14ac:dyDescent="0.25">
      <c r="A73" s="113" t="s">
        <v>35</v>
      </c>
      <c r="B73" s="71" t="s">
        <v>43</v>
      </c>
      <c r="C73" s="114" t="s">
        <v>150</v>
      </c>
      <c r="D73" s="84" t="str">
        <f>IFERROR(IF(C73="No CAS","",INDEX('DEQ Pollutant List'!$B$7:$B$611,MATCH('3. Pollutant Emissions - EF'!C73,'DEQ Pollutant List'!$A$7:$A$611,0))),"")</f>
        <v>Methyl isobutyl ketone (MIBK, hexone)</v>
      </c>
      <c r="E73" s="117"/>
      <c r="F73" s="118"/>
      <c r="G73" s="117" t="s">
        <v>42</v>
      </c>
      <c r="H73" s="125" t="s">
        <v>118</v>
      </c>
      <c r="I73" s="119">
        <v>4.4499999999999997E-4</v>
      </c>
      <c r="J73" s="79">
        <f t="shared" si="1"/>
        <v>4.4499999999999997E-4</v>
      </c>
      <c r="K73" s="88" t="s">
        <v>119</v>
      </c>
      <c r="L73" s="120" t="s">
        <v>120</v>
      </c>
      <c r="M73" s="71">
        <f>IF(ISBLANK($B73),_xlfn.XLOOKUP($A73,'2. TEUs &amp; Activities - EF'!$A$9:$A$190,'2. TEUs &amp; Activities - EF'!$J$9:$J$190),_xlfn.XLOOKUP($B73,'2. TEUs &amp; Activities - EF'!$B$9:$B$190,'2. TEUs &amp; Activities - EF'!$J$9:$J$190))*'3. Pollutant Emissions - EF'!$I73*IF(OR(ISBLANK($E73),$G73="Yes"),1,$E73)*IF($H73="Yes",1,(1-$F73))</f>
        <v>0.34576499999999999</v>
      </c>
      <c r="N73" s="113">
        <f>IF(ISBLANK($B73),_xlfn.XLOOKUP($A73,'2. TEUs &amp; Activities - EF'!$A$9:$A$190,'2. TEUs &amp; Activities - EF'!$M$9:$M$190),_xlfn.XLOOKUP($B73,'2. TEUs &amp; Activities - EF'!$B$9:$B$190,'2. TEUs &amp; Activities - EF'!$M$9:$M$190))*'3. Pollutant Emissions - EF'!$J73*IF(OR(ISBLANK($E73),$G73="Yes"),1,$E73)*IF($H73="Yes",1,(1-$F73))</f>
        <v>3.4264999999999997E-2</v>
      </c>
      <c r="O73" s="123">
        <f>IFERROR(IF(OR($C73="",$C73="No CAS"),INDEX('DEQ Pollutant List'!$D$7:$D$611,MATCH($D73,'DEQ Pollutant List'!$B$7:$B$611,0)),INDEX('DEQ Pollutant List'!$D$7:$D$611,MATCH($C73,'DEQ Pollutant List'!$A$7:$A$611,0))),"")</f>
        <v>337</v>
      </c>
    </row>
    <row r="74" spans="1:15" ht="15" x14ac:dyDescent="0.25">
      <c r="A74" s="113" t="s">
        <v>35</v>
      </c>
      <c r="B74" s="71" t="s">
        <v>43</v>
      </c>
      <c r="C74" s="114" t="s">
        <v>151</v>
      </c>
      <c r="D74" s="84" t="str">
        <f>IFERROR(IF(C74="No CAS","",INDEX('DEQ Pollutant List'!$B$7:$B$611,MATCH('3. Pollutant Emissions - EF'!C74,'DEQ Pollutant List'!$A$7:$A$611,0))),"")</f>
        <v>p-Dichlorobenzene (1,4-dichlorobenzene)</v>
      </c>
      <c r="E74" s="117"/>
      <c r="F74" s="118"/>
      <c r="G74" s="117" t="s">
        <v>42</v>
      </c>
      <c r="H74" s="125" t="s">
        <v>118</v>
      </c>
      <c r="I74" s="119">
        <v>2.7900000000000001E-4</v>
      </c>
      <c r="J74" s="79">
        <f t="shared" si="1"/>
        <v>2.7900000000000001E-4</v>
      </c>
      <c r="K74" s="88" t="s">
        <v>119</v>
      </c>
      <c r="L74" s="120" t="s">
        <v>120</v>
      </c>
      <c r="M74" s="71">
        <f>IF(ISBLANK($B74),_xlfn.XLOOKUP($A74,'2. TEUs &amp; Activities - EF'!$A$9:$A$190,'2. TEUs &amp; Activities - EF'!$J$9:$J$190),_xlfn.XLOOKUP($B74,'2. TEUs &amp; Activities - EF'!$B$9:$B$190,'2. TEUs &amp; Activities - EF'!$J$9:$J$190))*'3. Pollutant Emissions - EF'!$I74*IF(OR(ISBLANK($E74),$G74="Yes"),1,$E74)*IF($H74="Yes",1,(1-$F74))</f>
        <v>0.216783</v>
      </c>
      <c r="N74" s="113">
        <f>IF(ISBLANK($B74),_xlfn.XLOOKUP($A74,'2. TEUs &amp; Activities - EF'!$A$9:$A$190,'2. TEUs &amp; Activities - EF'!$M$9:$M$190),_xlfn.XLOOKUP($B74,'2. TEUs &amp; Activities - EF'!$B$9:$B$190,'2. TEUs &amp; Activities - EF'!$M$9:$M$190))*'3. Pollutant Emissions - EF'!$J74*IF(OR(ISBLANK($E74),$G74="Yes"),1,$E74)*IF($H74="Yes",1,(1-$F74))</f>
        <v>2.1483000000000002E-2</v>
      </c>
      <c r="O74" s="123">
        <f>IFERROR(IF(OR($C74="",$C74="No CAS"),INDEX('DEQ Pollutant List'!$D$7:$D$611,MATCH($D74,'DEQ Pollutant List'!$B$7:$B$611,0)),INDEX('DEQ Pollutant List'!$D$7:$D$611,MATCH($C74,'DEQ Pollutant List'!$A$7:$A$611,0))),"")</f>
        <v>112</v>
      </c>
    </row>
    <row r="75" spans="1:15" ht="15" x14ac:dyDescent="0.25">
      <c r="A75" s="113" t="s">
        <v>35</v>
      </c>
      <c r="B75" s="71" t="s">
        <v>43</v>
      </c>
      <c r="C75" s="114" t="s">
        <v>152</v>
      </c>
      <c r="D75" s="84" t="str">
        <f>IFERROR(IF(C75="No CAS","",INDEX('DEQ Pollutant List'!$B$7:$B$611,MATCH('3. Pollutant Emissions - EF'!C75,'DEQ Pollutant List'!$A$7:$A$611,0))),"")</f>
        <v>Pentachlorophenol</v>
      </c>
      <c r="E75" s="117"/>
      <c r="F75" s="118"/>
      <c r="G75" s="117" t="s">
        <v>42</v>
      </c>
      <c r="H75" s="125" t="s">
        <v>118</v>
      </c>
      <c r="I75" s="119">
        <v>2.1400000000000001E-7</v>
      </c>
      <c r="J75" s="79">
        <f t="shared" si="1"/>
        <v>2.1400000000000001E-7</v>
      </c>
      <c r="K75" s="88" t="s">
        <v>119</v>
      </c>
      <c r="L75" s="120" t="s">
        <v>120</v>
      </c>
      <c r="M75" s="71">
        <f>IF(ISBLANK($B75),_xlfn.XLOOKUP($A75,'2. TEUs &amp; Activities - EF'!$A$9:$A$190,'2. TEUs &amp; Activities - EF'!$J$9:$J$190),_xlfn.XLOOKUP($B75,'2. TEUs &amp; Activities - EF'!$B$9:$B$190,'2. TEUs &amp; Activities - EF'!$J$9:$J$190))*'3. Pollutant Emissions - EF'!$I75*IF(OR(ISBLANK($E75),$G75="Yes"),1,$E75)*IF($H75="Yes",1,(1-$F75))</f>
        <v>1.6627800000000001E-4</v>
      </c>
      <c r="N75" s="113">
        <f>IF(ISBLANK($B75),_xlfn.XLOOKUP($A75,'2. TEUs &amp; Activities - EF'!$A$9:$A$190,'2. TEUs &amp; Activities - EF'!$M$9:$M$190),_xlfn.XLOOKUP($B75,'2. TEUs &amp; Activities - EF'!$B$9:$B$190,'2. TEUs &amp; Activities - EF'!$M$9:$M$190))*'3. Pollutant Emissions - EF'!$J75*IF(OR(ISBLANK($E75),$G75="Yes"),1,$E75)*IF($H75="Yes",1,(1-$F75))</f>
        <v>1.6478E-5</v>
      </c>
      <c r="O75" s="123">
        <f>IFERROR(IF(OR($C75="",$C75="No CAS"),INDEX('DEQ Pollutant List'!$D$7:$D$611,MATCH($D75,'DEQ Pollutant List'!$B$7:$B$611,0)),INDEX('DEQ Pollutant List'!$D$7:$D$611,MATCH($C75,'DEQ Pollutant List'!$A$7:$A$611,0))),"")</f>
        <v>124</v>
      </c>
    </row>
    <row r="76" spans="1:15" ht="15" x14ac:dyDescent="0.25">
      <c r="A76" s="113" t="s">
        <v>35</v>
      </c>
      <c r="B76" s="71" t="s">
        <v>43</v>
      </c>
      <c r="C76" s="114" t="s">
        <v>153</v>
      </c>
      <c r="D76" s="84" t="str">
        <f>IFERROR(IF(C76="No CAS","",INDEX('DEQ Pollutant List'!$B$7:$B$611,MATCH('3. Pollutant Emissions - EF'!C76,'DEQ Pollutant List'!$A$7:$A$611,0))),"")</f>
        <v>Phenol</v>
      </c>
      <c r="E76" s="117"/>
      <c r="F76" s="118"/>
      <c r="G76" s="117" t="s">
        <v>42</v>
      </c>
      <c r="H76" s="125" t="s">
        <v>118</v>
      </c>
      <c r="I76" s="119">
        <v>1.6000000000000001E-4</v>
      </c>
      <c r="J76" s="79">
        <f t="shared" si="1"/>
        <v>1.6000000000000001E-4</v>
      </c>
      <c r="K76" s="88" t="s">
        <v>119</v>
      </c>
      <c r="L76" s="120" t="s">
        <v>120</v>
      </c>
      <c r="M76" s="71">
        <f>IF(ISBLANK($B76),_xlfn.XLOOKUP($A76,'2. TEUs &amp; Activities - EF'!$A$9:$A$190,'2. TEUs &amp; Activities - EF'!$J$9:$J$190),_xlfn.XLOOKUP($B76,'2. TEUs &amp; Activities - EF'!$B$9:$B$190,'2. TEUs &amp; Activities - EF'!$J$9:$J$190))*'3. Pollutant Emissions - EF'!$I76*IF(OR(ISBLANK($E76),$G76="Yes"),1,$E76)*IF($H76="Yes",1,(1-$F76))</f>
        <v>0.12432000000000001</v>
      </c>
      <c r="N76" s="113">
        <f>IF(ISBLANK($B76),_xlfn.XLOOKUP($A76,'2. TEUs &amp; Activities - EF'!$A$9:$A$190,'2. TEUs &amp; Activities - EF'!$M$9:$M$190),_xlfn.XLOOKUP($B76,'2. TEUs &amp; Activities - EF'!$B$9:$B$190,'2. TEUs &amp; Activities - EF'!$M$9:$M$190))*'3. Pollutant Emissions - EF'!$J76*IF(OR(ISBLANK($E76),$G76="Yes"),1,$E76)*IF($H76="Yes",1,(1-$F76))</f>
        <v>1.2320000000000001E-2</v>
      </c>
      <c r="O76" s="123">
        <f>IFERROR(IF(OR($C76="",$C76="No CAS"),INDEX('DEQ Pollutant List'!$D$7:$D$611,MATCH($D76,'DEQ Pollutant List'!$B$7:$B$611,0)),INDEX('DEQ Pollutant List'!$D$7:$D$611,MATCH($C76,'DEQ Pollutant List'!$A$7:$A$611,0))),"")</f>
        <v>497</v>
      </c>
    </row>
    <row r="77" spans="1:15" ht="15" x14ac:dyDescent="0.25">
      <c r="A77" s="113" t="s">
        <v>35</v>
      </c>
      <c r="B77" s="71" t="s">
        <v>43</v>
      </c>
      <c r="C77" s="114" t="s">
        <v>154</v>
      </c>
      <c r="D77" s="84" t="str">
        <f>IFERROR(IF(C77="No CAS","",INDEX('DEQ Pollutant List'!$B$7:$B$611,MATCH('3. Pollutant Emissions - EF'!C77,'DEQ Pollutant List'!$A$7:$A$611,0))),"")</f>
        <v>Propionaldehyde</v>
      </c>
      <c r="E77" s="117"/>
      <c r="F77" s="118"/>
      <c r="G77" s="117" t="s">
        <v>42</v>
      </c>
      <c r="H77" s="125" t="s">
        <v>118</v>
      </c>
      <c r="I77" s="119">
        <v>3.1100000000000002E-4</v>
      </c>
      <c r="J77" s="79">
        <f t="shared" si="1"/>
        <v>3.1100000000000002E-4</v>
      </c>
      <c r="K77" s="88" t="s">
        <v>119</v>
      </c>
      <c r="L77" s="120" t="s">
        <v>120</v>
      </c>
      <c r="M77" s="71">
        <f>IF(ISBLANK($B77),_xlfn.XLOOKUP($A77,'2. TEUs &amp; Activities - EF'!$A$9:$A$190,'2. TEUs &amp; Activities - EF'!$J$9:$J$190),_xlfn.XLOOKUP($B77,'2. TEUs &amp; Activities - EF'!$B$9:$B$190,'2. TEUs &amp; Activities - EF'!$J$9:$J$190))*'3. Pollutant Emissions - EF'!$I77*IF(OR(ISBLANK($E77),$G77="Yes"),1,$E77)*IF($H77="Yes",1,(1-$F77))</f>
        <v>0.24164700000000003</v>
      </c>
      <c r="N77" s="113">
        <f>IF(ISBLANK($B77),_xlfn.XLOOKUP($A77,'2. TEUs &amp; Activities - EF'!$A$9:$A$190,'2. TEUs &amp; Activities - EF'!$M$9:$M$190),_xlfn.XLOOKUP($B77,'2. TEUs &amp; Activities - EF'!$B$9:$B$190,'2. TEUs &amp; Activities - EF'!$M$9:$M$190))*'3. Pollutant Emissions - EF'!$J77*IF(OR(ISBLANK($E77),$G77="Yes"),1,$E77)*IF($H77="Yes",1,(1-$F77))</f>
        <v>2.3947000000000003E-2</v>
      </c>
      <c r="O77" s="123">
        <f>IFERROR(IF(OR($C77="",$C77="No CAS"),INDEX('DEQ Pollutant List'!$D$7:$D$611,MATCH($D77,'DEQ Pollutant List'!$B$7:$B$611,0)),INDEX('DEQ Pollutant List'!$D$7:$D$611,MATCH($C77,'DEQ Pollutant List'!$A$7:$A$611,0))),"")</f>
        <v>559</v>
      </c>
    </row>
    <row r="78" spans="1:15" ht="15" x14ac:dyDescent="0.25">
      <c r="A78" s="113" t="s">
        <v>35</v>
      </c>
      <c r="B78" s="71" t="s">
        <v>43</v>
      </c>
      <c r="C78" s="114" t="s">
        <v>155</v>
      </c>
      <c r="D78" s="84" t="str">
        <f>IFERROR(IF(C78="No CAS","",INDEX('DEQ Pollutant List'!$B$7:$B$611,MATCH('3. Pollutant Emissions - EF'!C78,'DEQ Pollutant List'!$A$7:$A$611,0))),"")</f>
        <v>Styrene</v>
      </c>
      <c r="E78" s="117"/>
      <c r="F78" s="118"/>
      <c r="G78" s="117" t="s">
        <v>42</v>
      </c>
      <c r="H78" s="125" t="s">
        <v>118</v>
      </c>
      <c r="I78" s="119">
        <v>4.6900000000000002E-4</v>
      </c>
      <c r="J78" s="79">
        <f t="shared" si="1"/>
        <v>4.6900000000000002E-4</v>
      </c>
      <c r="K78" s="88" t="s">
        <v>119</v>
      </c>
      <c r="L78" s="120" t="s">
        <v>120</v>
      </c>
      <c r="M78" s="71">
        <f>IF(ISBLANK($B78),_xlfn.XLOOKUP($A78,'2. TEUs &amp; Activities - EF'!$A$9:$A$190,'2. TEUs &amp; Activities - EF'!$J$9:$J$190),_xlfn.XLOOKUP($B78,'2. TEUs &amp; Activities - EF'!$B$9:$B$190,'2. TEUs &amp; Activities - EF'!$J$9:$J$190))*'3. Pollutant Emissions - EF'!$I78*IF(OR(ISBLANK($E78),$G78="Yes"),1,$E78)*IF($H78="Yes",1,(1-$F78))</f>
        <v>0.36441299999999999</v>
      </c>
      <c r="N78" s="113">
        <f>IF(ISBLANK($B78),_xlfn.XLOOKUP($A78,'2. TEUs &amp; Activities - EF'!$A$9:$A$190,'2. TEUs &amp; Activities - EF'!$M$9:$M$190),_xlfn.XLOOKUP($B78,'2. TEUs &amp; Activities - EF'!$B$9:$B$190,'2. TEUs &amp; Activities - EF'!$M$9:$M$190))*'3. Pollutant Emissions - EF'!$J78*IF(OR(ISBLANK($E78),$G78="Yes"),1,$E78)*IF($H78="Yes",1,(1-$F78))</f>
        <v>3.6112999999999999E-2</v>
      </c>
      <c r="O78" s="123">
        <f>IFERROR(IF(OR($C78="",$C78="No CAS"),INDEX('DEQ Pollutant List'!$D$7:$D$611,MATCH($D78,'DEQ Pollutant List'!$B$7:$B$611,0)),INDEX('DEQ Pollutant List'!$D$7:$D$611,MATCH($C78,'DEQ Pollutant List'!$A$7:$A$611,0))),"")</f>
        <v>585</v>
      </c>
    </row>
    <row r="79" spans="1:15" ht="15" x14ac:dyDescent="0.25">
      <c r="A79" s="113" t="s">
        <v>35</v>
      </c>
      <c r="B79" s="71" t="s">
        <v>43</v>
      </c>
      <c r="C79" s="114" t="s">
        <v>156</v>
      </c>
      <c r="D79" s="84" t="str">
        <f>IFERROR(IF(C79="No CAS","",INDEX('DEQ Pollutant List'!$B$7:$B$611,MATCH('3. Pollutant Emissions - EF'!C79,'DEQ Pollutant List'!$A$7:$A$611,0))),"")</f>
        <v>Tetrachloroethene (perchloroethylene)</v>
      </c>
      <c r="E79" s="117"/>
      <c r="F79" s="118"/>
      <c r="G79" s="117" t="s">
        <v>42</v>
      </c>
      <c r="H79" s="125" t="s">
        <v>118</v>
      </c>
      <c r="I79" s="119">
        <v>2.4600000000000002E-5</v>
      </c>
      <c r="J79" s="79">
        <f t="shared" si="1"/>
        <v>2.4600000000000002E-5</v>
      </c>
      <c r="K79" s="88" t="s">
        <v>119</v>
      </c>
      <c r="L79" s="120" t="s">
        <v>120</v>
      </c>
      <c r="M79" s="71">
        <f>IF(ISBLANK($B79),_xlfn.XLOOKUP($A79,'2. TEUs &amp; Activities - EF'!$A$9:$A$190,'2. TEUs &amp; Activities - EF'!$J$9:$J$190),_xlfn.XLOOKUP($B79,'2. TEUs &amp; Activities - EF'!$B$9:$B$190,'2. TEUs &amp; Activities - EF'!$J$9:$J$190))*'3. Pollutant Emissions - EF'!$I79*IF(OR(ISBLANK($E79),$G79="Yes"),1,$E79)*IF($H79="Yes",1,(1-$F79))</f>
        <v>1.9114200000000001E-2</v>
      </c>
      <c r="N79" s="113">
        <f>IF(ISBLANK($B79),_xlfn.XLOOKUP($A79,'2. TEUs &amp; Activities - EF'!$A$9:$A$190,'2. TEUs &amp; Activities - EF'!$M$9:$M$190),_xlfn.XLOOKUP($B79,'2. TEUs &amp; Activities - EF'!$B$9:$B$190,'2. TEUs &amp; Activities - EF'!$M$9:$M$190))*'3. Pollutant Emissions - EF'!$J79*IF(OR(ISBLANK($E79),$G79="Yes"),1,$E79)*IF($H79="Yes",1,(1-$F79))</f>
        <v>1.8942000000000002E-3</v>
      </c>
      <c r="O79" s="123">
        <f>IFERROR(IF(OR($C79="",$C79="No CAS"),INDEX('DEQ Pollutant List'!$D$7:$D$611,MATCH($D79,'DEQ Pollutant List'!$B$7:$B$611,0)),INDEX('DEQ Pollutant List'!$D$7:$D$611,MATCH($C79,'DEQ Pollutant List'!$A$7:$A$611,0))),"")</f>
        <v>488</v>
      </c>
    </row>
    <row r="80" spans="1:15" ht="15" x14ac:dyDescent="0.25">
      <c r="A80" s="113" t="s">
        <v>35</v>
      </c>
      <c r="B80" s="71" t="s">
        <v>43</v>
      </c>
      <c r="C80" s="114" t="s">
        <v>113</v>
      </c>
      <c r="D80" s="84" t="str">
        <f>IFERROR(IF(C80="No CAS","",INDEX('DEQ Pollutant List'!$B$7:$B$611,MATCH('3. Pollutant Emissions - EF'!C80,'DEQ Pollutant List'!$A$7:$A$611,0))),"")</f>
        <v>Toluene</v>
      </c>
      <c r="E80" s="117"/>
      <c r="F80" s="118"/>
      <c r="G80" s="117" t="s">
        <v>42</v>
      </c>
      <c r="H80" s="125" t="s">
        <v>118</v>
      </c>
      <c r="I80" s="119">
        <v>1.1399999999999999E-5</v>
      </c>
      <c r="J80" s="79">
        <f t="shared" si="1"/>
        <v>1.1399999999999999E-5</v>
      </c>
      <c r="K80" s="88" t="s">
        <v>119</v>
      </c>
      <c r="L80" s="120" t="s">
        <v>120</v>
      </c>
      <c r="M80" s="71">
        <f>IF(ISBLANK($B80),_xlfn.XLOOKUP($A80,'2. TEUs &amp; Activities - EF'!$A$9:$A$190,'2. TEUs &amp; Activities - EF'!$J$9:$J$190),_xlfn.XLOOKUP($B80,'2. TEUs &amp; Activities - EF'!$B$9:$B$190,'2. TEUs &amp; Activities - EF'!$J$9:$J$190))*'3. Pollutant Emissions - EF'!$I80*IF(OR(ISBLANK($E80),$G80="Yes"),1,$E80)*IF($H80="Yes",1,(1-$F80))</f>
        <v>8.857799999999999E-3</v>
      </c>
      <c r="N80" s="113">
        <f>IF(ISBLANK($B80),_xlfn.XLOOKUP($A80,'2. TEUs &amp; Activities - EF'!$A$9:$A$190,'2. TEUs &amp; Activities - EF'!$M$9:$M$190),_xlfn.XLOOKUP($B80,'2. TEUs &amp; Activities - EF'!$B$9:$B$190,'2. TEUs &amp; Activities - EF'!$M$9:$M$190))*'3. Pollutant Emissions - EF'!$J80*IF(OR(ISBLANK($E80),$G80="Yes"),1,$E80)*IF($H80="Yes",1,(1-$F80))</f>
        <v>8.7779999999999998E-4</v>
      </c>
      <c r="O80" s="123">
        <f>IFERROR(IF(OR($C80="",$C80="No CAS"),INDEX('DEQ Pollutant List'!$D$7:$D$611,MATCH($D80,'DEQ Pollutant List'!$B$7:$B$611,0)),INDEX('DEQ Pollutant List'!$D$7:$D$611,MATCH($C80,'DEQ Pollutant List'!$A$7:$A$611,0))),"")</f>
        <v>600</v>
      </c>
    </row>
    <row r="81" spans="1:15" ht="15" x14ac:dyDescent="0.25">
      <c r="A81" s="113" t="s">
        <v>35</v>
      </c>
      <c r="B81" s="71" t="s">
        <v>43</v>
      </c>
      <c r="C81" s="114" t="s">
        <v>157</v>
      </c>
      <c r="D81" s="84" t="str">
        <f>IFERROR(IF(C81="No CAS","",INDEX('DEQ Pollutant List'!$B$7:$B$611,MATCH('3. Pollutant Emissions - EF'!C81,'DEQ Pollutant List'!$A$7:$A$611,0))),"")</f>
        <v>Trichloroethene (TCE, trichloroethylene)</v>
      </c>
      <c r="E81" s="117"/>
      <c r="F81" s="118"/>
      <c r="G81" s="117" t="s">
        <v>42</v>
      </c>
      <c r="H81" s="125" t="s">
        <v>118</v>
      </c>
      <c r="I81" s="119">
        <v>1.9899999999999999E-5</v>
      </c>
      <c r="J81" s="79">
        <f t="shared" si="1"/>
        <v>1.9899999999999999E-5</v>
      </c>
      <c r="K81" s="88" t="s">
        <v>119</v>
      </c>
      <c r="L81" s="120" t="s">
        <v>120</v>
      </c>
      <c r="M81" s="71">
        <f>IF(ISBLANK($B81),_xlfn.XLOOKUP($A81,'2. TEUs &amp; Activities - EF'!$A$9:$A$190,'2. TEUs &amp; Activities - EF'!$J$9:$J$190),_xlfn.XLOOKUP($B81,'2. TEUs &amp; Activities - EF'!$B$9:$B$190,'2. TEUs &amp; Activities - EF'!$J$9:$J$190))*'3. Pollutant Emissions - EF'!$I81*IF(OR(ISBLANK($E81),$G81="Yes"),1,$E81)*IF($H81="Yes",1,(1-$F81))</f>
        <v>1.54623E-2</v>
      </c>
      <c r="N81" s="113">
        <f>IF(ISBLANK($B81),_xlfn.XLOOKUP($A81,'2. TEUs &amp; Activities - EF'!$A$9:$A$190,'2. TEUs &amp; Activities - EF'!$M$9:$M$190),_xlfn.XLOOKUP($B81,'2. TEUs &amp; Activities - EF'!$B$9:$B$190,'2. TEUs &amp; Activities - EF'!$M$9:$M$190))*'3. Pollutant Emissions - EF'!$J81*IF(OR(ISBLANK($E81),$G81="Yes"),1,$E81)*IF($H81="Yes",1,(1-$F81))</f>
        <v>1.5322999999999999E-3</v>
      </c>
      <c r="O81" s="123">
        <f>IFERROR(IF(OR($C81="",$C81="No CAS"),INDEX('DEQ Pollutant List'!$D$7:$D$611,MATCH($D81,'DEQ Pollutant List'!$B$7:$B$611,0)),INDEX('DEQ Pollutant List'!$D$7:$D$611,MATCH($C81,'DEQ Pollutant List'!$A$7:$A$611,0))),"")</f>
        <v>608</v>
      </c>
    </row>
    <row r="82" spans="1:15" ht="15" x14ac:dyDescent="0.25">
      <c r="A82" s="113" t="s">
        <v>35</v>
      </c>
      <c r="B82" s="71" t="s">
        <v>43</v>
      </c>
      <c r="C82" s="114" t="s">
        <v>158</v>
      </c>
      <c r="D82" s="84" t="str">
        <f>IFERROR(IF(C82="No CAS","",INDEX('DEQ Pollutant List'!$B$7:$B$611,MATCH('3. Pollutant Emissions - EF'!C82,'DEQ Pollutant List'!$A$7:$A$611,0))),"")</f>
        <v>Trichlorofluoromethane (Freon 11)</v>
      </c>
      <c r="E82" s="117"/>
      <c r="F82" s="118"/>
      <c r="G82" s="117" t="s">
        <v>42</v>
      </c>
      <c r="H82" s="125" t="s">
        <v>118</v>
      </c>
      <c r="I82" s="119">
        <v>1.3900000000000001E-5</v>
      </c>
      <c r="J82" s="79">
        <f t="shared" si="1"/>
        <v>1.3900000000000001E-5</v>
      </c>
      <c r="K82" s="88" t="s">
        <v>119</v>
      </c>
      <c r="L82" s="120" t="s">
        <v>120</v>
      </c>
      <c r="M82" s="71">
        <f>IF(ISBLANK($B82),_xlfn.XLOOKUP($A82,'2. TEUs &amp; Activities - EF'!$A$9:$A$190,'2. TEUs &amp; Activities - EF'!$J$9:$J$190),_xlfn.XLOOKUP($B82,'2. TEUs &amp; Activities - EF'!$B$9:$B$190,'2. TEUs &amp; Activities - EF'!$J$9:$J$190))*'3. Pollutant Emissions - EF'!$I82*IF(OR(ISBLANK($E82),$G82="Yes"),1,$E82)*IF($H82="Yes",1,(1-$F82))</f>
        <v>1.0800300000000001E-2</v>
      </c>
      <c r="N82" s="113">
        <f>IF(ISBLANK($B82),_xlfn.XLOOKUP($A82,'2. TEUs &amp; Activities - EF'!$A$9:$A$190,'2. TEUs &amp; Activities - EF'!$M$9:$M$190),_xlfn.XLOOKUP($B82,'2. TEUs &amp; Activities - EF'!$B$9:$B$190,'2. TEUs &amp; Activities - EF'!$M$9:$M$190))*'3. Pollutant Emissions - EF'!$J82*IF(OR(ISBLANK($E82),$G82="Yes"),1,$E82)*IF($H82="Yes",1,(1-$F82))</f>
        <v>1.0703000000000002E-3</v>
      </c>
      <c r="O82" s="123">
        <f>IFERROR(IF(OR($C82="",$C82="No CAS"),INDEX('DEQ Pollutant List'!$D$7:$D$611,MATCH($D82,'DEQ Pollutant List'!$B$7:$B$611,0)),INDEX('DEQ Pollutant List'!$D$7:$D$611,MATCH($C82,'DEQ Pollutant List'!$A$7:$A$611,0))),"")</f>
        <v>249</v>
      </c>
    </row>
    <row r="83" spans="1:15" ht="15" x14ac:dyDescent="0.25">
      <c r="A83" s="113" t="s">
        <v>35</v>
      </c>
      <c r="B83" s="71" t="s">
        <v>43</v>
      </c>
      <c r="C83" s="114" t="s">
        <v>159</v>
      </c>
      <c r="D83" s="84" t="str">
        <f>IFERROR(IF(C83="No CAS","",INDEX('DEQ Pollutant List'!$B$7:$B$611,MATCH('3. Pollutant Emissions - EF'!C83,'DEQ Pollutant List'!$A$7:$A$611,0))),"")</f>
        <v>Vinyl chloride</v>
      </c>
      <c r="E83" s="117"/>
      <c r="F83" s="118"/>
      <c r="G83" s="117" t="s">
        <v>42</v>
      </c>
      <c r="H83" s="125" t="s">
        <v>118</v>
      </c>
      <c r="I83" s="119">
        <v>1.84E-5</v>
      </c>
      <c r="J83" s="79">
        <f t="shared" si="1"/>
        <v>1.84E-5</v>
      </c>
      <c r="K83" s="88" t="s">
        <v>119</v>
      </c>
      <c r="L83" s="120" t="s">
        <v>120</v>
      </c>
      <c r="M83" s="71">
        <f>IF(ISBLANK($B83),_xlfn.XLOOKUP($A83,'2. TEUs &amp; Activities - EF'!$A$9:$A$190,'2. TEUs &amp; Activities - EF'!$J$9:$J$190),_xlfn.XLOOKUP($B83,'2. TEUs &amp; Activities - EF'!$B$9:$B$190,'2. TEUs &amp; Activities - EF'!$J$9:$J$190))*'3. Pollutant Emissions - EF'!$I83*IF(OR(ISBLANK($E83),$G83="Yes"),1,$E83)*IF($H83="Yes",1,(1-$F83))</f>
        <v>1.42968E-2</v>
      </c>
      <c r="N83" s="113">
        <f>IF(ISBLANK($B83),_xlfn.XLOOKUP($A83,'2. TEUs &amp; Activities - EF'!$A$9:$A$190,'2. TEUs &amp; Activities - EF'!$M$9:$M$190),_xlfn.XLOOKUP($B83,'2. TEUs &amp; Activities - EF'!$B$9:$B$190,'2. TEUs &amp; Activities - EF'!$M$9:$M$190))*'3. Pollutant Emissions - EF'!$J83*IF(OR(ISBLANK($E83),$G83="Yes"),1,$E83)*IF($H83="Yes",1,(1-$F83))</f>
        <v>1.4168E-3</v>
      </c>
      <c r="O83" s="123">
        <f>IFERROR(IF(OR($C83="",$C83="No CAS"),INDEX('DEQ Pollutant List'!$D$7:$D$611,MATCH($D83,'DEQ Pollutant List'!$B$7:$B$611,0)),INDEX('DEQ Pollutant List'!$D$7:$D$611,MATCH($C83,'DEQ Pollutant List'!$A$7:$A$611,0))),"")</f>
        <v>624</v>
      </c>
    </row>
    <row r="84" spans="1:15" ht="15" x14ac:dyDescent="0.25">
      <c r="A84" s="113" t="s">
        <v>35</v>
      </c>
      <c r="B84" s="71" t="s">
        <v>43</v>
      </c>
      <c r="C84" s="114" t="s">
        <v>115</v>
      </c>
      <c r="D84" s="84" t="str">
        <f>IFERROR(IF(C84="No CAS","",INDEX('DEQ Pollutant List'!$B$7:$B$611,MATCH('3. Pollutant Emissions - EF'!C84,'DEQ Pollutant List'!$A$7:$A$611,0))),"")</f>
        <v>Xylene (mixture), including m-xylene, o-xylene, p-xylene</v>
      </c>
      <c r="E84" s="117"/>
      <c r="F84" s="118"/>
      <c r="G84" s="117" t="s">
        <v>42</v>
      </c>
      <c r="H84" s="125" t="s">
        <v>118</v>
      </c>
      <c r="I84" s="119">
        <v>5.22E-6</v>
      </c>
      <c r="J84" s="79">
        <f t="shared" si="1"/>
        <v>5.22E-6</v>
      </c>
      <c r="K84" s="88" t="s">
        <v>119</v>
      </c>
      <c r="L84" s="120" t="s">
        <v>120</v>
      </c>
      <c r="M84" s="71">
        <f>IF(ISBLANK($B84),_xlfn.XLOOKUP($A84,'2. TEUs &amp; Activities - EF'!$A$9:$A$190,'2. TEUs &amp; Activities - EF'!$J$9:$J$190),_xlfn.XLOOKUP($B84,'2. TEUs &amp; Activities - EF'!$B$9:$B$190,'2. TEUs &amp; Activities - EF'!$J$9:$J$190))*'3. Pollutant Emissions - EF'!$I84*IF(OR(ISBLANK($E84),$G84="Yes"),1,$E84)*IF($H84="Yes",1,(1-$F84))</f>
        <v>4.0559400000000001E-3</v>
      </c>
      <c r="N84" s="113">
        <f>IF(ISBLANK($B84),_xlfn.XLOOKUP($A84,'2. TEUs &amp; Activities - EF'!$A$9:$A$190,'2. TEUs &amp; Activities - EF'!$M$9:$M$190),_xlfn.XLOOKUP($B84,'2. TEUs &amp; Activities - EF'!$B$9:$B$190,'2. TEUs &amp; Activities - EF'!$M$9:$M$190))*'3. Pollutant Emissions - EF'!$J84*IF(OR(ISBLANK($E84),$G84="Yes"),1,$E84)*IF($H84="Yes",1,(1-$F84))</f>
        <v>4.0193999999999999E-4</v>
      </c>
      <c r="O84" s="123">
        <f>IFERROR(IF(OR($C84="",$C84="No CAS"),INDEX('DEQ Pollutant List'!$D$7:$D$611,MATCH($D84,'DEQ Pollutant List'!$B$7:$B$611,0)),INDEX('DEQ Pollutant List'!$D$7:$D$611,MATCH($C84,'DEQ Pollutant List'!$A$7:$A$611,0))),"")</f>
        <v>628</v>
      </c>
    </row>
    <row r="85" spans="1:15" ht="15" x14ac:dyDescent="0.25">
      <c r="A85" s="113" t="s">
        <v>35</v>
      </c>
      <c r="B85" s="71" t="s">
        <v>43</v>
      </c>
      <c r="C85" s="114" t="s">
        <v>160</v>
      </c>
      <c r="D85" s="84" t="str">
        <f>IFERROR(IF(C85="No CAS","",INDEX('DEQ Pollutant List'!$B$7:$B$611,MATCH('3. Pollutant Emissions - EF'!C85,'DEQ Pollutant List'!$A$7:$A$611,0))),"")</f>
        <v>Antimony and compounds</v>
      </c>
      <c r="E85" s="117"/>
      <c r="F85" s="118"/>
      <c r="G85" s="117" t="s">
        <v>42</v>
      </c>
      <c r="H85" s="125" t="s">
        <v>118</v>
      </c>
      <c r="I85" s="119">
        <v>3.0600000000000001E-7</v>
      </c>
      <c r="J85" s="79">
        <f t="shared" si="1"/>
        <v>3.0600000000000001E-7</v>
      </c>
      <c r="K85" s="88" t="s">
        <v>119</v>
      </c>
      <c r="L85" s="120" t="s">
        <v>120</v>
      </c>
      <c r="M85" s="71">
        <f>IF(ISBLANK($B85),_xlfn.XLOOKUP($A85,'2. TEUs &amp; Activities - EF'!$A$9:$A$190,'2. TEUs &amp; Activities - EF'!$J$9:$J$190),_xlfn.XLOOKUP($B85,'2. TEUs &amp; Activities - EF'!$B$9:$B$190,'2. TEUs &amp; Activities - EF'!$J$9:$J$190))*'3. Pollutant Emissions - EF'!$I85*IF(OR(ISBLANK($E85),$G85="Yes"),1,$E85)*IF($H85="Yes",1,(1-$F85))</f>
        <v>2.37762E-4</v>
      </c>
      <c r="N85" s="113">
        <f>IF(ISBLANK($B85),_xlfn.XLOOKUP($A85,'2. TEUs &amp; Activities - EF'!$A$9:$A$190,'2. TEUs &amp; Activities - EF'!$M$9:$M$190),_xlfn.XLOOKUP($B85,'2. TEUs &amp; Activities - EF'!$B$9:$B$190,'2. TEUs &amp; Activities - EF'!$M$9:$M$190))*'3. Pollutant Emissions - EF'!$J85*IF(OR(ISBLANK($E85),$G85="Yes"),1,$E85)*IF($H85="Yes",1,(1-$F85))</f>
        <v>2.3562000000000002E-5</v>
      </c>
      <c r="O85" s="123">
        <f>IFERROR(IF(OR($C85="",$C85="No CAS"),INDEX('DEQ Pollutant List'!$D$7:$D$611,MATCH($D85,'DEQ Pollutant List'!$B$7:$B$611,0)),INDEX('DEQ Pollutant List'!$D$7:$D$611,MATCH($C85,'DEQ Pollutant List'!$A$7:$A$611,0))),"")</f>
        <v>33</v>
      </c>
    </row>
    <row r="86" spans="1:15" ht="15" x14ac:dyDescent="0.25">
      <c r="A86" s="113" t="s">
        <v>35</v>
      </c>
      <c r="B86" s="71" t="s">
        <v>43</v>
      </c>
      <c r="C86" s="114" t="s">
        <v>98</v>
      </c>
      <c r="D86" s="84" t="str">
        <f>IFERROR(IF(C86="No CAS","",INDEX('DEQ Pollutant List'!$B$7:$B$611,MATCH('3. Pollutant Emissions - EF'!C86,'DEQ Pollutant List'!$A$7:$A$611,0))),"")</f>
        <v>Arsenic and compounds</v>
      </c>
      <c r="E86" s="117"/>
      <c r="F86" s="118"/>
      <c r="G86" s="117" t="s">
        <v>42</v>
      </c>
      <c r="H86" s="125" t="s">
        <v>118</v>
      </c>
      <c r="I86" s="119">
        <v>1.8899999999999999E-6</v>
      </c>
      <c r="J86" s="79">
        <f t="shared" si="1"/>
        <v>1.8899999999999999E-6</v>
      </c>
      <c r="K86" s="88" t="s">
        <v>119</v>
      </c>
      <c r="L86" s="120" t="s">
        <v>120</v>
      </c>
      <c r="M86" s="71">
        <f>IF(ISBLANK($B86),_xlfn.XLOOKUP($A86,'2. TEUs &amp; Activities - EF'!$A$9:$A$190,'2. TEUs &amp; Activities - EF'!$J$9:$J$190),_xlfn.XLOOKUP($B86,'2. TEUs &amp; Activities - EF'!$B$9:$B$190,'2. TEUs &amp; Activities - EF'!$J$9:$J$190))*'3. Pollutant Emissions - EF'!$I86*IF(OR(ISBLANK($E86),$G86="Yes"),1,$E86)*IF($H86="Yes",1,(1-$F86))</f>
        <v>1.46853E-3</v>
      </c>
      <c r="N86" s="113">
        <f>IF(ISBLANK($B86),_xlfn.XLOOKUP($A86,'2. TEUs &amp; Activities - EF'!$A$9:$A$190,'2. TEUs &amp; Activities - EF'!$M$9:$M$190),_xlfn.XLOOKUP($B86,'2. TEUs &amp; Activities - EF'!$B$9:$B$190,'2. TEUs &amp; Activities - EF'!$M$9:$M$190))*'3. Pollutant Emissions - EF'!$J86*IF(OR(ISBLANK($E86),$G86="Yes"),1,$E86)*IF($H86="Yes",1,(1-$F86))</f>
        <v>1.4553E-4</v>
      </c>
      <c r="O86" s="123">
        <f>IFERROR(IF(OR($C86="",$C86="No CAS"),INDEX('DEQ Pollutant List'!$D$7:$D$611,MATCH($D86,'DEQ Pollutant List'!$B$7:$B$611,0)),INDEX('DEQ Pollutant List'!$D$7:$D$611,MATCH($C86,'DEQ Pollutant List'!$A$7:$A$611,0))),"")</f>
        <v>37</v>
      </c>
    </row>
    <row r="87" spans="1:15" ht="15" x14ac:dyDescent="0.25">
      <c r="A87" s="113" t="s">
        <v>35</v>
      </c>
      <c r="B87" s="71" t="s">
        <v>43</v>
      </c>
      <c r="C87" s="114" t="s">
        <v>99</v>
      </c>
      <c r="D87" s="84" t="str">
        <f>IFERROR(IF(C87="No CAS","",INDEX('DEQ Pollutant List'!$B$7:$B$611,MATCH('3. Pollutant Emissions - EF'!C87,'DEQ Pollutant List'!$A$7:$A$611,0))),"")</f>
        <v>Barium and compounds</v>
      </c>
      <c r="E87" s="117"/>
      <c r="F87" s="118"/>
      <c r="G87" s="117" t="s">
        <v>42</v>
      </c>
      <c r="H87" s="125" t="s">
        <v>118</v>
      </c>
      <c r="I87" s="119">
        <v>2.0900000000000001E-4</v>
      </c>
      <c r="J87" s="79">
        <f t="shared" si="1"/>
        <v>2.0900000000000001E-4</v>
      </c>
      <c r="K87" s="88" t="s">
        <v>119</v>
      </c>
      <c r="L87" s="120" t="s">
        <v>120</v>
      </c>
      <c r="M87" s="71">
        <f>IF(ISBLANK($B87),_xlfn.XLOOKUP($A87,'2. TEUs &amp; Activities - EF'!$A$9:$A$190,'2. TEUs &amp; Activities - EF'!$J$9:$J$190),_xlfn.XLOOKUP($B87,'2. TEUs &amp; Activities - EF'!$B$9:$B$190,'2. TEUs &amp; Activities - EF'!$J$9:$J$190))*'3. Pollutant Emissions - EF'!$I87*IF(OR(ISBLANK($E87),$G87="Yes"),1,$E87)*IF($H87="Yes",1,(1-$F87))</f>
        <v>0.16239300000000001</v>
      </c>
      <c r="N87" s="113">
        <f>IF(ISBLANK($B87),_xlfn.XLOOKUP($A87,'2. TEUs &amp; Activities - EF'!$A$9:$A$190,'2. TEUs &amp; Activities - EF'!$M$9:$M$190),_xlfn.XLOOKUP($B87,'2. TEUs &amp; Activities - EF'!$B$9:$B$190,'2. TEUs &amp; Activities - EF'!$M$9:$M$190))*'3. Pollutant Emissions - EF'!$J87*IF(OR(ISBLANK($E87),$G87="Yes"),1,$E87)*IF($H87="Yes",1,(1-$F87))</f>
        <v>1.6093E-2</v>
      </c>
      <c r="O87" s="123">
        <f>IFERROR(IF(OR($C87="",$C87="No CAS"),INDEX('DEQ Pollutant List'!$D$7:$D$611,MATCH($D87,'DEQ Pollutant List'!$B$7:$B$611,0)),INDEX('DEQ Pollutant List'!$D$7:$D$611,MATCH($C87,'DEQ Pollutant List'!$A$7:$A$611,0))),"")</f>
        <v>45</v>
      </c>
    </row>
    <row r="88" spans="1:15" ht="15" x14ac:dyDescent="0.25">
      <c r="A88" s="113" t="s">
        <v>35</v>
      </c>
      <c r="B88" s="71" t="s">
        <v>43</v>
      </c>
      <c r="C88" s="114" t="s">
        <v>100</v>
      </c>
      <c r="D88" s="84" t="str">
        <f>IFERROR(IF(C88="No CAS","",INDEX('DEQ Pollutant List'!$B$7:$B$611,MATCH('3. Pollutant Emissions - EF'!C88,'DEQ Pollutant List'!$A$7:$A$611,0))),"")</f>
        <v>Beryllium and compounds</v>
      </c>
      <c r="E88" s="117"/>
      <c r="F88" s="118"/>
      <c r="G88" s="117" t="s">
        <v>42</v>
      </c>
      <c r="H88" s="125" t="s">
        <v>118</v>
      </c>
      <c r="I88" s="119">
        <v>2.85E-8</v>
      </c>
      <c r="J88" s="79">
        <f t="shared" si="1"/>
        <v>2.85E-8</v>
      </c>
      <c r="K88" s="88" t="s">
        <v>119</v>
      </c>
      <c r="L88" s="120" t="s">
        <v>120</v>
      </c>
      <c r="M88" s="71">
        <f>IF(ISBLANK($B88),_xlfn.XLOOKUP($A88,'2. TEUs &amp; Activities - EF'!$A$9:$A$190,'2. TEUs &amp; Activities - EF'!$J$9:$J$190),_xlfn.XLOOKUP($B88,'2. TEUs &amp; Activities - EF'!$B$9:$B$190,'2. TEUs &amp; Activities - EF'!$J$9:$J$190))*'3. Pollutant Emissions - EF'!$I88*IF(OR(ISBLANK($E88),$G88="Yes"),1,$E88)*IF($H88="Yes",1,(1-$F88))</f>
        <v>2.2144500000000001E-5</v>
      </c>
      <c r="N88" s="113">
        <f>IF(ISBLANK($B88),_xlfn.XLOOKUP($A88,'2. TEUs &amp; Activities - EF'!$A$9:$A$190,'2. TEUs &amp; Activities - EF'!$M$9:$M$190),_xlfn.XLOOKUP($B88,'2. TEUs &amp; Activities - EF'!$B$9:$B$190,'2. TEUs &amp; Activities - EF'!$M$9:$M$190))*'3. Pollutant Emissions - EF'!$J88*IF(OR(ISBLANK($E88),$G88="Yes"),1,$E88)*IF($H88="Yes",1,(1-$F88))</f>
        <v>2.1944999999999999E-6</v>
      </c>
      <c r="O88" s="123">
        <f>IFERROR(IF(OR($C88="",$C88="No CAS"),INDEX('DEQ Pollutant List'!$D$7:$D$611,MATCH($D88,'DEQ Pollutant List'!$B$7:$B$611,0)),INDEX('DEQ Pollutant List'!$D$7:$D$611,MATCH($C88,'DEQ Pollutant List'!$A$7:$A$611,0))),"")</f>
        <v>58</v>
      </c>
    </row>
    <row r="89" spans="1:15" ht="15" x14ac:dyDescent="0.25">
      <c r="A89" s="113" t="s">
        <v>35</v>
      </c>
      <c r="B89" s="71" t="s">
        <v>43</v>
      </c>
      <c r="C89" s="114" t="s">
        <v>101</v>
      </c>
      <c r="D89" s="84" t="str">
        <f>IFERROR(IF(C89="No CAS","",INDEX('DEQ Pollutant List'!$B$7:$B$611,MATCH('3. Pollutant Emissions - EF'!C89,'DEQ Pollutant List'!$A$7:$A$611,0))),"")</f>
        <v>Cadmium and compounds</v>
      </c>
      <c r="E89" s="117"/>
      <c r="F89" s="118"/>
      <c r="G89" s="117" t="s">
        <v>42</v>
      </c>
      <c r="H89" s="125" t="s">
        <v>118</v>
      </c>
      <c r="I89" s="119">
        <v>3.2399999999999999E-7</v>
      </c>
      <c r="J89" s="79">
        <f t="shared" si="1"/>
        <v>3.2399999999999999E-7</v>
      </c>
      <c r="K89" s="88" t="s">
        <v>119</v>
      </c>
      <c r="L89" s="120" t="s">
        <v>120</v>
      </c>
      <c r="M89" s="71">
        <f>IF(ISBLANK($B89),_xlfn.XLOOKUP($A89,'2. TEUs &amp; Activities - EF'!$A$9:$A$190,'2. TEUs &amp; Activities - EF'!$J$9:$J$190),_xlfn.XLOOKUP($B89,'2. TEUs &amp; Activities - EF'!$B$9:$B$190,'2. TEUs &amp; Activities - EF'!$J$9:$J$190))*'3. Pollutant Emissions - EF'!$I89*IF(OR(ISBLANK($E89),$G89="Yes"),1,$E89)*IF($H89="Yes",1,(1-$F89))</f>
        <v>2.5174799999999999E-4</v>
      </c>
      <c r="N89" s="113">
        <f>IF(ISBLANK($B89),_xlfn.XLOOKUP($A89,'2. TEUs &amp; Activities - EF'!$A$9:$A$190,'2. TEUs &amp; Activities - EF'!$M$9:$M$190),_xlfn.XLOOKUP($B89,'2. TEUs &amp; Activities - EF'!$B$9:$B$190,'2. TEUs &amp; Activities - EF'!$M$9:$M$190))*'3. Pollutant Emissions - EF'!$J89*IF(OR(ISBLANK($E89),$G89="Yes"),1,$E89)*IF($H89="Yes",1,(1-$F89))</f>
        <v>2.4947999999999999E-5</v>
      </c>
      <c r="O89" s="123">
        <f>IFERROR(IF(OR($C89="",$C89="No CAS"),INDEX('DEQ Pollutant List'!$D$7:$D$611,MATCH($D89,'DEQ Pollutant List'!$B$7:$B$611,0)),INDEX('DEQ Pollutant List'!$D$7:$D$611,MATCH($C89,'DEQ Pollutant List'!$A$7:$A$611,0))),"")</f>
        <v>83</v>
      </c>
    </row>
    <row r="90" spans="1:15" ht="15" x14ac:dyDescent="0.25">
      <c r="A90" s="113" t="s">
        <v>35</v>
      </c>
      <c r="B90" s="71" t="s">
        <v>43</v>
      </c>
      <c r="C90" s="114" t="s">
        <v>102</v>
      </c>
      <c r="D90" s="84" t="str">
        <f>IFERROR(IF(C90="No CAS","",INDEX('DEQ Pollutant List'!$B$7:$B$611,MATCH('3. Pollutant Emissions - EF'!C90,'DEQ Pollutant List'!$A$7:$A$611,0))),"")</f>
        <v>Chromium VI, chromate and dichromate particulate</v>
      </c>
      <c r="E90" s="117"/>
      <c r="F90" s="118"/>
      <c r="G90" s="117" t="s">
        <v>42</v>
      </c>
      <c r="H90" s="125" t="s">
        <v>118</v>
      </c>
      <c r="I90" s="119">
        <v>2.72E-7</v>
      </c>
      <c r="J90" s="79">
        <f t="shared" si="1"/>
        <v>2.72E-7</v>
      </c>
      <c r="K90" s="88" t="s">
        <v>119</v>
      </c>
      <c r="L90" s="120" t="s">
        <v>120</v>
      </c>
      <c r="M90" s="71">
        <f>IF(ISBLANK($B90),_xlfn.XLOOKUP($A90,'2. TEUs &amp; Activities - EF'!$A$9:$A$190,'2. TEUs &amp; Activities - EF'!$J$9:$J$190),_xlfn.XLOOKUP($B90,'2. TEUs &amp; Activities - EF'!$B$9:$B$190,'2. TEUs &amp; Activities - EF'!$J$9:$J$190))*'3. Pollutant Emissions - EF'!$I90*IF(OR(ISBLANK($E90),$G90="Yes"),1,$E90)*IF($H90="Yes",1,(1-$F90))</f>
        <v>2.11344E-4</v>
      </c>
      <c r="N90" s="113">
        <f>IF(ISBLANK($B90),_xlfn.XLOOKUP($A90,'2. TEUs &amp; Activities - EF'!$A$9:$A$190,'2. TEUs &amp; Activities - EF'!$M$9:$M$190),_xlfn.XLOOKUP($B90,'2. TEUs &amp; Activities - EF'!$B$9:$B$190,'2. TEUs &amp; Activities - EF'!$M$9:$M$190))*'3. Pollutant Emissions - EF'!$J90*IF(OR(ISBLANK($E90),$G90="Yes"),1,$E90)*IF($H90="Yes",1,(1-$F90))</f>
        <v>2.0944000000000001E-5</v>
      </c>
      <c r="O90" s="123">
        <f>IFERROR(IF(OR($C90="",$C90="No CAS"),INDEX('DEQ Pollutant List'!$D$7:$D$611,MATCH($D90,'DEQ Pollutant List'!$B$7:$B$611,0)),INDEX('DEQ Pollutant List'!$D$7:$D$611,MATCH($C90,'DEQ Pollutant List'!$A$7:$A$611,0))),"")</f>
        <v>136</v>
      </c>
    </row>
    <row r="91" spans="1:15" ht="15" x14ac:dyDescent="0.25">
      <c r="A91" s="113" t="s">
        <v>35</v>
      </c>
      <c r="B91" s="71" t="s">
        <v>43</v>
      </c>
      <c r="C91" s="114" t="s">
        <v>103</v>
      </c>
      <c r="D91" s="84" t="str">
        <f>IFERROR(IF(C91="No CAS","",INDEX('DEQ Pollutant List'!$B$7:$B$611,MATCH('3. Pollutant Emissions - EF'!C91,'DEQ Pollutant List'!$A$7:$A$611,0))),"")</f>
        <v>Cobalt and compounds</v>
      </c>
      <c r="E91" s="117"/>
      <c r="F91" s="118"/>
      <c r="G91" s="117" t="s">
        <v>42</v>
      </c>
      <c r="H91" s="125" t="s">
        <v>118</v>
      </c>
      <c r="I91" s="119">
        <v>4.9699999999999996E-7</v>
      </c>
      <c r="J91" s="79">
        <f t="shared" si="1"/>
        <v>4.9699999999999996E-7</v>
      </c>
      <c r="K91" s="88" t="s">
        <v>119</v>
      </c>
      <c r="L91" s="120" t="s">
        <v>120</v>
      </c>
      <c r="M91" s="71">
        <f>IF(ISBLANK($B91),_xlfn.XLOOKUP($A91,'2. TEUs &amp; Activities - EF'!$A$9:$A$190,'2. TEUs &amp; Activities - EF'!$J$9:$J$190),_xlfn.XLOOKUP($B91,'2. TEUs &amp; Activities - EF'!$B$9:$B$190,'2. TEUs &amp; Activities - EF'!$J$9:$J$190))*'3. Pollutant Emissions - EF'!$I91*IF(OR(ISBLANK($E91),$G91="Yes"),1,$E91)*IF($H91="Yes",1,(1-$F91))</f>
        <v>3.8616899999999995E-4</v>
      </c>
      <c r="N91" s="113">
        <f>IF(ISBLANK($B91),_xlfn.XLOOKUP($A91,'2. TEUs &amp; Activities - EF'!$A$9:$A$190,'2. TEUs &amp; Activities - EF'!$M$9:$M$190),_xlfn.XLOOKUP($B91,'2. TEUs &amp; Activities - EF'!$B$9:$B$190,'2. TEUs &amp; Activities - EF'!$M$9:$M$190))*'3. Pollutant Emissions - EF'!$J91*IF(OR(ISBLANK($E91),$G91="Yes"),1,$E91)*IF($H91="Yes",1,(1-$F91))</f>
        <v>3.8268999999999996E-5</v>
      </c>
      <c r="O91" s="123">
        <f>IFERROR(IF(OR($C91="",$C91="No CAS"),INDEX('DEQ Pollutant List'!$D$7:$D$611,MATCH($D91,'DEQ Pollutant List'!$B$7:$B$611,0)),INDEX('DEQ Pollutant List'!$D$7:$D$611,MATCH($C91,'DEQ Pollutant List'!$A$7:$A$611,0))),"")</f>
        <v>146</v>
      </c>
    </row>
    <row r="92" spans="1:15" ht="15" x14ac:dyDescent="0.25">
      <c r="A92" s="113" t="s">
        <v>35</v>
      </c>
      <c r="B92" s="71" t="s">
        <v>43</v>
      </c>
      <c r="C92" s="114" t="s">
        <v>104</v>
      </c>
      <c r="D92" s="84" t="str">
        <f>IFERROR(IF(C92="No CAS","",INDEX('DEQ Pollutant List'!$B$7:$B$611,MATCH('3. Pollutant Emissions - EF'!C92,'DEQ Pollutant List'!$A$7:$A$611,0))),"")</f>
        <v>Copper and compounds</v>
      </c>
      <c r="E92" s="117"/>
      <c r="F92" s="118"/>
      <c r="G92" s="117" t="s">
        <v>42</v>
      </c>
      <c r="H92" s="125" t="s">
        <v>118</v>
      </c>
      <c r="I92" s="119">
        <v>3.7900000000000001E-6</v>
      </c>
      <c r="J92" s="79">
        <f t="shared" si="1"/>
        <v>3.7900000000000001E-6</v>
      </c>
      <c r="K92" s="88" t="s">
        <v>119</v>
      </c>
      <c r="L92" s="120" t="s">
        <v>120</v>
      </c>
      <c r="M92" s="71">
        <f>IF(ISBLANK($B92),_xlfn.XLOOKUP($A92,'2. TEUs &amp; Activities - EF'!$A$9:$A$190,'2. TEUs &amp; Activities - EF'!$J$9:$J$190),_xlfn.XLOOKUP($B92,'2. TEUs &amp; Activities - EF'!$B$9:$B$190,'2. TEUs &amp; Activities - EF'!$J$9:$J$190))*'3. Pollutant Emissions - EF'!$I92*IF(OR(ISBLANK($E92),$G92="Yes"),1,$E92)*IF($H92="Yes",1,(1-$F92))</f>
        <v>2.9448300000000003E-3</v>
      </c>
      <c r="N92" s="113">
        <f>IF(ISBLANK($B92),_xlfn.XLOOKUP($A92,'2. TEUs &amp; Activities - EF'!$A$9:$A$190,'2. TEUs &amp; Activities - EF'!$M$9:$M$190),_xlfn.XLOOKUP($B92,'2. TEUs &amp; Activities - EF'!$B$9:$B$190,'2. TEUs &amp; Activities - EF'!$M$9:$M$190))*'3. Pollutant Emissions - EF'!$J92*IF(OR(ISBLANK($E92),$G92="Yes"),1,$E92)*IF($H92="Yes",1,(1-$F92))</f>
        <v>2.9183000000000003E-4</v>
      </c>
      <c r="O92" s="123">
        <f>IFERROR(IF(OR($C92="",$C92="No CAS"),INDEX('DEQ Pollutant List'!$D$7:$D$611,MATCH($D92,'DEQ Pollutant List'!$B$7:$B$611,0)),INDEX('DEQ Pollutant List'!$D$7:$D$611,MATCH($C92,'DEQ Pollutant List'!$A$7:$A$611,0))),"")</f>
        <v>149</v>
      </c>
    </row>
    <row r="93" spans="1:15" ht="15" x14ac:dyDescent="0.25">
      <c r="A93" s="113" t="s">
        <v>35</v>
      </c>
      <c r="B93" s="71" t="s">
        <v>43</v>
      </c>
      <c r="C93" s="114" t="s">
        <v>107</v>
      </c>
      <c r="D93" s="84" t="str">
        <f>IFERROR(IF(C93="No CAS","",INDEX('DEQ Pollutant List'!$B$7:$B$611,MATCH('3. Pollutant Emissions - EF'!C93,'DEQ Pollutant List'!$A$7:$A$611,0))),"")</f>
        <v>Lead and compounds</v>
      </c>
      <c r="E93" s="117"/>
      <c r="F93" s="118"/>
      <c r="G93" s="117" t="s">
        <v>42</v>
      </c>
      <c r="H93" s="125" t="s">
        <v>118</v>
      </c>
      <c r="I93" s="119">
        <v>5.2100000000000001E-6</v>
      </c>
      <c r="J93" s="79">
        <f t="shared" si="1"/>
        <v>5.2100000000000001E-6</v>
      </c>
      <c r="K93" s="88" t="s">
        <v>119</v>
      </c>
      <c r="L93" s="120" t="s">
        <v>120</v>
      </c>
      <c r="M93" s="71">
        <f>IF(ISBLANK($B93),_xlfn.XLOOKUP($A93,'2. TEUs &amp; Activities - EF'!$A$9:$A$190,'2. TEUs &amp; Activities - EF'!$J$9:$J$190),_xlfn.XLOOKUP($B93,'2. TEUs &amp; Activities - EF'!$B$9:$B$190,'2. TEUs &amp; Activities - EF'!$J$9:$J$190))*'3. Pollutant Emissions - EF'!$I93*IF(OR(ISBLANK($E93),$G93="Yes"),1,$E93)*IF($H93="Yes",1,(1-$F93))</f>
        <v>4.0481700000000002E-3</v>
      </c>
      <c r="N93" s="113">
        <f>IF(ISBLANK($B93),_xlfn.XLOOKUP($A93,'2. TEUs &amp; Activities - EF'!$A$9:$A$190,'2. TEUs &amp; Activities - EF'!$M$9:$M$190),_xlfn.XLOOKUP($B93,'2. TEUs &amp; Activities - EF'!$B$9:$B$190,'2. TEUs &amp; Activities - EF'!$M$9:$M$190))*'3. Pollutant Emissions - EF'!$J93*IF(OR(ISBLANK($E93),$G93="Yes"),1,$E93)*IF($H93="Yes",1,(1-$F93))</f>
        <v>4.0117000000000001E-4</v>
      </c>
      <c r="O93" s="123">
        <f>IFERROR(IF(OR($C93="",$C93="No CAS"),INDEX('DEQ Pollutant List'!$D$7:$D$611,MATCH($D93,'DEQ Pollutant List'!$B$7:$B$611,0)),INDEX('DEQ Pollutant List'!$D$7:$D$611,MATCH($C93,'DEQ Pollutant List'!$A$7:$A$611,0))),"")</f>
        <v>305</v>
      </c>
    </row>
    <row r="94" spans="1:15" ht="15" x14ac:dyDescent="0.25">
      <c r="A94" s="113" t="s">
        <v>35</v>
      </c>
      <c r="B94" s="71" t="s">
        <v>43</v>
      </c>
      <c r="C94" s="114" t="s">
        <v>108</v>
      </c>
      <c r="D94" s="84" t="str">
        <f>IFERROR(IF(C94="No CAS","",INDEX('DEQ Pollutant List'!$B$7:$B$611,MATCH('3. Pollutant Emissions - EF'!C94,'DEQ Pollutant List'!$A$7:$A$611,0))),"")</f>
        <v>Manganese and compounds</v>
      </c>
      <c r="E94" s="117"/>
      <c r="F94" s="118"/>
      <c r="G94" s="117" t="s">
        <v>42</v>
      </c>
      <c r="H94" s="125" t="s">
        <v>118</v>
      </c>
      <c r="I94" s="119">
        <v>9.5699999999999995E-5</v>
      </c>
      <c r="J94" s="79">
        <f t="shared" si="1"/>
        <v>9.5699999999999995E-5</v>
      </c>
      <c r="K94" s="88" t="s">
        <v>119</v>
      </c>
      <c r="L94" s="120" t="s">
        <v>120</v>
      </c>
      <c r="M94" s="71">
        <f>IF(ISBLANK($B94),_xlfn.XLOOKUP($A94,'2. TEUs &amp; Activities - EF'!$A$9:$A$190,'2. TEUs &amp; Activities - EF'!$J$9:$J$190),_xlfn.XLOOKUP($B94,'2. TEUs &amp; Activities - EF'!$B$9:$B$190,'2. TEUs &amp; Activities - EF'!$J$9:$J$190))*'3. Pollutant Emissions - EF'!$I94*IF(OR(ISBLANK($E94),$G94="Yes"),1,$E94)*IF($H94="Yes",1,(1-$F94))</f>
        <v>7.4358899999999992E-2</v>
      </c>
      <c r="N94" s="113">
        <f>IF(ISBLANK($B94),_xlfn.XLOOKUP($A94,'2. TEUs &amp; Activities - EF'!$A$9:$A$190,'2. TEUs &amp; Activities - EF'!$M$9:$M$190),_xlfn.XLOOKUP($B94,'2. TEUs &amp; Activities - EF'!$B$9:$B$190,'2. TEUs &amp; Activities - EF'!$M$9:$M$190))*'3. Pollutant Emissions - EF'!$J94*IF(OR(ISBLANK($E94),$G94="Yes"),1,$E94)*IF($H94="Yes",1,(1-$F94))</f>
        <v>7.3688999999999994E-3</v>
      </c>
      <c r="O94" s="123">
        <f>IFERROR(IF(OR($C94="",$C94="No CAS"),INDEX('DEQ Pollutant List'!$D$7:$D$611,MATCH($D94,'DEQ Pollutant List'!$B$7:$B$611,0)),INDEX('DEQ Pollutant List'!$D$7:$D$611,MATCH($C94,'DEQ Pollutant List'!$A$7:$A$611,0))),"")</f>
        <v>312</v>
      </c>
    </row>
    <row r="95" spans="1:15" ht="15" x14ac:dyDescent="0.25">
      <c r="A95" s="113" t="s">
        <v>35</v>
      </c>
      <c r="B95" s="71" t="s">
        <v>43</v>
      </c>
      <c r="C95" s="114" t="s">
        <v>109</v>
      </c>
      <c r="D95" s="84" t="str">
        <f>IFERROR(IF(C95="No CAS","",INDEX('DEQ Pollutant List'!$B$7:$B$611,MATCH('3. Pollutant Emissions - EF'!C95,'DEQ Pollutant List'!$A$7:$A$611,0))),"")</f>
        <v>Mercury and compounds</v>
      </c>
      <c r="E95" s="117"/>
      <c r="F95" s="118"/>
      <c r="G95" s="117" t="s">
        <v>42</v>
      </c>
      <c r="H95" s="125" t="s">
        <v>118</v>
      </c>
      <c r="I95" s="119">
        <v>1.06E-6</v>
      </c>
      <c r="J95" s="79">
        <f t="shared" si="1"/>
        <v>1.06E-6</v>
      </c>
      <c r="K95" s="88" t="s">
        <v>119</v>
      </c>
      <c r="L95" s="120" t="s">
        <v>120</v>
      </c>
      <c r="M95" s="71">
        <f>IF(ISBLANK($B95),_xlfn.XLOOKUP($A95,'2. TEUs &amp; Activities - EF'!$A$9:$A$190,'2. TEUs &amp; Activities - EF'!$J$9:$J$190),_xlfn.XLOOKUP($B95,'2. TEUs &amp; Activities - EF'!$B$9:$B$190,'2. TEUs &amp; Activities - EF'!$J$9:$J$190))*'3. Pollutant Emissions - EF'!$I95*IF(OR(ISBLANK($E95),$G95="Yes"),1,$E95)*IF($H95="Yes",1,(1-$F95))</f>
        <v>8.2362000000000006E-4</v>
      </c>
      <c r="N95" s="113">
        <f>IF(ISBLANK($B95),_xlfn.XLOOKUP($A95,'2. TEUs &amp; Activities - EF'!$A$9:$A$190,'2. TEUs &amp; Activities - EF'!$M$9:$M$190),_xlfn.XLOOKUP($B95,'2. TEUs &amp; Activities - EF'!$B$9:$B$190,'2. TEUs &amp; Activities - EF'!$M$9:$M$190))*'3. Pollutant Emissions - EF'!$J95*IF(OR(ISBLANK($E95),$G95="Yes"),1,$E95)*IF($H95="Yes",1,(1-$F95))</f>
        <v>8.1619999999999994E-5</v>
      </c>
      <c r="O95" s="123">
        <f>IFERROR(IF(OR($C95="",$C95="No CAS"),INDEX('DEQ Pollutant List'!$D$7:$D$611,MATCH($D95,'DEQ Pollutant List'!$B$7:$B$611,0)),INDEX('DEQ Pollutant List'!$D$7:$D$611,MATCH($C95,'DEQ Pollutant List'!$A$7:$A$611,0))),"")</f>
        <v>316</v>
      </c>
    </row>
    <row r="96" spans="1:15" ht="15" x14ac:dyDescent="0.25">
      <c r="A96" s="113" t="s">
        <v>35</v>
      </c>
      <c r="B96" s="71" t="s">
        <v>43</v>
      </c>
      <c r="C96" s="114" t="s">
        <v>110</v>
      </c>
      <c r="D96" s="84" t="str">
        <f>IFERROR(IF(C96="No CAS","",INDEX('DEQ Pollutant List'!$B$7:$B$611,MATCH('3. Pollutant Emissions - EF'!C96,'DEQ Pollutant List'!$A$7:$A$611,0))),"")</f>
        <v>Molybdenum trioxide</v>
      </c>
      <c r="E96" s="117"/>
      <c r="F96" s="118"/>
      <c r="G96" s="117" t="s">
        <v>42</v>
      </c>
      <c r="H96" s="125" t="s">
        <v>118</v>
      </c>
      <c r="I96" s="119">
        <v>3.1053236060448153E-6</v>
      </c>
      <c r="J96" s="79">
        <f t="shared" si="1"/>
        <v>3.1053236060448153E-6</v>
      </c>
      <c r="K96" s="88" t="s">
        <v>119</v>
      </c>
      <c r="L96" s="120" t="s">
        <v>120</v>
      </c>
      <c r="M96" s="71">
        <f>IF(ISBLANK($B96),_xlfn.XLOOKUP($A96,'2. TEUs &amp; Activities - EF'!$A$9:$A$190,'2. TEUs &amp; Activities - EF'!$J$9:$J$190),_xlfn.XLOOKUP($B96,'2. TEUs &amp; Activities - EF'!$B$9:$B$190,'2. TEUs &amp; Activities - EF'!$J$9:$J$190))*'3. Pollutant Emissions - EF'!$I96*IF(OR(ISBLANK($E96),$G96="Yes"),1,$E96)*IF($H96="Yes",1,(1-$F96))</f>
        <v>2.4128364418968215E-3</v>
      </c>
      <c r="N96" s="113">
        <f>IF(ISBLANK($B96),_xlfn.XLOOKUP($A96,'2. TEUs &amp; Activities - EF'!$A$9:$A$190,'2. TEUs &amp; Activities - EF'!$M$9:$M$190),_xlfn.XLOOKUP($B96,'2. TEUs &amp; Activities - EF'!$B$9:$B$190,'2. TEUs &amp; Activities - EF'!$M$9:$M$190))*'3. Pollutant Emissions - EF'!$J96*IF(OR(ISBLANK($E96),$G96="Yes"),1,$E96)*IF($H96="Yes",1,(1-$F96))</f>
        <v>2.3910991766545078E-4</v>
      </c>
      <c r="O96" s="123">
        <f>IFERROR(IF(OR($C96="",$C96="No CAS"),INDEX('DEQ Pollutant List'!$D$7:$D$611,MATCH($D96,'DEQ Pollutant List'!$B$7:$B$611,0)),INDEX('DEQ Pollutant List'!$D$7:$D$611,MATCH($C96,'DEQ Pollutant List'!$A$7:$A$611,0))),"")</f>
        <v>361</v>
      </c>
    </row>
    <row r="97" spans="1:15" ht="15" x14ac:dyDescent="0.25">
      <c r="A97" s="113" t="s">
        <v>35</v>
      </c>
      <c r="B97" s="71" t="s">
        <v>43</v>
      </c>
      <c r="C97" s="114" t="s">
        <v>111</v>
      </c>
      <c r="D97" s="84" t="str">
        <f>IFERROR(IF(C97="No CAS","",INDEX('DEQ Pollutant List'!$B$7:$B$611,MATCH('3. Pollutant Emissions - EF'!C97,'DEQ Pollutant List'!$A$7:$A$611,0))),"")</f>
        <v>Nickel and compounds</v>
      </c>
      <c r="E97" s="117"/>
      <c r="F97" s="118"/>
      <c r="G97" s="117" t="s">
        <v>42</v>
      </c>
      <c r="H97" s="125" t="s">
        <v>118</v>
      </c>
      <c r="I97" s="119">
        <v>2.7999999999999999E-6</v>
      </c>
      <c r="J97" s="79">
        <f t="shared" si="1"/>
        <v>2.7999999999999999E-6</v>
      </c>
      <c r="K97" s="88" t="s">
        <v>119</v>
      </c>
      <c r="L97" s="120" t="s">
        <v>120</v>
      </c>
      <c r="M97" s="71">
        <f>IF(ISBLANK($B97),_xlfn.XLOOKUP($A97,'2. TEUs &amp; Activities - EF'!$A$9:$A$190,'2. TEUs &amp; Activities - EF'!$J$9:$J$190),_xlfn.XLOOKUP($B97,'2. TEUs &amp; Activities - EF'!$B$9:$B$190,'2. TEUs &amp; Activities - EF'!$J$9:$J$190))*'3. Pollutant Emissions - EF'!$I97*IF(OR(ISBLANK($E97),$G97="Yes"),1,$E97)*IF($H97="Yes",1,(1-$F97))</f>
        <v>2.1755999999999998E-3</v>
      </c>
      <c r="N97" s="113">
        <f>IF(ISBLANK($B97),_xlfn.XLOOKUP($A97,'2. TEUs &amp; Activities - EF'!$A$9:$A$190,'2. TEUs &amp; Activities - EF'!$M$9:$M$190),_xlfn.XLOOKUP($B97,'2. TEUs &amp; Activities - EF'!$B$9:$B$190,'2. TEUs &amp; Activities - EF'!$M$9:$M$190))*'3. Pollutant Emissions - EF'!$J97*IF(OR(ISBLANK($E97),$G97="Yes"),1,$E97)*IF($H97="Yes",1,(1-$F97))</f>
        <v>2.1559999999999998E-4</v>
      </c>
      <c r="O97" s="123">
        <f>IFERROR(IF(OR($C97="",$C97="No CAS"),INDEX('DEQ Pollutant List'!$D$7:$D$611,MATCH($D97,'DEQ Pollutant List'!$B$7:$B$611,0)),INDEX('DEQ Pollutant List'!$D$7:$D$611,MATCH($C97,'DEQ Pollutant List'!$A$7:$A$611,0))),"")</f>
        <v>364</v>
      </c>
    </row>
    <row r="98" spans="1:15" ht="15" x14ac:dyDescent="0.25">
      <c r="A98" s="113" t="s">
        <v>35</v>
      </c>
      <c r="B98" s="71" t="s">
        <v>43</v>
      </c>
      <c r="C98" s="114">
        <v>504</v>
      </c>
      <c r="D98" s="84" t="str">
        <f>IFERROR(IF(C98="No CAS","",INDEX('DEQ Pollutant List'!$B$7:$B$611,MATCH('3. Pollutant Emissions - EF'!C98,'DEQ Pollutant List'!$A$7:$A$611,0))),"")</f>
        <v>Phosphorus and compounds</v>
      </c>
      <c r="E98" s="117"/>
      <c r="F98" s="118"/>
      <c r="G98" s="117" t="s">
        <v>42</v>
      </c>
      <c r="H98" s="125" t="s">
        <v>118</v>
      </c>
      <c r="I98" s="119">
        <v>3.1E-4</v>
      </c>
      <c r="J98" s="79">
        <f t="shared" si="1"/>
        <v>3.1E-4</v>
      </c>
      <c r="K98" s="88" t="s">
        <v>119</v>
      </c>
      <c r="L98" s="120" t="s">
        <v>120</v>
      </c>
      <c r="M98" s="71">
        <f>IF(ISBLANK($B98),_xlfn.XLOOKUP($A98,'2. TEUs &amp; Activities - EF'!$A$9:$A$190,'2. TEUs &amp; Activities - EF'!$J$9:$J$190),_xlfn.XLOOKUP($B98,'2. TEUs &amp; Activities - EF'!$B$9:$B$190,'2. TEUs &amp; Activities - EF'!$J$9:$J$190))*'3. Pollutant Emissions - EF'!$I98*IF(OR(ISBLANK($E98),$G98="Yes"),1,$E98)*IF($H98="Yes",1,(1-$F98))</f>
        <v>0.24087</v>
      </c>
      <c r="N98" s="113">
        <f>IF(ISBLANK($B98),_xlfn.XLOOKUP($A98,'2. TEUs &amp; Activities - EF'!$A$9:$A$190,'2. TEUs &amp; Activities - EF'!$M$9:$M$190),_xlfn.XLOOKUP($B98,'2. TEUs &amp; Activities - EF'!$B$9:$B$190,'2. TEUs &amp; Activities - EF'!$M$9:$M$190))*'3. Pollutant Emissions - EF'!$J98*IF(OR(ISBLANK($E98),$G98="Yes"),1,$E98)*IF($H98="Yes",1,(1-$F98))</f>
        <v>2.3869999999999999E-2</v>
      </c>
      <c r="O98" s="123">
        <f>IFERROR(IF(OR($C98="",$C98="No CAS"),INDEX('DEQ Pollutant List'!$D$7:$D$611,MATCH($D98,'DEQ Pollutant List'!$B$7:$B$611,0)),INDEX('DEQ Pollutant List'!$D$7:$D$611,MATCH($C98,'DEQ Pollutant List'!$A$7:$A$611,0))),"")</f>
        <v>504</v>
      </c>
    </row>
    <row r="99" spans="1:15" ht="15" x14ac:dyDescent="0.25">
      <c r="A99" s="113" t="s">
        <v>35</v>
      </c>
      <c r="B99" s="71" t="s">
        <v>43</v>
      </c>
      <c r="C99" s="114" t="s">
        <v>112</v>
      </c>
      <c r="D99" s="84" t="str">
        <f>IFERROR(IF(C99="No CAS","",INDEX('DEQ Pollutant List'!$B$7:$B$611,MATCH('3. Pollutant Emissions - EF'!C99,'DEQ Pollutant List'!$A$7:$A$611,0))),"")</f>
        <v>Selenium and compounds</v>
      </c>
      <c r="E99" s="117"/>
      <c r="F99" s="118"/>
      <c r="G99" s="117" t="s">
        <v>42</v>
      </c>
      <c r="H99" s="125" t="s">
        <v>118</v>
      </c>
      <c r="I99" s="119">
        <v>1.6199999999999999E-6</v>
      </c>
      <c r="J99" s="79">
        <f t="shared" si="1"/>
        <v>1.6199999999999999E-6</v>
      </c>
      <c r="K99" s="88" t="s">
        <v>119</v>
      </c>
      <c r="L99" s="120" t="s">
        <v>120</v>
      </c>
      <c r="M99" s="71">
        <f>IF(ISBLANK($B99),_xlfn.XLOOKUP($A99,'2. TEUs &amp; Activities - EF'!$A$9:$A$190,'2. TEUs &amp; Activities - EF'!$J$9:$J$190),_xlfn.XLOOKUP($B99,'2. TEUs &amp; Activities - EF'!$B$9:$B$190,'2. TEUs &amp; Activities - EF'!$J$9:$J$190))*'3. Pollutant Emissions - EF'!$I99*IF(OR(ISBLANK($E99),$G99="Yes"),1,$E99)*IF($H99="Yes",1,(1-$F99))</f>
        <v>1.2587399999999999E-3</v>
      </c>
      <c r="N99" s="113">
        <f>IF(ISBLANK($B99),_xlfn.XLOOKUP($A99,'2. TEUs &amp; Activities - EF'!$A$9:$A$190,'2. TEUs &amp; Activities - EF'!$M$9:$M$190),_xlfn.XLOOKUP($B99,'2. TEUs &amp; Activities - EF'!$B$9:$B$190,'2. TEUs &amp; Activities - EF'!$M$9:$M$190))*'3. Pollutant Emissions - EF'!$J99*IF(OR(ISBLANK($E99),$G99="Yes"),1,$E99)*IF($H99="Yes",1,(1-$F99))</f>
        <v>1.2474E-4</v>
      </c>
      <c r="O99" s="123">
        <f>IFERROR(IF(OR($C99="",$C99="No CAS"),INDEX('DEQ Pollutant List'!$D$7:$D$611,MATCH($D99,'DEQ Pollutant List'!$B$7:$B$611,0)),INDEX('DEQ Pollutant List'!$D$7:$D$611,MATCH($C99,'DEQ Pollutant List'!$A$7:$A$611,0))),"")</f>
        <v>575</v>
      </c>
    </row>
    <row r="100" spans="1:15" ht="15" x14ac:dyDescent="0.25">
      <c r="A100" s="113" t="s">
        <v>35</v>
      </c>
      <c r="B100" s="71" t="s">
        <v>43</v>
      </c>
      <c r="C100" s="114" t="s">
        <v>161</v>
      </c>
      <c r="D100" s="84" t="str">
        <f>IFERROR(IF(C100="No CAS","",INDEX('DEQ Pollutant List'!$B$7:$B$611,MATCH('3. Pollutant Emissions - EF'!C100,'DEQ Pollutant List'!$A$7:$A$611,0))),"")</f>
        <v>Silver and compounds</v>
      </c>
      <c r="E100" s="117"/>
      <c r="F100" s="118"/>
      <c r="G100" s="117" t="s">
        <v>42</v>
      </c>
      <c r="H100" s="125" t="s">
        <v>118</v>
      </c>
      <c r="I100" s="119">
        <v>9.850000000000001E-7</v>
      </c>
      <c r="J100" s="79">
        <f t="shared" ref="J100:J131" si="2">$I100</f>
        <v>9.850000000000001E-7</v>
      </c>
      <c r="K100" s="88" t="s">
        <v>119</v>
      </c>
      <c r="L100" s="120" t="s">
        <v>120</v>
      </c>
      <c r="M100" s="71">
        <f>IF(ISBLANK($B100),_xlfn.XLOOKUP($A100,'2. TEUs &amp; Activities - EF'!$A$9:$A$190,'2. TEUs &amp; Activities - EF'!$J$9:$J$190),_xlfn.XLOOKUP($B100,'2. TEUs &amp; Activities - EF'!$B$9:$B$190,'2. TEUs &amp; Activities - EF'!$J$9:$J$190))*'3. Pollutant Emissions - EF'!$I100*IF(OR(ISBLANK($E100),$G100="Yes"),1,$E100)*IF($H100="Yes",1,(1-$F100))</f>
        <v>7.6534500000000007E-4</v>
      </c>
      <c r="N100" s="113">
        <f>IF(ISBLANK($B100),_xlfn.XLOOKUP($A100,'2. TEUs &amp; Activities - EF'!$A$9:$A$190,'2. TEUs &amp; Activities - EF'!$M$9:$M$190),_xlfn.XLOOKUP($B100,'2. TEUs &amp; Activities - EF'!$B$9:$B$190,'2. TEUs &amp; Activities - EF'!$M$9:$M$190))*'3. Pollutant Emissions - EF'!$J100*IF(OR(ISBLANK($E100),$G100="Yes"),1,$E100)*IF($H100="Yes",1,(1-$F100))</f>
        <v>7.5845000000000003E-5</v>
      </c>
      <c r="O100" s="123">
        <f>IFERROR(IF(OR($C100="",$C100="No CAS"),INDEX('DEQ Pollutant List'!$D$7:$D$611,MATCH($D100,'DEQ Pollutant List'!$B$7:$B$611,0)),INDEX('DEQ Pollutant List'!$D$7:$D$611,MATCH($C100,'DEQ Pollutant List'!$A$7:$A$611,0))),"")</f>
        <v>580</v>
      </c>
    </row>
    <row r="101" spans="1:15" ht="15" x14ac:dyDescent="0.25">
      <c r="A101" s="113" t="s">
        <v>35</v>
      </c>
      <c r="B101" s="71" t="s">
        <v>43</v>
      </c>
      <c r="C101" s="114" t="s">
        <v>162</v>
      </c>
      <c r="D101" s="84" t="str">
        <f>IFERROR(IF(C101="No CAS","",INDEX('DEQ Pollutant List'!$B$7:$B$611,MATCH('3. Pollutant Emissions - EF'!C101,'DEQ Pollutant List'!$A$7:$A$611,0))),"")</f>
        <v>Thallium and compounds</v>
      </c>
      <c r="E101" s="117"/>
      <c r="F101" s="118"/>
      <c r="G101" s="117" t="s">
        <v>42</v>
      </c>
      <c r="H101" s="125" t="s">
        <v>118</v>
      </c>
      <c r="I101" s="119">
        <v>1.8500000000000001E-6</v>
      </c>
      <c r="J101" s="79">
        <f t="shared" si="2"/>
        <v>1.8500000000000001E-6</v>
      </c>
      <c r="K101" s="88" t="s">
        <v>119</v>
      </c>
      <c r="L101" s="120" t="s">
        <v>120</v>
      </c>
      <c r="M101" s="71">
        <f>IF(ISBLANK($B101),_xlfn.XLOOKUP($A101,'2. TEUs &amp; Activities - EF'!$A$9:$A$190,'2. TEUs &amp; Activities - EF'!$J$9:$J$190),_xlfn.XLOOKUP($B101,'2. TEUs &amp; Activities - EF'!$B$9:$B$190,'2. TEUs &amp; Activities - EF'!$J$9:$J$190))*'3. Pollutant Emissions - EF'!$I101*IF(OR(ISBLANK($E101),$G101="Yes"),1,$E101)*IF($H101="Yes",1,(1-$F101))</f>
        <v>1.4374500000000001E-3</v>
      </c>
      <c r="N101" s="113">
        <f>IF(ISBLANK($B101),_xlfn.XLOOKUP($A101,'2. TEUs &amp; Activities - EF'!$A$9:$A$190,'2. TEUs &amp; Activities - EF'!$M$9:$M$190),_xlfn.XLOOKUP($B101,'2. TEUs &amp; Activities - EF'!$B$9:$B$190,'2. TEUs &amp; Activities - EF'!$M$9:$M$190))*'3. Pollutant Emissions - EF'!$J101*IF(OR(ISBLANK($E101),$G101="Yes"),1,$E101)*IF($H101="Yes",1,(1-$F101))</f>
        <v>1.4244999999999999E-4</v>
      </c>
      <c r="O101" s="123">
        <f>IFERROR(IF(OR($C101="",$C101="No CAS"),INDEX('DEQ Pollutant List'!$D$7:$D$611,MATCH($D101,'DEQ Pollutant List'!$B$7:$B$611,0)),INDEX('DEQ Pollutant List'!$D$7:$D$611,MATCH($C101,'DEQ Pollutant List'!$A$7:$A$611,0))),"")</f>
        <v>595</v>
      </c>
    </row>
    <row r="102" spans="1:15" ht="15" x14ac:dyDescent="0.25">
      <c r="A102" s="113" t="s">
        <v>35</v>
      </c>
      <c r="B102" s="71" t="s">
        <v>43</v>
      </c>
      <c r="C102" s="114" t="s">
        <v>114</v>
      </c>
      <c r="D102" s="84" t="str">
        <f>IFERROR(IF(C102="No CAS","",INDEX('DEQ Pollutant List'!$B$7:$B$611,MATCH('3. Pollutant Emissions - EF'!C102,'DEQ Pollutant List'!$A$7:$A$611,0))),"")</f>
        <v>Vanadium (fume or dust)</v>
      </c>
      <c r="E102" s="117"/>
      <c r="F102" s="118"/>
      <c r="G102" s="117" t="s">
        <v>42</v>
      </c>
      <c r="H102" s="125" t="s">
        <v>118</v>
      </c>
      <c r="I102" s="119">
        <v>5.9400000000000005E-7</v>
      </c>
      <c r="J102" s="79">
        <f t="shared" si="2"/>
        <v>5.9400000000000005E-7</v>
      </c>
      <c r="K102" s="88" t="s">
        <v>119</v>
      </c>
      <c r="L102" s="120" t="s">
        <v>120</v>
      </c>
      <c r="M102" s="71">
        <f>IF(ISBLANK($B102),_xlfn.XLOOKUP($A102,'2. TEUs &amp; Activities - EF'!$A$9:$A$190,'2. TEUs &amp; Activities - EF'!$J$9:$J$190),_xlfn.XLOOKUP($B102,'2. TEUs &amp; Activities - EF'!$B$9:$B$190,'2. TEUs &amp; Activities - EF'!$J$9:$J$190))*'3. Pollutant Emissions - EF'!$I102*IF(OR(ISBLANK($E102),$G102="Yes"),1,$E102)*IF($H102="Yes",1,(1-$F102))</f>
        <v>4.6153800000000005E-4</v>
      </c>
      <c r="N102" s="113">
        <f>IF(ISBLANK($B102),_xlfn.XLOOKUP($A102,'2. TEUs &amp; Activities - EF'!$A$9:$A$190,'2. TEUs &amp; Activities - EF'!$M$9:$M$190),_xlfn.XLOOKUP($B102,'2. TEUs &amp; Activities - EF'!$B$9:$B$190,'2. TEUs &amp; Activities - EF'!$M$9:$M$190))*'3. Pollutant Emissions - EF'!$J102*IF(OR(ISBLANK($E102),$G102="Yes"),1,$E102)*IF($H102="Yes",1,(1-$F102))</f>
        <v>4.5738000000000002E-5</v>
      </c>
      <c r="O102" s="123">
        <f>IFERROR(IF(OR($C102="",$C102="No CAS"),INDEX('DEQ Pollutant List'!$D$7:$D$611,MATCH($D102,'DEQ Pollutant List'!$B$7:$B$611,0)),INDEX('DEQ Pollutant List'!$D$7:$D$611,MATCH($C102,'DEQ Pollutant List'!$A$7:$A$611,0))),"")</f>
        <v>620</v>
      </c>
    </row>
    <row r="103" spans="1:15" ht="15" x14ac:dyDescent="0.25">
      <c r="A103" s="113" t="s">
        <v>35</v>
      </c>
      <c r="B103" s="71" t="s">
        <v>43</v>
      </c>
      <c r="C103" s="114" t="s">
        <v>116</v>
      </c>
      <c r="D103" s="84" t="str">
        <f>IFERROR(IF(C103="No CAS","",INDEX('DEQ Pollutant List'!$B$7:$B$611,MATCH('3. Pollutant Emissions - EF'!C103,'DEQ Pollutant List'!$A$7:$A$611,0))),"")</f>
        <v>Zinc and compounds</v>
      </c>
      <c r="E103" s="117"/>
      <c r="F103" s="118"/>
      <c r="G103" s="117" t="s">
        <v>42</v>
      </c>
      <c r="H103" s="125" t="s">
        <v>118</v>
      </c>
      <c r="I103" s="119">
        <v>5.7599999999999997E-5</v>
      </c>
      <c r="J103" s="79">
        <f t="shared" si="2"/>
        <v>5.7599999999999997E-5</v>
      </c>
      <c r="K103" s="88" t="s">
        <v>119</v>
      </c>
      <c r="L103" s="120" t="s">
        <v>120</v>
      </c>
      <c r="M103" s="71">
        <f>IF(ISBLANK($B103),_xlfn.XLOOKUP($A103,'2. TEUs &amp; Activities - EF'!$A$9:$A$190,'2. TEUs &amp; Activities - EF'!$J$9:$J$190),_xlfn.XLOOKUP($B103,'2. TEUs &amp; Activities - EF'!$B$9:$B$190,'2. TEUs &amp; Activities - EF'!$J$9:$J$190))*'3. Pollutant Emissions - EF'!$I103*IF(OR(ISBLANK($E103),$G103="Yes"),1,$E103)*IF($H103="Yes",1,(1-$F103))</f>
        <v>4.4755199999999995E-2</v>
      </c>
      <c r="N103" s="113">
        <f>IF(ISBLANK($B103),_xlfn.XLOOKUP($A103,'2. TEUs &amp; Activities - EF'!$A$9:$A$190,'2. TEUs &amp; Activities - EF'!$M$9:$M$190),_xlfn.XLOOKUP($B103,'2. TEUs &amp; Activities - EF'!$B$9:$B$190,'2. TEUs &amp; Activities - EF'!$M$9:$M$190))*'3. Pollutant Emissions - EF'!$J103*IF(OR(ISBLANK($E103),$G103="Yes"),1,$E103)*IF($H103="Yes",1,(1-$F103))</f>
        <v>4.4351999999999994E-3</v>
      </c>
      <c r="O103" s="123">
        <f>IFERROR(IF(OR($C103="",$C103="No CAS"),INDEX('DEQ Pollutant List'!$D$7:$D$611,MATCH($D103,'DEQ Pollutant List'!$B$7:$B$611,0)),INDEX('DEQ Pollutant List'!$D$7:$D$611,MATCH($C103,'DEQ Pollutant List'!$A$7:$A$611,0))),"")</f>
        <v>632</v>
      </c>
    </row>
    <row r="104" spans="1:15" ht="15" x14ac:dyDescent="0.25">
      <c r="A104" s="113" t="s">
        <v>35</v>
      </c>
      <c r="B104" s="71" t="s">
        <v>43</v>
      </c>
      <c r="C104" s="114" t="s">
        <v>163</v>
      </c>
      <c r="D104" s="84" t="str">
        <f>IFERROR(IF(C104="No CAS","",INDEX('DEQ Pollutant List'!$B$7:$B$611,MATCH('3. Pollutant Emissions - EF'!C104,'DEQ Pollutant List'!$A$7:$A$611,0))),"")</f>
        <v>1-Methylphenanthrene</v>
      </c>
      <c r="E104" s="117"/>
      <c r="F104" s="118"/>
      <c r="G104" s="117" t="s">
        <v>42</v>
      </c>
      <c r="H104" s="125" t="s">
        <v>118</v>
      </c>
      <c r="I104" s="119">
        <v>2.5899999999999998E-7</v>
      </c>
      <c r="J104" s="79">
        <f t="shared" si="2"/>
        <v>2.5899999999999998E-7</v>
      </c>
      <c r="K104" s="88" t="s">
        <v>119</v>
      </c>
      <c r="L104" s="120" t="s">
        <v>120</v>
      </c>
      <c r="M104" s="71">
        <f>IF(ISBLANK($B104),_xlfn.XLOOKUP($A104,'2. TEUs &amp; Activities - EF'!$A$9:$A$190,'2. TEUs &amp; Activities - EF'!$J$9:$J$190),_xlfn.XLOOKUP($B104,'2. TEUs &amp; Activities - EF'!$B$9:$B$190,'2. TEUs &amp; Activities - EF'!$J$9:$J$190))*'3. Pollutant Emissions - EF'!$I104*IF(OR(ISBLANK($E104),$G104="Yes"),1,$E104)*IF($H104="Yes",1,(1-$F104))</f>
        <v>2.0124299999999998E-4</v>
      </c>
      <c r="N104" s="113">
        <f>IF(ISBLANK($B104),_xlfn.XLOOKUP($A104,'2. TEUs &amp; Activities - EF'!$A$9:$A$190,'2. TEUs &amp; Activities - EF'!$M$9:$M$190),_xlfn.XLOOKUP($B104,'2. TEUs &amp; Activities - EF'!$B$9:$B$190,'2. TEUs &amp; Activities - EF'!$M$9:$M$190))*'3. Pollutant Emissions - EF'!$J104*IF(OR(ISBLANK($E104),$G104="Yes"),1,$E104)*IF($H104="Yes",1,(1-$F104))</f>
        <v>1.9942999999999999E-5</v>
      </c>
      <c r="O104" s="123">
        <f>IFERROR(IF(OR($C104="",$C104="No CAS"),INDEX('DEQ Pollutant List'!$D$7:$D$611,MATCH($D104,'DEQ Pollutant List'!$B$7:$B$611,0)),INDEX('DEQ Pollutant List'!$D$7:$D$611,MATCH($C104,'DEQ Pollutant List'!$A$7:$A$611,0))),"")</f>
        <v>343</v>
      </c>
    </row>
    <row r="105" spans="1:15" ht="15" x14ac:dyDescent="0.25">
      <c r="A105" s="113" t="s">
        <v>35</v>
      </c>
      <c r="B105" s="71" t="s">
        <v>43</v>
      </c>
      <c r="C105" s="114" t="s">
        <v>164</v>
      </c>
      <c r="D105" s="84" t="str">
        <f>IFERROR(IF(C105="No CAS","",INDEX('DEQ Pollutant List'!$B$7:$B$611,MATCH('3. Pollutant Emissions - EF'!C105,'DEQ Pollutant List'!$A$7:$A$611,0))),"")</f>
        <v>2-Methyl naphthalene</v>
      </c>
      <c r="E105" s="117"/>
      <c r="F105" s="118"/>
      <c r="G105" s="117" t="s">
        <v>42</v>
      </c>
      <c r="H105" s="125" t="s">
        <v>118</v>
      </c>
      <c r="I105" s="119">
        <v>1.3999999999999999E-6</v>
      </c>
      <c r="J105" s="79">
        <f t="shared" si="2"/>
        <v>1.3999999999999999E-6</v>
      </c>
      <c r="K105" s="88" t="s">
        <v>119</v>
      </c>
      <c r="L105" s="120" t="s">
        <v>120</v>
      </c>
      <c r="M105" s="71">
        <f>IF(ISBLANK($B105),_xlfn.XLOOKUP($A105,'2. TEUs &amp; Activities - EF'!$A$9:$A$190,'2. TEUs &amp; Activities - EF'!$J$9:$J$190),_xlfn.XLOOKUP($B105,'2. TEUs &amp; Activities - EF'!$B$9:$B$190,'2. TEUs &amp; Activities - EF'!$J$9:$J$190))*'3. Pollutant Emissions - EF'!$I105*IF(OR(ISBLANK($E105),$G105="Yes"),1,$E105)*IF($H105="Yes",1,(1-$F105))</f>
        <v>1.0877999999999999E-3</v>
      </c>
      <c r="N105" s="113">
        <f>IF(ISBLANK($B105),_xlfn.XLOOKUP($A105,'2. TEUs &amp; Activities - EF'!$A$9:$A$190,'2. TEUs &amp; Activities - EF'!$M$9:$M$190),_xlfn.XLOOKUP($B105,'2. TEUs &amp; Activities - EF'!$B$9:$B$190,'2. TEUs &amp; Activities - EF'!$M$9:$M$190))*'3. Pollutant Emissions - EF'!$J105*IF(OR(ISBLANK($E105),$G105="Yes"),1,$E105)*IF($H105="Yes",1,(1-$F105))</f>
        <v>1.0779999999999999E-4</v>
      </c>
      <c r="O105" s="123">
        <f>IFERROR(IF(OR($C105="",$C105="No CAS"),INDEX('DEQ Pollutant List'!$D$7:$D$611,MATCH($D105,'DEQ Pollutant List'!$B$7:$B$611,0)),INDEX('DEQ Pollutant List'!$D$7:$D$611,MATCH($C105,'DEQ Pollutant List'!$A$7:$A$611,0))),"")</f>
        <v>427</v>
      </c>
    </row>
    <row r="106" spans="1:15" ht="15" x14ac:dyDescent="0.25">
      <c r="A106" s="113" t="s">
        <v>35</v>
      </c>
      <c r="B106" s="71" t="s">
        <v>43</v>
      </c>
      <c r="C106" s="114" t="s">
        <v>165</v>
      </c>
      <c r="D106" s="84" t="str">
        <f>IFERROR(IF(C106="No CAS","",INDEX('DEQ Pollutant List'!$B$7:$B$611,MATCH('3. Pollutant Emissions - EF'!C106,'DEQ Pollutant List'!$A$7:$A$611,0))),"")</f>
        <v>3-Methylcholanthrene</v>
      </c>
      <c r="E106" s="117"/>
      <c r="F106" s="118"/>
      <c r="G106" s="117" t="s">
        <v>42</v>
      </c>
      <c r="H106" s="125" t="s">
        <v>118</v>
      </c>
      <c r="I106" s="119">
        <v>8.6800000000000006E-9</v>
      </c>
      <c r="J106" s="79">
        <f t="shared" si="2"/>
        <v>8.6800000000000006E-9</v>
      </c>
      <c r="K106" s="88" t="s">
        <v>119</v>
      </c>
      <c r="L106" s="120" t="s">
        <v>120</v>
      </c>
      <c r="M106" s="71">
        <f>IF(ISBLANK($B106),_xlfn.XLOOKUP($A106,'2. TEUs &amp; Activities - EF'!$A$9:$A$190,'2. TEUs &amp; Activities - EF'!$J$9:$J$190),_xlfn.XLOOKUP($B106,'2. TEUs &amp; Activities - EF'!$B$9:$B$190,'2. TEUs &amp; Activities - EF'!$J$9:$J$190))*'3. Pollutant Emissions - EF'!$I106*IF(OR(ISBLANK($E106),$G106="Yes"),1,$E106)*IF($H106="Yes",1,(1-$F106))</f>
        <v>6.7443600000000008E-6</v>
      </c>
      <c r="N106" s="113">
        <f>IF(ISBLANK($B106),_xlfn.XLOOKUP($A106,'2. TEUs &amp; Activities - EF'!$A$9:$A$190,'2. TEUs &amp; Activities - EF'!$M$9:$M$190),_xlfn.XLOOKUP($B106,'2. TEUs &amp; Activities - EF'!$B$9:$B$190,'2. TEUs &amp; Activities - EF'!$M$9:$M$190))*'3. Pollutant Emissions - EF'!$J106*IF(OR(ISBLANK($E106),$G106="Yes"),1,$E106)*IF($H106="Yes",1,(1-$F106))</f>
        <v>6.6836000000000009E-7</v>
      </c>
      <c r="O106" s="123">
        <f>IFERROR(IF(OR($C106="",$C106="No CAS"),INDEX('DEQ Pollutant List'!$D$7:$D$611,MATCH($D106,'DEQ Pollutant List'!$B$7:$B$611,0)),INDEX('DEQ Pollutant List'!$D$7:$D$611,MATCH($C106,'DEQ Pollutant List'!$A$7:$A$611,0))),"")</f>
        <v>439</v>
      </c>
    </row>
    <row r="107" spans="1:15" ht="15" x14ac:dyDescent="0.25">
      <c r="A107" s="113" t="s">
        <v>35</v>
      </c>
      <c r="B107" s="71" t="s">
        <v>43</v>
      </c>
      <c r="C107" s="114" t="s">
        <v>166</v>
      </c>
      <c r="D107" s="84" t="str">
        <f>IFERROR(IF(C107="No CAS","",INDEX('DEQ Pollutant List'!$B$7:$B$611,MATCH('3. Pollutant Emissions - EF'!C107,'DEQ Pollutant List'!$A$7:$A$611,0))),"")</f>
        <v>7,12-Dimethylbenz[a]anthracene</v>
      </c>
      <c r="E107" s="117"/>
      <c r="F107" s="118"/>
      <c r="G107" s="117" t="s">
        <v>42</v>
      </c>
      <c r="H107" s="125" t="s">
        <v>118</v>
      </c>
      <c r="I107" s="119">
        <v>4.5699999999999997E-9</v>
      </c>
      <c r="J107" s="79">
        <f t="shared" si="2"/>
        <v>4.5699999999999997E-9</v>
      </c>
      <c r="K107" s="88" t="s">
        <v>119</v>
      </c>
      <c r="L107" s="120" t="s">
        <v>120</v>
      </c>
      <c r="M107" s="71">
        <f>IF(ISBLANK($B107),_xlfn.XLOOKUP($A107,'2. TEUs &amp; Activities - EF'!$A$9:$A$190,'2. TEUs &amp; Activities - EF'!$J$9:$J$190),_xlfn.XLOOKUP($B107,'2. TEUs &amp; Activities - EF'!$B$9:$B$190,'2. TEUs &amp; Activities - EF'!$J$9:$J$190))*'3. Pollutant Emissions - EF'!$I107*IF(OR(ISBLANK($E107),$G107="Yes"),1,$E107)*IF($H107="Yes",1,(1-$F107))</f>
        <v>3.5508899999999999E-6</v>
      </c>
      <c r="N107" s="113">
        <f>IF(ISBLANK($B107),_xlfn.XLOOKUP($A107,'2. TEUs &amp; Activities - EF'!$A$9:$A$190,'2. TEUs &amp; Activities - EF'!$M$9:$M$190),_xlfn.XLOOKUP($B107,'2. TEUs &amp; Activities - EF'!$B$9:$B$190,'2. TEUs &amp; Activities - EF'!$M$9:$M$190))*'3. Pollutant Emissions - EF'!$J107*IF(OR(ISBLANK($E107),$G107="Yes"),1,$E107)*IF($H107="Yes",1,(1-$F107))</f>
        <v>3.5188999999999996E-7</v>
      </c>
      <c r="O107" s="123">
        <f>IFERROR(IF(OR($C107="",$C107="No CAS"),INDEX('DEQ Pollutant List'!$D$7:$D$611,MATCH($D107,'DEQ Pollutant List'!$B$7:$B$611,0)),INDEX('DEQ Pollutant List'!$D$7:$D$611,MATCH($C107,'DEQ Pollutant List'!$A$7:$A$611,0))),"")</f>
        <v>436</v>
      </c>
    </row>
    <row r="108" spans="1:15" ht="15" x14ac:dyDescent="0.25">
      <c r="A108" s="113" t="s">
        <v>35</v>
      </c>
      <c r="B108" s="71" t="s">
        <v>43</v>
      </c>
      <c r="C108" s="114" t="s">
        <v>167</v>
      </c>
      <c r="D108" s="84" t="str">
        <f>IFERROR(IF(C108="No CAS","",INDEX('DEQ Pollutant List'!$B$7:$B$611,MATCH('3. Pollutant Emissions - EF'!C108,'DEQ Pollutant List'!$A$7:$A$611,0))),"")</f>
        <v>Acenaphthene</v>
      </c>
      <c r="E108" s="117"/>
      <c r="F108" s="118"/>
      <c r="G108" s="117" t="s">
        <v>42</v>
      </c>
      <c r="H108" s="125" t="s">
        <v>118</v>
      </c>
      <c r="I108" s="119">
        <v>8.5300000000000003E-7</v>
      </c>
      <c r="J108" s="79">
        <f t="shared" si="2"/>
        <v>8.5300000000000003E-7</v>
      </c>
      <c r="K108" s="88" t="s">
        <v>119</v>
      </c>
      <c r="L108" s="120" t="s">
        <v>120</v>
      </c>
      <c r="M108" s="71">
        <f>IF(ISBLANK($B108),_xlfn.XLOOKUP($A108,'2. TEUs &amp; Activities - EF'!$A$9:$A$190,'2. TEUs &amp; Activities - EF'!$J$9:$J$190),_xlfn.XLOOKUP($B108,'2. TEUs &amp; Activities - EF'!$B$9:$B$190,'2. TEUs &amp; Activities - EF'!$J$9:$J$190))*'3. Pollutant Emissions - EF'!$I108*IF(OR(ISBLANK($E108),$G108="Yes"),1,$E108)*IF($H108="Yes",1,(1-$F108))</f>
        <v>6.6278099999999998E-4</v>
      </c>
      <c r="N108" s="113">
        <f>IF(ISBLANK($B108),_xlfn.XLOOKUP($A108,'2. TEUs &amp; Activities - EF'!$A$9:$A$190,'2. TEUs &amp; Activities - EF'!$M$9:$M$190),_xlfn.XLOOKUP($B108,'2. TEUs &amp; Activities - EF'!$B$9:$B$190,'2. TEUs &amp; Activities - EF'!$M$9:$M$190))*'3. Pollutant Emissions - EF'!$J108*IF(OR(ISBLANK($E108),$G108="Yes"),1,$E108)*IF($H108="Yes",1,(1-$F108))</f>
        <v>6.5680999999999997E-5</v>
      </c>
      <c r="O108" s="123">
        <f>IFERROR(IF(OR($C108="",$C108="No CAS"),INDEX('DEQ Pollutant List'!$D$7:$D$611,MATCH($D108,'DEQ Pollutant List'!$B$7:$B$611,0)),INDEX('DEQ Pollutant List'!$D$7:$D$611,MATCH($C108,'DEQ Pollutant List'!$A$7:$A$611,0))),"")</f>
        <v>402</v>
      </c>
    </row>
    <row r="109" spans="1:15" ht="15" x14ac:dyDescent="0.25">
      <c r="A109" s="113" t="s">
        <v>35</v>
      </c>
      <c r="B109" s="71" t="s">
        <v>43</v>
      </c>
      <c r="C109" s="114" t="s">
        <v>168</v>
      </c>
      <c r="D109" s="84" t="str">
        <f>IFERROR(IF(C109="No CAS","",INDEX('DEQ Pollutant List'!$B$7:$B$611,MATCH('3. Pollutant Emissions - EF'!C109,'DEQ Pollutant List'!$A$7:$A$611,0))),"")</f>
        <v>Acenaphthylene</v>
      </c>
      <c r="E109" s="117"/>
      <c r="F109" s="118"/>
      <c r="G109" s="117" t="s">
        <v>42</v>
      </c>
      <c r="H109" s="125" t="s">
        <v>118</v>
      </c>
      <c r="I109" s="119">
        <v>4.69E-6</v>
      </c>
      <c r="J109" s="79">
        <f t="shared" si="2"/>
        <v>4.69E-6</v>
      </c>
      <c r="K109" s="88" t="s">
        <v>119</v>
      </c>
      <c r="L109" s="120" t="s">
        <v>120</v>
      </c>
      <c r="M109" s="71">
        <f>IF(ISBLANK($B109),_xlfn.XLOOKUP($A109,'2. TEUs &amp; Activities - EF'!$A$9:$A$190,'2. TEUs &amp; Activities - EF'!$J$9:$J$190),_xlfn.XLOOKUP($B109,'2. TEUs &amp; Activities - EF'!$B$9:$B$190,'2. TEUs &amp; Activities - EF'!$J$9:$J$190))*'3. Pollutant Emissions - EF'!$I109*IF(OR(ISBLANK($E109),$G109="Yes"),1,$E109)*IF($H109="Yes",1,(1-$F109))</f>
        <v>3.6441300000000002E-3</v>
      </c>
      <c r="N109" s="113">
        <f>IF(ISBLANK($B109),_xlfn.XLOOKUP($A109,'2. TEUs &amp; Activities - EF'!$A$9:$A$190,'2. TEUs &amp; Activities - EF'!$M$9:$M$190),_xlfn.XLOOKUP($B109,'2. TEUs &amp; Activities - EF'!$B$9:$B$190,'2. TEUs &amp; Activities - EF'!$M$9:$M$190))*'3. Pollutant Emissions - EF'!$J109*IF(OR(ISBLANK($E109),$G109="Yes"),1,$E109)*IF($H109="Yes",1,(1-$F109))</f>
        <v>3.6112999999999998E-4</v>
      </c>
      <c r="O109" s="123">
        <f>IFERROR(IF(OR($C109="",$C109="No CAS"),INDEX('DEQ Pollutant List'!$D$7:$D$611,MATCH($D109,'DEQ Pollutant List'!$B$7:$B$611,0)),INDEX('DEQ Pollutant List'!$D$7:$D$611,MATCH($C109,'DEQ Pollutant List'!$A$7:$A$611,0))),"")</f>
        <v>403</v>
      </c>
    </row>
    <row r="110" spans="1:15" ht="15" x14ac:dyDescent="0.25">
      <c r="A110" s="113" t="s">
        <v>35</v>
      </c>
      <c r="B110" s="71" t="s">
        <v>43</v>
      </c>
      <c r="C110" s="114" t="s">
        <v>169</v>
      </c>
      <c r="D110" s="84" t="str">
        <f>IFERROR(IF(C110="No CAS","",INDEX('DEQ Pollutant List'!$B$7:$B$611,MATCH('3. Pollutant Emissions - EF'!C110,'DEQ Pollutant List'!$A$7:$A$611,0))),"")</f>
        <v>Anthracene</v>
      </c>
      <c r="E110" s="117"/>
      <c r="F110" s="118"/>
      <c r="G110" s="117" t="s">
        <v>42</v>
      </c>
      <c r="H110" s="125" t="s">
        <v>118</v>
      </c>
      <c r="I110" s="119">
        <v>2.6800000000000002E-6</v>
      </c>
      <c r="J110" s="79">
        <f t="shared" si="2"/>
        <v>2.6800000000000002E-6</v>
      </c>
      <c r="K110" s="88" t="s">
        <v>119</v>
      </c>
      <c r="L110" s="120" t="s">
        <v>120</v>
      </c>
      <c r="M110" s="71">
        <f>IF(ISBLANK($B110),_xlfn.XLOOKUP($A110,'2. TEUs &amp; Activities - EF'!$A$9:$A$190,'2. TEUs &amp; Activities - EF'!$J$9:$J$190),_xlfn.XLOOKUP($B110,'2. TEUs &amp; Activities - EF'!$B$9:$B$190,'2. TEUs &amp; Activities - EF'!$J$9:$J$190))*'3. Pollutant Emissions - EF'!$I110*IF(OR(ISBLANK($E110),$G110="Yes"),1,$E110)*IF($H110="Yes",1,(1-$F110))</f>
        <v>2.0823600000000001E-3</v>
      </c>
      <c r="N110" s="113">
        <f>IF(ISBLANK($B110),_xlfn.XLOOKUP($A110,'2. TEUs &amp; Activities - EF'!$A$9:$A$190,'2. TEUs &amp; Activities - EF'!$M$9:$M$190),_xlfn.XLOOKUP($B110,'2. TEUs &amp; Activities - EF'!$B$9:$B$190,'2. TEUs &amp; Activities - EF'!$M$9:$M$190))*'3. Pollutant Emissions - EF'!$J110*IF(OR(ISBLANK($E110),$G110="Yes"),1,$E110)*IF($H110="Yes",1,(1-$F110))</f>
        <v>2.0636000000000002E-4</v>
      </c>
      <c r="O110" s="123">
        <f>IFERROR(IF(OR($C110="",$C110="No CAS"),INDEX('DEQ Pollutant List'!$D$7:$D$611,MATCH($D110,'DEQ Pollutant List'!$B$7:$B$611,0)),INDEX('DEQ Pollutant List'!$D$7:$D$611,MATCH($C110,'DEQ Pollutant List'!$A$7:$A$611,0))),"")</f>
        <v>404</v>
      </c>
    </row>
    <row r="111" spans="1:15" ht="15" x14ac:dyDescent="0.25">
      <c r="A111" s="113" t="s">
        <v>35</v>
      </c>
      <c r="B111" s="71" t="s">
        <v>43</v>
      </c>
      <c r="C111" s="114" t="s">
        <v>170</v>
      </c>
      <c r="D111" s="84" t="str">
        <f>IFERROR(IF(C111="No CAS","",INDEX('DEQ Pollutant List'!$B$7:$B$611,MATCH('3. Pollutant Emissions - EF'!C111,'DEQ Pollutant List'!$A$7:$A$611,0))),"")</f>
        <v>Benz[a]anthracene</v>
      </c>
      <c r="E111" s="117"/>
      <c r="F111" s="118"/>
      <c r="G111" s="117" t="s">
        <v>42</v>
      </c>
      <c r="H111" s="125" t="s">
        <v>118</v>
      </c>
      <c r="I111" s="119">
        <v>8.1299999999999993E-8</v>
      </c>
      <c r="J111" s="79">
        <f t="shared" si="2"/>
        <v>8.1299999999999993E-8</v>
      </c>
      <c r="K111" s="88" t="s">
        <v>119</v>
      </c>
      <c r="L111" s="120" t="s">
        <v>120</v>
      </c>
      <c r="M111" s="71">
        <f>IF(ISBLANK($B111),_xlfn.XLOOKUP($A111,'2. TEUs &amp; Activities - EF'!$A$9:$A$190,'2. TEUs &amp; Activities - EF'!$J$9:$J$190),_xlfn.XLOOKUP($B111,'2. TEUs &amp; Activities - EF'!$B$9:$B$190,'2. TEUs &amp; Activities - EF'!$J$9:$J$190))*'3. Pollutant Emissions - EF'!$I111*IF(OR(ISBLANK($E111),$G111="Yes"),1,$E111)*IF($H111="Yes",1,(1-$F111))</f>
        <v>6.31701E-5</v>
      </c>
      <c r="N111" s="113">
        <f>IF(ISBLANK($B111),_xlfn.XLOOKUP($A111,'2. TEUs &amp; Activities - EF'!$A$9:$A$190,'2. TEUs &amp; Activities - EF'!$M$9:$M$190),_xlfn.XLOOKUP($B111,'2. TEUs &amp; Activities - EF'!$B$9:$B$190,'2. TEUs &amp; Activities - EF'!$M$9:$M$190))*'3. Pollutant Emissions - EF'!$J111*IF(OR(ISBLANK($E111),$G111="Yes"),1,$E111)*IF($H111="Yes",1,(1-$F111))</f>
        <v>6.2600999999999996E-6</v>
      </c>
      <c r="O111" s="123">
        <f>IFERROR(IF(OR($C111="",$C111="No CAS"),INDEX('DEQ Pollutant List'!$D$7:$D$611,MATCH($D111,'DEQ Pollutant List'!$B$7:$B$611,0)),INDEX('DEQ Pollutant List'!$D$7:$D$611,MATCH($C111,'DEQ Pollutant List'!$A$7:$A$611,0))),"")</f>
        <v>405</v>
      </c>
    </row>
    <row r="112" spans="1:15" ht="15" x14ac:dyDescent="0.25">
      <c r="A112" s="113" t="s">
        <v>35</v>
      </c>
      <c r="B112" s="71" t="s">
        <v>43</v>
      </c>
      <c r="C112" s="114" t="s">
        <v>92</v>
      </c>
      <c r="D112" s="84" t="str">
        <f>IFERROR(IF(C112="No CAS","",INDEX('DEQ Pollutant List'!$B$7:$B$611,MATCH('3. Pollutant Emissions - EF'!C112,'DEQ Pollutant List'!$A$7:$A$611,0))),"")</f>
        <v>Benzo[a]pyrene</v>
      </c>
      <c r="E112" s="117"/>
      <c r="F112" s="118"/>
      <c r="G112" s="117" t="s">
        <v>42</v>
      </c>
      <c r="H112" s="125" t="s">
        <v>118</v>
      </c>
      <c r="I112" s="119">
        <v>2.2199999999999999E-6</v>
      </c>
      <c r="J112" s="79">
        <f t="shared" si="2"/>
        <v>2.2199999999999999E-6</v>
      </c>
      <c r="K112" s="88" t="s">
        <v>119</v>
      </c>
      <c r="L112" s="120" t="s">
        <v>120</v>
      </c>
      <c r="M112" s="71">
        <f>IF(ISBLANK($B112),_xlfn.XLOOKUP($A112,'2. TEUs &amp; Activities - EF'!$A$9:$A$190,'2. TEUs &amp; Activities - EF'!$J$9:$J$190),_xlfn.XLOOKUP($B112,'2. TEUs &amp; Activities - EF'!$B$9:$B$190,'2. TEUs &amp; Activities - EF'!$J$9:$J$190))*'3. Pollutant Emissions - EF'!$I112*IF(OR(ISBLANK($E112),$G112="Yes"),1,$E112)*IF($H112="Yes",1,(1-$F112))</f>
        <v>1.7249399999999999E-3</v>
      </c>
      <c r="N112" s="113">
        <f>IF(ISBLANK($B112),_xlfn.XLOOKUP($A112,'2. TEUs &amp; Activities - EF'!$A$9:$A$190,'2. TEUs &amp; Activities - EF'!$M$9:$M$190),_xlfn.XLOOKUP($B112,'2. TEUs &amp; Activities - EF'!$B$9:$B$190,'2. TEUs &amp; Activities - EF'!$M$9:$M$190))*'3. Pollutant Emissions - EF'!$J112*IF(OR(ISBLANK($E112),$G112="Yes"),1,$E112)*IF($H112="Yes",1,(1-$F112))</f>
        <v>1.7093999999999999E-4</v>
      </c>
      <c r="O112" s="123">
        <f>IFERROR(IF(OR($C112="",$C112="No CAS"),INDEX('DEQ Pollutant List'!$D$7:$D$611,MATCH($D112,'DEQ Pollutant List'!$B$7:$B$611,0)),INDEX('DEQ Pollutant List'!$D$7:$D$611,MATCH($C112,'DEQ Pollutant List'!$A$7:$A$611,0))),"")</f>
        <v>406</v>
      </c>
    </row>
    <row r="113" spans="1:15" ht="15" x14ac:dyDescent="0.25">
      <c r="A113" s="113" t="s">
        <v>35</v>
      </c>
      <c r="B113" s="71" t="s">
        <v>43</v>
      </c>
      <c r="C113" s="114" t="s">
        <v>171</v>
      </c>
      <c r="D113" s="84" t="str">
        <f>IFERROR(IF(C113="No CAS","",INDEX('DEQ Pollutant List'!$B$7:$B$611,MATCH('3. Pollutant Emissions - EF'!C113,'DEQ Pollutant List'!$A$7:$A$611,0))),"")</f>
        <v>Benzo[b]fluoranthene</v>
      </c>
      <c r="E113" s="117"/>
      <c r="F113" s="118"/>
      <c r="G113" s="117" t="s">
        <v>42</v>
      </c>
      <c r="H113" s="125" t="s">
        <v>118</v>
      </c>
      <c r="I113" s="119">
        <v>1.42E-7</v>
      </c>
      <c r="J113" s="79">
        <f t="shared" si="2"/>
        <v>1.42E-7</v>
      </c>
      <c r="K113" s="88" t="s">
        <v>119</v>
      </c>
      <c r="L113" s="120" t="s">
        <v>120</v>
      </c>
      <c r="M113" s="71">
        <f>IF(ISBLANK($B113),_xlfn.XLOOKUP($A113,'2. TEUs &amp; Activities - EF'!$A$9:$A$190,'2. TEUs &amp; Activities - EF'!$J$9:$J$190),_xlfn.XLOOKUP($B113,'2. TEUs &amp; Activities - EF'!$B$9:$B$190,'2. TEUs &amp; Activities - EF'!$J$9:$J$190))*'3. Pollutant Emissions - EF'!$I113*IF(OR(ISBLANK($E113),$G113="Yes"),1,$E113)*IF($H113="Yes",1,(1-$F113))</f>
        <v>1.10334E-4</v>
      </c>
      <c r="N113" s="113">
        <f>IF(ISBLANK($B113),_xlfn.XLOOKUP($A113,'2. TEUs &amp; Activities - EF'!$A$9:$A$190,'2. TEUs &amp; Activities - EF'!$M$9:$M$190),_xlfn.XLOOKUP($B113,'2. TEUs &amp; Activities - EF'!$B$9:$B$190,'2. TEUs &amp; Activities - EF'!$M$9:$M$190))*'3. Pollutant Emissions - EF'!$J113*IF(OR(ISBLANK($E113),$G113="Yes"),1,$E113)*IF($H113="Yes",1,(1-$F113))</f>
        <v>1.0934000000000001E-5</v>
      </c>
      <c r="O113" s="123">
        <f>IFERROR(IF(OR($C113="",$C113="No CAS"),INDEX('DEQ Pollutant List'!$D$7:$D$611,MATCH($D113,'DEQ Pollutant List'!$B$7:$B$611,0)),INDEX('DEQ Pollutant List'!$D$7:$D$611,MATCH($C113,'DEQ Pollutant List'!$A$7:$A$611,0))),"")</f>
        <v>407</v>
      </c>
    </row>
    <row r="114" spans="1:15" ht="15" x14ac:dyDescent="0.25">
      <c r="A114" s="113" t="s">
        <v>35</v>
      </c>
      <c r="B114" s="71" t="s">
        <v>43</v>
      </c>
      <c r="C114" s="114" t="s">
        <v>172</v>
      </c>
      <c r="D114" s="84" t="str">
        <f>IFERROR(IF(C114="No CAS","",INDEX('DEQ Pollutant List'!$B$7:$B$611,MATCH('3. Pollutant Emissions - EF'!C114,'DEQ Pollutant List'!$A$7:$A$611,0))),"")</f>
        <v>Benzo[e]pyrene</v>
      </c>
      <c r="E114" s="117"/>
      <c r="F114" s="118"/>
      <c r="G114" s="117" t="s">
        <v>42</v>
      </c>
      <c r="H114" s="125" t="s">
        <v>118</v>
      </c>
      <c r="I114" s="119">
        <v>2.11E-7</v>
      </c>
      <c r="J114" s="79">
        <f t="shared" si="2"/>
        <v>2.11E-7</v>
      </c>
      <c r="K114" s="88" t="s">
        <v>119</v>
      </c>
      <c r="L114" s="120" t="s">
        <v>120</v>
      </c>
      <c r="M114" s="71">
        <f>IF(ISBLANK($B114),_xlfn.XLOOKUP($A114,'2. TEUs &amp; Activities - EF'!$A$9:$A$190,'2. TEUs &amp; Activities - EF'!$J$9:$J$190),_xlfn.XLOOKUP($B114,'2. TEUs &amp; Activities - EF'!$B$9:$B$190,'2. TEUs &amp; Activities - EF'!$J$9:$J$190))*'3. Pollutant Emissions - EF'!$I114*IF(OR(ISBLANK($E114),$G114="Yes"),1,$E114)*IF($H114="Yes",1,(1-$F114))</f>
        <v>1.6394700000000001E-4</v>
      </c>
      <c r="N114" s="113">
        <f>IF(ISBLANK($B114),_xlfn.XLOOKUP($A114,'2. TEUs &amp; Activities - EF'!$A$9:$A$190,'2. TEUs &amp; Activities - EF'!$M$9:$M$190),_xlfn.XLOOKUP($B114,'2. TEUs &amp; Activities - EF'!$B$9:$B$190,'2. TEUs &amp; Activities - EF'!$M$9:$M$190))*'3. Pollutant Emissions - EF'!$J114*IF(OR(ISBLANK($E114),$G114="Yes"),1,$E114)*IF($H114="Yes",1,(1-$F114))</f>
        <v>1.6246999999999999E-5</v>
      </c>
      <c r="O114" s="123">
        <f>IFERROR(IF(OR($C114="",$C114="No CAS"),INDEX('DEQ Pollutant List'!$D$7:$D$611,MATCH($D114,'DEQ Pollutant List'!$B$7:$B$611,0)),INDEX('DEQ Pollutant List'!$D$7:$D$611,MATCH($C114,'DEQ Pollutant List'!$A$7:$A$611,0))),"")</f>
        <v>409</v>
      </c>
    </row>
    <row r="115" spans="1:15" ht="15" x14ac:dyDescent="0.25">
      <c r="A115" s="113" t="s">
        <v>35</v>
      </c>
      <c r="B115" s="71" t="s">
        <v>43</v>
      </c>
      <c r="C115" s="114" t="s">
        <v>173</v>
      </c>
      <c r="D115" s="84" t="str">
        <f>IFERROR(IF(C115="No CAS","",INDEX('DEQ Pollutant List'!$B$7:$B$611,MATCH('3. Pollutant Emissions - EF'!C115,'DEQ Pollutant List'!$A$7:$A$611,0))),"")</f>
        <v>Benzo[g,h,i]perylene</v>
      </c>
      <c r="E115" s="117"/>
      <c r="F115" s="118"/>
      <c r="G115" s="117" t="s">
        <v>42</v>
      </c>
      <c r="H115" s="125" t="s">
        <v>118</v>
      </c>
      <c r="I115" s="119">
        <v>1.5099999999999999E-7</v>
      </c>
      <c r="J115" s="79">
        <f t="shared" si="2"/>
        <v>1.5099999999999999E-7</v>
      </c>
      <c r="K115" s="88" t="s">
        <v>119</v>
      </c>
      <c r="L115" s="120" t="s">
        <v>120</v>
      </c>
      <c r="M115" s="71">
        <f>IF(ISBLANK($B115),_xlfn.XLOOKUP($A115,'2. TEUs &amp; Activities - EF'!$A$9:$A$190,'2. TEUs &amp; Activities - EF'!$J$9:$J$190),_xlfn.XLOOKUP($B115,'2. TEUs &amp; Activities - EF'!$B$9:$B$190,'2. TEUs &amp; Activities - EF'!$J$9:$J$190))*'3. Pollutant Emissions - EF'!$I115*IF(OR(ISBLANK($E115),$G115="Yes"),1,$E115)*IF($H115="Yes",1,(1-$F115))</f>
        <v>1.17327E-4</v>
      </c>
      <c r="N115" s="113">
        <f>IF(ISBLANK($B115),_xlfn.XLOOKUP($A115,'2. TEUs &amp; Activities - EF'!$A$9:$A$190,'2. TEUs &amp; Activities - EF'!$M$9:$M$190),_xlfn.XLOOKUP($B115,'2. TEUs &amp; Activities - EF'!$B$9:$B$190,'2. TEUs &amp; Activities - EF'!$M$9:$M$190))*'3. Pollutant Emissions - EF'!$J115*IF(OR(ISBLANK($E115),$G115="Yes"),1,$E115)*IF($H115="Yes",1,(1-$F115))</f>
        <v>1.1626999999999999E-5</v>
      </c>
      <c r="O115" s="123">
        <f>IFERROR(IF(OR($C115="",$C115="No CAS"),INDEX('DEQ Pollutant List'!$D$7:$D$611,MATCH($D115,'DEQ Pollutant List'!$B$7:$B$611,0)),INDEX('DEQ Pollutant List'!$D$7:$D$611,MATCH($C115,'DEQ Pollutant List'!$A$7:$A$611,0))),"")</f>
        <v>410</v>
      </c>
    </row>
    <row r="116" spans="1:15" ht="15" x14ac:dyDescent="0.25">
      <c r="A116" s="113" t="s">
        <v>35</v>
      </c>
      <c r="B116" s="71" t="s">
        <v>43</v>
      </c>
      <c r="C116" s="114" t="s">
        <v>174</v>
      </c>
      <c r="D116" s="84" t="str">
        <f>IFERROR(IF(C116="No CAS","",INDEX('DEQ Pollutant List'!$B$7:$B$611,MATCH('3. Pollutant Emissions - EF'!C116,'DEQ Pollutant List'!$A$7:$A$611,0))),"")</f>
        <v>Benzo[j]fluoranthene</v>
      </c>
      <c r="E116" s="117"/>
      <c r="F116" s="118"/>
      <c r="G116" s="117" t="s">
        <v>42</v>
      </c>
      <c r="H116" s="125" t="s">
        <v>118</v>
      </c>
      <c r="I116" s="119">
        <v>1.5599999999999999E-7</v>
      </c>
      <c r="J116" s="79">
        <f t="shared" si="2"/>
        <v>1.5599999999999999E-7</v>
      </c>
      <c r="K116" s="88" t="s">
        <v>119</v>
      </c>
      <c r="L116" s="120" t="s">
        <v>120</v>
      </c>
      <c r="M116" s="71">
        <f>IF(ISBLANK($B116),_xlfn.XLOOKUP($A116,'2. TEUs &amp; Activities - EF'!$A$9:$A$190,'2. TEUs &amp; Activities - EF'!$J$9:$J$190),_xlfn.XLOOKUP($B116,'2. TEUs &amp; Activities - EF'!$B$9:$B$190,'2. TEUs &amp; Activities - EF'!$J$9:$J$190))*'3. Pollutant Emissions - EF'!$I116*IF(OR(ISBLANK($E116),$G116="Yes"),1,$E116)*IF($H116="Yes",1,(1-$F116))</f>
        <v>1.2121199999999999E-4</v>
      </c>
      <c r="N116" s="113">
        <f>IF(ISBLANK($B116),_xlfn.XLOOKUP($A116,'2. TEUs &amp; Activities - EF'!$A$9:$A$190,'2. TEUs &amp; Activities - EF'!$M$9:$M$190),_xlfn.XLOOKUP($B116,'2. TEUs &amp; Activities - EF'!$B$9:$B$190,'2. TEUs &amp; Activities - EF'!$M$9:$M$190))*'3. Pollutant Emissions - EF'!$J116*IF(OR(ISBLANK($E116),$G116="Yes"),1,$E116)*IF($H116="Yes",1,(1-$F116))</f>
        <v>1.2012E-5</v>
      </c>
      <c r="O116" s="123">
        <f>IFERROR(IF(OR($C116="",$C116="No CAS"),INDEX('DEQ Pollutant List'!$D$7:$D$611,MATCH($D116,'DEQ Pollutant List'!$B$7:$B$611,0)),INDEX('DEQ Pollutant List'!$D$7:$D$611,MATCH($C116,'DEQ Pollutant List'!$A$7:$A$611,0))),"")</f>
        <v>411</v>
      </c>
    </row>
    <row r="117" spans="1:15" ht="15" x14ac:dyDescent="0.25">
      <c r="A117" s="113" t="s">
        <v>35</v>
      </c>
      <c r="B117" s="71" t="s">
        <v>43</v>
      </c>
      <c r="C117" s="114" t="s">
        <v>175</v>
      </c>
      <c r="D117" s="84" t="str">
        <f>IFERROR(IF(C117="No CAS","",INDEX('DEQ Pollutant List'!$B$7:$B$611,MATCH('3. Pollutant Emissions - EF'!C117,'DEQ Pollutant List'!$A$7:$A$611,0))),"")</f>
        <v>Benzo[k]fluoranthene</v>
      </c>
      <c r="E117" s="117"/>
      <c r="F117" s="118"/>
      <c r="G117" s="117" t="s">
        <v>42</v>
      </c>
      <c r="H117" s="125" t="s">
        <v>118</v>
      </c>
      <c r="I117" s="119">
        <v>5.1800000000000001E-8</v>
      </c>
      <c r="J117" s="79">
        <f t="shared" si="2"/>
        <v>5.1800000000000001E-8</v>
      </c>
      <c r="K117" s="88" t="s">
        <v>119</v>
      </c>
      <c r="L117" s="120" t="s">
        <v>120</v>
      </c>
      <c r="M117" s="71">
        <f>IF(ISBLANK($B117),_xlfn.XLOOKUP($A117,'2. TEUs &amp; Activities - EF'!$A$9:$A$190,'2. TEUs &amp; Activities - EF'!$J$9:$J$190),_xlfn.XLOOKUP($B117,'2. TEUs &amp; Activities - EF'!$B$9:$B$190,'2. TEUs &amp; Activities - EF'!$J$9:$J$190))*'3. Pollutant Emissions - EF'!$I117*IF(OR(ISBLANK($E117),$G117="Yes"),1,$E117)*IF($H117="Yes",1,(1-$F117))</f>
        <v>4.02486E-5</v>
      </c>
      <c r="N117" s="113">
        <f>IF(ISBLANK($B117),_xlfn.XLOOKUP($A117,'2. TEUs &amp; Activities - EF'!$A$9:$A$190,'2. TEUs &amp; Activities - EF'!$M$9:$M$190),_xlfn.XLOOKUP($B117,'2. TEUs &amp; Activities - EF'!$B$9:$B$190,'2. TEUs &amp; Activities - EF'!$M$9:$M$190))*'3. Pollutant Emissions - EF'!$J117*IF(OR(ISBLANK($E117),$G117="Yes"),1,$E117)*IF($H117="Yes",1,(1-$F117))</f>
        <v>3.9886000000000002E-6</v>
      </c>
      <c r="O117" s="123">
        <f>IFERROR(IF(OR($C117="",$C117="No CAS"),INDEX('DEQ Pollutant List'!$D$7:$D$611,MATCH($D117,'DEQ Pollutant List'!$B$7:$B$611,0)),INDEX('DEQ Pollutant List'!$D$7:$D$611,MATCH($C117,'DEQ Pollutant List'!$A$7:$A$611,0))),"")</f>
        <v>412</v>
      </c>
    </row>
    <row r="118" spans="1:15" ht="15" x14ac:dyDescent="0.25">
      <c r="A118" s="113" t="s">
        <v>35</v>
      </c>
      <c r="B118" s="71" t="s">
        <v>43</v>
      </c>
      <c r="C118" s="114" t="s">
        <v>176</v>
      </c>
      <c r="D118" s="84" t="str">
        <f>IFERROR(IF(C118="No CAS","",INDEX('DEQ Pollutant List'!$B$7:$B$611,MATCH('3. Pollutant Emissions - EF'!C118,'DEQ Pollutant List'!$A$7:$A$611,0))),"")</f>
        <v>Chrysene</v>
      </c>
      <c r="E118" s="117"/>
      <c r="F118" s="118"/>
      <c r="G118" s="117" t="s">
        <v>42</v>
      </c>
      <c r="H118" s="125" t="s">
        <v>118</v>
      </c>
      <c r="I118" s="119">
        <v>7.9000000000000006E-8</v>
      </c>
      <c r="J118" s="79">
        <f t="shared" si="2"/>
        <v>7.9000000000000006E-8</v>
      </c>
      <c r="K118" s="88" t="s">
        <v>119</v>
      </c>
      <c r="L118" s="120" t="s">
        <v>120</v>
      </c>
      <c r="M118" s="71">
        <f>IF(ISBLANK($B118),_xlfn.XLOOKUP($A118,'2. TEUs &amp; Activities - EF'!$A$9:$A$190,'2. TEUs &amp; Activities - EF'!$J$9:$J$190),_xlfn.XLOOKUP($B118,'2. TEUs &amp; Activities - EF'!$B$9:$B$190,'2. TEUs &amp; Activities - EF'!$J$9:$J$190))*'3. Pollutant Emissions - EF'!$I118*IF(OR(ISBLANK($E118),$G118="Yes"),1,$E118)*IF($H118="Yes",1,(1-$F118))</f>
        <v>6.1383000000000005E-5</v>
      </c>
      <c r="N118" s="113">
        <f>IF(ISBLANK($B118),_xlfn.XLOOKUP($A118,'2. TEUs &amp; Activities - EF'!$A$9:$A$190,'2. TEUs &amp; Activities - EF'!$M$9:$M$190),_xlfn.XLOOKUP($B118,'2. TEUs &amp; Activities - EF'!$B$9:$B$190,'2. TEUs &amp; Activities - EF'!$M$9:$M$190))*'3. Pollutant Emissions - EF'!$J118*IF(OR(ISBLANK($E118),$G118="Yes"),1,$E118)*IF($H118="Yes",1,(1-$F118))</f>
        <v>6.0830000000000009E-6</v>
      </c>
      <c r="O118" s="123">
        <f>IFERROR(IF(OR($C118="",$C118="No CAS"),INDEX('DEQ Pollutant List'!$D$7:$D$611,MATCH($D118,'DEQ Pollutant List'!$B$7:$B$611,0)),INDEX('DEQ Pollutant List'!$D$7:$D$611,MATCH($C118,'DEQ Pollutant List'!$A$7:$A$611,0))),"")</f>
        <v>414</v>
      </c>
    </row>
    <row r="119" spans="1:15" ht="15" x14ac:dyDescent="0.25">
      <c r="A119" s="113" t="s">
        <v>35</v>
      </c>
      <c r="B119" s="71" t="s">
        <v>43</v>
      </c>
      <c r="C119" s="114" t="s">
        <v>177</v>
      </c>
      <c r="D119" s="84" t="str">
        <f>IFERROR(IF(C119="No CAS","",INDEX('DEQ Pollutant List'!$B$7:$B$611,MATCH('3. Pollutant Emissions - EF'!C119,'DEQ Pollutant List'!$A$7:$A$611,0))),"")</f>
        <v>Fluoranthene</v>
      </c>
      <c r="E119" s="117"/>
      <c r="F119" s="118"/>
      <c r="G119" s="117" t="s">
        <v>42</v>
      </c>
      <c r="H119" s="125" t="s">
        <v>118</v>
      </c>
      <c r="I119" s="119">
        <v>1.6700000000000001E-6</v>
      </c>
      <c r="J119" s="79">
        <f t="shared" si="2"/>
        <v>1.6700000000000001E-6</v>
      </c>
      <c r="K119" s="88" t="s">
        <v>119</v>
      </c>
      <c r="L119" s="120" t="s">
        <v>120</v>
      </c>
      <c r="M119" s="71">
        <f>IF(ISBLANK($B119),_xlfn.XLOOKUP($A119,'2. TEUs &amp; Activities - EF'!$A$9:$A$190,'2. TEUs &amp; Activities - EF'!$J$9:$J$190),_xlfn.XLOOKUP($B119,'2. TEUs &amp; Activities - EF'!$B$9:$B$190,'2. TEUs &amp; Activities - EF'!$J$9:$J$190))*'3. Pollutant Emissions - EF'!$I119*IF(OR(ISBLANK($E119),$G119="Yes"),1,$E119)*IF($H119="Yes",1,(1-$F119))</f>
        <v>1.2975900000000002E-3</v>
      </c>
      <c r="N119" s="113">
        <f>IF(ISBLANK($B119),_xlfn.XLOOKUP($A119,'2. TEUs &amp; Activities - EF'!$A$9:$A$190,'2. TEUs &amp; Activities - EF'!$M$9:$M$190),_xlfn.XLOOKUP($B119,'2. TEUs &amp; Activities - EF'!$B$9:$B$190,'2. TEUs &amp; Activities - EF'!$M$9:$M$190))*'3. Pollutant Emissions - EF'!$J119*IF(OR(ISBLANK($E119),$G119="Yes"),1,$E119)*IF($H119="Yes",1,(1-$F119))</f>
        <v>1.2859000000000001E-4</v>
      </c>
      <c r="O119" s="123">
        <f>IFERROR(IF(OR($C119="",$C119="No CAS"),INDEX('DEQ Pollutant List'!$D$7:$D$611,MATCH($D119,'DEQ Pollutant List'!$B$7:$B$611,0)),INDEX('DEQ Pollutant List'!$D$7:$D$611,MATCH($C119,'DEQ Pollutant List'!$A$7:$A$611,0))),"")</f>
        <v>424</v>
      </c>
    </row>
    <row r="120" spans="1:15" ht="15" x14ac:dyDescent="0.25">
      <c r="A120" s="113" t="s">
        <v>35</v>
      </c>
      <c r="B120" s="71" t="s">
        <v>43</v>
      </c>
      <c r="C120" s="114" t="s">
        <v>178</v>
      </c>
      <c r="D120" s="84" t="str">
        <f>IFERROR(IF(C120="No CAS","",INDEX('DEQ Pollutant List'!$B$7:$B$611,MATCH('3. Pollutant Emissions - EF'!C120,'DEQ Pollutant List'!$A$7:$A$611,0))),"")</f>
        <v>Fluorene</v>
      </c>
      <c r="E120" s="117"/>
      <c r="F120" s="118"/>
      <c r="G120" s="117" t="s">
        <v>42</v>
      </c>
      <c r="H120" s="125" t="s">
        <v>118</v>
      </c>
      <c r="I120" s="119">
        <v>3.01E-6</v>
      </c>
      <c r="J120" s="79">
        <f t="shared" si="2"/>
        <v>3.01E-6</v>
      </c>
      <c r="K120" s="88" t="s">
        <v>119</v>
      </c>
      <c r="L120" s="120" t="s">
        <v>120</v>
      </c>
      <c r="M120" s="71">
        <f>IF(ISBLANK($B120),_xlfn.XLOOKUP($A120,'2. TEUs &amp; Activities - EF'!$A$9:$A$190,'2. TEUs &amp; Activities - EF'!$J$9:$J$190),_xlfn.XLOOKUP($B120,'2. TEUs &amp; Activities - EF'!$B$9:$B$190,'2. TEUs &amp; Activities - EF'!$J$9:$J$190))*'3. Pollutant Emissions - EF'!$I120*IF(OR(ISBLANK($E120),$G120="Yes"),1,$E120)*IF($H120="Yes",1,(1-$F120))</f>
        <v>2.33877E-3</v>
      </c>
      <c r="N120" s="113">
        <f>IF(ISBLANK($B120),_xlfn.XLOOKUP($A120,'2. TEUs &amp; Activities - EF'!$A$9:$A$190,'2. TEUs &amp; Activities - EF'!$M$9:$M$190),_xlfn.XLOOKUP($B120,'2. TEUs &amp; Activities - EF'!$B$9:$B$190,'2. TEUs &amp; Activities - EF'!$M$9:$M$190))*'3. Pollutant Emissions - EF'!$J120*IF(OR(ISBLANK($E120),$G120="Yes"),1,$E120)*IF($H120="Yes",1,(1-$F120))</f>
        <v>2.3177000000000001E-4</v>
      </c>
      <c r="O120" s="123">
        <f>IFERROR(IF(OR($C120="",$C120="No CAS"),INDEX('DEQ Pollutant List'!$D$7:$D$611,MATCH($D120,'DEQ Pollutant List'!$B$7:$B$611,0)),INDEX('DEQ Pollutant List'!$D$7:$D$611,MATCH($C120,'DEQ Pollutant List'!$A$7:$A$611,0))),"")</f>
        <v>425</v>
      </c>
    </row>
    <row r="121" spans="1:15" ht="15" x14ac:dyDescent="0.25">
      <c r="A121" s="113" t="s">
        <v>35</v>
      </c>
      <c r="B121" s="71" t="s">
        <v>43</v>
      </c>
      <c r="C121" s="114" t="s">
        <v>179</v>
      </c>
      <c r="D121" s="84" t="str">
        <f>IFERROR(IF(C121="No CAS","",INDEX('DEQ Pollutant List'!$B$7:$B$611,MATCH('3. Pollutant Emissions - EF'!C121,'DEQ Pollutant List'!$A$7:$A$611,0))),"")</f>
        <v>Indeno[1,2,3-cd]pyrene</v>
      </c>
      <c r="E121" s="117"/>
      <c r="F121" s="118"/>
      <c r="G121" s="117" t="s">
        <v>42</v>
      </c>
      <c r="H121" s="125" t="s">
        <v>118</v>
      </c>
      <c r="I121" s="119">
        <v>1.02E-7</v>
      </c>
      <c r="J121" s="79">
        <f t="shared" si="2"/>
        <v>1.02E-7</v>
      </c>
      <c r="K121" s="88" t="s">
        <v>119</v>
      </c>
      <c r="L121" s="120" t="s">
        <v>120</v>
      </c>
      <c r="M121" s="71">
        <f>IF(ISBLANK($B121),_xlfn.XLOOKUP($A121,'2. TEUs &amp; Activities - EF'!$A$9:$A$190,'2. TEUs &amp; Activities - EF'!$J$9:$J$190),_xlfn.XLOOKUP($B121,'2. TEUs &amp; Activities - EF'!$B$9:$B$190,'2. TEUs &amp; Activities - EF'!$J$9:$J$190))*'3. Pollutant Emissions - EF'!$I121*IF(OR(ISBLANK($E121),$G121="Yes"),1,$E121)*IF($H121="Yes",1,(1-$F121))</f>
        <v>7.9253999999999997E-5</v>
      </c>
      <c r="N121" s="113">
        <f>IF(ISBLANK($B121),_xlfn.XLOOKUP($A121,'2. TEUs &amp; Activities - EF'!$A$9:$A$190,'2. TEUs &amp; Activities - EF'!$M$9:$M$190),_xlfn.XLOOKUP($B121,'2. TEUs &amp; Activities - EF'!$B$9:$B$190,'2. TEUs &amp; Activities - EF'!$M$9:$M$190))*'3. Pollutant Emissions - EF'!$J121*IF(OR(ISBLANK($E121),$G121="Yes"),1,$E121)*IF($H121="Yes",1,(1-$F121))</f>
        <v>7.8539999999999997E-6</v>
      </c>
      <c r="O121" s="123">
        <f>IFERROR(IF(OR($C121="",$C121="No CAS"),INDEX('DEQ Pollutant List'!$D$7:$D$611,MATCH($D121,'DEQ Pollutant List'!$B$7:$B$611,0)),INDEX('DEQ Pollutant List'!$D$7:$D$611,MATCH($C121,'DEQ Pollutant List'!$A$7:$A$611,0))),"")</f>
        <v>426</v>
      </c>
    </row>
    <row r="122" spans="1:15" ht="15" x14ac:dyDescent="0.25">
      <c r="A122" s="113" t="s">
        <v>35</v>
      </c>
      <c r="B122" s="71" t="s">
        <v>43</v>
      </c>
      <c r="C122" s="114" t="s">
        <v>93</v>
      </c>
      <c r="D122" s="84" t="str">
        <f>IFERROR(IF(C122="No CAS","",INDEX('DEQ Pollutant List'!$B$7:$B$611,MATCH('3. Pollutant Emissions - EF'!C122,'DEQ Pollutant List'!$A$7:$A$611,0))),"")</f>
        <v>Naphthalene</v>
      </c>
      <c r="E122" s="117"/>
      <c r="F122" s="118"/>
      <c r="G122" s="117" t="s">
        <v>42</v>
      </c>
      <c r="H122" s="125" t="s">
        <v>118</v>
      </c>
      <c r="I122" s="119">
        <v>9.9599999999999995E-5</v>
      </c>
      <c r="J122" s="79">
        <f t="shared" si="2"/>
        <v>9.9599999999999995E-5</v>
      </c>
      <c r="K122" s="88" t="s">
        <v>119</v>
      </c>
      <c r="L122" s="120" t="s">
        <v>120</v>
      </c>
      <c r="M122" s="71">
        <f>IF(ISBLANK($B122),_xlfn.XLOOKUP($A122,'2. TEUs &amp; Activities - EF'!$A$9:$A$190,'2. TEUs &amp; Activities - EF'!$J$9:$J$190),_xlfn.XLOOKUP($B122,'2. TEUs &amp; Activities - EF'!$B$9:$B$190,'2. TEUs &amp; Activities - EF'!$J$9:$J$190))*'3. Pollutant Emissions - EF'!$I122*IF(OR(ISBLANK($E122),$G122="Yes"),1,$E122)*IF($H122="Yes",1,(1-$F122))</f>
        <v>7.7389199999999991E-2</v>
      </c>
      <c r="N122" s="113">
        <f>IF(ISBLANK($B122),_xlfn.XLOOKUP($A122,'2. TEUs &amp; Activities - EF'!$A$9:$A$190,'2. TEUs &amp; Activities - EF'!$M$9:$M$190),_xlfn.XLOOKUP($B122,'2. TEUs &amp; Activities - EF'!$B$9:$B$190,'2. TEUs &amp; Activities - EF'!$M$9:$M$190))*'3. Pollutant Emissions - EF'!$J122*IF(OR(ISBLANK($E122),$G122="Yes"),1,$E122)*IF($H122="Yes",1,(1-$F122))</f>
        <v>7.6691999999999993E-3</v>
      </c>
      <c r="O122" s="123">
        <f>IFERROR(IF(OR($C122="",$C122="No CAS"),INDEX('DEQ Pollutant List'!$D$7:$D$611,MATCH($D122,'DEQ Pollutant List'!$B$7:$B$611,0)),INDEX('DEQ Pollutant List'!$D$7:$D$611,MATCH($C122,'DEQ Pollutant List'!$A$7:$A$611,0))),"")</f>
        <v>428</v>
      </c>
    </row>
    <row r="123" spans="1:15" ht="15" x14ac:dyDescent="0.25">
      <c r="A123" s="113" t="s">
        <v>35</v>
      </c>
      <c r="B123" s="71" t="s">
        <v>43</v>
      </c>
      <c r="C123" s="114" t="s">
        <v>180</v>
      </c>
      <c r="D123" s="84" t="str">
        <f>IFERROR(IF(C123="No CAS","",INDEX('DEQ Pollutant List'!$B$7:$B$611,MATCH('3. Pollutant Emissions - EF'!C123,'DEQ Pollutant List'!$A$7:$A$611,0))),"")</f>
        <v>Perylene</v>
      </c>
      <c r="E123" s="117"/>
      <c r="F123" s="118"/>
      <c r="G123" s="117" t="s">
        <v>42</v>
      </c>
      <c r="H123" s="125" t="s">
        <v>118</v>
      </c>
      <c r="I123" s="119">
        <v>3.2000000000000002E-8</v>
      </c>
      <c r="J123" s="79">
        <f t="shared" si="2"/>
        <v>3.2000000000000002E-8</v>
      </c>
      <c r="K123" s="88" t="s">
        <v>119</v>
      </c>
      <c r="L123" s="120" t="s">
        <v>120</v>
      </c>
      <c r="M123" s="71">
        <f>IF(ISBLANK($B123),_xlfn.XLOOKUP($A123,'2. TEUs &amp; Activities - EF'!$A$9:$A$190,'2. TEUs &amp; Activities - EF'!$J$9:$J$190),_xlfn.XLOOKUP($B123,'2. TEUs &amp; Activities - EF'!$B$9:$B$190,'2. TEUs &amp; Activities - EF'!$J$9:$J$190))*'3. Pollutant Emissions - EF'!$I123*IF(OR(ISBLANK($E123),$G123="Yes"),1,$E123)*IF($H123="Yes",1,(1-$F123))</f>
        <v>2.4864000000000001E-5</v>
      </c>
      <c r="N123" s="113">
        <f>IF(ISBLANK($B123),_xlfn.XLOOKUP($A123,'2. TEUs &amp; Activities - EF'!$A$9:$A$190,'2. TEUs &amp; Activities - EF'!$M$9:$M$190),_xlfn.XLOOKUP($B123,'2. TEUs &amp; Activities - EF'!$B$9:$B$190,'2. TEUs &amp; Activities - EF'!$M$9:$M$190))*'3. Pollutant Emissions - EF'!$J123*IF(OR(ISBLANK($E123),$G123="Yes"),1,$E123)*IF($H123="Yes",1,(1-$F123))</f>
        <v>2.464E-6</v>
      </c>
      <c r="O123" s="123">
        <f>IFERROR(IF(OR($C123="",$C123="No CAS"),INDEX('DEQ Pollutant List'!$D$7:$D$611,MATCH($D123,'DEQ Pollutant List'!$B$7:$B$611,0)),INDEX('DEQ Pollutant List'!$D$7:$D$611,MATCH($C123,'DEQ Pollutant List'!$A$7:$A$611,0))),"")</f>
        <v>429</v>
      </c>
    </row>
    <row r="124" spans="1:15" ht="15" x14ac:dyDescent="0.25">
      <c r="A124" s="113" t="s">
        <v>35</v>
      </c>
      <c r="B124" s="71" t="s">
        <v>43</v>
      </c>
      <c r="C124" s="114" t="s">
        <v>181</v>
      </c>
      <c r="D124" s="84" t="str">
        <f>IFERROR(IF(C124="No CAS","",INDEX('DEQ Pollutant List'!$B$7:$B$611,MATCH('3. Pollutant Emissions - EF'!C124,'DEQ Pollutant List'!$A$7:$A$611,0))),"")</f>
        <v>Phenanthrene</v>
      </c>
      <c r="E124" s="117"/>
      <c r="F124" s="118"/>
      <c r="G124" s="117" t="s">
        <v>42</v>
      </c>
      <c r="H124" s="125" t="s">
        <v>118</v>
      </c>
      <c r="I124" s="119">
        <v>6.46E-6</v>
      </c>
      <c r="J124" s="79">
        <f t="shared" si="2"/>
        <v>6.46E-6</v>
      </c>
      <c r="K124" s="88" t="s">
        <v>119</v>
      </c>
      <c r="L124" s="120" t="s">
        <v>120</v>
      </c>
      <c r="M124" s="71">
        <f>IF(ISBLANK($B124),_xlfn.XLOOKUP($A124,'2. TEUs &amp; Activities - EF'!$A$9:$A$190,'2. TEUs &amp; Activities - EF'!$J$9:$J$190),_xlfn.XLOOKUP($B124,'2. TEUs &amp; Activities - EF'!$B$9:$B$190,'2. TEUs &amp; Activities - EF'!$J$9:$J$190))*'3. Pollutant Emissions - EF'!$I124*IF(OR(ISBLANK($E124),$G124="Yes"),1,$E124)*IF($H124="Yes",1,(1-$F124))</f>
        <v>5.0194200000000001E-3</v>
      </c>
      <c r="N124" s="113">
        <f>IF(ISBLANK($B124),_xlfn.XLOOKUP($A124,'2. TEUs &amp; Activities - EF'!$A$9:$A$190,'2. TEUs &amp; Activities - EF'!$M$9:$M$190),_xlfn.XLOOKUP($B124,'2. TEUs &amp; Activities - EF'!$B$9:$B$190,'2. TEUs &amp; Activities - EF'!$M$9:$M$190))*'3. Pollutant Emissions - EF'!$J124*IF(OR(ISBLANK($E124),$G124="Yes"),1,$E124)*IF($H124="Yes",1,(1-$F124))</f>
        <v>4.9742000000000005E-4</v>
      </c>
      <c r="O124" s="123">
        <f>IFERROR(IF(OR($C124="",$C124="No CAS"),INDEX('DEQ Pollutant List'!$D$7:$D$611,MATCH($D124,'DEQ Pollutant List'!$B$7:$B$611,0)),INDEX('DEQ Pollutant List'!$D$7:$D$611,MATCH($C124,'DEQ Pollutant List'!$A$7:$A$611,0))),"")</f>
        <v>430</v>
      </c>
    </row>
    <row r="125" spans="1:15" ht="15" x14ac:dyDescent="0.25">
      <c r="A125" s="113" t="s">
        <v>35</v>
      </c>
      <c r="B125" s="71" t="s">
        <v>43</v>
      </c>
      <c r="C125" s="114" t="s">
        <v>182</v>
      </c>
      <c r="D125" s="84" t="str">
        <f>IFERROR(IF(C125="No CAS","",INDEX('DEQ Pollutant List'!$B$7:$B$611,MATCH('3. Pollutant Emissions - EF'!C125,'DEQ Pollutant List'!$A$7:$A$611,0))),"")</f>
        <v>Pyrene</v>
      </c>
      <c r="E125" s="117"/>
      <c r="F125" s="118"/>
      <c r="G125" s="117" t="s">
        <v>42</v>
      </c>
      <c r="H125" s="125" t="s">
        <v>118</v>
      </c>
      <c r="I125" s="119">
        <v>3.54E-6</v>
      </c>
      <c r="J125" s="79">
        <f t="shared" si="2"/>
        <v>3.54E-6</v>
      </c>
      <c r="K125" s="88" t="s">
        <v>119</v>
      </c>
      <c r="L125" s="120" t="s">
        <v>120</v>
      </c>
      <c r="M125" s="71">
        <f>IF(ISBLANK($B125),_xlfn.XLOOKUP($A125,'2. TEUs &amp; Activities - EF'!$A$9:$A$190,'2. TEUs &amp; Activities - EF'!$J$9:$J$190),_xlfn.XLOOKUP($B125,'2. TEUs &amp; Activities - EF'!$B$9:$B$190,'2. TEUs &amp; Activities - EF'!$J$9:$J$190))*'3. Pollutant Emissions - EF'!$I125*IF(OR(ISBLANK($E125),$G125="Yes"),1,$E125)*IF($H125="Yes",1,(1-$F125))</f>
        <v>2.7505799999999999E-3</v>
      </c>
      <c r="N125" s="113">
        <f>IF(ISBLANK($B125),_xlfn.XLOOKUP($A125,'2. TEUs &amp; Activities - EF'!$A$9:$A$190,'2. TEUs &amp; Activities - EF'!$M$9:$M$190),_xlfn.XLOOKUP($B125,'2. TEUs &amp; Activities - EF'!$B$9:$B$190,'2. TEUs &amp; Activities - EF'!$M$9:$M$190))*'3. Pollutant Emissions - EF'!$J125*IF(OR(ISBLANK($E125),$G125="Yes"),1,$E125)*IF($H125="Yes",1,(1-$F125))</f>
        <v>2.7258000000000002E-4</v>
      </c>
      <c r="O125" s="123">
        <f>IFERROR(IF(OR($C125="",$C125="No CAS"),INDEX('DEQ Pollutant List'!$D$7:$D$611,MATCH($D125,'DEQ Pollutant List'!$B$7:$B$611,0)),INDEX('DEQ Pollutant List'!$D$7:$D$611,MATCH($C125,'DEQ Pollutant List'!$A$7:$A$611,0))),"")</f>
        <v>431</v>
      </c>
    </row>
    <row r="126" spans="1:15" ht="15" x14ac:dyDescent="0.25">
      <c r="A126" s="113" t="s">
        <v>35</v>
      </c>
      <c r="B126" s="71" t="s">
        <v>43</v>
      </c>
      <c r="C126" s="114" t="s">
        <v>183</v>
      </c>
      <c r="D126" s="84" t="str">
        <f>IFERROR(IF(C126="No CAS","",INDEX('DEQ Pollutant List'!$B$7:$B$611,MATCH('3. Pollutant Emissions - EF'!C126,'DEQ Pollutant List'!$A$7:$A$611,0))),"")</f>
        <v>2,3,7,8-Tetrachlorodibenzo-p-dioxin (TCDD)</v>
      </c>
      <c r="E126" s="117"/>
      <c r="F126" s="118"/>
      <c r="G126" s="117" t="s">
        <v>42</v>
      </c>
      <c r="H126" s="125" t="s">
        <v>118</v>
      </c>
      <c r="I126" s="119">
        <v>9.5300000000000008E-13</v>
      </c>
      <c r="J126" s="79">
        <f t="shared" si="2"/>
        <v>9.5300000000000008E-13</v>
      </c>
      <c r="K126" s="88" t="s">
        <v>119</v>
      </c>
      <c r="L126" s="120" t="s">
        <v>120</v>
      </c>
      <c r="M126" s="71">
        <f>IF(ISBLANK($B126),_xlfn.XLOOKUP($A126,'2. TEUs &amp; Activities - EF'!$A$9:$A$190,'2. TEUs &amp; Activities - EF'!$J$9:$J$190),_xlfn.XLOOKUP($B126,'2. TEUs &amp; Activities - EF'!$B$9:$B$190,'2. TEUs &amp; Activities - EF'!$J$9:$J$190))*'3. Pollutant Emissions - EF'!$I126*IF(OR(ISBLANK($E126),$G126="Yes"),1,$E126)*IF($H126="Yes",1,(1-$F126))</f>
        <v>7.4048100000000002E-10</v>
      </c>
      <c r="N126" s="113">
        <f>IF(ISBLANK($B126),_xlfn.XLOOKUP($A126,'2. TEUs &amp; Activities - EF'!$A$9:$A$190,'2. TEUs &amp; Activities - EF'!$M$9:$M$190),_xlfn.XLOOKUP($B126,'2. TEUs &amp; Activities - EF'!$B$9:$B$190,'2. TEUs &amp; Activities - EF'!$M$9:$M$190))*'3. Pollutant Emissions - EF'!$J126*IF(OR(ISBLANK($E126),$G126="Yes"),1,$E126)*IF($H126="Yes",1,(1-$F126))</f>
        <v>7.3381000000000005E-11</v>
      </c>
      <c r="O126" s="123">
        <f>IFERROR(IF(OR($C126="",$C126="No CAS"),INDEX('DEQ Pollutant List'!$D$7:$D$611,MATCH($D126,'DEQ Pollutant List'!$B$7:$B$611,0)),INDEX('DEQ Pollutant List'!$D$7:$D$611,MATCH($C126,'DEQ Pollutant List'!$A$7:$A$611,0))),"")</f>
        <v>527</v>
      </c>
    </row>
    <row r="127" spans="1:15" ht="15" x14ac:dyDescent="0.25">
      <c r="A127" s="113" t="s">
        <v>35</v>
      </c>
      <c r="B127" s="71" t="s">
        <v>43</v>
      </c>
      <c r="C127" s="114" t="s">
        <v>184</v>
      </c>
      <c r="D127" s="84" t="str">
        <f>IFERROR(IF(C127="No CAS","",INDEX('DEQ Pollutant List'!$B$7:$B$611,MATCH('3. Pollutant Emissions - EF'!C127,'DEQ Pollutant List'!$A$7:$A$611,0))),"")</f>
        <v>1,2,3,7,8-Pentachlorodibenzo-p-dioxin (PeCDD)</v>
      </c>
      <c r="E127" s="117"/>
      <c r="F127" s="118"/>
      <c r="G127" s="117" t="s">
        <v>42</v>
      </c>
      <c r="H127" s="125" t="s">
        <v>118</v>
      </c>
      <c r="I127" s="119">
        <v>1.33E-12</v>
      </c>
      <c r="J127" s="79">
        <f t="shared" si="2"/>
        <v>1.33E-12</v>
      </c>
      <c r="K127" s="88" t="s">
        <v>119</v>
      </c>
      <c r="L127" s="120" t="s">
        <v>120</v>
      </c>
      <c r="M127" s="71">
        <f>IF(ISBLANK($B127),_xlfn.XLOOKUP($A127,'2. TEUs &amp; Activities - EF'!$A$9:$A$190,'2. TEUs &amp; Activities - EF'!$J$9:$J$190),_xlfn.XLOOKUP($B127,'2. TEUs &amp; Activities - EF'!$B$9:$B$190,'2. TEUs &amp; Activities - EF'!$J$9:$J$190))*'3. Pollutant Emissions - EF'!$I127*IF(OR(ISBLANK($E127),$G127="Yes"),1,$E127)*IF($H127="Yes",1,(1-$F127))</f>
        <v>1.0334100000000001E-9</v>
      </c>
      <c r="N127" s="113">
        <f>IF(ISBLANK($B127),_xlfn.XLOOKUP($A127,'2. TEUs &amp; Activities - EF'!$A$9:$A$190,'2. TEUs &amp; Activities - EF'!$M$9:$M$190),_xlfn.XLOOKUP($B127,'2. TEUs &amp; Activities - EF'!$B$9:$B$190,'2. TEUs &amp; Activities - EF'!$M$9:$M$190))*'3. Pollutant Emissions - EF'!$J127*IF(OR(ISBLANK($E127),$G127="Yes"),1,$E127)*IF($H127="Yes",1,(1-$F127))</f>
        <v>1.0241E-10</v>
      </c>
      <c r="O127" s="123">
        <f>IFERROR(IF(OR($C127="",$C127="No CAS"),INDEX('DEQ Pollutant List'!$D$7:$D$611,MATCH($D127,'DEQ Pollutant List'!$B$7:$B$611,0)),INDEX('DEQ Pollutant List'!$D$7:$D$611,MATCH($C127,'DEQ Pollutant List'!$A$7:$A$611,0))),"")</f>
        <v>528</v>
      </c>
    </row>
    <row r="128" spans="1:15" ht="15" x14ac:dyDescent="0.25">
      <c r="A128" s="113" t="s">
        <v>35</v>
      </c>
      <c r="B128" s="71" t="s">
        <v>43</v>
      </c>
      <c r="C128" s="114" t="s">
        <v>185</v>
      </c>
      <c r="D128" s="84" t="str">
        <f>IFERROR(IF(C128="No CAS","",INDEX('DEQ Pollutant List'!$B$7:$B$611,MATCH('3. Pollutant Emissions - EF'!C128,'DEQ Pollutant List'!$A$7:$A$611,0))),"")</f>
        <v>1,2,3,4,7,8-Hexachlorodibenzo-p-dioxin (HxCDD)</v>
      </c>
      <c r="E128" s="117"/>
      <c r="F128" s="118"/>
      <c r="G128" s="117" t="s">
        <v>42</v>
      </c>
      <c r="H128" s="125" t="s">
        <v>118</v>
      </c>
      <c r="I128" s="119">
        <v>8.7000000000000003E-13</v>
      </c>
      <c r="J128" s="79">
        <f t="shared" si="2"/>
        <v>8.7000000000000003E-13</v>
      </c>
      <c r="K128" s="88" t="s">
        <v>119</v>
      </c>
      <c r="L128" s="120" t="s">
        <v>120</v>
      </c>
      <c r="M128" s="71">
        <f>IF(ISBLANK($B128),_xlfn.XLOOKUP($A128,'2. TEUs &amp; Activities - EF'!$A$9:$A$190,'2. TEUs &amp; Activities - EF'!$J$9:$J$190),_xlfn.XLOOKUP($B128,'2. TEUs &amp; Activities - EF'!$B$9:$B$190,'2. TEUs &amp; Activities - EF'!$J$9:$J$190))*'3. Pollutant Emissions - EF'!$I128*IF(OR(ISBLANK($E128),$G128="Yes"),1,$E128)*IF($H128="Yes",1,(1-$F128))</f>
        <v>6.7599000000000006E-10</v>
      </c>
      <c r="N128" s="113">
        <f>IF(ISBLANK($B128),_xlfn.XLOOKUP($A128,'2. TEUs &amp; Activities - EF'!$A$9:$A$190,'2. TEUs &amp; Activities - EF'!$M$9:$M$190),_xlfn.XLOOKUP($B128,'2. TEUs &amp; Activities - EF'!$B$9:$B$190,'2. TEUs &amp; Activities - EF'!$M$9:$M$190))*'3. Pollutant Emissions - EF'!$J128*IF(OR(ISBLANK($E128),$G128="Yes"),1,$E128)*IF($H128="Yes",1,(1-$F128))</f>
        <v>6.6990000000000006E-11</v>
      </c>
      <c r="O128" s="123">
        <f>IFERROR(IF(OR($C128="",$C128="No CAS"),INDEX('DEQ Pollutant List'!$D$7:$D$611,MATCH($D128,'DEQ Pollutant List'!$B$7:$B$611,0)),INDEX('DEQ Pollutant List'!$D$7:$D$611,MATCH($C128,'DEQ Pollutant List'!$A$7:$A$611,0))),"")</f>
        <v>529</v>
      </c>
    </row>
    <row r="129" spans="1:15" ht="15" x14ac:dyDescent="0.25">
      <c r="A129" s="113" t="s">
        <v>35</v>
      </c>
      <c r="B129" s="71" t="s">
        <v>43</v>
      </c>
      <c r="C129" s="114" t="s">
        <v>186</v>
      </c>
      <c r="D129" s="84" t="str">
        <f>IFERROR(IF(C129="No CAS","",INDEX('DEQ Pollutant List'!$B$7:$B$611,MATCH('3. Pollutant Emissions - EF'!C129,'DEQ Pollutant List'!$A$7:$A$611,0))),"")</f>
        <v>1,2,3,6,7,8-Hexachlorodibenzo-p-dioxin (HxCDD)</v>
      </c>
      <c r="E129" s="117"/>
      <c r="F129" s="118"/>
      <c r="G129" s="117" t="s">
        <v>42</v>
      </c>
      <c r="H129" s="125" t="s">
        <v>118</v>
      </c>
      <c r="I129" s="119">
        <v>2.0900000000000002E-12</v>
      </c>
      <c r="J129" s="79">
        <f t="shared" si="2"/>
        <v>2.0900000000000002E-12</v>
      </c>
      <c r="K129" s="88" t="s">
        <v>119</v>
      </c>
      <c r="L129" s="120" t="s">
        <v>120</v>
      </c>
      <c r="M129" s="71">
        <f>IF(ISBLANK($B129),_xlfn.XLOOKUP($A129,'2. TEUs &amp; Activities - EF'!$A$9:$A$190,'2. TEUs &amp; Activities - EF'!$J$9:$J$190),_xlfn.XLOOKUP($B129,'2. TEUs &amp; Activities - EF'!$B$9:$B$190,'2. TEUs &amp; Activities - EF'!$J$9:$J$190))*'3. Pollutant Emissions - EF'!$I129*IF(OR(ISBLANK($E129),$G129="Yes"),1,$E129)*IF($H129="Yes",1,(1-$F129))</f>
        <v>1.6239300000000002E-9</v>
      </c>
      <c r="N129" s="113">
        <f>IF(ISBLANK($B129),_xlfn.XLOOKUP($A129,'2. TEUs &amp; Activities - EF'!$A$9:$A$190,'2. TEUs &amp; Activities - EF'!$M$9:$M$190),_xlfn.XLOOKUP($B129,'2. TEUs &amp; Activities - EF'!$B$9:$B$190,'2. TEUs &amp; Activities - EF'!$M$9:$M$190))*'3. Pollutant Emissions - EF'!$J129*IF(OR(ISBLANK($E129),$G129="Yes"),1,$E129)*IF($H129="Yes",1,(1-$F129))</f>
        <v>1.6093000000000001E-10</v>
      </c>
      <c r="O129" s="123">
        <f>IFERROR(IF(OR($C129="",$C129="No CAS"),INDEX('DEQ Pollutant List'!$D$7:$D$611,MATCH($D129,'DEQ Pollutant List'!$B$7:$B$611,0)),INDEX('DEQ Pollutant List'!$D$7:$D$611,MATCH($C129,'DEQ Pollutant List'!$A$7:$A$611,0))),"")</f>
        <v>530</v>
      </c>
    </row>
    <row r="130" spans="1:15" ht="15" x14ac:dyDescent="0.25">
      <c r="A130" s="113" t="s">
        <v>35</v>
      </c>
      <c r="B130" s="71" t="s">
        <v>43</v>
      </c>
      <c r="C130" s="114" t="s">
        <v>187</v>
      </c>
      <c r="D130" s="84" t="str">
        <f>IFERROR(IF(C130="No CAS","",INDEX('DEQ Pollutant List'!$B$7:$B$611,MATCH('3. Pollutant Emissions - EF'!C130,'DEQ Pollutant List'!$A$7:$A$611,0))),"")</f>
        <v>1,2,3,7,8,9-Hexachlorodibenzo-p-dioxin (HxCDD)</v>
      </c>
      <c r="E130" s="117"/>
      <c r="F130" s="118"/>
      <c r="G130" s="117" t="s">
        <v>42</v>
      </c>
      <c r="H130" s="125" t="s">
        <v>118</v>
      </c>
      <c r="I130" s="119">
        <v>2.2100000000000001E-12</v>
      </c>
      <c r="J130" s="79">
        <f t="shared" si="2"/>
        <v>2.2100000000000001E-12</v>
      </c>
      <c r="K130" s="88" t="s">
        <v>119</v>
      </c>
      <c r="L130" s="120" t="s">
        <v>120</v>
      </c>
      <c r="M130" s="71">
        <f>IF(ISBLANK($B130),_xlfn.XLOOKUP($A130,'2. TEUs &amp; Activities - EF'!$A$9:$A$190,'2. TEUs &amp; Activities - EF'!$J$9:$J$190),_xlfn.XLOOKUP($B130,'2. TEUs &amp; Activities - EF'!$B$9:$B$190,'2. TEUs &amp; Activities - EF'!$J$9:$J$190))*'3. Pollutant Emissions - EF'!$I130*IF(OR(ISBLANK($E130),$G130="Yes"),1,$E130)*IF($H130="Yes",1,(1-$F130))</f>
        <v>1.71717E-9</v>
      </c>
      <c r="N130" s="113">
        <f>IF(ISBLANK($B130),_xlfn.XLOOKUP($A130,'2. TEUs &amp; Activities - EF'!$A$9:$A$190,'2. TEUs &amp; Activities - EF'!$M$9:$M$190),_xlfn.XLOOKUP($B130,'2. TEUs &amp; Activities - EF'!$B$9:$B$190,'2. TEUs &amp; Activities - EF'!$M$9:$M$190))*'3. Pollutant Emissions - EF'!$J130*IF(OR(ISBLANK($E130),$G130="Yes"),1,$E130)*IF($H130="Yes",1,(1-$F130))</f>
        <v>1.7017000000000002E-10</v>
      </c>
      <c r="O130" s="123">
        <f>IFERROR(IF(OR($C130="",$C130="No CAS"),INDEX('DEQ Pollutant List'!$D$7:$D$611,MATCH($D130,'DEQ Pollutant List'!$B$7:$B$611,0)),INDEX('DEQ Pollutant List'!$D$7:$D$611,MATCH($C130,'DEQ Pollutant List'!$A$7:$A$611,0))),"")</f>
        <v>531</v>
      </c>
    </row>
    <row r="131" spans="1:15" ht="15" x14ac:dyDescent="0.25">
      <c r="A131" s="113" t="s">
        <v>35</v>
      </c>
      <c r="B131" s="71" t="s">
        <v>43</v>
      </c>
      <c r="C131" s="114" t="s">
        <v>188</v>
      </c>
      <c r="D131" s="84" t="str">
        <f>IFERROR(IF(C131="No CAS","",INDEX('DEQ Pollutant List'!$B$7:$B$611,MATCH('3. Pollutant Emissions - EF'!C131,'DEQ Pollutant List'!$A$7:$A$611,0))),"")</f>
        <v>1,2,3,4,6,7,8-Heptachlorodibenzo-p-dioxin (HpCDD)</v>
      </c>
      <c r="E131" s="117"/>
      <c r="F131" s="118"/>
      <c r="G131" s="117" t="s">
        <v>42</v>
      </c>
      <c r="H131" s="125" t="s">
        <v>118</v>
      </c>
      <c r="I131" s="119">
        <v>9.7600000000000004E-12</v>
      </c>
      <c r="J131" s="79">
        <f t="shared" si="2"/>
        <v>9.7600000000000004E-12</v>
      </c>
      <c r="K131" s="88" t="s">
        <v>119</v>
      </c>
      <c r="L131" s="120" t="s">
        <v>120</v>
      </c>
      <c r="M131" s="71">
        <f>IF(ISBLANK($B131),_xlfn.XLOOKUP($A131,'2. TEUs &amp; Activities - EF'!$A$9:$A$190,'2. TEUs &amp; Activities - EF'!$J$9:$J$190),_xlfn.XLOOKUP($B131,'2. TEUs &amp; Activities - EF'!$B$9:$B$190,'2. TEUs &amp; Activities - EF'!$J$9:$J$190))*'3. Pollutant Emissions - EF'!$I131*IF(OR(ISBLANK($E131),$G131="Yes"),1,$E131)*IF($H131="Yes",1,(1-$F131))</f>
        <v>7.5835200000000011E-9</v>
      </c>
      <c r="N131" s="113">
        <f>IF(ISBLANK($B131),_xlfn.XLOOKUP($A131,'2. TEUs &amp; Activities - EF'!$A$9:$A$190,'2. TEUs &amp; Activities - EF'!$M$9:$M$190),_xlfn.XLOOKUP($B131,'2. TEUs &amp; Activities - EF'!$B$9:$B$190,'2. TEUs &amp; Activities - EF'!$M$9:$M$190))*'3. Pollutant Emissions - EF'!$J131*IF(OR(ISBLANK($E131),$G131="Yes"),1,$E131)*IF($H131="Yes",1,(1-$F131))</f>
        <v>7.5152000000000001E-10</v>
      </c>
      <c r="O131" s="123">
        <f>IFERROR(IF(OR($C131="",$C131="No CAS"),INDEX('DEQ Pollutant List'!$D$7:$D$611,MATCH($D131,'DEQ Pollutant List'!$B$7:$B$611,0)),INDEX('DEQ Pollutant List'!$D$7:$D$611,MATCH($C131,'DEQ Pollutant List'!$A$7:$A$611,0))),"")</f>
        <v>532</v>
      </c>
    </row>
    <row r="132" spans="1:15" ht="15" x14ac:dyDescent="0.25">
      <c r="A132" s="113" t="s">
        <v>35</v>
      </c>
      <c r="B132" s="71" t="s">
        <v>43</v>
      </c>
      <c r="C132" s="114" t="s">
        <v>189</v>
      </c>
      <c r="D132" s="84" t="str">
        <f>IFERROR(IF(C132="No CAS","",INDEX('DEQ Pollutant List'!$B$7:$B$611,MATCH('3. Pollutant Emissions - EF'!C132,'DEQ Pollutant List'!$A$7:$A$611,0))),"")</f>
        <v>Octachlorodibenzo-p-dioxin (OCDD)</v>
      </c>
      <c r="E132" s="117"/>
      <c r="F132" s="118"/>
      <c r="G132" s="117" t="s">
        <v>42</v>
      </c>
      <c r="H132" s="125" t="s">
        <v>118</v>
      </c>
      <c r="I132" s="119">
        <v>2.4600000000000001E-11</v>
      </c>
      <c r="J132" s="79">
        <f t="shared" ref="J132:J143" si="3">$I132</f>
        <v>2.4600000000000001E-11</v>
      </c>
      <c r="K132" s="88" t="s">
        <v>119</v>
      </c>
      <c r="L132" s="120" t="s">
        <v>120</v>
      </c>
      <c r="M132" s="71">
        <f>IF(ISBLANK($B132),_xlfn.XLOOKUP($A132,'2. TEUs &amp; Activities - EF'!$A$9:$A$190,'2. TEUs &amp; Activities - EF'!$J$9:$J$190),_xlfn.XLOOKUP($B132,'2. TEUs &amp; Activities - EF'!$B$9:$B$190,'2. TEUs &amp; Activities - EF'!$J$9:$J$190))*'3. Pollutant Emissions - EF'!$I132*IF(OR(ISBLANK($E132),$G132="Yes"),1,$E132)*IF($H132="Yes",1,(1-$F132))</f>
        <v>1.9114199999999999E-8</v>
      </c>
      <c r="N132" s="113">
        <f>IF(ISBLANK($B132),_xlfn.XLOOKUP($A132,'2. TEUs &amp; Activities - EF'!$A$9:$A$190,'2. TEUs &amp; Activities - EF'!$M$9:$M$190),_xlfn.XLOOKUP($B132,'2. TEUs &amp; Activities - EF'!$B$9:$B$190,'2. TEUs &amp; Activities - EF'!$M$9:$M$190))*'3. Pollutant Emissions - EF'!$J132*IF(OR(ISBLANK($E132),$G132="Yes"),1,$E132)*IF($H132="Yes",1,(1-$F132))</f>
        <v>1.8941999999999999E-9</v>
      </c>
      <c r="O132" s="123">
        <f>IFERROR(IF(OR($C132="",$C132="No CAS"),INDEX('DEQ Pollutant List'!$D$7:$D$611,MATCH($D132,'DEQ Pollutant List'!$B$7:$B$611,0)),INDEX('DEQ Pollutant List'!$D$7:$D$611,MATCH($C132,'DEQ Pollutant List'!$A$7:$A$611,0))),"")</f>
        <v>533</v>
      </c>
    </row>
    <row r="133" spans="1:15" ht="15" x14ac:dyDescent="0.25">
      <c r="A133" s="113" t="s">
        <v>35</v>
      </c>
      <c r="B133" s="71" t="s">
        <v>43</v>
      </c>
      <c r="C133" s="114" t="s">
        <v>190</v>
      </c>
      <c r="D133" s="84" t="str">
        <f>IFERROR(IF(C133="No CAS","",INDEX('DEQ Pollutant List'!$B$7:$B$611,MATCH('3. Pollutant Emissions - EF'!C133,'DEQ Pollutant List'!$A$7:$A$611,0))),"")</f>
        <v>2,3,7,8-Tetrachlorodibenzofuran (TcDF)</v>
      </c>
      <c r="E133" s="117"/>
      <c r="F133" s="118"/>
      <c r="G133" s="117" t="s">
        <v>42</v>
      </c>
      <c r="H133" s="125" t="s">
        <v>118</v>
      </c>
      <c r="I133" s="119">
        <v>8.0400000000000005E-12</v>
      </c>
      <c r="J133" s="79">
        <f t="shared" si="3"/>
        <v>8.0400000000000005E-12</v>
      </c>
      <c r="K133" s="88" t="s">
        <v>119</v>
      </c>
      <c r="L133" s="120" t="s">
        <v>120</v>
      </c>
      <c r="M133" s="71">
        <f>IF(ISBLANK($B133),_xlfn.XLOOKUP($A133,'2. TEUs &amp; Activities - EF'!$A$9:$A$190,'2. TEUs &amp; Activities - EF'!$J$9:$J$190),_xlfn.XLOOKUP($B133,'2. TEUs &amp; Activities - EF'!$B$9:$B$190,'2. TEUs &amp; Activities - EF'!$J$9:$J$190))*'3. Pollutant Emissions - EF'!$I133*IF(OR(ISBLANK($E133),$G133="Yes"),1,$E133)*IF($H133="Yes",1,(1-$F133))</f>
        <v>6.2470800000000003E-9</v>
      </c>
      <c r="N133" s="113">
        <f>IF(ISBLANK($B133),_xlfn.XLOOKUP($A133,'2. TEUs &amp; Activities - EF'!$A$9:$A$190,'2. TEUs &amp; Activities - EF'!$M$9:$M$190),_xlfn.XLOOKUP($B133,'2. TEUs &amp; Activities - EF'!$B$9:$B$190,'2. TEUs &amp; Activities - EF'!$M$9:$M$190))*'3. Pollutant Emissions - EF'!$J133*IF(OR(ISBLANK($E133),$G133="Yes"),1,$E133)*IF($H133="Yes",1,(1-$F133))</f>
        <v>6.1908E-10</v>
      </c>
      <c r="O133" s="123">
        <f>IFERROR(IF(OR($C133="",$C133="No CAS"),INDEX('DEQ Pollutant List'!$D$7:$D$611,MATCH($D133,'DEQ Pollutant List'!$B$7:$B$611,0)),INDEX('DEQ Pollutant List'!$D$7:$D$611,MATCH($C133,'DEQ Pollutant List'!$A$7:$A$611,0))),"")</f>
        <v>539</v>
      </c>
    </row>
    <row r="134" spans="1:15" ht="15" x14ac:dyDescent="0.25">
      <c r="A134" s="113" t="s">
        <v>35</v>
      </c>
      <c r="B134" s="71" t="s">
        <v>43</v>
      </c>
      <c r="C134" s="114" t="s">
        <v>191</v>
      </c>
      <c r="D134" s="84" t="str">
        <f>IFERROR(IF(C134="No CAS","",INDEX('DEQ Pollutant List'!$B$7:$B$611,MATCH('3. Pollutant Emissions - EF'!C134,'DEQ Pollutant List'!$A$7:$A$611,0))),"")</f>
        <v>1,2,3,7,8-Pentachlorodibenzofuran (PeCDF)</v>
      </c>
      <c r="E134" s="117"/>
      <c r="F134" s="118"/>
      <c r="G134" s="117" t="s">
        <v>42</v>
      </c>
      <c r="H134" s="125" t="s">
        <v>118</v>
      </c>
      <c r="I134" s="119">
        <v>3.9899999999999998E-12</v>
      </c>
      <c r="J134" s="79">
        <f t="shared" si="3"/>
        <v>3.9899999999999998E-12</v>
      </c>
      <c r="K134" s="88" t="s">
        <v>119</v>
      </c>
      <c r="L134" s="120" t="s">
        <v>120</v>
      </c>
      <c r="M134" s="71">
        <f>IF(ISBLANK($B134),_xlfn.XLOOKUP($A134,'2. TEUs &amp; Activities - EF'!$A$9:$A$190,'2. TEUs &amp; Activities - EF'!$J$9:$J$190),_xlfn.XLOOKUP($B134,'2. TEUs &amp; Activities - EF'!$B$9:$B$190,'2. TEUs &amp; Activities - EF'!$J$9:$J$190))*'3. Pollutant Emissions - EF'!$I134*IF(OR(ISBLANK($E134),$G134="Yes"),1,$E134)*IF($H134="Yes",1,(1-$F134))</f>
        <v>3.1002299999999997E-9</v>
      </c>
      <c r="N134" s="113">
        <f>IF(ISBLANK($B134),_xlfn.XLOOKUP($A134,'2. TEUs &amp; Activities - EF'!$A$9:$A$190,'2. TEUs &amp; Activities - EF'!$M$9:$M$190),_xlfn.XLOOKUP($B134,'2. TEUs &amp; Activities - EF'!$B$9:$B$190,'2. TEUs &amp; Activities - EF'!$M$9:$M$190))*'3. Pollutant Emissions - EF'!$J134*IF(OR(ISBLANK($E134),$G134="Yes"),1,$E134)*IF($H134="Yes",1,(1-$F134))</f>
        <v>3.0722999999999998E-10</v>
      </c>
      <c r="O134" s="123">
        <f>IFERROR(IF(OR($C134="",$C134="No CAS"),INDEX('DEQ Pollutant List'!$D$7:$D$611,MATCH($D134,'DEQ Pollutant List'!$B$7:$B$611,0)),INDEX('DEQ Pollutant List'!$D$7:$D$611,MATCH($C134,'DEQ Pollutant List'!$A$7:$A$611,0))),"")</f>
        <v>540</v>
      </c>
    </row>
    <row r="135" spans="1:15" ht="15" x14ac:dyDescent="0.25">
      <c r="A135" s="113" t="s">
        <v>35</v>
      </c>
      <c r="B135" s="71" t="s">
        <v>43</v>
      </c>
      <c r="C135" s="114" t="s">
        <v>192</v>
      </c>
      <c r="D135" s="84" t="str">
        <f>IFERROR(IF(C135="No CAS","",INDEX('DEQ Pollutant List'!$B$7:$B$611,MATCH('3. Pollutant Emissions - EF'!C135,'DEQ Pollutant List'!$A$7:$A$611,0))),"")</f>
        <v>2,3,4,7,8-Pentachlorodibenzofuran (PeCDF)</v>
      </c>
      <c r="E135" s="117"/>
      <c r="F135" s="118"/>
      <c r="G135" s="117" t="s">
        <v>42</v>
      </c>
      <c r="H135" s="125" t="s">
        <v>118</v>
      </c>
      <c r="I135" s="119">
        <v>6.0900000000000001E-12</v>
      </c>
      <c r="J135" s="79">
        <f t="shared" si="3"/>
        <v>6.0900000000000001E-12</v>
      </c>
      <c r="K135" s="88" t="s">
        <v>119</v>
      </c>
      <c r="L135" s="120" t="s">
        <v>120</v>
      </c>
      <c r="M135" s="71">
        <f>IF(ISBLANK($B135),_xlfn.XLOOKUP($A135,'2. TEUs &amp; Activities - EF'!$A$9:$A$190,'2. TEUs &amp; Activities - EF'!$J$9:$J$190),_xlfn.XLOOKUP($B135,'2. TEUs &amp; Activities - EF'!$B$9:$B$190,'2. TEUs &amp; Activities - EF'!$J$9:$J$190))*'3. Pollutant Emissions - EF'!$I135*IF(OR(ISBLANK($E135),$G135="Yes"),1,$E135)*IF($H135="Yes",1,(1-$F135))</f>
        <v>4.7319299999999998E-9</v>
      </c>
      <c r="N135" s="113">
        <f>IF(ISBLANK($B135),_xlfn.XLOOKUP($A135,'2. TEUs &amp; Activities - EF'!$A$9:$A$190,'2. TEUs &amp; Activities - EF'!$M$9:$M$190),_xlfn.XLOOKUP($B135,'2. TEUs &amp; Activities - EF'!$B$9:$B$190,'2. TEUs &amp; Activities - EF'!$M$9:$M$190))*'3. Pollutant Emissions - EF'!$J135*IF(OR(ISBLANK($E135),$G135="Yes"),1,$E135)*IF($H135="Yes",1,(1-$F135))</f>
        <v>4.6893000000000005E-10</v>
      </c>
      <c r="O135" s="123">
        <f>IFERROR(IF(OR($C135="",$C135="No CAS"),INDEX('DEQ Pollutant List'!$D$7:$D$611,MATCH($D135,'DEQ Pollutant List'!$B$7:$B$611,0)),INDEX('DEQ Pollutant List'!$D$7:$D$611,MATCH($C135,'DEQ Pollutant List'!$A$7:$A$611,0))),"")</f>
        <v>541</v>
      </c>
    </row>
    <row r="136" spans="1:15" ht="15" x14ac:dyDescent="0.25">
      <c r="A136" s="113" t="s">
        <v>35</v>
      </c>
      <c r="B136" s="71" t="s">
        <v>43</v>
      </c>
      <c r="C136" s="114" t="s">
        <v>193</v>
      </c>
      <c r="D136" s="84" t="str">
        <f>IFERROR(IF(C136="No CAS","",INDEX('DEQ Pollutant List'!$B$7:$B$611,MATCH('3. Pollutant Emissions - EF'!C136,'DEQ Pollutant List'!$A$7:$A$611,0))),"")</f>
        <v>1,2,3,4,7,8-Hexachlorodibenzofuran (HxCDF)</v>
      </c>
      <c r="E136" s="117"/>
      <c r="F136" s="118"/>
      <c r="G136" s="117" t="s">
        <v>42</v>
      </c>
      <c r="H136" s="125" t="s">
        <v>118</v>
      </c>
      <c r="I136" s="119">
        <v>3.5600000000000002E-12</v>
      </c>
      <c r="J136" s="79">
        <f t="shared" si="3"/>
        <v>3.5600000000000002E-12</v>
      </c>
      <c r="K136" s="88" t="s">
        <v>119</v>
      </c>
      <c r="L136" s="120" t="s">
        <v>120</v>
      </c>
      <c r="M136" s="71">
        <f>IF(ISBLANK($B136),_xlfn.XLOOKUP($A136,'2. TEUs &amp; Activities - EF'!$A$9:$A$190,'2. TEUs &amp; Activities - EF'!$J$9:$J$190),_xlfn.XLOOKUP($B136,'2. TEUs &amp; Activities - EF'!$B$9:$B$190,'2. TEUs &amp; Activities - EF'!$J$9:$J$190))*'3. Pollutant Emissions - EF'!$I136*IF(OR(ISBLANK($E136),$G136="Yes"),1,$E136)*IF($H136="Yes",1,(1-$F136))</f>
        <v>2.76612E-9</v>
      </c>
      <c r="N136" s="113">
        <f>IF(ISBLANK($B136),_xlfn.XLOOKUP($A136,'2. TEUs &amp; Activities - EF'!$A$9:$A$190,'2. TEUs &amp; Activities - EF'!$M$9:$M$190),_xlfn.XLOOKUP($B136,'2. TEUs &amp; Activities - EF'!$B$9:$B$190,'2. TEUs &amp; Activities - EF'!$M$9:$M$190))*'3. Pollutant Emissions - EF'!$J136*IF(OR(ISBLANK($E136),$G136="Yes"),1,$E136)*IF($H136="Yes",1,(1-$F136))</f>
        <v>2.7412000000000003E-10</v>
      </c>
      <c r="O136" s="123">
        <f>IFERROR(IF(OR($C136="",$C136="No CAS"),INDEX('DEQ Pollutant List'!$D$7:$D$611,MATCH($D136,'DEQ Pollutant List'!$B$7:$B$611,0)),INDEX('DEQ Pollutant List'!$D$7:$D$611,MATCH($C136,'DEQ Pollutant List'!$A$7:$A$611,0))),"")</f>
        <v>542</v>
      </c>
    </row>
    <row r="137" spans="1:15" ht="15" x14ac:dyDescent="0.25">
      <c r="A137" s="113" t="s">
        <v>35</v>
      </c>
      <c r="B137" s="71" t="s">
        <v>43</v>
      </c>
      <c r="C137" s="114" t="s">
        <v>194</v>
      </c>
      <c r="D137" s="84" t="str">
        <f>IFERROR(IF(C137="No CAS","",INDEX('DEQ Pollutant List'!$B$7:$B$611,MATCH('3. Pollutant Emissions - EF'!C137,'DEQ Pollutant List'!$A$7:$A$611,0))),"")</f>
        <v>1,2,3,6,7,8-Hexachlorodibenzofuran (HxCDF)</v>
      </c>
      <c r="E137" s="117"/>
      <c r="F137" s="118"/>
      <c r="G137" s="117" t="s">
        <v>42</v>
      </c>
      <c r="H137" s="125" t="s">
        <v>118</v>
      </c>
      <c r="I137" s="119">
        <v>3.1599999999999999E-12</v>
      </c>
      <c r="J137" s="79">
        <f t="shared" si="3"/>
        <v>3.1599999999999999E-12</v>
      </c>
      <c r="K137" s="88" t="s">
        <v>119</v>
      </c>
      <c r="L137" s="120" t="s">
        <v>120</v>
      </c>
      <c r="M137" s="71">
        <f>IF(ISBLANK($B137),_xlfn.XLOOKUP($A137,'2. TEUs &amp; Activities - EF'!$A$9:$A$190,'2. TEUs &amp; Activities - EF'!$J$9:$J$190),_xlfn.XLOOKUP($B137,'2. TEUs &amp; Activities - EF'!$B$9:$B$190,'2. TEUs &amp; Activities - EF'!$J$9:$J$190))*'3. Pollutant Emissions - EF'!$I137*IF(OR(ISBLANK($E137),$G137="Yes"),1,$E137)*IF($H137="Yes",1,(1-$F137))</f>
        <v>2.4553199999999997E-9</v>
      </c>
      <c r="N137" s="113">
        <f>IF(ISBLANK($B137),_xlfn.XLOOKUP($A137,'2. TEUs &amp; Activities - EF'!$A$9:$A$190,'2. TEUs &amp; Activities - EF'!$M$9:$M$190),_xlfn.XLOOKUP($B137,'2. TEUs &amp; Activities - EF'!$B$9:$B$190,'2. TEUs &amp; Activities - EF'!$M$9:$M$190))*'3. Pollutant Emissions - EF'!$J137*IF(OR(ISBLANK($E137),$G137="Yes"),1,$E137)*IF($H137="Yes",1,(1-$F137))</f>
        <v>2.4331999999999999E-10</v>
      </c>
      <c r="O137" s="123">
        <f>IFERROR(IF(OR($C137="",$C137="No CAS"),INDEX('DEQ Pollutant List'!$D$7:$D$611,MATCH($D137,'DEQ Pollutant List'!$B$7:$B$611,0)),INDEX('DEQ Pollutant List'!$D$7:$D$611,MATCH($C137,'DEQ Pollutant List'!$A$7:$A$611,0))),"")</f>
        <v>543</v>
      </c>
    </row>
    <row r="138" spans="1:15" ht="15" x14ac:dyDescent="0.25">
      <c r="A138" s="113" t="s">
        <v>35</v>
      </c>
      <c r="B138" s="71" t="s">
        <v>43</v>
      </c>
      <c r="C138" s="114" t="s">
        <v>195</v>
      </c>
      <c r="D138" s="84" t="str">
        <f>IFERROR(IF(C138="No CAS","",INDEX('DEQ Pollutant List'!$B$7:$B$611,MATCH('3. Pollutant Emissions - EF'!C138,'DEQ Pollutant List'!$A$7:$A$611,0))),"")</f>
        <v>1,2,3,7,8,9-Hexachlorodibenzofuran (HxCDF)</v>
      </c>
      <c r="E138" s="117"/>
      <c r="F138" s="118"/>
      <c r="G138" s="117" t="s">
        <v>42</v>
      </c>
      <c r="H138" s="125" t="s">
        <v>118</v>
      </c>
      <c r="I138" s="119">
        <v>6.6699999999999999E-13</v>
      </c>
      <c r="J138" s="79">
        <f t="shared" si="3"/>
        <v>6.6699999999999999E-13</v>
      </c>
      <c r="K138" s="88" t="s">
        <v>119</v>
      </c>
      <c r="L138" s="120" t="s">
        <v>120</v>
      </c>
      <c r="M138" s="71">
        <f>IF(ISBLANK($B138),_xlfn.XLOOKUP($A138,'2. TEUs &amp; Activities - EF'!$A$9:$A$190,'2. TEUs &amp; Activities - EF'!$J$9:$J$190),_xlfn.XLOOKUP($B138,'2. TEUs &amp; Activities - EF'!$B$9:$B$190,'2. TEUs &amp; Activities - EF'!$J$9:$J$190))*'3. Pollutant Emissions - EF'!$I138*IF(OR(ISBLANK($E138),$G138="Yes"),1,$E138)*IF($H138="Yes",1,(1-$F138))</f>
        <v>5.1825900000000002E-10</v>
      </c>
      <c r="N138" s="113">
        <f>IF(ISBLANK($B138),_xlfn.XLOOKUP($A138,'2. TEUs &amp; Activities - EF'!$A$9:$A$190,'2. TEUs &amp; Activities - EF'!$M$9:$M$190),_xlfn.XLOOKUP($B138,'2. TEUs &amp; Activities - EF'!$B$9:$B$190,'2. TEUs &amp; Activities - EF'!$M$9:$M$190))*'3. Pollutant Emissions - EF'!$J138*IF(OR(ISBLANK($E138),$G138="Yes"),1,$E138)*IF($H138="Yes",1,(1-$F138))</f>
        <v>5.1359000000000002E-11</v>
      </c>
      <c r="O138" s="123">
        <f>IFERROR(IF(OR($C138="",$C138="No CAS"),INDEX('DEQ Pollutant List'!$D$7:$D$611,MATCH($D138,'DEQ Pollutant List'!$B$7:$B$611,0)),INDEX('DEQ Pollutant List'!$D$7:$D$611,MATCH($C138,'DEQ Pollutant List'!$A$7:$A$611,0))),"")</f>
        <v>544</v>
      </c>
    </row>
    <row r="139" spans="1:15" ht="15" x14ac:dyDescent="0.25">
      <c r="A139" s="113" t="s">
        <v>35</v>
      </c>
      <c r="B139" s="71" t="s">
        <v>43</v>
      </c>
      <c r="C139" s="114" t="s">
        <v>196</v>
      </c>
      <c r="D139" s="84" t="str">
        <f>IFERROR(IF(C139="No CAS","",INDEX('DEQ Pollutant List'!$B$7:$B$611,MATCH('3. Pollutant Emissions - EF'!C139,'DEQ Pollutant List'!$A$7:$A$611,0))),"")</f>
        <v>2,3,4,6,7,8-Hexachlorodibenzofuran (HxCDF)</v>
      </c>
      <c r="E139" s="117"/>
      <c r="F139" s="118"/>
      <c r="G139" s="117" t="s">
        <v>42</v>
      </c>
      <c r="H139" s="125" t="s">
        <v>118</v>
      </c>
      <c r="I139" s="119">
        <v>2.66E-12</v>
      </c>
      <c r="J139" s="79">
        <f t="shared" si="3"/>
        <v>2.66E-12</v>
      </c>
      <c r="K139" s="88" t="s">
        <v>119</v>
      </c>
      <c r="L139" s="120" t="s">
        <v>120</v>
      </c>
      <c r="M139" s="71">
        <f>IF(ISBLANK($B139),_xlfn.XLOOKUP($A139,'2. TEUs &amp; Activities - EF'!$A$9:$A$190,'2. TEUs &amp; Activities - EF'!$J$9:$J$190),_xlfn.XLOOKUP($B139,'2. TEUs &amp; Activities - EF'!$B$9:$B$190,'2. TEUs &amp; Activities - EF'!$J$9:$J$190))*'3. Pollutant Emissions - EF'!$I139*IF(OR(ISBLANK($E139),$G139="Yes"),1,$E139)*IF($H139="Yes",1,(1-$F139))</f>
        <v>2.0668200000000001E-9</v>
      </c>
      <c r="N139" s="113">
        <f>IF(ISBLANK($B139),_xlfn.XLOOKUP($A139,'2. TEUs &amp; Activities - EF'!$A$9:$A$190,'2. TEUs &amp; Activities - EF'!$M$9:$M$190),_xlfn.XLOOKUP($B139,'2. TEUs &amp; Activities - EF'!$B$9:$B$190,'2. TEUs &amp; Activities - EF'!$M$9:$M$190))*'3. Pollutant Emissions - EF'!$J139*IF(OR(ISBLANK($E139),$G139="Yes"),1,$E139)*IF($H139="Yes",1,(1-$F139))</f>
        <v>2.0482E-10</v>
      </c>
      <c r="O139" s="123">
        <f>IFERROR(IF(OR($C139="",$C139="No CAS"),INDEX('DEQ Pollutant List'!$D$7:$D$611,MATCH($D139,'DEQ Pollutant List'!$B$7:$B$611,0)),INDEX('DEQ Pollutant List'!$D$7:$D$611,MATCH($C139,'DEQ Pollutant List'!$A$7:$A$611,0))),"")</f>
        <v>545</v>
      </c>
    </row>
    <row r="140" spans="1:15" ht="15" x14ac:dyDescent="0.25">
      <c r="A140" s="113" t="s">
        <v>35</v>
      </c>
      <c r="B140" s="71" t="s">
        <v>43</v>
      </c>
      <c r="C140" s="114" t="s">
        <v>197</v>
      </c>
      <c r="D140" s="84" t="str">
        <f>IFERROR(IF(C140="No CAS","",INDEX('DEQ Pollutant List'!$B$7:$B$611,MATCH('3. Pollutant Emissions - EF'!C140,'DEQ Pollutant List'!$A$7:$A$611,0))),"")</f>
        <v>1,2,3,4,6,7,8-Heptachlorodibenzofuran (HpCDF)</v>
      </c>
      <c r="E140" s="117"/>
      <c r="F140" s="118"/>
      <c r="G140" s="117" t="s">
        <v>42</v>
      </c>
      <c r="H140" s="125" t="s">
        <v>118</v>
      </c>
      <c r="I140" s="119">
        <v>5.7099999999999997E-12</v>
      </c>
      <c r="J140" s="79">
        <f t="shared" si="3"/>
        <v>5.7099999999999997E-12</v>
      </c>
      <c r="K140" s="88" t="s">
        <v>119</v>
      </c>
      <c r="L140" s="120" t="s">
        <v>120</v>
      </c>
      <c r="M140" s="71">
        <f>IF(ISBLANK($B140),_xlfn.XLOOKUP($A140,'2. TEUs &amp; Activities - EF'!$A$9:$A$190,'2. TEUs &amp; Activities - EF'!$J$9:$J$190),_xlfn.XLOOKUP($B140,'2. TEUs &amp; Activities - EF'!$B$9:$B$190,'2. TEUs &amp; Activities - EF'!$J$9:$J$190))*'3. Pollutant Emissions - EF'!$I140*IF(OR(ISBLANK($E140),$G140="Yes"),1,$E140)*IF($H140="Yes",1,(1-$F140))</f>
        <v>4.4366700000000001E-9</v>
      </c>
      <c r="N140" s="113">
        <f>IF(ISBLANK($B140),_xlfn.XLOOKUP($A140,'2. TEUs &amp; Activities - EF'!$A$9:$A$190,'2. TEUs &amp; Activities - EF'!$M$9:$M$190),_xlfn.XLOOKUP($B140,'2. TEUs &amp; Activities - EF'!$B$9:$B$190,'2. TEUs &amp; Activities - EF'!$M$9:$M$190))*'3. Pollutant Emissions - EF'!$J140*IF(OR(ISBLANK($E140),$G140="Yes"),1,$E140)*IF($H140="Yes",1,(1-$F140))</f>
        <v>4.3966999999999999E-10</v>
      </c>
      <c r="O140" s="123">
        <f>IFERROR(IF(OR($C140="",$C140="No CAS"),INDEX('DEQ Pollutant List'!$D$7:$D$611,MATCH($D140,'DEQ Pollutant List'!$B$7:$B$611,0)),INDEX('DEQ Pollutant List'!$D$7:$D$611,MATCH($C140,'DEQ Pollutant List'!$A$7:$A$611,0))),"")</f>
        <v>546</v>
      </c>
    </row>
    <row r="141" spans="1:15" ht="15" x14ac:dyDescent="0.25">
      <c r="A141" s="113" t="s">
        <v>35</v>
      </c>
      <c r="B141" s="71" t="s">
        <v>43</v>
      </c>
      <c r="C141" s="114" t="s">
        <v>198</v>
      </c>
      <c r="D141" s="84" t="str">
        <f>IFERROR(IF(C141="No CAS","",INDEX('DEQ Pollutant List'!$B$7:$B$611,MATCH('3. Pollutant Emissions - EF'!C141,'DEQ Pollutant List'!$A$7:$A$611,0))),"")</f>
        <v>1,2,3,4,7,8,9-Heptachlorodibenzofuran (HpCDF)</v>
      </c>
      <c r="E141" s="117"/>
      <c r="F141" s="118"/>
      <c r="G141" s="117" t="s">
        <v>42</v>
      </c>
      <c r="H141" s="125" t="s">
        <v>118</v>
      </c>
      <c r="I141" s="119">
        <v>7.9800000000000003E-13</v>
      </c>
      <c r="J141" s="79">
        <f t="shared" si="3"/>
        <v>7.9800000000000003E-13</v>
      </c>
      <c r="K141" s="88" t="s">
        <v>119</v>
      </c>
      <c r="L141" s="120" t="s">
        <v>120</v>
      </c>
      <c r="M141" s="71">
        <f>IF(ISBLANK($B141),_xlfn.XLOOKUP($A141,'2. TEUs &amp; Activities - EF'!$A$9:$A$190,'2. TEUs &amp; Activities - EF'!$J$9:$J$190),_xlfn.XLOOKUP($B141,'2. TEUs &amp; Activities - EF'!$B$9:$B$190,'2. TEUs &amp; Activities - EF'!$J$9:$J$190))*'3. Pollutant Emissions - EF'!$I141*IF(OR(ISBLANK($E141),$G141="Yes"),1,$E141)*IF($H141="Yes",1,(1-$F141))</f>
        <v>6.2004600000000001E-10</v>
      </c>
      <c r="N141" s="113">
        <f>IF(ISBLANK($B141),_xlfn.XLOOKUP($A141,'2. TEUs &amp; Activities - EF'!$A$9:$A$190,'2. TEUs &amp; Activities - EF'!$M$9:$M$190),_xlfn.XLOOKUP($B141,'2. TEUs &amp; Activities - EF'!$B$9:$B$190,'2. TEUs &amp; Activities - EF'!$M$9:$M$190))*'3. Pollutant Emissions - EF'!$J141*IF(OR(ISBLANK($E141),$G141="Yes"),1,$E141)*IF($H141="Yes",1,(1-$F141))</f>
        <v>6.1445999999999996E-11</v>
      </c>
      <c r="O141" s="123">
        <f>IFERROR(IF(OR($C141="",$C141="No CAS"),INDEX('DEQ Pollutant List'!$D$7:$D$611,MATCH($D141,'DEQ Pollutant List'!$B$7:$B$611,0)),INDEX('DEQ Pollutant List'!$D$7:$D$611,MATCH($C141,'DEQ Pollutant List'!$A$7:$A$611,0))),"")</f>
        <v>547</v>
      </c>
    </row>
    <row r="142" spans="1:15" ht="15" x14ac:dyDescent="0.25">
      <c r="A142" s="113" t="s">
        <v>35</v>
      </c>
      <c r="B142" s="71" t="s">
        <v>43</v>
      </c>
      <c r="C142" s="114" t="s">
        <v>199</v>
      </c>
      <c r="D142" s="84" t="str">
        <f>IFERROR(IF(C142="No CAS","",INDEX('DEQ Pollutant List'!$B$7:$B$611,MATCH('3. Pollutant Emissions - EF'!C142,'DEQ Pollutant List'!$A$7:$A$611,0))),"")</f>
        <v>Octachlorodibenzofuran (OCDF)</v>
      </c>
      <c r="E142" s="117"/>
      <c r="F142" s="118"/>
      <c r="G142" s="117" t="s">
        <v>42</v>
      </c>
      <c r="H142" s="125" t="s">
        <v>118</v>
      </c>
      <c r="I142" s="119">
        <v>4.9999999999999997E-12</v>
      </c>
      <c r="J142" s="79">
        <f t="shared" si="3"/>
        <v>4.9999999999999997E-12</v>
      </c>
      <c r="K142" s="88" t="s">
        <v>119</v>
      </c>
      <c r="L142" s="120" t="s">
        <v>120</v>
      </c>
      <c r="M142" s="71">
        <f>IF(ISBLANK($B142),_xlfn.XLOOKUP($A142,'2. TEUs &amp; Activities - EF'!$A$9:$A$190,'2. TEUs &amp; Activities - EF'!$J$9:$J$190),_xlfn.XLOOKUP($B142,'2. TEUs &amp; Activities - EF'!$B$9:$B$190,'2. TEUs &amp; Activities - EF'!$J$9:$J$190))*'3. Pollutant Emissions - EF'!$I142*IF(OR(ISBLANK($E142),$G142="Yes"),1,$E142)*IF($H142="Yes",1,(1-$F142))</f>
        <v>3.8849999999999997E-9</v>
      </c>
      <c r="N142" s="113">
        <f>IF(ISBLANK($B142),_xlfn.XLOOKUP($A142,'2. TEUs &amp; Activities - EF'!$A$9:$A$190,'2. TEUs &amp; Activities - EF'!$M$9:$M$190),_xlfn.XLOOKUP($B142,'2. TEUs &amp; Activities - EF'!$B$9:$B$190,'2. TEUs &amp; Activities - EF'!$M$9:$M$190))*'3. Pollutant Emissions - EF'!$J142*IF(OR(ISBLANK($E142),$G142="Yes"),1,$E142)*IF($H142="Yes",1,(1-$F142))</f>
        <v>3.8499999999999996E-10</v>
      </c>
      <c r="O142" s="123">
        <f>IFERROR(IF(OR($C142="",$C142="No CAS"),INDEX('DEQ Pollutant List'!$D$7:$D$611,MATCH($D142,'DEQ Pollutant List'!$B$7:$B$611,0)),INDEX('DEQ Pollutant List'!$D$7:$D$611,MATCH($C142,'DEQ Pollutant List'!$A$7:$A$611,0))),"")</f>
        <v>548</v>
      </c>
    </row>
    <row r="143" spans="1:15" ht="15" x14ac:dyDescent="0.25">
      <c r="A143" s="113" t="s">
        <v>35</v>
      </c>
      <c r="B143" s="71" t="s">
        <v>43</v>
      </c>
      <c r="C143" s="114" t="s">
        <v>200</v>
      </c>
      <c r="D143" s="84" t="str">
        <f>IFERROR(IF(C143="No CAS","",INDEX('DEQ Pollutant List'!$B$7:$B$611,MATCH('3. Pollutant Emissions - EF'!C143,'DEQ Pollutant List'!$A$7:$A$611,0))),"")</f>
        <v>Polychlorinated biphenyls (PCBs)</v>
      </c>
      <c r="E143" s="117"/>
      <c r="F143" s="118"/>
      <c r="G143" s="117" t="s">
        <v>42</v>
      </c>
      <c r="H143" s="125" t="s">
        <v>118</v>
      </c>
      <c r="I143" s="119">
        <v>7.8549999999999999E-9</v>
      </c>
      <c r="J143" s="79">
        <f t="shared" si="3"/>
        <v>7.8549999999999999E-9</v>
      </c>
      <c r="K143" s="88" t="s">
        <v>119</v>
      </c>
      <c r="L143" s="120" t="s">
        <v>120</v>
      </c>
      <c r="M143" s="71">
        <f>IF(ISBLANK($B143),_xlfn.XLOOKUP($A143,'2. TEUs &amp; Activities - EF'!$A$9:$A$190,'2. TEUs &amp; Activities - EF'!$J$9:$J$190),_xlfn.XLOOKUP($B143,'2. TEUs &amp; Activities - EF'!$B$9:$B$190,'2. TEUs &amp; Activities - EF'!$J$9:$J$190))*'3. Pollutant Emissions - EF'!$I143*IF(OR(ISBLANK($E143),$G143="Yes"),1,$E143)*IF($H143="Yes",1,(1-$F143))</f>
        <v>6.1033349999999996E-6</v>
      </c>
      <c r="N143" s="113">
        <f>IF(ISBLANK($B143),_xlfn.XLOOKUP($A143,'2. TEUs &amp; Activities - EF'!$A$9:$A$190,'2. TEUs &amp; Activities - EF'!$M$9:$M$190),_xlfn.XLOOKUP($B143,'2. TEUs &amp; Activities - EF'!$B$9:$B$190,'2. TEUs &amp; Activities - EF'!$M$9:$M$190))*'3. Pollutant Emissions - EF'!$J143*IF(OR(ISBLANK($E143),$G143="Yes"),1,$E143)*IF($H143="Yes",1,(1-$F143))</f>
        <v>6.0483500000000003E-7</v>
      </c>
      <c r="O143" s="123">
        <f>IFERROR(IF(OR($C143="",$C143="No CAS"),INDEX('DEQ Pollutant List'!$D$7:$D$611,MATCH($D143,'DEQ Pollutant List'!$B$7:$B$611,0)),INDEX('DEQ Pollutant List'!$D$7:$D$611,MATCH($C143,'DEQ Pollutant List'!$A$7:$A$611,0))),"")</f>
        <v>456</v>
      </c>
    </row>
    <row r="144" spans="1:15" ht="15" x14ac:dyDescent="0.25">
      <c r="A144" s="113" t="s">
        <v>48</v>
      </c>
      <c r="B144" s="71" t="s">
        <v>49</v>
      </c>
      <c r="C144" s="114" t="s">
        <v>94</v>
      </c>
      <c r="D144" s="85" t="str">
        <f>IFERROR(IF(C144="No CAS","",INDEX('DEQ Pollutant List'!$B$7:$B$611,MATCH('3. Pollutant Emissions - EF'!C144,'DEQ Pollutant List'!$A$7:$A$611,0))),"")</f>
        <v>Acetaldehyde</v>
      </c>
      <c r="E144" s="126">
        <v>0.95</v>
      </c>
      <c r="F144" s="118"/>
      <c r="G144" s="117" t="s">
        <v>42</v>
      </c>
      <c r="H144" s="118" t="s">
        <v>42</v>
      </c>
      <c r="I144" s="119">
        <v>4.1999999999999997E-3</v>
      </c>
      <c r="J144" s="79">
        <f t="shared" ref="J144:J150" si="4">$I144</f>
        <v>4.1999999999999997E-3</v>
      </c>
      <c r="K144" s="88" t="s">
        <v>201</v>
      </c>
      <c r="L144" s="120" t="s">
        <v>202</v>
      </c>
      <c r="M144" s="71">
        <f>IF(ISBLANK($B144),_xlfn.XLOOKUP($A144,'2. TEUs &amp; Activities - EF'!$A$9:$A$190,'2. TEUs &amp; Activities - EF'!$J$9:$J$190),_xlfn.XLOOKUP($B144,'2. TEUs &amp; Activities - EF'!$B$9:$B$190,'2. TEUs &amp; Activities - EF'!$J$9:$J$190))*'3. Pollutant Emissions - EF'!$I144*IF(OR(ISBLANK($E144),$G144="Yes"),1,$E144)*IF($H144="Yes",1,(1-$F144))</f>
        <v>99.75</v>
      </c>
      <c r="N144" s="113">
        <f>IF(ISBLANK($B144),_xlfn.XLOOKUP($A144,'2. TEUs &amp; Activities - EF'!$A$9:$A$190,'2. TEUs &amp; Activities - EF'!$M$9:$M$190),_xlfn.XLOOKUP($B144,'2. TEUs &amp; Activities - EF'!$B$9:$B$190,'2. TEUs &amp; Activities - EF'!$M$9:$M$190))*'3. Pollutant Emissions - EF'!$J144*IF(OR(ISBLANK($E144),$G144="Yes"),1,$E144)*IF($H144="Yes",1,(1-$F144))</f>
        <v>1.1969999999999998</v>
      </c>
      <c r="O144" s="123">
        <f>IFERROR(IF(OR($C144="",$C144="No CAS"),INDEX('DEQ Pollutant List'!$D$7:$D$611,MATCH($D144,'DEQ Pollutant List'!$B$7:$B$611,0)),INDEX('DEQ Pollutant List'!$D$7:$D$611,MATCH($C144,'DEQ Pollutant List'!$A$7:$A$611,0))),"")</f>
        <v>1</v>
      </c>
    </row>
    <row r="145" spans="1:15" ht="15" x14ac:dyDescent="0.25">
      <c r="A145" s="113" t="s">
        <v>48</v>
      </c>
      <c r="B145" s="71" t="s">
        <v>49</v>
      </c>
      <c r="C145" s="114" t="s">
        <v>129</v>
      </c>
      <c r="D145" s="85" t="str">
        <f>IFERROR(IF(C145="No CAS","",INDEX('DEQ Pollutant List'!$B$7:$B$611,MATCH('3. Pollutant Emissions - EF'!C145,'DEQ Pollutant List'!$A$7:$A$611,0))),"")</f>
        <v>Acetone</v>
      </c>
      <c r="E145" s="126">
        <v>0.95</v>
      </c>
      <c r="F145" s="118"/>
      <c r="G145" s="117" t="s">
        <v>42</v>
      </c>
      <c r="H145" s="118" t="s">
        <v>42</v>
      </c>
      <c r="I145" s="119">
        <v>6.4999999999999997E-3</v>
      </c>
      <c r="J145" s="79">
        <f t="shared" si="4"/>
        <v>6.4999999999999997E-3</v>
      </c>
      <c r="K145" s="88" t="s">
        <v>201</v>
      </c>
      <c r="L145" s="120" t="s">
        <v>202</v>
      </c>
      <c r="M145" s="71">
        <f>IF(ISBLANK($B145),_xlfn.XLOOKUP($A145,'2. TEUs &amp; Activities - EF'!$A$9:$A$190,'2. TEUs &amp; Activities - EF'!$J$9:$J$190),_xlfn.XLOOKUP($B145,'2. TEUs &amp; Activities - EF'!$B$9:$B$190,'2. TEUs &amp; Activities - EF'!$J$9:$J$190))*'3. Pollutant Emissions - EF'!$I145*IF(OR(ISBLANK($E145),$G145="Yes"),1,$E145)*IF($H145="Yes",1,(1-$F145))</f>
        <v>154.375</v>
      </c>
      <c r="N145" s="113">
        <f>IF(ISBLANK($B145),_xlfn.XLOOKUP($A145,'2. TEUs &amp; Activities - EF'!$A$9:$A$190,'2. TEUs &amp; Activities - EF'!$M$9:$M$190),_xlfn.XLOOKUP($B145,'2. TEUs &amp; Activities - EF'!$B$9:$B$190,'2. TEUs &amp; Activities - EF'!$M$9:$M$190))*'3. Pollutant Emissions - EF'!$J145*IF(OR(ISBLANK($E145),$G145="Yes"),1,$E145)*IF($H145="Yes",1,(1-$F145))</f>
        <v>1.8524999999999998</v>
      </c>
      <c r="O145" s="123">
        <f>IFERROR(IF(OR($C145="",$C145="No CAS"),INDEX('DEQ Pollutant List'!$D$7:$D$611,MATCH($D145,'DEQ Pollutant List'!$B$7:$B$611,0)),INDEX('DEQ Pollutant List'!$D$7:$D$611,MATCH($C145,'DEQ Pollutant List'!$A$7:$A$611,0))),"")</f>
        <v>634</v>
      </c>
    </row>
    <row r="146" spans="1:15" ht="15" x14ac:dyDescent="0.25">
      <c r="A146" s="113" t="s">
        <v>48</v>
      </c>
      <c r="B146" s="71" t="s">
        <v>49</v>
      </c>
      <c r="C146" s="114" t="s">
        <v>91</v>
      </c>
      <c r="D146" s="85" t="str">
        <f>IFERROR(IF(C146="No CAS","",INDEX('DEQ Pollutant List'!$B$7:$B$611,MATCH('3. Pollutant Emissions - EF'!C146,'DEQ Pollutant List'!$A$7:$A$611,0))),"")</f>
        <v>Formaldehyde</v>
      </c>
      <c r="E146" s="126">
        <v>0.95</v>
      </c>
      <c r="F146" s="118"/>
      <c r="G146" s="117" t="s">
        <v>42</v>
      </c>
      <c r="H146" s="118" t="s">
        <v>42</v>
      </c>
      <c r="I146" s="119">
        <v>1.9E-3</v>
      </c>
      <c r="J146" s="79">
        <f t="shared" si="4"/>
        <v>1.9E-3</v>
      </c>
      <c r="K146" s="88" t="s">
        <v>201</v>
      </c>
      <c r="L146" s="120" t="s">
        <v>202</v>
      </c>
      <c r="M146" s="71">
        <f>IF(ISBLANK($B146),_xlfn.XLOOKUP($A146,'2. TEUs &amp; Activities - EF'!$A$9:$A$190,'2. TEUs &amp; Activities - EF'!$J$9:$J$190),_xlfn.XLOOKUP($B146,'2. TEUs &amp; Activities - EF'!$B$9:$B$190,'2. TEUs &amp; Activities - EF'!$J$9:$J$190))*'3. Pollutant Emissions - EF'!$I146*IF(OR(ISBLANK($E146),$G146="Yes"),1,$E146)*IF($H146="Yes",1,(1-$F146))</f>
        <v>45.125</v>
      </c>
      <c r="N146" s="113">
        <f>IF(ISBLANK($B146),_xlfn.XLOOKUP($A146,'2. TEUs &amp; Activities - EF'!$A$9:$A$190,'2. TEUs &amp; Activities - EF'!$M$9:$M$190),_xlfn.XLOOKUP($B146,'2. TEUs &amp; Activities - EF'!$B$9:$B$190,'2. TEUs &amp; Activities - EF'!$M$9:$M$190))*'3. Pollutant Emissions - EF'!$J146*IF(OR(ISBLANK($E146),$G146="Yes"),1,$E146)*IF($H146="Yes",1,(1-$F146))</f>
        <v>0.54149999999999998</v>
      </c>
      <c r="O146" s="123">
        <f>IFERROR(IF(OR($C146="",$C146="No CAS"),INDEX('DEQ Pollutant List'!$D$7:$D$611,MATCH($D146,'DEQ Pollutant List'!$B$7:$B$611,0)),INDEX('DEQ Pollutant List'!$D$7:$D$611,MATCH($C146,'DEQ Pollutant List'!$A$7:$A$611,0))),"")</f>
        <v>250</v>
      </c>
    </row>
    <row r="147" spans="1:15" ht="15" x14ac:dyDescent="0.25">
      <c r="A147" s="113" t="s">
        <v>48</v>
      </c>
      <c r="B147" s="71" t="s">
        <v>49</v>
      </c>
      <c r="C147" s="114" t="s">
        <v>149</v>
      </c>
      <c r="D147" s="85" t="str">
        <f>IFERROR(IF(C147="No CAS","",INDEX('DEQ Pollutant List'!$B$7:$B$611,MATCH('3. Pollutant Emissions - EF'!C147,'DEQ Pollutant List'!$A$7:$A$611,0))),"")</f>
        <v>Methanol</v>
      </c>
      <c r="E147" s="126">
        <v>0.95</v>
      </c>
      <c r="F147" s="118"/>
      <c r="G147" s="117" t="s">
        <v>42</v>
      </c>
      <c r="H147" s="118" t="s">
        <v>42</v>
      </c>
      <c r="I147" s="119">
        <v>0.14000000000000001</v>
      </c>
      <c r="J147" s="79">
        <f t="shared" si="4"/>
        <v>0.14000000000000001</v>
      </c>
      <c r="K147" s="88" t="s">
        <v>201</v>
      </c>
      <c r="L147" s="120" t="s">
        <v>202</v>
      </c>
      <c r="M147" s="71">
        <f>IF(ISBLANK($B147),_xlfn.XLOOKUP($A147,'2. TEUs &amp; Activities - EF'!$A$9:$A$190,'2. TEUs &amp; Activities - EF'!$J$9:$J$190),_xlfn.XLOOKUP($B147,'2. TEUs &amp; Activities - EF'!$B$9:$B$190,'2. TEUs &amp; Activities - EF'!$J$9:$J$190))*'3. Pollutant Emissions - EF'!$I147*IF(OR(ISBLANK($E147),$G147="Yes"),1,$E147)*IF($H147="Yes",1,(1-$F147))</f>
        <v>3325.0000000000005</v>
      </c>
      <c r="N147" s="113">
        <f>IF(ISBLANK($B147),_xlfn.XLOOKUP($A147,'2. TEUs &amp; Activities - EF'!$A$9:$A$190,'2. TEUs &amp; Activities - EF'!$M$9:$M$190),_xlfn.XLOOKUP($B147,'2. TEUs &amp; Activities - EF'!$B$9:$B$190,'2. TEUs &amp; Activities - EF'!$M$9:$M$190))*'3. Pollutant Emissions - EF'!$J147*IF(OR(ISBLANK($E147),$G147="Yes"),1,$E147)*IF($H147="Yes",1,(1-$F147))</f>
        <v>39.900000000000006</v>
      </c>
      <c r="O147" s="123">
        <f>IFERROR(IF(OR($C147="",$C147="No CAS"),INDEX('DEQ Pollutant List'!$D$7:$D$611,MATCH($D147,'DEQ Pollutant List'!$B$7:$B$611,0)),INDEX('DEQ Pollutant List'!$D$7:$D$611,MATCH($C147,'DEQ Pollutant List'!$A$7:$A$611,0))),"")</f>
        <v>321</v>
      </c>
    </row>
    <row r="148" spans="1:15" ht="15" x14ac:dyDescent="0.25">
      <c r="A148" s="113" t="s">
        <v>48</v>
      </c>
      <c r="B148" s="71" t="s">
        <v>49</v>
      </c>
      <c r="C148" s="114" t="s">
        <v>125</v>
      </c>
      <c r="D148" s="85" t="str">
        <f>IFERROR(IF(C148="No CAS","",INDEX('DEQ Pollutant List'!$B$7:$B$611,MATCH('3. Pollutant Emissions - EF'!C148,'DEQ Pollutant List'!$A$7:$A$611,0))),"")</f>
        <v>2-Butanone (methyl ethyl ketone)</v>
      </c>
      <c r="E148" s="126">
        <v>0.95</v>
      </c>
      <c r="F148" s="118"/>
      <c r="G148" s="117" t="s">
        <v>42</v>
      </c>
      <c r="H148" s="118" t="s">
        <v>42</v>
      </c>
      <c r="I148" s="119">
        <v>8.7000000000000001E-4</v>
      </c>
      <c r="J148" s="79">
        <f t="shared" si="4"/>
        <v>8.7000000000000001E-4</v>
      </c>
      <c r="K148" s="88" t="s">
        <v>201</v>
      </c>
      <c r="L148" s="120" t="s">
        <v>202</v>
      </c>
      <c r="M148" s="71">
        <f>IF(ISBLANK($B148),_xlfn.XLOOKUP($A148,'2. TEUs &amp; Activities - EF'!$A$9:$A$190,'2. TEUs &amp; Activities - EF'!$J$9:$J$190),_xlfn.XLOOKUP($B148,'2. TEUs &amp; Activities - EF'!$B$9:$B$190,'2. TEUs &amp; Activities - EF'!$J$9:$J$190))*'3. Pollutant Emissions - EF'!$I148*IF(OR(ISBLANK($E148),$G148="Yes"),1,$E148)*IF($H148="Yes",1,(1-$F148))</f>
        <v>20.662499999999998</v>
      </c>
      <c r="N148" s="113">
        <f>IF(ISBLANK($B148),_xlfn.XLOOKUP($A148,'2. TEUs &amp; Activities - EF'!$A$9:$A$190,'2. TEUs &amp; Activities - EF'!$M$9:$M$190),_xlfn.XLOOKUP($B148,'2. TEUs &amp; Activities - EF'!$B$9:$B$190,'2. TEUs &amp; Activities - EF'!$M$9:$M$190))*'3. Pollutant Emissions - EF'!$J148*IF(OR(ISBLANK($E148),$G148="Yes"),1,$E148)*IF($H148="Yes",1,(1-$F148))</f>
        <v>0.24795</v>
      </c>
      <c r="O148" s="123">
        <f>IFERROR(IF(OR($C148="",$C148="No CAS"),INDEX('DEQ Pollutant List'!$D$7:$D$611,MATCH($D148,'DEQ Pollutant List'!$B$7:$B$611,0)),INDEX('DEQ Pollutant List'!$D$7:$D$611,MATCH($C148,'DEQ Pollutant List'!$A$7:$A$611,0))),"")</f>
        <v>333</v>
      </c>
    </row>
    <row r="149" spans="1:15" ht="15" x14ac:dyDescent="0.25">
      <c r="A149" s="113" t="s">
        <v>48</v>
      </c>
      <c r="B149" s="71" t="s">
        <v>49</v>
      </c>
      <c r="C149" s="114" t="s">
        <v>150</v>
      </c>
      <c r="D149" s="85" t="str">
        <f>IFERROR(IF(C149="No CAS","",INDEX('DEQ Pollutant List'!$B$7:$B$611,MATCH('3. Pollutant Emissions - EF'!C149,'DEQ Pollutant List'!$A$7:$A$611,0))),"")</f>
        <v>Methyl isobutyl ketone (MIBK, hexone)</v>
      </c>
      <c r="E149" s="126">
        <v>0.95</v>
      </c>
      <c r="F149" s="118"/>
      <c r="G149" s="117" t="s">
        <v>42</v>
      </c>
      <c r="H149" s="118" t="s">
        <v>42</v>
      </c>
      <c r="I149" s="119">
        <v>7.1000000000000002E-4</v>
      </c>
      <c r="J149" s="79">
        <f t="shared" si="4"/>
        <v>7.1000000000000002E-4</v>
      </c>
      <c r="K149" s="88" t="s">
        <v>201</v>
      </c>
      <c r="L149" s="120" t="s">
        <v>202</v>
      </c>
      <c r="M149" s="71">
        <f>IF(ISBLANK($B149),_xlfn.XLOOKUP($A149,'2. TEUs &amp; Activities - EF'!$A$9:$A$190,'2. TEUs &amp; Activities - EF'!$J$9:$J$190),_xlfn.XLOOKUP($B149,'2. TEUs &amp; Activities - EF'!$B$9:$B$190,'2. TEUs &amp; Activities - EF'!$J$9:$J$190))*'3. Pollutant Emissions - EF'!$I149*IF(OR(ISBLANK($E149),$G149="Yes"),1,$E149)*IF($H149="Yes",1,(1-$F149))</f>
        <v>16.862500000000001</v>
      </c>
      <c r="N149" s="113">
        <f>IF(ISBLANK($B149),_xlfn.XLOOKUP($A149,'2. TEUs &amp; Activities - EF'!$A$9:$A$190,'2. TEUs &amp; Activities - EF'!$M$9:$M$190),_xlfn.XLOOKUP($B149,'2. TEUs &amp; Activities - EF'!$B$9:$B$190,'2. TEUs &amp; Activities - EF'!$M$9:$M$190))*'3. Pollutant Emissions - EF'!$J149*IF(OR(ISBLANK($E149),$G149="Yes"),1,$E149)*IF($H149="Yes",1,(1-$F149))</f>
        <v>0.20234999999999997</v>
      </c>
      <c r="O149" s="123">
        <f>IFERROR(IF(OR($C149="",$C149="No CAS"),INDEX('DEQ Pollutant List'!$D$7:$D$611,MATCH($D149,'DEQ Pollutant List'!$B$7:$B$611,0)),INDEX('DEQ Pollutant List'!$D$7:$D$611,MATCH($C149,'DEQ Pollutant List'!$A$7:$A$611,0))),"")</f>
        <v>337</v>
      </c>
    </row>
    <row r="150" spans="1:15" ht="15" x14ac:dyDescent="0.25">
      <c r="A150" s="113" t="s">
        <v>48</v>
      </c>
      <c r="B150" s="71" t="s">
        <v>49</v>
      </c>
      <c r="C150" s="114" t="s">
        <v>153</v>
      </c>
      <c r="D150" s="85" t="str">
        <f>IFERROR(IF(C150="No CAS","",INDEX('DEQ Pollutant List'!$B$7:$B$611,MATCH('3. Pollutant Emissions - EF'!C150,'DEQ Pollutant List'!$A$7:$A$611,0))),"")</f>
        <v>Phenol</v>
      </c>
      <c r="E150" s="126">
        <v>0.95</v>
      </c>
      <c r="F150" s="118"/>
      <c r="G150" s="117" t="s">
        <v>42</v>
      </c>
      <c r="H150" s="118" t="s">
        <v>42</v>
      </c>
      <c r="I150" s="119">
        <v>1.4E-3</v>
      </c>
      <c r="J150" s="79">
        <f t="shared" si="4"/>
        <v>1.4E-3</v>
      </c>
      <c r="K150" s="88" t="s">
        <v>201</v>
      </c>
      <c r="L150" s="120" t="s">
        <v>202</v>
      </c>
      <c r="M150" s="71">
        <f>IF(ISBLANK($B150),_xlfn.XLOOKUP($A150,'2. TEUs &amp; Activities - EF'!$A$9:$A$190,'2. TEUs &amp; Activities - EF'!$J$9:$J$190),_xlfn.XLOOKUP($B150,'2. TEUs &amp; Activities - EF'!$B$9:$B$190,'2. TEUs &amp; Activities - EF'!$J$9:$J$190))*'3. Pollutant Emissions - EF'!$I150*IF(OR(ISBLANK($E150),$G150="Yes"),1,$E150)*IF($H150="Yes",1,(1-$F150))</f>
        <v>33.25</v>
      </c>
      <c r="N150" s="113">
        <f>IF(ISBLANK($B150),_xlfn.XLOOKUP($A150,'2. TEUs &amp; Activities - EF'!$A$9:$A$190,'2. TEUs &amp; Activities - EF'!$M$9:$M$190),_xlfn.XLOOKUP($B150,'2. TEUs &amp; Activities - EF'!$B$9:$B$190,'2. TEUs &amp; Activities - EF'!$M$9:$M$190))*'3. Pollutant Emissions - EF'!$J150*IF(OR(ISBLANK($E150),$G150="Yes"),1,$E150)*IF($H150="Yes",1,(1-$F150))</f>
        <v>0.39899999999999997</v>
      </c>
      <c r="O150" s="123">
        <f>IFERROR(IF(OR($C150="",$C150="No CAS"),INDEX('DEQ Pollutant List'!$D$7:$D$611,MATCH($D150,'DEQ Pollutant List'!$B$7:$B$611,0)),INDEX('DEQ Pollutant List'!$D$7:$D$611,MATCH($C150,'DEQ Pollutant List'!$A$7:$A$611,0))),"")</f>
        <v>497</v>
      </c>
    </row>
    <row r="151" spans="1:15" ht="15" x14ac:dyDescent="0.25">
      <c r="A151" s="113" t="s">
        <v>48</v>
      </c>
      <c r="B151" s="71" t="s">
        <v>53</v>
      </c>
      <c r="C151" s="114" t="s">
        <v>94</v>
      </c>
      <c r="D151" s="85" t="str">
        <f>IFERROR(IF(C151="No CAS","",INDEX('DEQ Pollutant List'!$B$7:$B$611,MATCH('3. Pollutant Emissions - EF'!C151,'DEQ Pollutant List'!$A$7:$A$611,0))),"")</f>
        <v>Acetaldehyde</v>
      </c>
      <c r="E151" s="126">
        <v>0.05</v>
      </c>
      <c r="F151" s="118"/>
      <c r="G151" s="117" t="s">
        <v>42</v>
      </c>
      <c r="H151" s="118" t="s">
        <v>42</v>
      </c>
      <c r="I151" s="119">
        <f t="shared" ref="I151:I157" si="5">$I144</f>
        <v>4.1999999999999997E-3</v>
      </c>
      <c r="J151" s="79">
        <f t="shared" ref="J151" si="6">$I151</f>
        <v>4.1999999999999997E-3</v>
      </c>
      <c r="K151" s="88" t="s">
        <v>201</v>
      </c>
      <c r="L151" s="120" t="s">
        <v>203</v>
      </c>
      <c r="M151" s="71">
        <f>IF(ISBLANK($B151),_xlfn.XLOOKUP($A151,'2. TEUs &amp; Activities - EF'!$A$9:$A$190,'2. TEUs &amp; Activities - EF'!$J$9:$J$190),_xlfn.XLOOKUP($B151,'2. TEUs &amp; Activities - EF'!$B$9:$B$190,'2. TEUs &amp; Activities - EF'!$J$9:$J$190))*'3. Pollutant Emissions - EF'!$I151*IF(OR(ISBLANK($E151),$G151="Yes"),1,$E151)*IF($H151="Yes",1,(1-$F151))</f>
        <v>5.25</v>
      </c>
      <c r="N151" s="113">
        <f>IF(ISBLANK($B151),_xlfn.XLOOKUP($A151,'2. TEUs &amp; Activities - EF'!$A$9:$A$190,'2. TEUs &amp; Activities - EF'!$M$9:$M$190),_xlfn.XLOOKUP($B151,'2. TEUs &amp; Activities - EF'!$B$9:$B$190,'2. TEUs &amp; Activities - EF'!$M$9:$M$190))*'3. Pollutant Emissions - EF'!$J151*IF(OR(ISBLANK($E151),$G151="Yes"),1,$E151)*IF($H151="Yes",1,(1-$F151))</f>
        <v>6.3E-2</v>
      </c>
      <c r="O151" s="123">
        <f>IFERROR(IF(OR($C151="",$C151="No CAS"),INDEX('DEQ Pollutant List'!$D$7:$D$611,MATCH($D151,'DEQ Pollutant List'!$B$7:$B$611,0)),INDEX('DEQ Pollutant List'!$D$7:$D$611,MATCH($C151,'DEQ Pollutant List'!$A$7:$A$611,0))),"")</f>
        <v>1</v>
      </c>
    </row>
    <row r="152" spans="1:15" ht="15" x14ac:dyDescent="0.25">
      <c r="A152" s="113" t="s">
        <v>48</v>
      </c>
      <c r="B152" s="71" t="s">
        <v>53</v>
      </c>
      <c r="C152" s="114" t="s">
        <v>129</v>
      </c>
      <c r="D152" s="85" t="str">
        <f>IFERROR(IF(C152="No CAS","",INDEX('DEQ Pollutant List'!$B$7:$B$611,MATCH('3. Pollutant Emissions - EF'!C152,'DEQ Pollutant List'!$A$7:$A$611,0))),"")</f>
        <v>Acetone</v>
      </c>
      <c r="E152" s="126">
        <v>0.05</v>
      </c>
      <c r="F152" s="118"/>
      <c r="G152" s="117" t="s">
        <v>42</v>
      </c>
      <c r="H152" s="118" t="s">
        <v>42</v>
      </c>
      <c r="I152" s="119">
        <f t="shared" si="5"/>
        <v>6.4999999999999997E-3</v>
      </c>
      <c r="J152" s="79">
        <f t="shared" ref="J152:J157" si="7">$I152</f>
        <v>6.4999999999999997E-3</v>
      </c>
      <c r="K152" s="88" t="s">
        <v>201</v>
      </c>
      <c r="L152" s="120" t="s">
        <v>203</v>
      </c>
      <c r="M152" s="71">
        <f>IF(ISBLANK($B152),_xlfn.XLOOKUP($A152,'2. TEUs &amp; Activities - EF'!$A$9:$A$190,'2. TEUs &amp; Activities - EF'!$J$9:$J$190),_xlfn.XLOOKUP($B152,'2. TEUs &amp; Activities - EF'!$B$9:$B$190,'2. TEUs &amp; Activities - EF'!$J$9:$J$190))*'3. Pollutant Emissions - EF'!$I152*IF(OR(ISBLANK($E152),$G152="Yes"),1,$E152)*IF($H152="Yes",1,(1-$F152))</f>
        <v>8.125</v>
      </c>
      <c r="N152" s="113">
        <f>IF(ISBLANK($B152),_xlfn.XLOOKUP($A152,'2. TEUs &amp; Activities - EF'!$A$9:$A$190,'2. TEUs &amp; Activities - EF'!$M$9:$M$190),_xlfn.XLOOKUP($B152,'2. TEUs &amp; Activities - EF'!$B$9:$B$190,'2. TEUs &amp; Activities - EF'!$M$9:$M$190))*'3. Pollutant Emissions - EF'!$J152*IF(OR(ISBLANK($E152),$G152="Yes"),1,$E152)*IF($H152="Yes",1,(1-$F152))</f>
        <v>9.7500000000000003E-2</v>
      </c>
      <c r="O152" s="123">
        <f>IFERROR(IF(OR($C152="",$C152="No CAS"),INDEX('DEQ Pollutant List'!$D$7:$D$611,MATCH($D152,'DEQ Pollutant List'!$B$7:$B$611,0)),INDEX('DEQ Pollutant List'!$D$7:$D$611,MATCH($C152,'DEQ Pollutant List'!$A$7:$A$611,0))),"")</f>
        <v>634</v>
      </c>
    </row>
    <row r="153" spans="1:15" ht="15" x14ac:dyDescent="0.25">
      <c r="A153" s="113" t="s">
        <v>48</v>
      </c>
      <c r="B153" s="71" t="s">
        <v>53</v>
      </c>
      <c r="C153" s="114" t="s">
        <v>91</v>
      </c>
      <c r="D153" s="85" t="str">
        <f>IFERROR(IF(C153="No CAS","",INDEX('DEQ Pollutant List'!$B$7:$B$611,MATCH('3. Pollutant Emissions - EF'!C153,'DEQ Pollutant List'!$A$7:$A$611,0))),"")</f>
        <v>Formaldehyde</v>
      </c>
      <c r="E153" s="126">
        <v>0.05</v>
      </c>
      <c r="F153" s="118"/>
      <c r="G153" s="117" t="s">
        <v>42</v>
      </c>
      <c r="H153" s="118" t="s">
        <v>42</v>
      </c>
      <c r="I153" s="119">
        <f t="shared" si="5"/>
        <v>1.9E-3</v>
      </c>
      <c r="J153" s="79">
        <f t="shared" si="7"/>
        <v>1.9E-3</v>
      </c>
      <c r="K153" s="88" t="s">
        <v>201</v>
      </c>
      <c r="L153" s="120" t="s">
        <v>203</v>
      </c>
      <c r="M153" s="71">
        <f>IF(ISBLANK($B153),_xlfn.XLOOKUP($A153,'2. TEUs &amp; Activities - EF'!$A$9:$A$190,'2. TEUs &amp; Activities - EF'!$J$9:$J$190),_xlfn.XLOOKUP($B153,'2. TEUs &amp; Activities - EF'!$B$9:$B$190,'2. TEUs &amp; Activities - EF'!$J$9:$J$190))*'3. Pollutant Emissions - EF'!$I153*IF(OR(ISBLANK($E153),$G153="Yes"),1,$E153)*IF($H153="Yes",1,(1-$F153))</f>
        <v>2.375</v>
      </c>
      <c r="N153" s="113">
        <f>IF(ISBLANK($B153),_xlfn.XLOOKUP($A153,'2. TEUs &amp; Activities - EF'!$A$9:$A$190,'2. TEUs &amp; Activities - EF'!$M$9:$M$190),_xlfn.XLOOKUP($B153,'2. TEUs &amp; Activities - EF'!$B$9:$B$190,'2. TEUs &amp; Activities - EF'!$M$9:$M$190))*'3. Pollutant Emissions - EF'!$J153*IF(OR(ISBLANK($E153),$G153="Yes"),1,$E153)*IF($H153="Yes",1,(1-$F153))</f>
        <v>2.8499999999999998E-2</v>
      </c>
      <c r="O153" s="123">
        <f>IFERROR(IF(OR($C153="",$C153="No CAS"),INDEX('DEQ Pollutant List'!$D$7:$D$611,MATCH($D153,'DEQ Pollutant List'!$B$7:$B$611,0)),INDEX('DEQ Pollutant List'!$D$7:$D$611,MATCH($C153,'DEQ Pollutant List'!$A$7:$A$611,0))),"")</f>
        <v>250</v>
      </c>
    </row>
    <row r="154" spans="1:15" ht="15" x14ac:dyDescent="0.25">
      <c r="A154" s="113" t="s">
        <v>48</v>
      </c>
      <c r="B154" s="71" t="s">
        <v>53</v>
      </c>
      <c r="C154" s="114" t="s">
        <v>149</v>
      </c>
      <c r="D154" s="85" t="str">
        <f>IFERROR(IF(C154="No CAS","",INDEX('DEQ Pollutant List'!$B$7:$B$611,MATCH('3. Pollutant Emissions - EF'!C154,'DEQ Pollutant List'!$A$7:$A$611,0))),"")</f>
        <v>Methanol</v>
      </c>
      <c r="E154" s="126">
        <v>0.05</v>
      </c>
      <c r="F154" s="118"/>
      <c r="G154" s="117" t="s">
        <v>42</v>
      </c>
      <c r="H154" s="118" t="s">
        <v>42</v>
      </c>
      <c r="I154" s="119">
        <f t="shared" si="5"/>
        <v>0.14000000000000001</v>
      </c>
      <c r="J154" s="79">
        <f t="shared" si="7"/>
        <v>0.14000000000000001</v>
      </c>
      <c r="K154" s="88" t="s">
        <v>201</v>
      </c>
      <c r="L154" s="120" t="s">
        <v>203</v>
      </c>
      <c r="M154" s="71">
        <f>IF(ISBLANK($B154),_xlfn.XLOOKUP($A154,'2. TEUs &amp; Activities - EF'!$A$9:$A$190,'2. TEUs &amp; Activities - EF'!$J$9:$J$190),_xlfn.XLOOKUP($B154,'2. TEUs &amp; Activities - EF'!$B$9:$B$190,'2. TEUs &amp; Activities - EF'!$J$9:$J$190))*'3. Pollutant Emissions - EF'!$I154*IF(OR(ISBLANK($E154),$G154="Yes"),1,$E154)*IF($H154="Yes",1,(1-$F154))</f>
        <v>175.00000000000003</v>
      </c>
      <c r="N154" s="113">
        <f>IF(ISBLANK($B154),_xlfn.XLOOKUP($A154,'2. TEUs &amp; Activities - EF'!$A$9:$A$190,'2. TEUs &amp; Activities - EF'!$M$9:$M$190),_xlfn.XLOOKUP($B154,'2. TEUs &amp; Activities - EF'!$B$9:$B$190,'2. TEUs &amp; Activities - EF'!$M$9:$M$190))*'3. Pollutant Emissions - EF'!$J154*IF(OR(ISBLANK($E154),$G154="Yes"),1,$E154)*IF($H154="Yes",1,(1-$F154))</f>
        <v>2.1000000000000005</v>
      </c>
      <c r="O154" s="123">
        <f>IFERROR(IF(OR($C154="",$C154="No CAS"),INDEX('DEQ Pollutant List'!$D$7:$D$611,MATCH($D154,'DEQ Pollutant List'!$B$7:$B$611,0)),INDEX('DEQ Pollutant List'!$D$7:$D$611,MATCH($C154,'DEQ Pollutant List'!$A$7:$A$611,0))),"")</f>
        <v>321</v>
      </c>
    </row>
    <row r="155" spans="1:15" ht="15" x14ac:dyDescent="0.25">
      <c r="A155" s="113" t="s">
        <v>48</v>
      </c>
      <c r="B155" s="71" t="s">
        <v>53</v>
      </c>
      <c r="C155" s="114" t="s">
        <v>125</v>
      </c>
      <c r="D155" s="85" t="str">
        <f>IFERROR(IF(C155="No CAS","",INDEX('DEQ Pollutant List'!$B$7:$B$611,MATCH('3. Pollutant Emissions - EF'!C155,'DEQ Pollutant List'!$A$7:$A$611,0))),"")</f>
        <v>2-Butanone (methyl ethyl ketone)</v>
      </c>
      <c r="E155" s="126">
        <v>0.05</v>
      </c>
      <c r="F155" s="118"/>
      <c r="G155" s="117" t="s">
        <v>42</v>
      </c>
      <c r="H155" s="118" t="s">
        <v>42</v>
      </c>
      <c r="I155" s="119">
        <f t="shared" si="5"/>
        <v>8.7000000000000001E-4</v>
      </c>
      <c r="J155" s="79">
        <f t="shared" si="7"/>
        <v>8.7000000000000001E-4</v>
      </c>
      <c r="K155" s="88" t="s">
        <v>201</v>
      </c>
      <c r="L155" s="120" t="s">
        <v>203</v>
      </c>
      <c r="M155" s="71">
        <f>IF(ISBLANK($B155),_xlfn.XLOOKUP($A155,'2. TEUs &amp; Activities - EF'!$A$9:$A$190,'2. TEUs &amp; Activities - EF'!$J$9:$J$190),_xlfn.XLOOKUP($B155,'2. TEUs &amp; Activities - EF'!$B$9:$B$190,'2. TEUs &amp; Activities - EF'!$J$9:$J$190))*'3. Pollutant Emissions - EF'!$I155*IF(OR(ISBLANK($E155),$G155="Yes"),1,$E155)*IF($H155="Yes",1,(1-$F155))</f>
        <v>1.0875000000000001</v>
      </c>
      <c r="N155" s="113">
        <f>IF(ISBLANK($B155),_xlfn.XLOOKUP($A155,'2. TEUs &amp; Activities - EF'!$A$9:$A$190,'2. TEUs &amp; Activities - EF'!$M$9:$M$190),_xlfn.XLOOKUP($B155,'2. TEUs &amp; Activities - EF'!$B$9:$B$190,'2. TEUs &amp; Activities - EF'!$M$9:$M$190))*'3. Pollutant Emissions - EF'!$J155*IF(OR(ISBLANK($E155),$G155="Yes"),1,$E155)*IF($H155="Yes",1,(1-$F155))</f>
        <v>1.3050000000000001E-2</v>
      </c>
      <c r="O155" s="123">
        <f>IFERROR(IF(OR($C155="",$C155="No CAS"),INDEX('DEQ Pollutant List'!$D$7:$D$611,MATCH($D155,'DEQ Pollutant List'!$B$7:$B$611,0)),INDEX('DEQ Pollutant List'!$D$7:$D$611,MATCH($C155,'DEQ Pollutant List'!$A$7:$A$611,0))),"")</f>
        <v>333</v>
      </c>
    </row>
    <row r="156" spans="1:15" ht="15" x14ac:dyDescent="0.25">
      <c r="A156" s="113" t="s">
        <v>48</v>
      </c>
      <c r="B156" s="71" t="s">
        <v>53</v>
      </c>
      <c r="C156" s="114" t="s">
        <v>150</v>
      </c>
      <c r="D156" s="85" t="str">
        <f>IFERROR(IF(C156="No CAS","",INDEX('DEQ Pollutant List'!$B$7:$B$611,MATCH('3. Pollutant Emissions - EF'!C156,'DEQ Pollutant List'!$A$7:$A$611,0))),"")</f>
        <v>Methyl isobutyl ketone (MIBK, hexone)</v>
      </c>
      <c r="E156" s="126">
        <v>0.05</v>
      </c>
      <c r="F156" s="118"/>
      <c r="G156" s="117" t="s">
        <v>42</v>
      </c>
      <c r="H156" s="118" t="s">
        <v>42</v>
      </c>
      <c r="I156" s="119">
        <f t="shared" si="5"/>
        <v>7.1000000000000002E-4</v>
      </c>
      <c r="J156" s="79">
        <f t="shared" si="7"/>
        <v>7.1000000000000002E-4</v>
      </c>
      <c r="K156" s="88" t="s">
        <v>201</v>
      </c>
      <c r="L156" s="120" t="s">
        <v>203</v>
      </c>
      <c r="M156" s="71">
        <f>IF(ISBLANK($B156),_xlfn.XLOOKUP($A156,'2. TEUs &amp; Activities - EF'!$A$9:$A$190,'2. TEUs &amp; Activities - EF'!$J$9:$J$190),_xlfn.XLOOKUP($B156,'2. TEUs &amp; Activities - EF'!$B$9:$B$190,'2. TEUs &amp; Activities - EF'!$J$9:$J$190))*'3. Pollutant Emissions - EF'!$I156*IF(OR(ISBLANK($E156),$G156="Yes"),1,$E156)*IF($H156="Yes",1,(1-$F156))</f>
        <v>0.88750000000000007</v>
      </c>
      <c r="N156" s="113">
        <f>IF(ISBLANK($B156),_xlfn.XLOOKUP($A156,'2. TEUs &amp; Activities - EF'!$A$9:$A$190,'2. TEUs &amp; Activities - EF'!$M$9:$M$190),_xlfn.XLOOKUP($B156,'2. TEUs &amp; Activities - EF'!$B$9:$B$190,'2. TEUs &amp; Activities - EF'!$M$9:$M$190))*'3. Pollutant Emissions - EF'!$J156*IF(OR(ISBLANK($E156),$G156="Yes"),1,$E156)*IF($H156="Yes",1,(1-$F156))</f>
        <v>1.065E-2</v>
      </c>
      <c r="O156" s="123">
        <f>IFERROR(IF(OR($C156="",$C156="No CAS"),INDEX('DEQ Pollutant List'!$D$7:$D$611,MATCH($D156,'DEQ Pollutant List'!$B$7:$B$611,0)),INDEX('DEQ Pollutant List'!$D$7:$D$611,MATCH($C156,'DEQ Pollutant List'!$A$7:$A$611,0))),"")</f>
        <v>337</v>
      </c>
    </row>
    <row r="157" spans="1:15" ht="15" x14ac:dyDescent="0.25">
      <c r="A157" s="113" t="s">
        <v>48</v>
      </c>
      <c r="B157" s="71" t="s">
        <v>53</v>
      </c>
      <c r="C157" s="114" t="s">
        <v>153</v>
      </c>
      <c r="D157" s="85" t="str">
        <f>IFERROR(IF(C157="No CAS","",INDEX('DEQ Pollutant List'!$B$7:$B$611,MATCH('3. Pollutant Emissions - EF'!C157,'DEQ Pollutant List'!$A$7:$A$611,0))),"")</f>
        <v>Phenol</v>
      </c>
      <c r="E157" s="126">
        <v>0.05</v>
      </c>
      <c r="F157" s="118"/>
      <c r="G157" s="117" t="s">
        <v>42</v>
      </c>
      <c r="H157" s="118" t="s">
        <v>42</v>
      </c>
      <c r="I157" s="119">
        <f t="shared" si="5"/>
        <v>1.4E-3</v>
      </c>
      <c r="J157" s="79">
        <f t="shared" si="7"/>
        <v>1.4E-3</v>
      </c>
      <c r="K157" s="88" t="s">
        <v>201</v>
      </c>
      <c r="L157" s="120" t="s">
        <v>203</v>
      </c>
      <c r="M157" s="71">
        <f>IF(ISBLANK($B157),_xlfn.XLOOKUP($A157,'2. TEUs &amp; Activities - EF'!$A$9:$A$190,'2. TEUs &amp; Activities - EF'!$J$9:$J$190),_xlfn.XLOOKUP($B157,'2. TEUs &amp; Activities - EF'!$B$9:$B$190,'2. TEUs &amp; Activities - EF'!$J$9:$J$190))*'3. Pollutant Emissions - EF'!$I157*IF(OR(ISBLANK($E157),$G157="Yes"),1,$E157)*IF($H157="Yes",1,(1-$F157))</f>
        <v>1.75</v>
      </c>
      <c r="N157" s="113">
        <f>IF(ISBLANK($B157),_xlfn.XLOOKUP($A157,'2. TEUs &amp; Activities - EF'!$A$9:$A$190,'2. TEUs &amp; Activities - EF'!$M$9:$M$190),_xlfn.XLOOKUP($B157,'2. TEUs &amp; Activities - EF'!$B$9:$B$190,'2. TEUs &amp; Activities - EF'!$M$9:$M$190))*'3. Pollutant Emissions - EF'!$J157*IF(OR(ISBLANK($E157),$G157="Yes"),1,$E157)*IF($H157="Yes",1,(1-$F157))</f>
        <v>2.1000000000000001E-2</v>
      </c>
      <c r="O157" s="123">
        <f>IFERROR(IF(OR($C157="",$C157="No CAS"),INDEX('DEQ Pollutant List'!$D$7:$D$611,MATCH($D157,'DEQ Pollutant List'!$B$7:$B$611,0)),INDEX('DEQ Pollutant List'!$D$7:$D$611,MATCH($C157,'DEQ Pollutant List'!$A$7:$A$611,0))),"")</f>
        <v>497</v>
      </c>
    </row>
    <row r="158" spans="1:15" ht="15" x14ac:dyDescent="0.25">
      <c r="A158" s="113" t="s">
        <v>57</v>
      </c>
      <c r="B158" s="71"/>
      <c r="C158" s="114" t="s">
        <v>94</v>
      </c>
      <c r="D158" s="85" t="str">
        <f>IFERROR(IF(C158="No CAS","",INDEX('DEQ Pollutant List'!$B$7:$B$611,MATCH('3. Pollutant Emissions - EF'!C158,'DEQ Pollutant List'!$A$7:$A$611,0))),"")</f>
        <v>Acetaldehyde</v>
      </c>
      <c r="E158" s="126">
        <v>1</v>
      </c>
      <c r="F158" s="125">
        <v>0</v>
      </c>
      <c r="G158" s="117" t="s">
        <v>42</v>
      </c>
      <c r="H158" s="118" t="s">
        <v>42</v>
      </c>
      <c r="I158" s="119">
        <v>2.8E-3</v>
      </c>
      <c r="J158" s="79">
        <f t="shared" ref="J158:J161" si="8">$I158</f>
        <v>2.8E-3</v>
      </c>
      <c r="K158" s="88" t="s">
        <v>201</v>
      </c>
      <c r="L158" s="120" t="s">
        <v>204</v>
      </c>
      <c r="M158" s="71">
        <f>IF(ISBLANK($B158),_xlfn.XLOOKUP($A158,'2. TEUs &amp; Activities - EF'!$A$9:$A$190,'2. TEUs &amp; Activities - EF'!$J$9:$J$190),_xlfn.XLOOKUP($B158,'2. TEUs &amp; Activities - EF'!$B$9:$B$190,'2. TEUs &amp; Activities - EF'!$J$9:$J$190))*'3. Pollutant Emissions - EF'!$I158*IF(OR(ISBLANK($E158),$G158="Yes"),1,$E158)*IF($H158="Yes",1,(1-$F158))</f>
        <v>70</v>
      </c>
      <c r="N158" s="113">
        <f>IF(ISBLANK($B158),_xlfn.XLOOKUP($A158,'2. TEUs &amp; Activities - EF'!$A$9:$A$190,'2. TEUs &amp; Activities - EF'!$M$9:$M$190),_xlfn.XLOOKUP($B158,'2. TEUs &amp; Activities - EF'!$B$9:$B$190,'2. TEUs &amp; Activities - EF'!$M$9:$M$190))*'3. Pollutant Emissions - EF'!$J158*IF(OR(ISBLANK($E158),$G158="Yes"),1,$E158)*IF($H158="Yes",1,(1-$F158))</f>
        <v>0.84</v>
      </c>
      <c r="O158" s="123">
        <f>IFERROR(IF(OR($C158="",$C158="No CAS"),INDEX('DEQ Pollutant List'!$D$7:$D$611,MATCH($D158,'DEQ Pollutant List'!$B$7:$B$611,0)),INDEX('DEQ Pollutant List'!$D$7:$D$611,MATCH($C158,'DEQ Pollutant List'!$A$7:$A$611,0))),"")</f>
        <v>1</v>
      </c>
    </row>
    <row r="159" spans="1:15" ht="15" x14ac:dyDescent="0.25">
      <c r="A159" s="113" t="s">
        <v>57</v>
      </c>
      <c r="B159" s="71"/>
      <c r="C159" s="114" t="s">
        <v>129</v>
      </c>
      <c r="D159" s="85" t="str">
        <f>IFERROR(IF(C159="No CAS","",INDEX('DEQ Pollutant List'!$B$7:$B$611,MATCH('3. Pollutant Emissions - EF'!C159,'DEQ Pollutant List'!$A$7:$A$611,0))),"")</f>
        <v>Acetone</v>
      </c>
      <c r="E159" s="126">
        <v>1</v>
      </c>
      <c r="F159" s="125">
        <v>0</v>
      </c>
      <c r="G159" s="117" t="s">
        <v>42</v>
      </c>
      <c r="H159" s="118" t="s">
        <v>42</v>
      </c>
      <c r="I159" s="119">
        <v>4.7000000000000002E-3</v>
      </c>
      <c r="J159" s="79">
        <f t="shared" si="8"/>
        <v>4.7000000000000002E-3</v>
      </c>
      <c r="K159" s="88" t="s">
        <v>201</v>
      </c>
      <c r="L159" s="120" t="s">
        <v>204</v>
      </c>
      <c r="M159" s="71">
        <f>IF(ISBLANK($B159),_xlfn.XLOOKUP($A159,'2. TEUs &amp; Activities - EF'!$A$9:$A$190,'2. TEUs &amp; Activities - EF'!$J$9:$J$190),_xlfn.XLOOKUP($B159,'2. TEUs &amp; Activities - EF'!$B$9:$B$190,'2. TEUs &amp; Activities - EF'!$J$9:$J$190))*'3. Pollutant Emissions - EF'!$I159*IF(OR(ISBLANK($E159),$G159="Yes"),1,$E159)*IF($H159="Yes",1,(1-$F159))</f>
        <v>117.5</v>
      </c>
      <c r="N159" s="113">
        <f>IF(ISBLANK($B159),_xlfn.XLOOKUP($A159,'2. TEUs &amp; Activities - EF'!$A$9:$A$190,'2. TEUs &amp; Activities - EF'!$M$9:$M$190),_xlfn.XLOOKUP($B159,'2. TEUs &amp; Activities - EF'!$B$9:$B$190,'2. TEUs &amp; Activities - EF'!$M$9:$M$190))*'3. Pollutant Emissions - EF'!$J159*IF(OR(ISBLANK($E159),$G159="Yes"),1,$E159)*IF($H159="Yes",1,(1-$F159))</f>
        <v>1.4100000000000001</v>
      </c>
      <c r="O159" s="123">
        <f>IFERROR(IF(OR($C159="",$C159="No CAS"),INDEX('DEQ Pollutant List'!$D$7:$D$611,MATCH($D159,'DEQ Pollutant List'!$B$7:$B$611,0)),INDEX('DEQ Pollutant List'!$D$7:$D$611,MATCH($C159,'DEQ Pollutant List'!$A$7:$A$611,0))),"")</f>
        <v>634</v>
      </c>
    </row>
    <row r="160" spans="1:15" ht="15" x14ac:dyDescent="0.25">
      <c r="A160" s="113" t="s">
        <v>57</v>
      </c>
      <c r="B160" s="71"/>
      <c r="C160" s="114" t="s">
        <v>91</v>
      </c>
      <c r="D160" s="85" t="str">
        <f>IFERROR(IF(C160="No CAS","",INDEX('DEQ Pollutant List'!$B$7:$B$611,MATCH('3. Pollutant Emissions - EF'!C160,'DEQ Pollutant List'!$A$7:$A$611,0))),"")</f>
        <v>Formaldehyde</v>
      </c>
      <c r="E160" s="126">
        <v>1</v>
      </c>
      <c r="F160" s="125">
        <v>0</v>
      </c>
      <c r="G160" s="117" t="s">
        <v>42</v>
      </c>
      <c r="H160" s="118" t="s">
        <v>42</v>
      </c>
      <c r="I160" s="119">
        <v>1.8E-3</v>
      </c>
      <c r="J160" s="79">
        <f t="shared" si="8"/>
        <v>1.8E-3</v>
      </c>
      <c r="K160" s="88" t="s">
        <v>201</v>
      </c>
      <c r="L160" s="120" t="s">
        <v>204</v>
      </c>
      <c r="M160" s="71">
        <f>IF(ISBLANK($B160),_xlfn.XLOOKUP($A160,'2. TEUs &amp; Activities - EF'!$A$9:$A$190,'2. TEUs &amp; Activities - EF'!$J$9:$J$190),_xlfn.XLOOKUP($B160,'2. TEUs &amp; Activities - EF'!$B$9:$B$190,'2. TEUs &amp; Activities - EF'!$J$9:$J$190))*'3. Pollutant Emissions - EF'!$I160*IF(OR(ISBLANK($E160),$G160="Yes"),1,$E160)*IF($H160="Yes",1,(1-$F160))</f>
        <v>45</v>
      </c>
      <c r="N160" s="113">
        <f>IF(ISBLANK($B160),_xlfn.XLOOKUP($A160,'2. TEUs &amp; Activities - EF'!$A$9:$A$190,'2. TEUs &amp; Activities - EF'!$M$9:$M$190),_xlfn.XLOOKUP($B160,'2. TEUs &amp; Activities - EF'!$B$9:$B$190,'2. TEUs &amp; Activities - EF'!$M$9:$M$190))*'3. Pollutant Emissions - EF'!$J160*IF(OR(ISBLANK($E160),$G160="Yes"),1,$E160)*IF($H160="Yes",1,(1-$F160))</f>
        <v>0.54</v>
      </c>
      <c r="O160" s="123">
        <f>IFERROR(IF(OR($C160="",$C160="No CAS"),INDEX('DEQ Pollutant List'!$D$7:$D$611,MATCH($D160,'DEQ Pollutant List'!$B$7:$B$611,0)),INDEX('DEQ Pollutant List'!$D$7:$D$611,MATCH($C160,'DEQ Pollutant List'!$A$7:$A$611,0))),"")</f>
        <v>250</v>
      </c>
    </row>
    <row r="161" spans="1:15" ht="15" x14ac:dyDescent="0.25">
      <c r="A161" s="113" t="s">
        <v>57</v>
      </c>
      <c r="B161" s="71"/>
      <c r="C161" s="114" t="s">
        <v>149</v>
      </c>
      <c r="D161" s="85" t="str">
        <f>IFERROR(IF(C161="No CAS","",INDEX('DEQ Pollutant List'!$B$7:$B$611,MATCH('3. Pollutant Emissions - EF'!C161,'DEQ Pollutant List'!$A$7:$A$611,0))),"")</f>
        <v>Methanol</v>
      </c>
      <c r="E161" s="126">
        <v>1</v>
      </c>
      <c r="F161" s="125">
        <v>0</v>
      </c>
      <c r="G161" s="117" t="s">
        <v>42</v>
      </c>
      <c r="H161" s="118" t="s">
        <v>42</v>
      </c>
      <c r="I161" s="119">
        <v>1.2E-2</v>
      </c>
      <c r="J161" s="79">
        <f t="shared" si="8"/>
        <v>1.2E-2</v>
      </c>
      <c r="K161" s="88" t="s">
        <v>201</v>
      </c>
      <c r="L161" s="120" t="s">
        <v>204</v>
      </c>
      <c r="M161" s="71">
        <f>IF(ISBLANK($B161),_xlfn.XLOOKUP($A161,'2. TEUs &amp; Activities - EF'!$A$9:$A$190,'2. TEUs &amp; Activities - EF'!$J$9:$J$190),_xlfn.XLOOKUP($B161,'2. TEUs &amp; Activities - EF'!$B$9:$B$190,'2. TEUs &amp; Activities - EF'!$J$9:$J$190))*'3. Pollutant Emissions - EF'!$I161*IF(OR(ISBLANK($E161),$G161="Yes"),1,$E161)*IF($H161="Yes",1,(1-$F161))</f>
        <v>300</v>
      </c>
      <c r="N161" s="113">
        <f>IF(ISBLANK($B161),_xlfn.XLOOKUP($A161,'2. TEUs &amp; Activities - EF'!$A$9:$A$190,'2. TEUs &amp; Activities - EF'!$M$9:$M$190),_xlfn.XLOOKUP($B161,'2. TEUs &amp; Activities - EF'!$B$9:$B$190,'2. TEUs &amp; Activities - EF'!$M$9:$M$190))*'3. Pollutant Emissions - EF'!$J161*IF(OR(ISBLANK($E161),$G161="Yes"),1,$E161)*IF($H161="Yes",1,(1-$F161))</f>
        <v>3.6</v>
      </c>
      <c r="O161" s="123">
        <f>IFERROR(IF(OR($C161="",$C161="No CAS"),INDEX('DEQ Pollutant List'!$D$7:$D$611,MATCH($D161,'DEQ Pollutant List'!$B$7:$B$611,0)),INDEX('DEQ Pollutant List'!$D$7:$D$611,MATCH($C161,'DEQ Pollutant List'!$A$7:$A$611,0))),"")</f>
        <v>321</v>
      </c>
    </row>
    <row r="162" spans="1:15" ht="15" x14ac:dyDescent="0.25">
      <c r="A162" s="113" t="s">
        <v>61</v>
      </c>
      <c r="B162" s="71"/>
      <c r="C162" s="114" t="s">
        <v>102</v>
      </c>
      <c r="D162" s="84" t="str">
        <f>IFERROR(IF(C162="No CAS","",INDEX('DEQ Pollutant List'!$B$7:$B$611,MATCH('3. Pollutant Emissions - EF'!C162,'DEQ Pollutant List'!$A$7:$A$611,0))),"")</f>
        <v>Chromium VI, chromate and dichromate particulate</v>
      </c>
      <c r="E162" s="117"/>
      <c r="F162" s="118"/>
      <c r="G162" s="117" t="s">
        <v>42</v>
      </c>
      <c r="H162" s="118" t="s">
        <v>42</v>
      </c>
      <c r="I162" s="119">
        <v>0.35899999999999999</v>
      </c>
      <c r="J162" s="79">
        <f t="shared" ref="J162:J165" si="9">$I162</f>
        <v>0.35899999999999999</v>
      </c>
      <c r="K162" s="88" t="s">
        <v>205</v>
      </c>
      <c r="L162" s="120" t="s">
        <v>206</v>
      </c>
      <c r="M162" s="71">
        <f>IF(ISBLANK($B162),_xlfn.XLOOKUP($A162,'2. TEUs &amp; Activities - EF'!$A$9:$A$190,'2. TEUs &amp; Activities - EF'!$J$9:$J$190),_xlfn.XLOOKUP($B162,'2. TEUs &amp; Activities - EF'!$B$9:$B$190,'2. TEUs &amp; Activities - EF'!$J$9:$J$190))*'3. Pollutant Emissions - EF'!$I162*IF(OR(ISBLANK($E162),$G162="Yes"),1,$E162)*IF($H162="Yes",1,(1-$F162))</f>
        <v>5.3849999999999995E-2</v>
      </c>
      <c r="N162" s="113">
        <f>IF(ISBLANK($B162),_xlfn.XLOOKUP($A162,'2. TEUs &amp; Activities - EF'!$A$9:$A$190,'2. TEUs &amp; Activities - EF'!$M$9:$M$190),_xlfn.XLOOKUP($B162,'2. TEUs &amp; Activities - EF'!$B$9:$B$190,'2. TEUs &amp; Activities - EF'!$M$9:$M$190))*'3. Pollutant Emissions - EF'!$J162*IF(OR(ISBLANK($E162),$G162="Yes"),1,$E162)*IF($H162="Yes",1,(1-$F162))</f>
        <v>5.3849999999999992E-3</v>
      </c>
      <c r="O162" s="123">
        <f>IFERROR(IF(OR($C162="",$C162="No CAS"),INDEX('DEQ Pollutant List'!$D$7:$D$611,MATCH($D162,'DEQ Pollutant List'!$B$7:$B$611,0)),INDEX('DEQ Pollutant List'!$D$7:$D$611,MATCH($C162,'DEQ Pollutant List'!$A$7:$A$611,0))),"")</f>
        <v>136</v>
      </c>
    </row>
    <row r="163" spans="1:15" ht="15" x14ac:dyDescent="0.25">
      <c r="A163" s="113" t="s">
        <v>61</v>
      </c>
      <c r="B163" s="71"/>
      <c r="C163" s="114" t="s">
        <v>103</v>
      </c>
      <c r="D163" s="84" t="str">
        <f>IFERROR(IF(C163="No CAS","",INDEX('DEQ Pollutant List'!$B$7:$B$611,MATCH('3. Pollutant Emissions - EF'!C163,'DEQ Pollutant List'!$A$7:$A$611,0))),"")</f>
        <v>Cobalt and compounds</v>
      </c>
      <c r="E163" s="117"/>
      <c r="F163" s="118"/>
      <c r="G163" s="117" t="s">
        <v>42</v>
      </c>
      <c r="H163" s="118" t="s">
        <v>42</v>
      </c>
      <c r="I163" s="119">
        <v>1E-3</v>
      </c>
      <c r="J163" s="79">
        <f t="shared" si="9"/>
        <v>1E-3</v>
      </c>
      <c r="K163" s="88" t="s">
        <v>205</v>
      </c>
      <c r="L163" s="120" t="s">
        <v>206</v>
      </c>
      <c r="M163" s="71">
        <f>IF(ISBLANK($B163),_xlfn.XLOOKUP($A163,'2. TEUs &amp; Activities - EF'!$A$9:$A$190,'2. TEUs &amp; Activities - EF'!$J$9:$J$190),_xlfn.XLOOKUP($B163,'2. TEUs &amp; Activities - EF'!$B$9:$B$190,'2. TEUs &amp; Activities - EF'!$J$9:$J$190))*'3. Pollutant Emissions - EF'!$I163*IF(OR(ISBLANK($E163),$G163="Yes"),1,$E163)*IF($H163="Yes",1,(1-$F163))</f>
        <v>1.4999999999999999E-4</v>
      </c>
      <c r="N163" s="113">
        <f>IF(ISBLANK($B163),_xlfn.XLOOKUP($A163,'2. TEUs &amp; Activities - EF'!$A$9:$A$190,'2. TEUs &amp; Activities - EF'!$M$9:$M$190),_xlfn.XLOOKUP($B163,'2. TEUs &amp; Activities - EF'!$B$9:$B$190,'2. TEUs &amp; Activities - EF'!$M$9:$M$190))*'3. Pollutant Emissions - EF'!$J163*IF(OR(ISBLANK($E163),$G163="Yes"),1,$E163)*IF($H163="Yes",1,(1-$F163))</f>
        <v>1.5E-5</v>
      </c>
      <c r="O163" s="123">
        <f>IFERROR(IF(OR($C163="",$C163="No CAS"),INDEX('DEQ Pollutant List'!$D$7:$D$611,MATCH($D163,'DEQ Pollutant List'!$B$7:$B$611,0)),INDEX('DEQ Pollutant List'!$D$7:$D$611,MATCH($C163,'DEQ Pollutant List'!$A$7:$A$611,0))),"")</f>
        <v>146</v>
      </c>
    </row>
    <row r="164" spans="1:15" ht="15" x14ac:dyDescent="0.25">
      <c r="A164" s="113" t="s">
        <v>61</v>
      </c>
      <c r="B164" s="71"/>
      <c r="C164" s="114" t="s">
        <v>108</v>
      </c>
      <c r="D164" s="84" t="str">
        <f>IFERROR(IF(C164="No CAS","",INDEX('DEQ Pollutant List'!$B$7:$B$611,MATCH('3. Pollutant Emissions - EF'!C164,'DEQ Pollutant List'!$A$7:$A$611,0))),"")</f>
        <v>Manganese and compounds</v>
      </c>
      <c r="E164" s="117"/>
      <c r="F164" s="118"/>
      <c r="G164" s="117" t="s">
        <v>42</v>
      </c>
      <c r="H164" s="118" t="s">
        <v>42</v>
      </c>
      <c r="I164" s="119">
        <v>0.252</v>
      </c>
      <c r="J164" s="79">
        <f t="shared" si="9"/>
        <v>0.252</v>
      </c>
      <c r="K164" s="88" t="s">
        <v>205</v>
      </c>
      <c r="L164" s="120" t="s">
        <v>206</v>
      </c>
      <c r="M164" s="71">
        <f>IF(ISBLANK($B164),_xlfn.XLOOKUP($A164,'2. TEUs &amp; Activities - EF'!$A$9:$A$190,'2. TEUs &amp; Activities - EF'!$J$9:$J$190),_xlfn.XLOOKUP($B164,'2. TEUs &amp; Activities - EF'!$B$9:$B$190,'2. TEUs &amp; Activities - EF'!$J$9:$J$190))*'3. Pollutant Emissions - EF'!$I164*IF(OR(ISBLANK($E164),$G164="Yes"),1,$E164)*IF($H164="Yes",1,(1-$F164))</f>
        <v>3.78E-2</v>
      </c>
      <c r="N164" s="113">
        <f>IF(ISBLANK($B164),_xlfn.XLOOKUP($A164,'2. TEUs &amp; Activities - EF'!$A$9:$A$190,'2. TEUs &amp; Activities - EF'!$M$9:$M$190),_xlfn.XLOOKUP($B164,'2. TEUs &amp; Activities - EF'!$B$9:$B$190,'2. TEUs &amp; Activities - EF'!$M$9:$M$190))*'3. Pollutant Emissions - EF'!$J164*IF(OR(ISBLANK($E164),$G164="Yes"),1,$E164)*IF($H164="Yes",1,(1-$F164))</f>
        <v>3.7799999999999999E-3</v>
      </c>
      <c r="O164" s="123">
        <f>IFERROR(IF(OR($C164="",$C164="No CAS"),INDEX('DEQ Pollutant List'!$D$7:$D$611,MATCH($D164,'DEQ Pollutant List'!$B$7:$B$611,0)),INDEX('DEQ Pollutant List'!$D$7:$D$611,MATCH($C164,'DEQ Pollutant List'!$A$7:$A$611,0))),"")</f>
        <v>312</v>
      </c>
    </row>
    <row r="165" spans="1:15" ht="15" x14ac:dyDescent="0.25">
      <c r="A165" s="113" t="s">
        <v>61</v>
      </c>
      <c r="B165" s="71"/>
      <c r="C165" s="114" t="s">
        <v>111</v>
      </c>
      <c r="D165" s="84" t="str">
        <f>IFERROR(IF(C165="No CAS","",INDEX('DEQ Pollutant List'!$B$7:$B$611,MATCH('3. Pollutant Emissions - EF'!C165,'DEQ Pollutant List'!$A$7:$A$611,0))),"")</f>
        <v>Nickel and compounds</v>
      </c>
      <c r="E165" s="117"/>
      <c r="F165" s="118"/>
      <c r="G165" s="117" t="s">
        <v>42</v>
      </c>
      <c r="H165" s="118" t="s">
        <v>42</v>
      </c>
      <c r="I165" s="119">
        <v>4.2999999999999997E-2</v>
      </c>
      <c r="J165" s="79">
        <f t="shared" si="9"/>
        <v>4.2999999999999997E-2</v>
      </c>
      <c r="K165" s="88" t="s">
        <v>205</v>
      </c>
      <c r="L165" s="120" t="s">
        <v>206</v>
      </c>
      <c r="M165" s="71">
        <f>IF(ISBLANK($B165),_xlfn.XLOOKUP($A165,'2. TEUs &amp; Activities - EF'!$A$9:$A$190,'2. TEUs &amp; Activities - EF'!$J$9:$J$190),_xlfn.XLOOKUP($B165,'2. TEUs &amp; Activities - EF'!$B$9:$B$190,'2. TEUs &amp; Activities - EF'!$J$9:$J$190))*'3. Pollutant Emissions - EF'!$I165*IF(OR(ISBLANK($E165),$G165="Yes"),1,$E165)*IF($H165="Yes",1,(1-$F165))</f>
        <v>6.4499999999999991E-3</v>
      </c>
      <c r="N165" s="113">
        <f>IF(ISBLANK($B165),_xlfn.XLOOKUP($A165,'2. TEUs &amp; Activities - EF'!$A$9:$A$190,'2. TEUs &amp; Activities - EF'!$M$9:$M$190),_xlfn.XLOOKUP($B165,'2. TEUs &amp; Activities - EF'!$B$9:$B$190,'2. TEUs &amp; Activities - EF'!$M$9:$M$190))*'3. Pollutant Emissions - EF'!$J165*IF(OR(ISBLANK($E165),$G165="Yes"),1,$E165)*IF($H165="Yes",1,(1-$F165))</f>
        <v>6.4499999999999996E-4</v>
      </c>
      <c r="O165" s="123">
        <f>IFERROR(IF(OR($C165="",$C165="No CAS"),INDEX('DEQ Pollutant List'!$D$7:$D$611,MATCH($D165,'DEQ Pollutant List'!$B$7:$B$611,0)),INDEX('DEQ Pollutant List'!$D$7:$D$611,MATCH($C165,'DEQ Pollutant List'!$A$7:$A$611,0))),"")</f>
        <v>364</v>
      </c>
    </row>
    <row r="166" spans="1:15" ht="15" x14ac:dyDescent="0.25">
      <c r="A166" s="113"/>
      <c r="B166" s="71"/>
      <c r="C166" s="114"/>
      <c r="D166" s="84" t="str">
        <f>IFERROR(IF(C166="No CAS","",INDEX('DEQ Pollutant List'!$B$7:$B$611,MATCH('3. Pollutant Emissions - EF'!C166,'DEQ Pollutant List'!$A$7:$A$611,0))),"")</f>
        <v/>
      </c>
      <c r="E166" s="117"/>
      <c r="F166" s="118"/>
      <c r="G166" s="117"/>
      <c r="H166" s="118"/>
      <c r="I166" s="119"/>
      <c r="J166" s="79"/>
      <c r="K166" s="88"/>
      <c r="L166" s="120"/>
      <c r="M166" s="71">
        <f>IF(ISBLANK($B166),_xlfn.XLOOKUP($A166,'2. TEUs &amp; Activities - EF'!$A$9:$A$190,'2. TEUs &amp; Activities - EF'!$J$9:$J$190),_xlfn.XLOOKUP($B166,'2. TEUs &amp; Activities - EF'!$B$9:$B$190,'2. TEUs &amp; Activities - EF'!$J$9:$J$190))*'3. Pollutant Emissions - EF'!$I166*IF(OR(ISBLANK($E166),$G166="Yes"),1,$E166)*IF($H166="Yes",1,(1-$F166))</f>
        <v>0</v>
      </c>
      <c r="N166" s="113">
        <f>IF(ISBLANK($B166),_xlfn.XLOOKUP($A166,'2. TEUs &amp; Activities - EF'!$A$9:$A$190,'2. TEUs &amp; Activities - EF'!$M$9:$M$190),_xlfn.XLOOKUP($B166,'2. TEUs &amp; Activities - EF'!$B$9:$B$190,'2. TEUs &amp; Activities - EF'!$M$9:$M$190))*'3. Pollutant Emissions - EF'!$J166*IF(OR(ISBLANK($E166),$G166="Yes"),1,$E166)*IF($H166="Yes",1,(1-$F166))</f>
        <v>0</v>
      </c>
      <c r="O166" s="123" t="str">
        <f>IFERROR(IF(OR($C166="",$C166="No CAS"),INDEX('DEQ Pollutant List'!$D$7:$D$611,MATCH($D166,'DEQ Pollutant List'!$B$7:$B$611,0)),INDEX('DEQ Pollutant List'!$D$7:$D$611,MATCH($C166,'DEQ Pollutant List'!$A$7:$A$611,0))),"")</f>
        <v/>
      </c>
    </row>
    <row r="167" spans="1:15" ht="15" x14ac:dyDescent="0.25">
      <c r="A167" s="113"/>
      <c r="B167" s="71"/>
      <c r="C167" s="114"/>
      <c r="D167" s="84" t="str">
        <f>IFERROR(IF(C167="No CAS","",INDEX('DEQ Pollutant List'!$B$7:$B$611,MATCH('3. Pollutant Emissions - EF'!C167,'DEQ Pollutant List'!$A$7:$A$611,0))),"")</f>
        <v/>
      </c>
      <c r="E167" s="117"/>
      <c r="F167" s="118"/>
      <c r="G167" s="117"/>
      <c r="H167" s="118"/>
      <c r="I167" s="119"/>
      <c r="J167" s="79"/>
      <c r="K167" s="88"/>
      <c r="L167" s="120"/>
      <c r="M167" s="71">
        <f>IF(ISBLANK($B167),_xlfn.XLOOKUP($A167,'2. TEUs &amp; Activities - EF'!$A$9:$A$190,'2. TEUs &amp; Activities - EF'!$J$9:$J$190),_xlfn.XLOOKUP($B167,'2. TEUs &amp; Activities - EF'!$B$9:$B$190,'2. TEUs &amp; Activities - EF'!$J$9:$J$190))*'3. Pollutant Emissions - EF'!$I167*IF(OR(ISBLANK($E167),$G167="Yes"),1,$E167)*IF($H167="Yes",1,(1-$F167))</f>
        <v>0</v>
      </c>
      <c r="N167" s="113">
        <f>IF(ISBLANK($B167),_xlfn.XLOOKUP($A167,'2. TEUs &amp; Activities - EF'!$A$9:$A$190,'2. TEUs &amp; Activities - EF'!$M$9:$M$190),_xlfn.XLOOKUP($B167,'2. TEUs &amp; Activities - EF'!$B$9:$B$190,'2. TEUs &amp; Activities - EF'!$M$9:$M$190))*'3. Pollutant Emissions - EF'!$J167*IF(OR(ISBLANK($E167),$G167="Yes"),1,$E167)*IF($H167="Yes",1,(1-$F167))</f>
        <v>0</v>
      </c>
      <c r="O167" s="123" t="str">
        <f>IFERROR(IF(OR($C167="",$C167="No CAS"),INDEX('DEQ Pollutant List'!$D$7:$D$611,MATCH($D167,'DEQ Pollutant List'!$B$7:$B$611,0)),INDEX('DEQ Pollutant List'!$D$7:$D$611,MATCH($C167,'DEQ Pollutant List'!$A$7:$A$611,0))),"")</f>
        <v/>
      </c>
    </row>
    <row r="168" spans="1:15" ht="15" x14ac:dyDescent="0.25">
      <c r="A168" s="113"/>
      <c r="B168" s="71"/>
      <c r="C168" s="114"/>
      <c r="D168" s="84"/>
      <c r="E168" s="117"/>
      <c r="F168" s="118"/>
      <c r="G168" s="117"/>
      <c r="H168" s="118"/>
      <c r="I168" s="119"/>
      <c r="J168" s="79"/>
      <c r="K168" s="88"/>
      <c r="L168" s="120"/>
      <c r="M168" s="71">
        <f>IF(ISBLANK($B168),_xlfn.XLOOKUP($A168,'2. TEUs &amp; Activities - EF'!$A$9:$A$190,'2. TEUs &amp; Activities - EF'!$J$9:$J$190),_xlfn.XLOOKUP($B168,'2. TEUs &amp; Activities - EF'!$B$9:$B$190,'2. TEUs &amp; Activities - EF'!$J$9:$J$190))*'3. Pollutant Emissions - EF'!$I168*IF(OR(ISBLANK($E168),$G168="Yes"),1,$E168)*IF($H168="Yes",1,(1-$F168))</f>
        <v>0</v>
      </c>
      <c r="N168" s="113">
        <f>IF(ISBLANK($B168),_xlfn.XLOOKUP($A168,'2. TEUs &amp; Activities - EF'!$A$9:$A$190,'2. TEUs &amp; Activities - EF'!$M$9:$M$190),_xlfn.XLOOKUP($B168,'2. TEUs &amp; Activities - EF'!$B$9:$B$190,'2. TEUs &amp; Activities - EF'!$M$9:$M$190))*'3. Pollutant Emissions - EF'!$J168*IF(OR(ISBLANK($E168),$G168="Yes"),1,$E168)*IF($H168="Yes",1,(1-$F168))</f>
        <v>0</v>
      </c>
      <c r="O168" s="123" t="str">
        <f>IFERROR(IF(OR($C168="",$C168="No CAS"),INDEX('DEQ Pollutant List'!$D$7:$D$611,MATCH($D168,'DEQ Pollutant List'!$B$7:$B$611,0)),INDEX('DEQ Pollutant List'!$D$7:$D$611,MATCH($C168,'DEQ Pollutant List'!$A$7:$A$611,0))),"")</f>
        <v/>
      </c>
    </row>
    <row r="169" spans="1:15" ht="15" x14ac:dyDescent="0.25">
      <c r="A169" s="113"/>
      <c r="B169" s="71"/>
      <c r="C169" s="114"/>
      <c r="D169" s="84" t="str">
        <f>IFERROR(IF(C169="No CAS","",INDEX('DEQ Pollutant List'!$B$7:$B$611,MATCH('3. Pollutant Emissions - EF'!C169,'DEQ Pollutant List'!$A$7:$A$611,0))),"")</f>
        <v/>
      </c>
      <c r="E169" s="117"/>
      <c r="F169" s="118"/>
      <c r="G169" s="117"/>
      <c r="H169" s="118"/>
      <c r="I169" s="119"/>
      <c r="J169" s="79"/>
      <c r="K169" s="88"/>
      <c r="L169" s="120"/>
      <c r="M169" s="71">
        <f>IF(ISBLANK($B169),_xlfn.XLOOKUP($A169,'2. TEUs &amp; Activities - EF'!$A$9:$A$190,'2. TEUs &amp; Activities - EF'!$J$9:$J$190),_xlfn.XLOOKUP($B169,'2. TEUs &amp; Activities - EF'!$B$9:$B$190,'2. TEUs &amp; Activities - EF'!$J$9:$J$190))*'3. Pollutant Emissions - EF'!$I169*IF(OR(ISBLANK($E169),$G169="Yes"),1,$E169)*IF($H169="Yes",1,(1-$F169))</f>
        <v>0</v>
      </c>
      <c r="N169" s="113">
        <f>IF(ISBLANK($B169),_xlfn.XLOOKUP($A169,'2. TEUs &amp; Activities - EF'!$A$9:$A$190,'2. TEUs &amp; Activities - EF'!$M$9:$M$190),_xlfn.XLOOKUP($B169,'2. TEUs &amp; Activities - EF'!$B$9:$B$190,'2. TEUs &amp; Activities - EF'!$M$9:$M$190))*'3. Pollutant Emissions - EF'!$J169*IF(OR(ISBLANK($E169),$G169="Yes"),1,$E169)*IF($H169="Yes",1,(1-$F169))</f>
        <v>0</v>
      </c>
      <c r="O169" s="123" t="str">
        <f>IFERROR(IF(OR($C169="",$C169="No CAS"),INDEX('DEQ Pollutant List'!$D$7:$D$611,MATCH($D169,'DEQ Pollutant List'!$B$7:$B$611,0)),INDEX('DEQ Pollutant List'!$D$7:$D$611,MATCH($C169,'DEQ Pollutant List'!$A$7:$A$611,0))),"")</f>
        <v/>
      </c>
    </row>
    <row r="170" spans="1:15" ht="15" x14ac:dyDescent="0.25">
      <c r="A170" s="113"/>
      <c r="B170" s="71"/>
      <c r="C170" s="114"/>
      <c r="D170" s="84" t="str">
        <f>IFERROR(IF(C170="No CAS","",INDEX('DEQ Pollutant List'!$B$7:$B$611,MATCH('3. Pollutant Emissions - EF'!C170,'DEQ Pollutant List'!$A$7:$A$611,0))),"")</f>
        <v/>
      </c>
      <c r="E170" s="117"/>
      <c r="F170" s="118"/>
      <c r="G170" s="117"/>
      <c r="H170" s="118"/>
      <c r="I170" s="119"/>
      <c r="J170" s="79"/>
      <c r="K170" s="88"/>
      <c r="L170" s="120"/>
      <c r="M170" s="71">
        <f>IF(ISBLANK($B170),_xlfn.XLOOKUP($A170,'2. TEUs &amp; Activities - EF'!$A$9:$A$190,'2. TEUs &amp; Activities - EF'!$J$9:$J$190),_xlfn.XLOOKUP($B170,'2. TEUs &amp; Activities - EF'!$B$9:$B$190,'2. TEUs &amp; Activities - EF'!$J$9:$J$190))*'3. Pollutant Emissions - EF'!$I170*IF(OR(ISBLANK($E170),$G170="Yes"),1,$E170)*IF($H170="Yes",1,(1-$F170))</f>
        <v>0</v>
      </c>
      <c r="N170" s="113">
        <f>IF(ISBLANK($B170),_xlfn.XLOOKUP($A170,'2. TEUs &amp; Activities - EF'!$A$9:$A$190,'2. TEUs &amp; Activities - EF'!$M$9:$M$190),_xlfn.XLOOKUP($B170,'2. TEUs &amp; Activities - EF'!$B$9:$B$190,'2. TEUs &amp; Activities - EF'!$M$9:$M$190))*'3. Pollutant Emissions - EF'!$J170*IF(OR(ISBLANK($E170),$G170="Yes"),1,$E170)*IF($H170="Yes",1,(1-$F170))</f>
        <v>0</v>
      </c>
      <c r="O170" s="123" t="str">
        <f>IFERROR(IF(OR($C170="",$C170="No CAS"),INDEX('DEQ Pollutant List'!$D$7:$D$611,MATCH($D170,'DEQ Pollutant List'!$B$7:$B$611,0)),INDEX('DEQ Pollutant List'!$D$7:$D$611,MATCH($C170,'DEQ Pollutant List'!$A$7:$A$611,0))),"")</f>
        <v/>
      </c>
    </row>
    <row r="171" spans="1:15" ht="15" x14ac:dyDescent="0.25">
      <c r="A171" s="113"/>
      <c r="B171" s="71"/>
      <c r="C171" s="114"/>
      <c r="D171" s="84" t="str">
        <f>IFERROR(IF(C171="No CAS","",INDEX('DEQ Pollutant List'!$B$7:$B$611,MATCH('3. Pollutant Emissions - EF'!C171,'DEQ Pollutant List'!$A$7:$A$611,0))),"")</f>
        <v/>
      </c>
      <c r="E171" s="117"/>
      <c r="F171" s="118"/>
      <c r="G171" s="117"/>
      <c r="H171" s="118"/>
      <c r="I171" s="119"/>
      <c r="J171" s="79"/>
      <c r="K171" s="88"/>
      <c r="L171" s="120"/>
      <c r="M171" s="71">
        <f>IF(ISBLANK($B171),_xlfn.XLOOKUP($A171,'2. TEUs &amp; Activities - EF'!$A$9:$A$190,'2. TEUs &amp; Activities - EF'!$J$9:$J$190),_xlfn.XLOOKUP($B171,'2. TEUs &amp; Activities - EF'!$B$9:$B$190,'2. TEUs &amp; Activities - EF'!$J$9:$J$190))*'3. Pollutant Emissions - EF'!$I171*IF(OR(ISBLANK($E171),$G171="Yes"),1,$E171)*IF($H171="Yes",1,(1-$F171))</f>
        <v>0</v>
      </c>
      <c r="N171" s="113">
        <f>IF(ISBLANK($B171),_xlfn.XLOOKUP($A171,'2. TEUs &amp; Activities - EF'!$A$9:$A$190,'2. TEUs &amp; Activities - EF'!$M$9:$M$190),_xlfn.XLOOKUP($B171,'2. TEUs &amp; Activities - EF'!$B$9:$B$190,'2. TEUs &amp; Activities - EF'!$M$9:$M$190))*'3. Pollutant Emissions - EF'!$J171*IF(OR(ISBLANK($E171),$G171="Yes"),1,$E171)*IF($H171="Yes",1,(1-$F171))</f>
        <v>0</v>
      </c>
      <c r="O171" s="123" t="str">
        <f>IFERROR(IF(OR($C171="",$C171="No CAS"),INDEX('DEQ Pollutant List'!$D$7:$D$611,MATCH($D171,'DEQ Pollutant List'!$B$7:$B$611,0)),INDEX('DEQ Pollutant List'!$D$7:$D$611,MATCH($C171,'DEQ Pollutant List'!$A$7:$A$611,0))),"")</f>
        <v/>
      </c>
    </row>
    <row r="172" spans="1:15" ht="15" x14ac:dyDescent="0.25">
      <c r="A172" s="113"/>
      <c r="B172" s="71"/>
      <c r="C172" s="114"/>
      <c r="D172" s="84" t="str">
        <f>IFERROR(IF(C172="No CAS","",INDEX('DEQ Pollutant List'!$B$7:$B$611,MATCH('3. Pollutant Emissions - EF'!C172,'DEQ Pollutant List'!$A$7:$A$611,0))),"")</f>
        <v/>
      </c>
      <c r="E172" s="117"/>
      <c r="F172" s="118"/>
      <c r="G172" s="117"/>
      <c r="H172" s="118"/>
      <c r="I172" s="119"/>
      <c r="J172" s="79"/>
      <c r="K172" s="88"/>
      <c r="L172" s="120"/>
      <c r="M172" s="71">
        <f>IF(ISBLANK($B172),_xlfn.XLOOKUP($A172,'2. TEUs &amp; Activities - EF'!$A$9:$A$190,'2. TEUs &amp; Activities - EF'!$J$9:$J$190),_xlfn.XLOOKUP($B172,'2. TEUs &amp; Activities - EF'!$B$9:$B$190,'2. TEUs &amp; Activities - EF'!$J$9:$J$190))*'3. Pollutant Emissions - EF'!$I172*IF(OR(ISBLANK($E172),$G172="Yes"),1,$E172)*IF($H172="Yes",1,(1-$F172))</f>
        <v>0</v>
      </c>
      <c r="N172" s="113">
        <f>IF(ISBLANK($B172),_xlfn.XLOOKUP($A172,'2. TEUs &amp; Activities - EF'!$A$9:$A$190,'2. TEUs &amp; Activities - EF'!$M$9:$M$190),_xlfn.XLOOKUP($B172,'2. TEUs &amp; Activities - EF'!$B$9:$B$190,'2. TEUs &amp; Activities - EF'!$M$9:$M$190))*'3. Pollutant Emissions - EF'!$J172*IF(OR(ISBLANK($E172),$G172="Yes"),1,$E172)*IF($H172="Yes",1,(1-$F172))</f>
        <v>0</v>
      </c>
      <c r="O172" s="123" t="str">
        <f>IFERROR(IF(OR($C172="",$C172="No CAS"),INDEX('DEQ Pollutant List'!$D$7:$D$611,MATCH($D172,'DEQ Pollutant List'!$B$7:$B$611,0)),INDEX('DEQ Pollutant List'!$D$7:$D$611,MATCH($C172,'DEQ Pollutant List'!$A$7:$A$611,0))),"")</f>
        <v/>
      </c>
    </row>
    <row r="173" spans="1:15" ht="15" x14ac:dyDescent="0.25">
      <c r="A173" s="113"/>
      <c r="B173" s="71"/>
      <c r="C173" s="114"/>
      <c r="D173" s="84" t="str">
        <f>IFERROR(IF(C173="No CAS","",INDEX('DEQ Pollutant List'!$B$7:$B$611,MATCH('3. Pollutant Emissions - EF'!C173,'DEQ Pollutant List'!$A$7:$A$611,0))),"")</f>
        <v/>
      </c>
      <c r="E173" s="117"/>
      <c r="F173" s="118"/>
      <c r="G173" s="117"/>
      <c r="H173" s="118"/>
      <c r="I173" s="119"/>
      <c r="J173" s="79"/>
      <c r="K173" s="88"/>
      <c r="L173" s="120"/>
      <c r="M173" s="71">
        <f>IF(ISBLANK($B173),_xlfn.XLOOKUP($A173,'2. TEUs &amp; Activities - EF'!$A$9:$A$190,'2. TEUs &amp; Activities - EF'!$J$9:$J$190),_xlfn.XLOOKUP($B173,'2. TEUs &amp; Activities - EF'!$B$9:$B$190,'2. TEUs &amp; Activities - EF'!$J$9:$J$190))*'3. Pollutant Emissions - EF'!$I173*IF(OR(ISBLANK($E173),$G173="Yes"),1,$E173)*IF($H173="Yes",1,(1-$F173))</f>
        <v>0</v>
      </c>
      <c r="N173" s="113">
        <f>IF(ISBLANK($B173),_xlfn.XLOOKUP($A173,'2. TEUs &amp; Activities - EF'!$A$9:$A$190,'2. TEUs &amp; Activities - EF'!$M$9:$M$190),_xlfn.XLOOKUP($B173,'2. TEUs &amp; Activities - EF'!$B$9:$B$190,'2. TEUs &amp; Activities - EF'!$M$9:$M$190))*'3. Pollutant Emissions - EF'!$J173*IF(OR(ISBLANK($E173),$G173="Yes"),1,$E173)*IF($H173="Yes",1,(1-$F173))</f>
        <v>0</v>
      </c>
      <c r="O173" s="123" t="str">
        <f>IFERROR(IF(OR($C173="",$C173="No CAS"),INDEX('DEQ Pollutant List'!$D$7:$D$611,MATCH($D173,'DEQ Pollutant List'!$B$7:$B$611,0)),INDEX('DEQ Pollutant List'!$D$7:$D$611,MATCH($C173,'DEQ Pollutant List'!$A$7:$A$611,0))),"")</f>
        <v/>
      </c>
    </row>
    <row r="174" spans="1:15" ht="15" x14ac:dyDescent="0.25">
      <c r="A174" s="113"/>
      <c r="B174" s="71"/>
      <c r="C174" s="114"/>
      <c r="D174" s="84" t="str">
        <f>IFERROR(IF(C174="No CAS","",INDEX('DEQ Pollutant List'!$B$7:$B$611,MATCH('3. Pollutant Emissions - EF'!C174,'DEQ Pollutant List'!$A$7:$A$611,0))),"")</f>
        <v/>
      </c>
      <c r="E174" s="117"/>
      <c r="F174" s="118"/>
      <c r="G174" s="117"/>
      <c r="H174" s="118"/>
      <c r="I174" s="119"/>
      <c r="J174" s="79"/>
      <c r="K174" s="88"/>
      <c r="L174" s="120"/>
      <c r="M174" s="71">
        <f>IF(ISBLANK($B174),_xlfn.XLOOKUP($A174,'2. TEUs &amp; Activities - EF'!$A$9:$A$190,'2. TEUs &amp; Activities - EF'!$J$9:$J$190),_xlfn.XLOOKUP($B174,'2. TEUs &amp; Activities - EF'!$B$9:$B$190,'2. TEUs &amp; Activities - EF'!$J$9:$J$190))*'3. Pollutant Emissions - EF'!$I174*IF(OR(ISBLANK($E174),$G174="Yes"),1,$E174)*IF($H174="Yes",1,(1-$F174))</f>
        <v>0</v>
      </c>
      <c r="N174" s="113">
        <f>IF(ISBLANK($B174),_xlfn.XLOOKUP($A174,'2. TEUs &amp; Activities - EF'!$A$9:$A$190,'2. TEUs &amp; Activities - EF'!$M$9:$M$190),_xlfn.XLOOKUP($B174,'2. TEUs &amp; Activities - EF'!$B$9:$B$190,'2. TEUs &amp; Activities - EF'!$M$9:$M$190))*'3. Pollutant Emissions - EF'!$J174*IF(OR(ISBLANK($E174),$G174="Yes"),1,$E174)*IF($H174="Yes",1,(1-$F174))</f>
        <v>0</v>
      </c>
      <c r="O174" s="123" t="str">
        <f>IFERROR(IF(OR($C174="",$C174="No CAS"),INDEX('DEQ Pollutant List'!$D$7:$D$611,MATCH($D174,'DEQ Pollutant List'!$B$7:$B$611,0)),INDEX('DEQ Pollutant List'!$D$7:$D$611,MATCH($C174,'DEQ Pollutant List'!$A$7:$A$611,0))),"")</f>
        <v/>
      </c>
    </row>
    <row r="175" spans="1:15" ht="15" x14ac:dyDescent="0.25">
      <c r="A175" s="113"/>
      <c r="B175" s="71"/>
      <c r="C175" s="114"/>
      <c r="D175" s="84" t="str">
        <f>IFERROR(IF(C175="No CAS","",INDEX('DEQ Pollutant List'!$B$7:$B$611,MATCH('3. Pollutant Emissions - EF'!C175,'DEQ Pollutant List'!$A$7:$A$611,0))),"")</f>
        <v/>
      </c>
      <c r="E175" s="117"/>
      <c r="F175" s="118"/>
      <c r="G175" s="117"/>
      <c r="H175" s="118"/>
      <c r="I175" s="119"/>
      <c r="J175" s="79"/>
      <c r="K175" s="88"/>
      <c r="L175" s="120"/>
      <c r="M175" s="71">
        <f>IF(ISBLANK($B175),_xlfn.XLOOKUP($A175,'2. TEUs &amp; Activities - EF'!$A$9:$A$190,'2. TEUs &amp; Activities - EF'!$J$9:$J$190),_xlfn.XLOOKUP($B175,'2. TEUs &amp; Activities - EF'!$B$9:$B$190,'2. TEUs &amp; Activities - EF'!$J$9:$J$190))*'3. Pollutant Emissions - EF'!$I175*IF(OR(ISBLANK($E175),$G175="Yes"),1,$E175)*IF($H175="Yes",1,(1-$F175))</f>
        <v>0</v>
      </c>
      <c r="N175" s="113">
        <f>IF(ISBLANK($B175),_xlfn.XLOOKUP($A175,'2. TEUs &amp; Activities - EF'!$A$9:$A$190,'2. TEUs &amp; Activities - EF'!$M$9:$M$190),_xlfn.XLOOKUP($B175,'2. TEUs &amp; Activities - EF'!$B$9:$B$190,'2. TEUs &amp; Activities - EF'!$M$9:$M$190))*'3. Pollutant Emissions - EF'!$J175*IF(OR(ISBLANK($E175),$G175="Yes"),1,$E175)*IF($H175="Yes",1,(1-$F175))</f>
        <v>0</v>
      </c>
      <c r="O175" s="123" t="str">
        <f>IFERROR(IF(OR($C175="",$C175="No CAS"),INDEX('DEQ Pollutant List'!$D$7:$D$611,MATCH($D175,'DEQ Pollutant List'!$B$7:$B$611,0)),INDEX('DEQ Pollutant List'!$D$7:$D$611,MATCH($C175,'DEQ Pollutant List'!$A$7:$A$611,0))),"")</f>
        <v/>
      </c>
    </row>
    <row r="176" spans="1:15" ht="15" x14ac:dyDescent="0.25">
      <c r="A176" s="113"/>
      <c r="B176" s="71"/>
      <c r="C176" s="114"/>
      <c r="D176" s="84" t="str">
        <f>IFERROR(IF(C176="No CAS","",INDEX('DEQ Pollutant List'!$B$7:$B$611,MATCH('3. Pollutant Emissions - EF'!C176,'DEQ Pollutant List'!$A$7:$A$611,0))),"")</f>
        <v/>
      </c>
      <c r="E176" s="117"/>
      <c r="F176" s="118"/>
      <c r="G176" s="117"/>
      <c r="H176" s="118"/>
      <c r="I176" s="119"/>
      <c r="J176" s="79"/>
      <c r="K176" s="88"/>
      <c r="L176" s="120"/>
      <c r="M176" s="71">
        <f>IF(ISBLANK($B176),_xlfn.XLOOKUP($A176,'2. TEUs &amp; Activities - EF'!$A$9:$A$190,'2. TEUs &amp; Activities - EF'!$J$9:$J$190),_xlfn.XLOOKUP($B176,'2. TEUs &amp; Activities - EF'!$B$9:$B$190,'2. TEUs &amp; Activities - EF'!$J$9:$J$190))*'3. Pollutant Emissions - EF'!$I176*IF(OR(ISBLANK($E176),$G176="Yes"),1,$E176)*IF($H176="Yes",1,(1-$F176))</f>
        <v>0</v>
      </c>
      <c r="N176" s="113">
        <f>IF(ISBLANK($B176),_xlfn.XLOOKUP($A176,'2. TEUs &amp; Activities - EF'!$A$9:$A$190,'2. TEUs &amp; Activities - EF'!$M$9:$M$190),_xlfn.XLOOKUP($B176,'2. TEUs &amp; Activities - EF'!$B$9:$B$190,'2. TEUs &amp; Activities - EF'!$M$9:$M$190))*'3. Pollutant Emissions - EF'!$J176*IF(OR(ISBLANK($E176),$G176="Yes"),1,$E176)*IF($H176="Yes",1,(1-$F176))</f>
        <v>0</v>
      </c>
      <c r="O176" s="123" t="str">
        <f>IFERROR(IF(OR($C176="",$C176="No CAS"),INDEX('DEQ Pollutant List'!$D$7:$D$611,MATCH($D176,'DEQ Pollutant List'!$B$7:$B$611,0)),INDEX('DEQ Pollutant List'!$D$7:$D$611,MATCH($C176,'DEQ Pollutant List'!$A$7:$A$611,0))),"")</f>
        <v/>
      </c>
    </row>
    <row r="177" spans="1:15" ht="15" x14ac:dyDescent="0.25">
      <c r="A177" s="113"/>
      <c r="B177" s="71"/>
      <c r="C177" s="114"/>
      <c r="D177" s="84" t="str">
        <f>IFERROR(IF(C177="No CAS","",INDEX('DEQ Pollutant List'!$B$7:$B$611,MATCH('3. Pollutant Emissions - EF'!C177,'DEQ Pollutant List'!$A$7:$A$611,0))),"")</f>
        <v/>
      </c>
      <c r="E177" s="117"/>
      <c r="F177" s="118"/>
      <c r="G177" s="117"/>
      <c r="H177" s="118"/>
      <c r="I177" s="119"/>
      <c r="J177" s="79"/>
      <c r="K177" s="88"/>
      <c r="L177" s="120"/>
      <c r="M177" s="71">
        <f>IF(ISBLANK($B177),_xlfn.XLOOKUP($A177,'2. TEUs &amp; Activities - EF'!$A$9:$A$190,'2. TEUs &amp; Activities - EF'!$J$9:$J$190),_xlfn.XLOOKUP($B177,'2. TEUs &amp; Activities - EF'!$B$9:$B$190,'2. TEUs &amp; Activities - EF'!$J$9:$J$190))*'3. Pollutant Emissions - EF'!$I177*IF(OR(ISBLANK($E177),$G177="Yes"),1,$E177)*IF($H177="Yes",1,(1-$F177))</f>
        <v>0</v>
      </c>
      <c r="N177" s="113">
        <f>IF(ISBLANK($B177),_xlfn.XLOOKUP($A177,'2. TEUs &amp; Activities - EF'!$A$9:$A$190,'2. TEUs &amp; Activities - EF'!$M$9:$M$190),_xlfn.XLOOKUP($B177,'2. TEUs &amp; Activities - EF'!$B$9:$B$190,'2. TEUs &amp; Activities - EF'!$M$9:$M$190))*'3. Pollutant Emissions - EF'!$J177*IF(OR(ISBLANK($E177),$G177="Yes"),1,$E177)*IF($H177="Yes",1,(1-$F177))</f>
        <v>0</v>
      </c>
      <c r="O177" s="123" t="str">
        <f>IFERROR(IF(OR($C177="",$C177="No CAS"),INDEX('DEQ Pollutant List'!$D$7:$D$611,MATCH($D177,'DEQ Pollutant List'!$B$7:$B$611,0)),INDEX('DEQ Pollutant List'!$D$7:$D$611,MATCH($C177,'DEQ Pollutant List'!$A$7:$A$611,0))),"")</f>
        <v/>
      </c>
    </row>
    <row r="178" spans="1:15" ht="15" x14ac:dyDescent="0.25">
      <c r="A178" s="113"/>
      <c r="B178" s="71"/>
      <c r="C178" s="114"/>
      <c r="D178" s="84" t="str">
        <f>IFERROR(IF(C178="No CAS","",INDEX('DEQ Pollutant List'!$B$7:$B$611,MATCH('3. Pollutant Emissions - EF'!C178,'DEQ Pollutant List'!$A$7:$A$611,0))),"")</f>
        <v/>
      </c>
      <c r="E178" s="117"/>
      <c r="F178" s="118"/>
      <c r="G178" s="117"/>
      <c r="H178" s="118"/>
      <c r="I178" s="119"/>
      <c r="J178" s="79"/>
      <c r="K178" s="88"/>
      <c r="L178" s="120"/>
      <c r="M178" s="71">
        <f>IF(ISBLANK($B178),_xlfn.XLOOKUP($A178,'2. TEUs &amp; Activities - EF'!$A$9:$A$190,'2. TEUs &amp; Activities - EF'!$J$9:$J$190),_xlfn.XLOOKUP($B178,'2. TEUs &amp; Activities - EF'!$B$9:$B$190,'2. TEUs &amp; Activities - EF'!$J$9:$J$190))*'3. Pollutant Emissions - EF'!$I178*IF(OR(ISBLANK($E178),$G178="Yes"),1,$E178)*IF($H178="Yes",1,(1-$F178))</f>
        <v>0</v>
      </c>
      <c r="N178" s="113">
        <f>IF(ISBLANK($B178),_xlfn.XLOOKUP($A178,'2. TEUs &amp; Activities - EF'!$A$9:$A$190,'2. TEUs &amp; Activities - EF'!$M$9:$M$190),_xlfn.XLOOKUP($B178,'2. TEUs &amp; Activities - EF'!$B$9:$B$190,'2. TEUs &amp; Activities - EF'!$M$9:$M$190))*'3. Pollutant Emissions - EF'!$J178*IF(OR(ISBLANK($E178),$G178="Yes"),1,$E178)*IF($H178="Yes",1,(1-$F178))</f>
        <v>0</v>
      </c>
      <c r="O178" s="123" t="str">
        <f>IFERROR(IF(OR($C178="",$C178="No CAS"),INDEX('DEQ Pollutant List'!$D$7:$D$611,MATCH($D178,'DEQ Pollutant List'!$B$7:$B$611,0)),INDEX('DEQ Pollutant List'!$D$7:$D$611,MATCH($C178,'DEQ Pollutant List'!$A$7:$A$611,0))),"")</f>
        <v/>
      </c>
    </row>
    <row r="179" spans="1:15" ht="15" x14ac:dyDescent="0.25">
      <c r="A179" s="113"/>
      <c r="B179" s="71"/>
      <c r="C179" s="114"/>
      <c r="D179" s="84" t="str">
        <f>IFERROR(IF(C179="No CAS","",INDEX('DEQ Pollutant List'!$B$7:$B$611,MATCH('3. Pollutant Emissions - EF'!C179,'DEQ Pollutant List'!$A$7:$A$611,0))),"")</f>
        <v/>
      </c>
      <c r="E179" s="117"/>
      <c r="F179" s="118"/>
      <c r="G179" s="117"/>
      <c r="H179" s="118"/>
      <c r="I179" s="119"/>
      <c r="J179" s="79"/>
      <c r="K179" s="88"/>
      <c r="L179" s="120"/>
      <c r="M179" s="71">
        <f>IF(ISBLANK($B179),_xlfn.XLOOKUP($A179,'2. TEUs &amp; Activities - EF'!$A$9:$A$190,'2. TEUs &amp; Activities - EF'!$J$9:$J$190),_xlfn.XLOOKUP($B179,'2. TEUs &amp; Activities - EF'!$B$9:$B$190,'2. TEUs &amp; Activities - EF'!$J$9:$J$190))*'3. Pollutant Emissions - EF'!$I179*IF(OR(ISBLANK($E179),$G179="Yes"),1,$E179)*IF($H179="Yes",1,(1-$F179))</f>
        <v>0</v>
      </c>
      <c r="N179" s="113">
        <f>IF(ISBLANK($B179),_xlfn.XLOOKUP($A179,'2. TEUs &amp; Activities - EF'!$A$9:$A$190,'2. TEUs &amp; Activities - EF'!$M$9:$M$190),_xlfn.XLOOKUP($B179,'2. TEUs &amp; Activities - EF'!$B$9:$B$190,'2. TEUs &amp; Activities - EF'!$M$9:$M$190))*'3. Pollutant Emissions - EF'!$J179*IF(OR(ISBLANK($E179),$G179="Yes"),1,$E179)*IF($H179="Yes",1,(1-$F179))</f>
        <v>0</v>
      </c>
      <c r="O179" s="123" t="str">
        <f>IFERROR(IF(OR($C179="",$C179="No CAS"),INDEX('DEQ Pollutant List'!$D$7:$D$611,MATCH($D179,'DEQ Pollutant List'!$B$7:$B$611,0)),INDEX('DEQ Pollutant List'!$D$7:$D$611,MATCH($C179,'DEQ Pollutant List'!$A$7:$A$611,0))),"")</f>
        <v/>
      </c>
    </row>
    <row r="180" spans="1:15" ht="15" x14ac:dyDescent="0.25">
      <c r="A180" s="113"/>
      <c r="B180" s="71"/>
      <c r="C180" s="114"/>
      <c r="D180" s="84" t="str">
        <f>IFERROR(IF(C180="No CAS","",INDEX('DEQ Pollutant List'!$B$7:$B$611,MATCH('3. Pollutant Emissions - EF'!C180,'DEQ Pollutant List'!$A$7:$A$611,0))),"")</f>
        <v/>
      </c>
      <c r="E180" s="117"/>
      <c r="F180" s="118"/>
      <c r="G180" s="117"/>
      <c r="H180" s="118"/>
      <c r="I180" s="119"/>
      <c r="J180" s="79"/>
      <c r="K180" s="88"/>
      <c r="L180" s="120"/>
      <c r="M180" s="71">
        <f>IF(ISBLANK($B180),_xlfn.XLOOKUP($A180,'2. TEUs &amp; Activities - EF'!$A$9:$A$190,'2. TEUs &amp; Activities - EF'!$J$9:$J$190),_xlfn.XLOOKUP($B180,'2. TEUs &amp; Activities - EF'!$B$9:$B$190,'2. TEUs &amp; Activities - EF'!$J$9:$J$190))*'3. Pollutant Emissions - EF'!$I180*IF(OR(ISBLANK($E180),$G180="Yes"),1,$E180)*IF($H180="Yes",1,(1-$F180))</f>
        <v>0</v>
      </c>
      <c r="N180" s="113">
        <f>IF(ISBLANK($B180),_xlfn.XLOOKUP($A180,'2. TEUs &amp; Activities - EF'!$A$9:$A$190,'2. TEUs &amp; Activities - EF'!$M$9:$M$190),_xlfn.XLOOKUP($B180,'2. TEUs &amp; Activities - EF'!$B$9:$B$190,'2. TEUs &amp; Activities - EF'!$M$9:$M$190))*'3. Pollutant Emissions - EF'!$J180*IF(OR(ISBLANK($E180),$G180="Yes"),1,$E180)*IF($H180="Yes",1,(1-$F180))</f>
        <v>0</v>
      </c>
      <c r="O180" s="123" t="str">
        <f>IFERROR(IF(OR($C180="",$C180="No CAS"),INDEX('DEQ Pollutant List'!$D$7:$D$611,MATCH($D180,'DEQ Pollutant List'!$B$7:$B$611,0)),INDEX('DEQ Pollutant List'!$D$7:$D$611,MATCH($C180,'DEQ Pollutant List'!$A$7:$A$611,0))),"")</f>
        <v/>
      </c>
    </row>
    <row r="181" spans="1:15" ht="15" x14ac:dyDescent="0.25">
      <c r="A181" s="113"/>
      <c r="B181" s="71"/>
      <c r="C181" s="114"/>
      <c r="D181" s="84" t="str">
        <f>IFERROR(IF(C181="No CAS","",INDEX('DEQ Pollutant List'!$B$7:$B$611,MATCH('3. Pollutant Emissions - EF'!C181,'DEQ Pollutant List'!$A$7:$A$611,0))),"")</f>
        <v/>
      </c>
      <c r="E181" s="117"/>
      <c r="F181" s="118"/>
      <c r="G181" s="117"/>
      <c r="H181" s="118"/>
      <c r="I181" s="119"/>
      <c r="J181" s="79"/>
      <c r="K181" s="88"/>
      <c r="L181" s="120"/>
      <c r="M181" s="71">
        <f>IF(ISBLANK($B181),_xlfn.XLOOKUP($A181,'2. TEUs &amp; Activities - EF'!$A$9:$A$190,'2. TEUs &amp; Activities - EF'!$J$9:$J$190),_xlfn.XLOOKUP($B181,'2. TEUs &amp; Activities - EF'!$B$9:$B$190,'2. TEUs &amp; Activities - EF'!$J$9:$J$190))*'3. Pollutant Emissions - EF'!$I181*IF(OR(ISBLANK($E181),$G181="Yes"),1,$E181)*IF($H181="Yes",1,(1-$F181))</f>
        <v>0</v>
      </c>
      <c r="N181" s="113">
        <f>IF(ISBLANK($B181),_xlfn.XLOOKUP($A181,'2. TEUs &amp; Activities - EF'!$A$9:$A$190,'2. TEUs &amp; Activities - EF'!$M$9:$M$190),_xlfn.XLOOKUP($B181,'2. TEUs &amp; Activities - EF'!$B$9:$B$190,'2. TEUs &amp; Activities - EF'!$M$9:$M$190))*'3. Pollutant Emissions - EF'!$J181*IF(OR(ISBLANK($E181),$G181="Yes"),1,$E181)*IF($H181="Yes",1,(1-$F181))</f>
        <v>0</v>
      </c>
      <c r="O181" s="123" t="str">
        <f>IFERROR(IF(OR($C181="",$C181="No CAS"),INDEX('DEQ Pollutant List'!$D$7:$D$611,MATCH($D181,'DEQ Pollutant List'!$B$7:$B$611,0)),INDEX('DEQ Pollutant List'!$D$7:$D$611,MATCH($C181,'DEQ Pollutant List'!$A$7:$A$611,0))),"")</f>
        <v/>
      </c>
    </row>
    <row r="182" spans="1:15" ht="15" x14ac:dyDescent="0.25">
      <c r="A182" s="113"/>
      <c r="B182" s="71"/>
      <c r="C182" s="114"/>
      <c r="D182" s="84" t="str">
        <f>IFERROR(IF(C182="No CAS","",INDEX('DEQ Pollutant List'!$B$7:$B$611,MATCH('3. Pollutant Emissions - EF'!C182,'DEQ Pollutant List'!$A$7:$A$611,0))),"")</f>
        <v/>
      </c>
      <c r="E182" s="117"/>
      <c r="F182" s="118"/>
      <c r="G182" s="117"/>
      <c r="H182" s="118"/>
      <c r="I182" s="119"/>
      <c r="J182" s="79"/>
      <c r="K182" s="88"/>
      <c r="L182" s="120"/>
      <c r="M182" s="71">
        <f>IF(ISBLANK($B182),_xlfn.XLOOKUP($A182,'2. TEUs &amp; Activities - EF'!$A$9:$A$190,'2. TEUs &amp; Activities - EF'!$J$9:$J$190),_xlfn.XLOOKUP($B182,'2. TEUs &amp; Activities - EF'!$B$9:$B$190,'2. TEUs &amp; Activities - EF'!$J$9:$J$190))*'3. Pollutant Emissions - EF'!$I182*IF(OR(ISBLANK($E182),$G182="Yes"),1,$E182)*IF($H182="Yes",1,(1-$F182))</f>
        <v>0</v>
      </c>
      <c r="N182" s="113">
        <f>IF(ISBLANK($B182),_xlfn.XLOOKUP($A182,'2. TEUs &amp; Activities - EF'!$A$9:$A$190,'2. TEUs &amp; Activities - EF'!$M$9:$M$190),_xlfn.XLOOKUP($B182,'2. TEUs &amp; Activities - EF'!$B$9:$B$190,'2. TEUs &amp; Activities - EF'!$M$9:$M$190))*'3. Pollutant Emissions - EF'!$J182*IF(OR(ISBLANK($E182),$G182="Yes"),1,$E182)*IF($H182="Yes",1,(1-$F182))</f>
        <v>0</v>
      </c>
      <c r="O182" s="123" t="str">
        <f>IFERROR(IF(OR($C182="",$C182="No CAS"),INDEX('DEQ Pollutant List'!$D$7:$D$611,MATCH($D182,'DEQ Pollutant List'!$B$7:$B$611,0)),INDEX('DEQ Pollutant List'!$D$7:$D$611,MATCH($C182,'DEQ Pollutant List'!$A$7:$A$611,0))),"")</f>
        <v/>
      </c>
    </row>
    <row r="183" spans="1:15" ht="15" x14ac:dyDescent="0.25">
      <c r="A183" s="113"/>
      <c r="B183" s="71"/>
      <c r="C183" s="114"/>
      <c r="D183" s="84" t="str">
        <f>IFERROR(IF(C183="No CAS","",INDEX('DEQ Pollutant List'!$B$7:$B$611,MATCH('3. Pollutant Emissions - EF'!C183,'DEQ Pollutant List'!$A$7:$A$611,0))),"")</f>
        <v/>
      </c>
      <c r="E183" s="117"/>
      <c r="F183" s="118"/>
      <c r="G183" s="117"/>
      <c r="H183" s="118"/>
      <c r="I183" s="119"/>
      <c r="J183" s="79"/>
      <c r="K183" s="88"/>
      <c r="L183" s="120"/>
      <c r="M183" s="71">
        <f>IF(ISBLANK($B183),_xlfn.XLOOKUP($A183,'2. TEUs &amp; Activities - EF'!$A$9:$A$190,'2. TEUs &amp; Activities - EF'!$J$9:$J$190),_xlfn.XLOOKUP($B183,'2. TEUs &amp; Activities - EF'!$B$9:$B$190,'2. TEUs &amp; Activities - EF'!$J$9:$J$190))*'3. Pollutant Emissions - EF'!$I183*IF(OR(ISBLANK($E183),$G183="Yes"),1,$E183)*IF($H183="Yes",1,(1-$F183))</f>
        <v>0</v>
      </c>
      <c r="N183" s="113">
        <f>IF(ISBLANK($B183),_xlfn.XLOOKUP($A183,'2. TEUs &amp; Activities - EF'!$A$9:$A$190,'2. TEUs &amp; Activities - EF'!$M$9:$M$190),_xlfn.XLOOKUP($B183,'2. TEUs &amp; Activities - EF'!$B$9:$B$190,'2. TEUs &amp; Activities - EF'!$M$9:$M$190))*'3. Pollutant Emissions - EF'!$J183*IF(OR(ISBLANK($E183),$G183="Yes"),1,$E183)*IF($H183="Yes",1,(1-$F183))</f>
        <v>0</v>
      </c>
      <c r="O183" s="123" t="str">
        <f>IFERROR(IF(OR($C183="",$C183="No CAS"),INDEX('DEQ Pollutant List'!$D$7:$D$611,MATCH($D183,'DEQ Pollutant List'!$B$7:$B$611,0)),INDEX('DEQ Pollutant List'!$D$7:$D$611,MATCH($C183,'DEQ Pollutant List'!$A$7:$A$611,0))),"")</f>
        <v/>
      </c>
    </row>
    <row r="184" spans="1:15" ht="15" x14ac:dyDescent="0.25">
      <c r="A184" s="113"/>
      <c r="B184" s="71"/>
      <c r="C184" s="114"/>
      <c r="D184" s="84" t="str">
        <f>IFERROR(IF(C184="No CAS","",INDEX('DEQ Pollutant List'!$B$7:$B$611,MATCH('3. Pollutant Emissions - EF'!C184,'DEQ Pollutant List'!$A$7:$A$611,0))),"")</f>
        <v/>
      </c>
      <c r="E184" s="117"/>
      <c r="F184" s="118"/>
      <c r="G184" s="117"/>
      <c r="H184" s="118"/>
      <c r="I184" s="119"/>
      <c r="J184" s="79"/>
      <c r="K184" s="88"/>
      <c r="L184" s="120"/>
      <c r="M184" s="71">
        <f>IF(ISBLANK($B184),_xlfn.XLOOKUP($A184,'2. TEUs &amp; Activities - EF'!$A$9:$A$190,'2. TEUs &amp; Activities - EF'!$J$9:$J$190),_xlfn.XLOOKUP($B184,'2. TEUs &amp; Activities - EF'!$B$9:$B$190,'2. TEUs &amp; Activities - EF'!$J$9:$J$190))*'3. Pollutant Emissions - EF'!$I184*IF(OR(ISBLANK($E184),$G184="Yes"),1,$E184)*IF($H184="Yes",1,(1-$F184))</f>
        <v>0</v>
      </c>
      <c r="N184" s="113">
        <f>IF(ISBLANK($B184),_xlfn.XLOOKUP($A184,'2. TEUs &amp; Activities - EF'!$A$9:$A$190,'2. TEUs &amp; Activities - EF'!$M$9:$M$190),_xlfn.XLOOKUP($B184,'2. TEUs &amp; Activities - EF'!$B$9:$B$190,'2. TEUs &amp; Activities - EF'!$M$9:$M$190))*'3. Pollutant Emissions - EF'!$J184*IF(OR(ISBLANK($E184),$G184="Yes"),1,$E184)*IF($H184="Yes",1,(1-$F184))</f>
        <v>0</v>
      </c>
      <c r="O184" s="123" t="str">
        <f>IFERROR(IF(OR($C184="",$C184="No CAS"),INDEX('DEQ Pollutant List'!$D$7:$D$611,MATCH($D184,'DEQ Pollutant List'!$B$7:$B$611,0)),INDEX('DEQ Pollutant List'!$D$7:$D$611,MATCH($C184,'DEQ Pollutant List'!$A$7:$A$611,0))),"")</f>
        <v/>
      </c>
    </row>
    <row r="185" spans="1:15" ht="15" x14ac:dyDescent="0.25">
      <c r="A185" s="113"/>
      <c r="B185" s="71"/>
      <c r="C185" s="114"/>
      <c r="D185" s="84" t="str">
        <f>IFERROR(IF(C185="No CAS","",INDEX('DEQ Pollutant List'!$B$7:$B$611,MATCH('3. Pollutant Emissions - EF'!C185,'DEQ Pollutant List'!$A$7:$A$611,0))),"")</f>
        <v/>
      </c>
      <c r="E185" s="117"/>
      <c r="F185" s="118"/>
      <c r="G185" s="117"/>
      <c r="H185" s="118"/>
      <c r="I185" s="119"/>
      <c r="J185" s="79"/>
      <c r="K185" s="88"/>
      <c r="L185" s="120"/>
      <c r="M185" s="71">
        <f>IF(ISBLANK($B185),_xlfn.XLOOKUP($A185,'2. TEUs &amp; Activities - EF'!$A$9:$A$190,'2. TEUs &amp; Activities - EF'!$J$9:$J$190),_xlfn.XLOOKUP($B185,'2. TEUs &amp; Activities - EF'!$B$9:$B$190,'2. TEUs &amp; Activities - EF'!$J$9:$J$190))*'3. Pollutant Emissions - EF'!$I185*IF(OR(ISBLANK($E185),$G185="Yes"),1,$E185)*IF($H185="Yes",1,(1-$F185))</f>
        <v>0</v>
      </c>
      <c r="N185" s="113">
        <f>IF(ISBLANK($B185),_xlfn.XLOOKUP($A185,'2. TEUs &amp; Activities - EF'!$A$9:$A$190,'2. TEUs &amp; Activities - EF'!$M$9:$M$190),_xlfn.XLOOKUP($B185,'2. TEUs &amp; Activities - EF'!$B$9:$B$190,'2. TEUs &amp; Activities - EF'!$M$9:$M$190))*'3. Pollutant Emissions - EF'!$J185*IF(OR(ISBLANK($E185),$G185="Yes"),1,$E185)*IF($H185="Yes",1,(1-$F185))</f>
        <v>0</v>
      </c>
      <c r="O185" s="123" t="str">
        <f>IFERROR(IF(OR($C185="",$C185="No CAS"),INDEX('DEQ Pollutant List'!$D$7:$D$611,MATCH($D185,'DEQ Pollutant List'!$B$7:$B$611,0)),INDEX('DEQ Pollutant List'!$D$7:$D$611,MATCH($C185,'DEQ Pollutant List'!$A$7:$A$611,0))),"")</f>
        <v/>
      </c>
    </row>
    <row r="186" spans="1:15" ht="15" x14ac:dyDescent="0.25">
      <c r="A186" s="113"/>
      <c r="B186" s="71"/>
      <c r="C186" s="114"/>
      <c r="D186" s="84" t="str">
        <f>IFERROR(IF(C186="No CAS","",INDEX('DEQ Pollutant List'!$B$7:$B$611,MATCH('3. Pollutant Emissions - EF'!C186,'DEQ Pollutant List'!$A$7:$A$611,0))),"")</f>
        <v/>
      </c>
      <c r="E186" s="117"/>
      <c r="F186" s="118"/>
      <c r="G186" s="117"/>
      <c r="H186" s="118"/>
      <c r="I186" s="119"/>
      <c r="J186" s="79"/>
      <c r="K186" s="88"/>
      <c r="L186" s="120"/>
      <c r="M186" s="71">
        <f>IF(ISBLANK($B186),_xlfn.XLOOKUP($A186,'2. TEUs &amp; Activities - EF'!$A$9:$A$190,'2. TEUs &amp; Activities - EF'!$J$9:$J$190),_xlfn.XLOOKUP($B186,'2. TEUs &amp; Activities - EF'!$B$9:$B$190,'2. TEUs &amp; Activities - EF'!$J$9:$J$190))*'3. Pollutant Emissions - EF'!$I186*IF(OR(ISBLANK($E186),$G186="Yes"),1,$E186)*IF($H186="Yes",1,(1-$F186))</f>
        <v>0</v>
      </c>
      <c r="N186" s="113">
        <f>IF(ISBLANK($B186),_xlfn.XLOOKUP($A186,'2. TEUs &amp; Activities - EF'!$A$9:$A$190,'2. TEUs &amp; Activities - EF'!$M$9:$M$190),_xlfn.XLOOKUP($B186,'2. TEUs &amp; Activities - EF'!$B$9:$B$190,'2. TEUs &amp; Activities - EF'!$M$9:$M$190))*'3. Pollutant Emissions - EF'!$J186*IF(OR(ISBLANK($E186),$G186="Yes"),1,$E186)*IF($H186="Yes",1,(1-$F186))</f>
        <v>0</v>
      </c>
      <c r="O186" s="123" t="str">
        <f>IFERROR(IF(OR($C186="",$C186="No CAS"),INDEX('DEQ Pollutant List'!$D$7:$D$611,MATCH($D186,'DEQ Pollutant List'!$B$7:$B$611,0)),INDEX('DEQ Pollutant List'!$D$7:$D$611,MATCH($C186,'DEQ Pollutant List'!$A$7:$A$611,0))),"")</f>
        <v/>
      </c>
    </row>
    <row r="187" spans="1:15" ht="15" x14ac:dyDescent="0.25">
      <c r="A187" s="113"/>
      <c r="B187" s="71"/>
      <c r="C187" s="114"/>
      <c r="D187" s="84" t="str">
        <f>IFERROR(IF(C187="No CAS","",INDEX('DEQ Pollutant List'!$B$7:$B$611,MATCH('3. Pollutant Emissions - EF'!C187,'DEQ Pollutant List'!$A$7:$A$611,0))),"")</f>
        <v/>
      </c>
      <c r="E187" s="117"/>
      <c r="F187" s="118"/>
      <c r="G187" s="117"/>
      <c r="H187" s="118"/>
      <c r="I187" s="119"/>
      <c r="J187" s="79"/>
      <c r="K187" s="88"/>
      <c r="L187" s="120"/>
      <c r="M187" s="71">
        <f>IF(ISBLANK($B187),_xlfn.XLOOKUP($A187,'2. TEUs &amp; Activities - EF'!$A$9:$A$190,'2. TEUs &amp; Activities - EF'!$J$9:$J$190),_xlfn.XLOOKUP($B187,'2. TEUs &amp; Activities - EF'!$B$9:$B$190,'2. TEUs &amp; Activities - EF'!$J$9:$J$190))*'3. Pollutant Emissions - EF'!$I187*IF(OR(ISBLANK($E187),$G187="Yes"),1,$E187)*IF($H187="Yes",1,(1-$F187))</f>
        <v>0</v>
      </c>
      <c r="N187" s="113">
        <f>IF(ISBLANK($B187),_xlfn.XLOOKUP($A187,'2. TEUs &amp; Activities - EF'!$A$9:$A$190,'2. TEUs &amp; Activities - EF'!$M$9:$M$190),_xlfn.XLOOKUP($B187,'2. TEUs &amp; Activities - EF'!$B$9:$B$190,'2. TEUs &amp; Activities - EF'!$M$9:$M$190))*'3. Pollutant Emissions - EF'!$J187*IF(OR(ISBLANK($E187),$G187="Yes"),1,$E187)*IF($H187="Yes",1,(1-$F187))</f>
        <v>0</v>
      </c>
      <c r="O187" s="123" t="str">
        <f>IFERROR(IF(OR($C187="",$C187="No CAS"),INDEX('DEQ Pollutant List'!$D$7:$D$611,MATCH($D187,'DEQ Pollutant List'!$B$7:$B$611,0)),INDEX('DEQ Pollutant List'!$D$7:$D$611,MATCH($C187,'DEQ Pollutant List'!$A$7:$A$611,0))),"")</f>
        <v/>
      </c>
    </row>
    <row r="188" spans="1:15" ht="15" x14ac:dyDescent="0.25">
      <c r="A188" s="113"/>
      <c r="B188" s="71"/>
      <c r="C188" s="114"/>
      <c r="D188" s="84" t="str">
        <f>IFERROR(IF(C188="No CAS","",INDEX('DEQ Pollutant List'!$B$7:$B$611,MATCH('3. Pollutant Emissions - EF'!C188,'DEQ Pollutant List'!$A$7:$A$611,0))),"")</f>
        <v/>
      </c>
      <c r="E188" s="117"/>
      <c r="F188" s="118"/>
      <c r="G188" s="117"/>
      <c r="H188" s="118"/>
      <c r="I188" s="119"/>
      <c r="J188" s="79"/>
      <c r="K188" s="88"/>
      <c r="L188" s="120"/>
      <c r="M188" s="71">
        <f>IF(ISBLANK($B188),_xlfn.XLOOKUP($A188,'2. TEUs &amp; Activities - EF'!$A$9:$A$190,'2. TEUs &amp; Activities - EF'!$J$9:$J$190),_xlfn.XLOOKUP($B188,'2. TEUs &amp; Activities - EF'!$B$9:$B$190,'2. TEUs &amp; Activities - EF'!$J$9:$J$190))*'3. Pollutant Emissions - EF'!$I188*IF(OR(ISBLANK($E188),$G188="Yes"),1,$E188)*IF($H188="Yes",1,(1-$F188))</f>
        <v>0</v>
      </c>
      <c r="N188" s="113">
        <f>IF(ISBLANK($B188),_xlfn.XLOOKUP($A188,'2. TEUs &amp; Activities - EF'!$A$9:$A$190,'2. TEUs &amp; Activities - EF'!$M$9:$M$190),_xlfn.XLOOKUP($B188,'2. TEUs &amp; Activities - EF'!$B$9:$B$190,'2. TEUs &amp; Activities - EF'!$M$9:$M$190))*'3. Pollutant Emissions - EF'!$J188*IF(OR(ISBLANK($E188),$G188="Yes"),1,$E188)*IF($H188="Yes",1,(1-$F188))</f>
        <v>0</v>
      </c>
      <c r="O188" s="123" t="str">
        <f>IFERROR(IF(OR($C188="",$C188="No CAS"),INDEX('DEQ Pollutant List'!$D$7:$D$611,MATCH($D188,'DEQ Pollutant List'!$B$7:$B$611,0)),INDEX('DEQ Pollutant List'!$D$7:$D$611,MATCH($C188,'DEQ Pollutant List'!$A$7:$A$611,0))),"")</f>
        <v/>
      </c>
    </row>
    <row r="189" spans="1:15" ht="15" x14ac:dyDescent="0.25">
      <c r="A189" s="113"/>
      <c r="B189" s="71"/>
      <c r="C189" s="114"/>
      <c r="D189" s="84" t="str">
        <f>IFERROR(IF(C189="No CAS","",INDEX('DEQ Pollutant List'!$B$7:$B$611,MATCH('3. Pollutant Emissions - EF'!C189,'DEQ Pollutant List'!$A$7:$A$611,0))),"")</f>
        <v/>
      </c>
      <c r="E189" s="117"/>
      <c r="F189" s="118"/>
      <c r="G189" s="117"/>
      <c r="H189" s="118"/>
      <c r="I189" s="119"/>
      <c r="J189" s="79"/>
      <c r="K189" s="88"/>
      <c r="L189" s="120"/>
      <c r="M189" s="71">
        <f>IF(ISBLANK($B189),_xlfn.XLOOKUP($A189,'2. TEUs &amp; Activities - EF'!$A$9:$A$190,'2. TEUs &amp; Activities - EF'!$J$9:$J$190),_xlfn.XLOOKUP($B189,'2. TEUs &amp; Activities - EF'!$B$9:$B$190,'2. TEUs &amp; Activities - EF'!$J$9:$J$190))*'3. Pollutant Emissions - EF'!$I189*IF(OR(ISBLANK($E189),$G189="Yes"),1,$E189)*IF($H189="Yes",1,(1-$F189))</f>
        <v>0</v>
      </c>
      <c r="N189" s="113">
        <f>IF(ISBLANK($B189),_xlfn.XLOOKUP($A189,'2. TEUs &amp; Activities - EF'!$A$9:$A$190,'2. TEUs &amp; Activities - EF'!$M$9:$M$190),_xlfn.XLOOKUP($B189,'2. TEUs &amp; Activities - EF'!$B$9:$B$190,'2. TEUs &amp; Activities - EF'!$M$9:$M$190))*'3. Pollutant Emissions - EF'!$J189*IF(OR(ISBLANK($E189),$G189="Yes"),1,$E189)*IF($H189="Yes",1,(1-$F189))</f>
        <v>0</v>
      </c>
      <c r="O189" s="123" t="str">
        <f>IFERROR(IF(OR($C189="",$C189="No CAS"),INDEX('DEQ Pollutant List'!$D$7:$D$611,MATCH($D189,'DEQ Pollutant List'!$B$7:$B$611,0)),INDEX('DEQ Pollutant List'!$D$7:$D$611,MATCH($C189,'DEQ Pollutant List'!$A$7:$A$611,0))),"")</f>
        <v/>
      </c>
    </row>
    <row r="190" spans="1:15" ht="15" x14ac:dyDescent="0.25">
      <c r="A190" s="113"/>
      <c r="B190" s="71"/>
      <c r="C190" s="114"/>
      <c r="D190" s="84" t="str">
        <f>IFERROR(IF(C190="No CAS","",INDEX('DEQ Pollutant List'!$B$7:$B$611,MATCH('3. Pollutant Emissions - EF'!C190,'DEQ Pollutant List'!$A$7:$A$611,0))),"")</f>
        <v/>
      </c>
      <c r="E190" s="117"/>
      <c r="F190" s="118"/>
      <c r="G190" s="117"/>
      <c r="H190" s="118"/>
      <c r="I190" s="119"/>
      <c r="J190" s="79"/>
      <c r="K190" s="88"/>
      <c r="L190" s="120"/>
      <c r="M190" s="71">
        <f>IF(ISBLANK($B190),_xlfn.XLOOKUP($A190,'2. TEUs &amp; Activities - EF'!$A$9:$A$190,'2. TEUs &amp; Activities - EF'!$J$9:$J$190),_xlfn.XLOOKUP($B190,'2. TEUs &amp; Activities - EF'!$B$9:$B$190,'2. TEUs &amp; Activities - EF'!$J$9:$J$190))*'3. Pollutant Emissions - EF'!$I190*IF(OR(ISBLANK($E190),$G190="Yes"),1,$E190)*IF($H190="Yes",1,(1-$F190))</f>
        <v>0</v>
      </c>
      <c r="N190" s="113">
        <f>IF(ISBLANK($B190),_xlfn.XLOOKUP($A190,'2. TEUs &amp; Activities - EF'!$A$9:$A$190,'2. TEUs &amp; Activities - EF'!$M$9:$M$190),_xlfn.XLOOKUP($B190,'2. TEUs &amp; Activities - EF'!$B$9:$B$190,'2. TEUs &amp; Activities - EF'!$M$9:$M$190))*'3. Pollutant Emissions - EF'!$J190*IF(OR(ISBLANK($E190),$G190="Yes"),1,$E190)*IF($H190="Yes",1,(1-$F190))</f>
        <v>0</v>
      </c>
      <c r="O190" s="123" t="str">
        <f>IFERROR(IF(OR($C190="",$C190="No CAS"),INDEX('DEQ Pollutant List'!$D$7:$D$611,MATCH($D190,'DEQ Pollutant List'!$B$7:$B$611,0)),INDEX('DEQ Pollutant List'!$D$7:$D$611,MATCH($C190,'DEQ Pollutant List'!$A$7:$A$611,0))),"")</f>
        <v/>
      </c>
    </row>
    <row r="191" spans="1:15" ht="15" x14ac:dyDescent="0.25">
      <c r="A191" s="113"/>
      <c r="B191" s="71"/>
      <c r="C191" s="114"/>
      <c r="D191" s="84" t="str">
        <f>IFERROR(IF(C191="No CAS","",INDEX('DEQ Pollutant List'!$B$7:$B$611,MATCH('3. Pollutant Emissions - EF'!C191,'DEQ Pollutant List'!$A$7:$A$611,0))),"")</f>
        <v/>
      </c>
      <c r="E191" s="117"/>
      <c r="F191" s="118"/>
      <c r="G191" s="117"/>
      <c r="H191" s="118"/>
      <c r="I191" s="119"/>
      <c r="J191" s="79"/>
      <c r="K191" s="88"/>
      <c r="L191" s="120"/>
      <c r="M191" s="71">
        <f>IF(ISBLANK($B191),_xlfn.XLOOKUP($A191,'2. TEUs &amp; Activities - EF'!$A$9:$A$190,'2. TEUs &amp; Activities - EF'!$J$9:$J$190),_xlfn.XLOOKUP($B191,'2. TEUs &amp; Activities - EF'!$B$9:$B$190,'2. TEUs &amp; Activities - EF'!$J$9:$J$190))*'3. Pollutant Emissions - EF'!$I191*IF(OR(ISBLANK($E191),$G191="Yes"),1,$E191)*IF($H191="Yes",1,(1-$F191))</f>
        <v>0</v>
      </c>
      <c r="N191" s="113">
        <f>IF(ISBLANK($B191),_xlfn.XLOOKUP($A191,'2. TEUs &amp; Activities - EF'!$A$9:$A$190,'2. TEUs &amp; Activities - EF'!$M$9:$M$190),_xlfn.XLOOKUP($B191,'2. TEUs &amp; Activities - EF'!$B$9:$B$190,'2. TEUs &amp; Activities - EF'!$M$9:$M$190))*'3. Pollutant Emissions - EF'!$J191*IF(OR(ISBLANK($E191),$G191="Yes"),1,$E191)*IF($H191="Yes",1,(1-$F191))</f>
        <v>0</v>
      </c>
      <c r="O191" s="123" t="str">
        <f>IFERROR(IF(OR($C191="",$C191="No CAS"),INDEX('DEQ Pollutant List'!$D$7:$D$611,MATCH($D191,'DEQ Pollutant List'!$B$7:$B$611,0)),INDEX('DEQ Pollutant List'!$D$7:$D$611,MATCH($C191,'DEQ Pollutant List'!$A$7:$A$611,0))),"")</f>
        <v/>
      </c>
    </row>
    <row r="192" spans="1:15" ht="15" x14ac:dyDescent="0.25">
      <c r="A192" s="113"/>
      <c r="B192" s="71"/>
      <c r="C192" s="114"/>
      <c r="D192" s="84" t="str">
        <f>IFERROR(IF(C192="No CAS","",INDEX('DEQ Pollutant List'!$B$7:$B$611,MATCH('3. Pollutant Emissions - EF'!C192,'DEQ Pollutant List'!$A$7:$A$611,0))),"")</f>
        <v/>
      </c>
      <c r="E192" s="117"/>
      <c r="F192" s="118"/>
      <c r="G192" s="117"/>
      <c r="H192" s="118"/>
      <c r="I192" s="119"/>
      <c r="J192" s="79"/>
      <c r="K192" s="88"/>
      <c r="L192" s="120"/>
      <c r="M192" s="71">
        <f>IF(ISBLANK($B192),_xlfn.XLOOKUP($A192,'2. TEUs &amp; Activities - EF'!$A$9:$A$190,'2. TEUs &amp; Activities - EF'!$J$9:$J$190),_xlfn.XLOOKUP($B192,'2. TEUs &amp; Activities - EF'!$B$9:$B$190,'2. TEUs &amp; Activities - EF'!$J$9:$J$190))*'3. Pollutant Emissions - EF'!$I192*IF(OR(ISBLANK($E192),$G192="Yes"),1,$E192)*IF($H192="Yes",1,(1-$F192))</f>
        <v>0</v>
      </c>
      <c r="N192" s="113">
        <f>IF(ISBLANK($B192),_xlfn.XLOOKUP($A192,'2. TEUs &amp; Activities - EF'!$A$9:$A$190,'2. TEUs &amp; Activities - EF'!$M$9:$M$190),_xlfn.XLOOKUP($B192,'2. TEUs &amp; Activities - EF'!$B$9:$B$190,'2. TEUs &amp; Activities - EF'!$M$9:$M$190))*'3. Pollutant Emissions - EF'!$J192*IF(OR(ISBLANK($E192),$G192="Yes"),1,$E192)*IF($H192="Yes",1,(1-$F192))</f>
        <v>0</v>
      </c>
      <c r="O192" s="123" t="str">
        <f>IFERROR(IF(OR($C192="",$C192="No CAS"),INDEX('DEQ Pollutant List'!$D$7:$D$611,MATCH($D192,'DEQ Pollutant List'!$B$7:$B$611,0)),INDEX('DEQ Pollutant List'!$D$7:$D$611,MATCH($C192,'DEQ Pollutant List'!$A$7:$A$611,0))),"")</f>
        <v/>
      </c>
    </row>
    <row r="193" spans="1:15" ht="15" x14ac:dyDescent="0.25">
      <c r="A193" s="113"/>
      <c r="B193" s="71"/>
      <c r="C193" s="114"/>
      <c r="D193" s="84" t="str">
        <f>IFERROR(IF(C193="No CAS","",INDEX('DEQ Pollutant List'!$B$7:$B$611,MATCH('3. Pollutant Emissions - EF'!C193,'DEQ Pollutant List'!$A$7:$A$611,0))),"")</f>
        <v/>
      </c>
      <c r="E193" s="117"/>
      <c r="F193" s="118"/>
      <c r="G193" s="117"/>
      <c r="H193" s="118"/>
      <c r="I193" s="119"/>
      <c r="J193" s="79"/>
      <c r="K193" s="88"/>
      <c r="L193" s="120"/>
      <c r="M193" s="71">
        <f>IF(ISBLANK($B193),_xlfn.XLOOKUP($A193,'2. TEUs &amp; Activities - EF'!$A$9:$A$190,'2. TEUs &amp; Activities - EF'!$J$9:$J$190),_xlfn.XLOOKUP($B193,'2. TEUs &amp; Activities - EF'!$B$9:$B$190,'2. TEUs &amp; Activities - EF'!$J$9:$J$190))*'3. Pollutant Emissions - EF'!$I193*IF(OR(ISBLANK($E193),$G193="Yes"),1,$E193)*IF($H193="Yes",1,(1-$F193))</f>
        <v>0</v>
      </c>
      <c r="N193" s="113">
        <f>IF(ISBLANK($B193),_xlfn.XLOOKUP($A193,'2. TEUs &amp; Activities - EF'!$A$9:$A$190,'2. TEUs &amp; Activities - EF'!$M$9:$M$190),_xlfn.XLOOKUP($B193,'2. TEUs &amp; Activities - EF'!$B$9:$B$190,'2. TEUs &amp; Activities - EF'!$M$9:$M$190))*'3. Pollutant Emissions - EF'!$J193*IF(OR(ISBLANK($E193),$G193="Yes"),1,$E193)*IF($H193="Yes",1,(1-$F193))</f>
        <v>0</v>
      </c>
      <c r="O193" s="123" t="str">
        <f>IFERROR(IF(OR($C193="",$C193="No CAS"),INDEX('DEQ Pollutant List'!$D$7:$D$611,MATCH($D193,'DEQ Pollutant List'!$B$7:$B$611,0)),INDEX('DEQ Pollutant List'!$D$7:$D$611,MATCH($C193,'DEQ Pollutant List'!$A$7:$A$611,0))),"")</f>
        <v/>
      </c>
    </row>
    <row r="194" spans="1:15" ht="15" x14ac:dyDescent="0.25">
      <c r="A194" s="113"/>
      <c r="B194" s="71"/>
      <c r="C194" s="114"/>
      <c r="D194" s="84" t="str">
        <f>IFERROR(IF(C194="No CAS","",INDEX('DEQ Pollutant List'!$B$7:$B$611,MATCH('3. Pollutant Emissions - EF'!C194,'DEQ Pollutant List'!$A$7:$A$611,0))),"")</f>
        <v/>
      </c>
      <c r="E194" s="117"/>
      <c r="F194" s="118"/>
      <c r="G194" s="117"/>
      <c r="H194" s="118"/>
      <c r="I194" s="119"/>
      <c r="J194" s="79"/>
      <c r="K194" s="88"/>
      <c r="L194" s="120"/>
      <c r="M194" s="71">
        <f>IF(ISBLANK($B194),_xlfn.XLOOKUP($A194,'2. TEUs &amp; Activities - EF'!$A$9:$A$190,'2. TEUs &amp; Activities - EF'!$J$9:$J$190),_xlfn.XLOOKUP($B194,'2. TEUs &amp; Activities - EF'!$B$9:$B$190,'2. TEUs &amp; Activities - EF'!$J$9:$J$190))*'3. Pollutant Emissions - EF'!$I194*IF(OR(ISBLANK($E194),$G194="Yes"),1,$E194)*IF($H194="Yes",1,(1-$F194))</f>
        <v>0</v>
      </c>
      <c r="N194" s="113">
        <f>IF(ISBLANK($B194),_xlfn.XLOOKUP($A194,'2. TEUs &amp; Activities - EF'!$A$9:$A$190,'2. TEUs &amp; Activities - EF'!$M$9:$M$190),_xlfn.XLOOKUP($B194,'2. TEUs &amp; Activities - EF'!$B$9:$B$190,'2. TEUs &amp; Activities - EF'!$M$9:$M$190))*'3. Pollutant Emissions - EF'!$J194*IF(OR(ISBLANK($E194),$G194="Yes"),1,$E194)*IF($H194="Yes",1,(1-$F194))</f>
        <v>0</v>
      </c>
      <c r="O194" s="123" t="str">
        <f>IFERROR(IF(OR($C194="",$C194="No CAS"),INDEX('DEQ Pollutant List'!$D$7:$D$611,MATCH($D194,'DEQ Pollutant List'!$B$7:$B$611,0)),INDEX('DEQ Pollutant List'!$D$7:$D$611,MATCH($C194,'DEQ Pollutant List'!$A$7:$A$611,0))),"")</f>
        <v/>
      </c>
    </row>
    <row r="195" spans="1:15" ht="15" x14ac:dyDescent="0.25">
      <c r="A195" s="113"/>
      <c r="B195" s="71"/>
      <c r="C195" s="114"/>
      <c r="D195" s="84" t="str">
        <f>IFERROR(IF(C195="No CAS","",INDEX('DEQ Pollutant List'!$B$7:$B$611,MATCH('3. Pollutant Emissions - EF'!C195,'DEQ Pollutant List'!$A$7:$A$611,0))),"")</f>
        <v/>
      </c>
      <c r="E195" s="117"/>
      <c r="F195" s="118"/>
      <c r="G195" s="117"/>
      <c r="H195" s="118"/>
      <c r="I195" s="119"/>
      <c r="J195" s="79"/>
      <c r="K195" s="88"/>
      <c r="L195" s="120"/>
      <c r="M195" s="71">
        <f>IF(ISBLANK($B195),_xlfn.XLOOKUP($A195,'2. TEUs &amp; Activities - EF'!$A$9:$A$190,'2. TEUs &amp; Activities - EF'!$J$9:$J$190),_xlfn.XLOOKUP($B195,'2. TEUs &amp; Activities - EF'!$B$9:$B$190,'2. TEUs &amp; Activities - EF'!$J$9:$J$190))*'3. Pollutant Emissions - EF'!$I195*IF(OR(ISBLANK($E195),$G195="Yes"),1,$E195)*IF($H195="Yes",1,(1-$F195))</f>
        <v>0</v>
      </c>
      <c r="N195" s="113">
        <f>IF(ISBLANK($B195),_xlfn.XLOOKUP($A195,'2. TEUs &amp; Activities - EF'!$A$9:$A$190,'2. TEUs &amp; Activities - EF'!$M$9:$M$190),_xlfn.XLOOKUP($B195,'2. TEUs &amp; Activities - EF'!$B$9:$B$190,'2. TEUs &amp; Activities - EF'!$M$9:$M$190))*'3. Pollutant Emissions - EF'!$J195*IF(OR(ISBLANK($E195),$G195="Yes"),1,$E195)*IF($H195="Yes",1,(1-$F195))</f>
        <v>0</v>
      </c>
      <c r="O195" s="123" t="str">
        <f>IFERROR(IF(OR($C195="",$C195="No CAS"),INDEX('DEQ Pollutant List'!$D$7:$D$611,MATCH($D195,'DEQ Pollutant List'!$B$7:$B$611,0)),INDEX('DEQ Pollutant List'!$D$7:$D$611,MATCH($C195,'DEQ Pollutant List'!$A$7:$A$611,0))),"")</f>
        <v/>
      </c>
    </row>
    <row r="196" spans="1:15" ht="15" x14ac:dyDescent="0.25">
      <c r="A196" s="113"/>
      <c r="B196" s="71"/>
      <c r="C196" s="114"/>
      <c r="D196" s="84" t="str">
        <f>IFERROR(IF(C196="No CAS","",INDEX('DEQ Pollutant List'!$B$7:$B$611,MATCH('3. Pollutant Emissions - EF'!C196,'DEQ Pollutant List'!$A$7:$A$611,0))),"")</f>
        <v/>
      </c>
      <c r="E196" s="117"/>
      <c r="F196" s="118"/>
      <c r="G196" s="117"/>
      <c r="H196" s="118"/>
      <c r="I196" s="119"/>
      <c r="J196" s="79"/>
      <c r="K196" s="88"/>
      <c r="L196" s="120"/>
      <c r="M196" s="71">
        <f>IF(ISBLANK($B196),_xlfn.XLOOKUP($A196,'2. TEUs &amp; Activities - EF'!$A$9:$A$190,'2. TEUs &amp; Activities - EF'!$J$9:$J$190),_xlfn.XLOOKUP($B196,'2. TEUs &amp; Activities - EF'!$B$9:$B$190,'2. TEUs &amp; Activities - EF'!$J$9:$J$190))*'3. Pollutant Emissions - EF'!$I196*IF(OR(ISBLANK($E196),$G196="Yes"),1,$E196)*IF($H196="Yes",1,(1-$F196))</f>
        <v>0</v>
      </c>
      <c r="N196" s="113">
        <f>IF(ISBLANK($B196),_xlfn.XLOOKUP($A196,'2. TEUs &amp; Activities - EF'!$A$9:$A$190,'2. TEUs &amp; Activities - EF'!$M$9:$M$190),_xlfn.XLOOKUP($B196,'2. TEUs &amp; Activities - EF'!$B$9:$B$190,'2. TEUs &amp; Activities - EF'!$M$9:$M$190))*'3. Pollutant Emissions - EF'!$J196*IF(OR(ISBLANK($E196),$G196="Yes"),1,$E196)*IF($H196="Yes",1,(1-$F196))</f>
        <v>0</v>
      </c>
      <c r="O196" s="123" t="str">
        <f>IFERROR(IF(OR($C196="",$C196="No CAS"),INDEX('DEQ Pollutant List'!$D$7:$D$611,MATCH($D196,'DEQ Pollutant List'!$B$7:$B$611,0)),INDEX('DEQ Pollutant List'!$D$7:$D$611,MATCH($C196,'DEQ Pollutant List'!$A$7:$A$611,0))),"")</f>
        <v/>
      </c>
    </row>
    <row r="197" spans="1:15" ht="15" x14ac:dyDescent="0.25">
      <c r="A197" s="113"/>
      <c r="B197" s="71"/>
      <c r="C197" s="114"/>
      <c r="D197" s="84" t="str">
        <f>IFERROR(IF(C197="No CAS","",INDEX('DEQ Pollutant List'!$B$7:$B$611,MATCH('3. Pollutant Emissions - EF'!C197,'DEQ Pollutant List'!$A$7:$A$611,0))),"")</f>
        <v/>
      </c>
      <c r="E197" s="117"/>
      <c r="F197" s="118"/>
      <c r="G197" s="117"/>
      <c r="H197" s="118"/>
      <c r="I197" s="119"/>
      <c r="J197" s="79"/>
      <c r="K197" s="88"/>
      <c r="L197" s="120"/>
      <c r="M197" s="71">
        <f>IF(ISBLANK($B197),_xlfn.XLOOKUP($A197,'2. TEUs &amp; Activities - EF'!$A$9:$A$190,'2. TEUs &amp; Activities - EF'!$J$9:$J$190),_xlfn.XLOOKUP($B197,'2. TEUs &amp; Activities - EF'!$B$9:$B$190,'2. TEUs &amp; Activities - EF'!$J$9:$J$190))*'3. Pollutant Emissions - EF'!$I197*IF(OR(ISBLANK($E197),$G197="Yes"),1,$E197)*IF($H197="Yes",1,(1-$F197))</f>
        <v>0</v>
      </c>
      <c r="N197" s="113">
        <f>IF(ISBLANK($B197),_xlfn.XLOOKUP($A197,'2. TEUs &amp; Activities - EF'!$A$9:$A$190,'2. TEUs &amp; Activities - EF'!$M$9:$M$190),_xlfn.XLOOKUP($B197,'2. TEUs &amp; Activities - EF'!$B$9:$B$190,'2. TEUs &amp; Activities - EF'!$M$9:$M$190))*'3. Pollutant Emissions - EF'!$J197*IF(OR(ISBLANK($E197),$G197="Yes"),1,$E197)*IF($H197="Yes",1,(1-$F197))</f>
        <v>0</v>
      </c>
      <c r="O197" s="123" t="str">
        <f>IFERROR(IF(OR($C197="",$C197="No CAS"),INDEX('DEQ Pollutant List'!$D$7:$D$611,MATCH($D197,'DEQ Pollutant List'!$B$7:$B$611,0)),INDEX('DEQ Pollutant List'!$D$7:$D$611,MATCH($C197,'DEQ Pollutant List'!$A$7:$A$611,0))),"")</f>
        <v/>
      </c>
    </row>
    <row r="198" spans="1:15" ht="15" x14ac:dyDescent="0.25">
      <c r="A198" s="113"/>
      <c r="B198" s="71"/>
      <c r="C198" s="114"/>
      <c r="D198" s="84" t="str">
        <f>IFERROR(IF(C198="No CAS","",INDEX('DEQ Pollutant List'!$B$7:$B$611,MATCH('3. Pollutant Emissions - EF'!C198,'DEQ Pollutant List'!$A$7:$A$611,0))),"")</f>
        <v/>
      </c>
      <c r="E198" s="117"/>
      <c r="F198" s="118"/>
      <c r="G198" s="117"/>
      <c r="H198" s="118"/>
      <c r="I198" s="119"/>
      <c r="J198" s="79"/>
      <c r="K198" s="88"/>
      <c r="L198" s="120"/>
      <c r="M198" s="71">
        <f>IF(ISBLANK($B198),_xlfn.XLOOKUP($A198,'2. TEUs &amp; Activities - EF'!$A$9:$A$190,'2. TEUs &amp; Activities - EF'!$J$9:$J$190),_xlfn.XLOOKUP($B198,'2. TEUs &amp; Activities - EF'!$B$9:$B$190,'2. TEUs &amp; Activities - EF'!$J$9:$J$190))*'3. Pollutant Emissions - EF'!$I198*IF(OR(ISBLANK($E198),$G198="Yes"),1,$E198)*IF($H198="Yes",1,(1-$F198))</f>
        <v>0</v>
      </c>
      <c r="N198" s="113">
        <f>IF(ISBLANK($B198),_xlfn.XLOOKUP($A198,'2. TEUs &amp; Activities - EF'!$A$9:$A$190,'2. TEUs &amp; Activities - EF'!$M$9:$M$190),_xlfn.XLOOKUP($B198,'2. TEUs &amp; Activities - EF'!$B$9:$B$190,'2. TEUs &amp; Activities - EF'!$M$9:$M$190))*'3. Pollutant Emissions - EF'!$J198*IF(OR(ISBLANK($E198),$G198="Yes"),1,$E198)*IF($H198="Yes",1,(1-$F198))</f>
        <v>0</v>
      </c>
      <c r="O198" s="123" t="str">
        <f>IFERROR(IF(OR($C198="",$C198="No CAS"),INDEX('DEQ Pollutant List'!$D$7:$D$611,MATCH($D198,'DEQ Pollutant List'!$B$7:$B$611,0)),INDEX('DEQ Pollutant List'!$D$7:$D$611,MATCH($C198,'DEQ Pollutant List'!$A$7:$A$611,0))),"")</f>
        <v/>
      </c>
    </row>
    <row r="199" spans="1:15" ht="15" x14ac:dyDescent="0.25">
      <c r="A199" s="113"/>
      <c r="B199" s="71"/>
      <c r="C199" s="114"/>
      <c r="D199" s="84" t="str">
        <f>IFERROR(IF(C199="No CAS","",INDEX('DEQ Pollutant List'!$B$7:$B$611,MATCH('3. Pollutant Emissions - EF'!C199,'DEQ Pollutant List'!$A$7:$A$611,0))),"")</f>
        <v/>
      </c>
      <c r="E199" s="117"/>
      <c r="F199" s="118"/>
      <c r="G199" s="117"/>
      <c r="H199" s="118"/>
      <c r="I199" s="119"/>
      <c r="J199" s="79"/>
      <c r="K199" s="88"/>
      <c r="L199" s="120"/>
      <c r="M199" s="71">
        <f>IF(ISBLANK($B199),_xlfn.XLOOKUP($A199,'2. TEUs &amp; Activities - EF'!$A$9:$A$190,'2. TEUs &amp; Activities - EF'!$J$9:$J$190),_xlfn.XLOOKUP($B199,'2. TEUs &amp; Activities - EF'!$B$9:$B$190,'2. TEUs &amp; Activities - EF'!$J$9:$J$190))*'3. Pollutant Emissions - EF'!$I199*IF(OR(ISBLANK($E199),$G199="Yes"),1,$E199)*IF($H199="Yes",1,(1-$F199))</f>
        <v>0</v>
      </c>
      <c r="N199" s="113">
        <f>IF(ISBLANK($B199),_xlfn.XLOOKUP($A199,'2. TEUs &amp; Activities - EF'!$A$9:$A$190,'2. TEUs &amp; Activities - EF'!$M$9:$M$190),_xlfn.XLOOKUP($B199,'2. TEUs &amp; Activities - EF'!$B$9:$B$190,'2. TEUs &amp; Activities - EF'!$M$9:$M$190))*'3. Pollutant Emissions - EF'!$J199*IF(OR(ISBLANK($E199),$G199="Yes"),1,$E199)*IF($H199="Yes",1,(1-$F199))</f>
        <v>0</v>
      </c>
      <c r="O199" s="123" t="str">
        <f>IFERROR(IF(OR($C199="",$C199="No CAS"),INDEX('DEQ Pollutant List'!$D$7:$D$611,MATCH($D199,'DEQ Pollutant List'!$B$7:$B$611,0)),INDEX('DEQ Pollutant List'!$D$7:$D$611,MATCH($C199,'DEQ Pollutant List'!$A$7:$A$611,0))),"")</f>
        <v/>
      </c>
    </row>
    <row r="200" spans="1:15" ht="15" x14ac:dyDescent="0.25">
      <c r="A200" s="113"/>
      <c r="B200" s="71"/>
      <c r="C200" s="114"/>
      <c r="D200" s="84" t="str">
        <f>IFERROR(IF(C200="No CAS","",INDEX('DEQ Pollutant List'!$B$7:$B$611,MATCH('3. Pollutant Emissions - EF'!C200,'DEQ Pollutant List'!$A$7:$A$611,0))),"")</f>
        <v/>
      </c>
      <c r="E200" s="117"/>
      <c r="F200" s="118"/>
      <c r="G200" s="117"/>
      <c r="H200" s="118"/>
      <c r="I200" s="119"/>
      <c r="J200" s="79"/>
      <c r="K200" s="88"/>
      <c r="L200" s="120"/>
      <c r="M200" s="71">
        <f>IF(ISBLANK($B200),_xlfn.XLOOKUP($A200,'2. TEUs &amp; Activities - EF'!$A$9:$A$190,'2. TEUs &amp; Activities - EF'!$J$9:$J$190),_xlfn.XLOOKUP($B200,'2. TEUs &amp; Activities - EF'!$B$9:$B$190,'2. TEUs &amp; Activities - EF'!$J$9:$J$190))*'3. Pollutant Emissions - EF'!$I200*IF(OR(ISBLANK($E200),$G200="Yes"),1,$E200)*IF($H200="Yes",1,(1-$F200))</f>
        <v>0</v>
      </c>
      <c r="N200" s="113">
        <f>IF(ISBLANK($B200),_xlfn.XLOOKUP($A200,'2. TEUs &amp; Activities - EF'!$A$9:$A$190,'2. TEUs &amp; Activities - EF'!$M$9:$M$190),_xlfn.XLOOKUP($B200,'2. TEUs &amp; Activities - EF'!$B$9:$B$190,'2. TEUs &amp; Activities - EF'!$M$9:$M$190))*'3. Pollutant Emissions - EF'!$J200*IF(OR(ISBLANK($E200),$G200="Yes"),1,$E200)*IF($H200="Yes",1,(1-$F200))</f>
        <v>0</v>
      </c>
      <c r="O200" s="123" t="str">
        <f>IFERROR(IF(OR($C200="",$C200="No CAS"),INDEX('DEQ Pollutant List'!$D$7:$D$611,MATCH($D200,'DEQ Pollutant List'!$B$7:$B$611,0)),INDEX('DEQ Pollutant List'!$D$7:$D$611,MATCH($C200,'DEQ Pollutant List'!$A$7:$A$611,0))),"")</f>
        <v/>
      </c>
    </row>
    <row r="201" spans="1:15" ht="15" x14ac:dyDescent="0.25">
      <c r="A201" s="113"/>
      <c r="B201" s="71"/>
      <c r="C201" s="114"/>
      <c r="D201" s="84" t="str">
        <f>IFERROR(IF(C201="No CAS","",INDEX('DEQ Pollutant List'!$B$7:$B$611,MATCH('3. Pollutant Emissions - EF'!C201,'DEQ Pollutant List'!$A$7:$A$611,0))),"")</f>
        <v/>
      </c>
      <c r="E201" s="117"/>
      <c r="F201" s="118"/>
      <c r="G201" s="117"/>
      <c r="H201" s="118"/>
      <c r="I201" s="119"/>
      <c r="J201" s="79"/>
      <c r="K201" s="88"/>
      <c r="L201" s="120"/>
      <c r="M201" s="71">
        <f>IF(ISBLANK($B201),_xlfn.XLOOKUP($A201,'2. TEUs &amp; Activities - EF'!$A$9:$A$190,'2. TEUs &amp; Activities - EF'!$J$9:$J$190),_xlfn.XLOOKUP($B201,'2. TEUs &amp; Activities - EF'!$B$9:$B$190,'2. TEUs &amp; Activities - EF'!$J$9:$J$190))*'3. Pollutant Emissions - EF'!$I201*IF(OR(ISBLANK($E201),$G201="Yes"),1,$E201)*IF($H201="Yes",1,(1-$F201))</f>
        <v>0</v>
      </c>
      <c r="N201" s="113">
        <f>IF(ISBLANK($B201),_xlfn.XLOOKUP($A201,'2. TEUs &amp; Activities - EF'!$A$9:$A$190,'2. TEUs &amp; Activities - EF'!$M$9:$M$190),_xlfn.XLOOKUP($B201,'2. TEUs &amp; Activities - EF'!$B$9:$B$190,'2. TEUs &amp; Activities - EF'!$M$9:$M$190))*'3. Pollutant Emissions - EF'!$J201*IF(OR(ISBLANK($E201),$G201="Yes"),1,$E201)*IF($H201="Yes",1,(1-$F201))</f>
        <v>0</v>
      </c>
      <c r="O201" s="123" t="str">
        <f>IFERROR(IF(OR($C201="",$C201="No CAS"),INDEX('DEQ Pollutant List'!$D$7:$D$611,MATCH($D201,'DEQ Pollutant List'!$B$7:$B$611,0)),INDEX('DEQ Pollutant List'!$D$7:$D$611,MATCH($C201,'DEQ Pollutant List'!$A$7:$A$611,0))),"")</f>
        <v/>
      </c>
    </row>
    <row r="202" spans="1:15" ht="15" x14ac:dyDescent="0.25">
      <c r="A202" s="113"/>
      <c r="B202" s="71"/>
      <c r="C202" s="114"/>
      <c r="D202" s="84" t="str">
        <f>IFERROR(IF(C202="No CAS","",INDEX('DEQ Pollutant List'!$B$7:$B$611,MATCH('3. Pollutant Emissions - EF'!C202,'DEQ Pollutant List'!$A$7:$A$611,0))),"")</f>
        <v/>
      </c>
      <c r="E202" s="117"/>
      <c r="F202" s="118"/>
      <c r="G202" s="117"/>
      <c r="H202" s="118"/>
      <c r="I202" s="119"/>
      <c r="J202" s="79"/>
      <c r="K202" s="88"/>
      <c r="L202" s="120"/>
      <c r="M202" s="71">
        <f>IF(ISBLANK($B202),_xlfn.XLOOKUP($A202,'2. TEUs &amp; Activities - EF'!$A$9:$A$190,'2. TEUs &amp; Activities - EF'!$J$9:$J$190),_xlfn.XLOOKUP($B202,'2. TEUs &amp; Activities - EF'!$B$9:$B$190,'2. TEUs &amp; Activities - EF'!$J$9:$J$190))*'3. Pollutant Emissions - EF'!$I202*IF(OR(ISBLANK($E202),$G202="Yes"),1,$E202)*IF($H202="Yes",1,(1-$F202))</f>
        <v>0</v>
      </c>
      <c r="N202" s="113">
        <f>IF(ISBLANK($B202),_xlfn.XLOOKUP($A202,'2. TEUs &amp; Activities - EF'!$A$9:$A$190,'2. TEUs &amp; Activities - EF'!$M$9:$M$190),_xlfn.XLOOKUP($B202,'2. TEUs &amp; Activities - EF'!$B$9:$B$190,'2. TEUs &amp; Activities - EF'!$M$9:$M$190))*'3. Pollutant Emissions - EF'!$J202*IF(OR(ISBLANK($E202),$G202="Yes"),1,$E202)*IF($H202="Yes",1,(1-$F202))</f>
        <v>0</v>
      </c>
      <c r="O202" s="123" t="str">
        <f>IFERROR(IF(OR($C202="",$C202="No CAS"),INDEX('DEQ Pollutant List'!$D$7:$D$611,MATCH($D202,'DEQ Pollutant List'!$B$7:$B$611,0)),INDEX('DEQ Pollutant List'!$D$7:$D$611,MATCH($C202,'DEQ Pollutant List'!$A$7:$A$611,0))),"")</f>
        <v/>
      </c>
    </row>
    <row r="203" spans="1:15" ht="15" x14ac:dyDescent="0.25">
      <c r="A203" s="113"/>
      <c r="B203" s="71"/>
      <c r="C203" s="114"/>
      <c r="D203" s="84" t="str">
        <f>IFERROR(IF(C203="No CAS","",INDEX('DEQ Pollutant List'!$B$7:$B$611,MATCH('3. Pollutant Emissions - EF'!C203,'DEQ Pollutant List'!$A$7:$A$611,0))),"")</f>
        <v/>
      </c>
      <c r="E203" s="117"/>
      <c r="F203" s="118"/>
      <c r="G203" s="117"/>
      <c r="H203" s="118"/>
      <c r="I203" s="119"/>
      <c r="J203" s="79"/>
      <c r="K203" s="88"/>
      <c r="L203" s="120"/>
      <c r="M203" s="71">
        <f>IF(ISBLANK($B203),_xlfn.XLOOKUP($A203,'2. TEUs &amp; Activities - EF'!$A$9:$A$190,'2. TEUs &amp; Activities - EF'!$J$9:$J$190),_xlfn.XLOOKUP($B203,'2. TEUs &amp; Activities - EF'!$B$9:$B$190,'2. TEUs &amp; Activities - EF'!$J$9:$J$190))*'3. Pollutant Emissions - EF'!$I203*IF(OR(ISBLANK($E203),$G203="Yes"),1,$E203)*IF($H203="Yes",1,(1-$F203))</f>
        <v>0</v>
      </c>
      <c r="N203" s="113">
        <f>IF(ISBLANK($B203),_xlfn.XLOOKUP($A203,'2. TEUs &amp; Activities - EF'!$A$9:$A$190,'2. TEUs &amp; Activities - EF'!$M$9:$M$190),_xlfn.XLOOKUP($B203,'2. TEUs &amp; Activities - EF'!$B$9:$B$190,'2. TEUs &amp; Activities - EF'!$M$9:$M$190))*'3. Pollutant Emissions - EF'!$J203*IF(OR(ISBLANK($E203),$G203="Yes"),1,$E203)*IF($H203="Yes",1,(1-$F203))</f>
        <v>0</v>
      </c>
      <c r="O203" s="123" t="str">
        <f>IFERROR(IF(OR($C203="",$C203="No CAS"),INDEX('DEQ Pollutant List'!$D$7:$D$611,MATCH($D203,'DEQ Pollutant List'!$B$7:$B$611,0)),INDEX('DEQ Pollutant List'!$D$7:$D$611,MATCH($C203,'DEQ Pollutant List'!$A$7:$A$611,0))),"")</f>
        <v/>
      </c>
    </row>
    <row r="204" spans="1:15" ht="15" x14ac:dyDescent="0.25">
      <c r="A204" s="113"/>
      <c r="B204" s="71"/>
      <c r="C204" s="114"/>
      <c r="D204" s="84" t="str">
        <f>IFERROR(IF(C204="No CAS","",INDEX('DEQ Pollutant List'!$B$7:$B$611,MATCH('3. Pollutant Emissions - EF'!C204,'DEQ Pollutant List'!$A$7:$A$611,0))),"")</f>
        <v/>
      </c>
      <c r="E204" s="117"/>
      <c r="F204" s="118"/>
      <c r="G204" s="117"/>
      <c r="H204" s="118"/>
      <c r="I204" s="119"/>
      <c r="J204" s="79"/>
      <c r="K204" s="88"/>
      <c r="L204" s="120"/>
      <c r="M204" s="71">
        <f>IF(ISBLANK($B204),_xlfn.XLOOKUP($A204,'2. TEUs &amp; Activities - EF'!$A$9:$A$190,'2. TEUs &amp; Activities - EF'!$J$9:$J$190),_xlfn.XLOOKUP($B204,'2. TEUs &amp; Activities - EF'!$B$9:$B$190,'2. TEUs &amp; Activities - EF'!$J$9:$J$190))*'3. Pollutant Emissions - EF'!$I204*IF(OR(ISBLANK($E204),$G204="Yes"),1,$E204)*IF($H204="Yes",1,(1-$F204))</f>
        <v>0</v>
      </c>
      <c r="N204" s="113">
        <f>IF(ISBLANK($B204),_xlfn.XLOOKUP($A204,'2. TEUs &amp; Activities - EF'!$A$9:$A$190,'2. TEUs &amp; Activities - EF'!$M$9:$M$190),_xlfn.XLOOKUP($B204,'2. TEUs &amp; Activities - EF'!$B$9:$B$190,'2. TEUs &amp; Activities - EF'!$M$9:$M$190))*'3. Pollutant Emissions - EF'!$J204*IF(OR(ISBLANK($E204),$G204="Yes"),1,$E204)*IF($H204="Yes",1,(1-$F204))</f>
        <v>0</v>
      </c>
      <c r="O204" s="123" t="str">
        <f>IFERROR(IF(OR($C204="",$C204="No CAS"),INDEX('DEQ Pollutant List'!$D$7:$D$611,MATCH($D204,'DEQ Pollutant List'!$B$7:$B$611,0)),INDEX('DEQ Pollutant List'!$D$7:$D$611,MATCH($C204,'DEQ Pollutant List'!$A$7:$A$611,0))),"")</f>
        <v/>
      </c>
    </row>
    <row r="205" spans="1:15" ht="15" x14ac:dyDescent="0.25">
      <c r="A205" s="113"/>
      <c r="B205" s="71"/>
      <c r="C205" s="114"/>
      <c r="D205" s="84" t="str">
        <f>IFERROR(IF(C205="No CAS","",INDEX('DEQ Pollutant List'!$B$7:$B$611,MATCH('3. Pollutant Emissions - EF'!C205,'DEQ Pollutant List'!$A$7:$A$611,0))),"")</f>
        <v/>
      </c>
      <c r="E205" s="117"/>
      <c r="F205" s="118"/>
      <c r="G205" s="117"/>
      <c r="H205" s="118"/>
      <c r="I205" s="119"/>
      <c r="J205" s="79"/>
      <c r="K205" s="88"/>
      <c r="L205" s="120"/>
      <c r="M205" s="71">
        <f>IF(ISBLANK($B205),_xlfn.XLOOKUP($A205,'2. TEUs &amp; Activities - EF'!$A$9:$A$190,'2. TEUs &amp; Activities - EF'!$J$9:$J$190),_xlfn.XLOOKUP($B205,'2. TEUs &amp; Activities - EF'!$B$9:$B$190,'2. TEUs &amp; Activities - EF'!$J$9:$J$190))*'3. Pollutant Emissions - EF'!$I205*IF(OR(ISBLANK($E205),$G205="Yes"),1,$E205)*IF($H205="Yes",1,(1-$F205))</f>
        <v>0</v>
      </c>
      <c r="N205" s="113">
        <f>IF(ISBLANK($B205),_xlfn.XLOOKUP($A205,'2. TEUs &amp; Activities - EF'!$A$9:$A$190,'2. TEUs &amp; Activities - EF'!$M$9:$M$190),_xlfn.XLOOKUP($B205,'2. TEUs &amp; Activities - EF'!$B$9:$B$190,'2. TEUs &amp; Activities - EF'!$M$9:$M$190))*'3. Pollutant Emissions - EF'!$J205*IF(OR(ISBLANK($E205),$G205="Yes"),1,$E205)*IF($H205="Yes",1,(1-$F205))</f>
        <v>0</v>
      </c>
      <c r="O205" s="123" t="str">
        <f>IFERROR(IF(OR($C205="",$C205="No CAS"),INDEX('DEQ Pollutant List'!$D$7:$D$611,MATCH($D205,'DEQ Pollutant List'!$B$7:$B$611,0)),INDEX('DEQ Pollutant List'!$D$7:$D$611,MATCH($C205,'DEQ Pollutant List'!$A$7:$A$611,0))),"")</f>
        <v/>
      </c>
    </row>
    <row r="206" spans="1:15" ht="15" x14ac:dyDescent="0.25">
      <c r="A206" s="113"/>
      <c r="B206" s="71"/>
      <c r="C206" s="114"/>
      <c r="D206" s="84" t="str">
        <f>IFERROR(IF(C206="No CAS","",INDEX('DEQ Pollutant List'!$B$7:$B$611,MATCH('3. Pollutant Emissions - EF'!C206,'DEQ Pollutant List'!$A$7:$A$611,0))),"")</f>
        <v/>
      </c>
      <c r="E206" s="117"/>
      <c r="F206" s="118"/>
      <c r="G206" s="117"/>
      <c r="H206" s="118"/>
      <c r="I206" s="119"/>
      <c r="J206" s="79"/>
      <c r="K206" s="88"/>
      <c r="L206" s="120"/>
      <c r="M206" s="71">
        <f>IF(ISBLANK($B206),_xlfn.XLOOKUP($A206,'2. TEUs &amp; Activities - EF'!$A$9:$A$190,'2. TEUs &amp; Activities - EF'!$J$9:$J$190),_xlfn.XLOOKUP($B206,'2. TEUs &amp; Activities - EF'!$B$9:$B$190,'2. TEUs &amp; Activities - EF'!$J$9:$J$190))*'3. Pollutant Emissions - EF'!$I206*IF(OR(ISBLANK($E206),$G206="Yes"),1,$E206)*IF($H206="Yes",1,(1-$F206))</f>
        <v>0</v>
      </c>
      <c r="N206" s="113">
        <f>IF(ISBLANK($B206),_xlfn.XLOOKUP($A206,'2. TEUs &amp; Activities - EF'!$A$9:$A$190,'2. TEUs &amp; Activities - EF'!$M$9:$M$190),_xlfn.XLOOKUP($B206,'2. TEUs &amp; Activities - EF'!$B$9:$B$190,'2. TEUs &amp; Activities - EF'!$M$9:$M$190))*'3. Pollutant Emissions - EF'!$J206*IF(OR(ISBLANK($E206),$G206="Yes"),1,$E206)*IF($H206="Yes",1,(1-$F206))</f>
        <v>0</v>
      </c>
      <c r="O206" s="123" t="str">
        <f>IFERROR(IF(OR($C206="",$C206="No CAS"),INDEX('DEQ Pollutant List'!$D$7:$D$611,MATCH($D206,'DEQ Pollutant List'!$B$7:$B$611,0)),INDEX('DEQ Pollutant List'!$D$7:$D$611,MATCH($C206,'DEQ Pollutant List'!$A$7:$A$611,0))),"")</f>
        <v/>
      </c>
    </row>
    <row r="207" spans="1:15" ht="15" x14ac:dyDescent="0.25">
      <c r="A207" s="113"/>
      <c r="B207" s="71"/>
      <c r="C207" s="114"/>
      <c r="D207" s="84" t="str">
        <f>IFERROR(IF(C207="No CAS","",INDEX('DEQ Pollutant List'!$B$7:$B$611,MATCH('3. Pollutant Emissions - EF'!C207,'DEQ Pollutant List'!$A$7:$A$611,0))),"")</f>
        <v/>
      </c>
      <c r="E207" s="117"/>
      <c r="F207" s="118"/>
      <c r="G207" s="117"/>
      <c r="H207" s="118"/>
      <c r="I207" s="119"/>
      <c r="J207" s="79"/>
      <c r="K207" s="88"/>
      <c r="L207" s="120"/>
      <c r="M207" s="71">
        <f>IF(ISBLANK($B207),_xlfn.XLOOKUP($A207,'2. TEUs &amp; Activities - EF'!$A$9:$A$190,'2. TEUs &amp; Activities - EF'!$J$9:$J$190),_xlfn.XLOOKUP($B207,'2. TEUs &amp; Activities - EF'!$B$9:$B$190,'2. TEUs &amp; Activities - EF'!$J$9:$J$190))*'3. Pollutant Emissions - EF'!$I207*IF(OR(ISBLANK($E207),$G207="Yes"),1,$E207)*IF($H207="Yes",1,(1-$F207))</f>
        <v>0</v>
      </c>
      <c r="N207" s="113">
        <f>IF(ISBLANK($B207),_xlfn.XLOOKUP($A207,'2. TEUs &amp; Activities - EF'!$A$9:$A$190,'2. TEUs &amp; Activities - EF'!$M$9:$M$190),_xlfn.XLOOKUP($B207,'2. TEUs &amp; Activities - EF'!$B$9:$B$190,'2. TEUs &amp; Activities - EF'!$M$9:$M$190))*'3. Pollutant Emissions - EF'!$J207*IF(OR(ISBLANK($E207),$G207="Yes"),1,$E207)*IF($H207="Yes",1,(1-$F207))</f>
        <v>0</v>
      </c>
      <c r="O207" s="123" t="str">
        <f>IFERROR(IF(OR($C207="",$C207="No CAS"),INDEX('DEQ Pollutant List'!$D$7:$D$611,MATCH($D207,'DEQ Pollutant List'!$B$7:$B$611,0)),INDEX('DEQ Pollutant List'!$D$7:$D$611,MATCH($C207,'DEQ Pollutant List'!$A$7:$A$611,0))),"")</f>
        <v/>
      </c>
    </row>
    <row r="208" spans="1:15" ht="15" x14ac:dyDescent="0.25">
      <c r="A208" s="113"/>
      <c r="B208" s="71"/>
      <c r="C208" s="114"/>
      <c r="D208" s="84" t="str">
        <f>IFERROR(IF(C208="No CAS","",INDEX('DEQ Pollutant List'!$B$7:$B$611,MATCH('3. Pollutant Emissions - EF'!C208,'DEQ Pollutant List'!$A$7:$A$611,0))),"")</f>
        <v/>
      </c>
      <c r="E208" s="117"/>
      <c r="F208" s="118"/>
      <c r="G208" s="117"/>
      <c r="H208" s="118"/>
      <c r="I208" s="119"/>
      <c r="J208" s="79"/>
      <c r="K208" s="88"/>
      <c r="L208" s="120"/>
      <c r="M208" s="71">
        <f>IF(ISBLANK($B208),_xlfn.XLOOKUP($A208,'2. TEUs &amp; Activities - EF'!$A$9:$A$190,'2. TEUs &amp; Activities - EF'!$J$9:$J$190),_xlfn.XLOOKUP($B208,'2. TEUs &amp; Activities - EF'!$B$9:$B$190,'2. TEUs &amp; Activities - EF'!$J$9:$J$190))*'3. Pollutant Emissions - EF'!$I208*IF(OR(ISBLANK($E208),$G208="Yes"),1,$E208)*IF($H208="Yes",1,(1-$F208))</f>
        <v>0</v>
      </c>
      <c r="N208" s="113">
        <f>IF(ISBLANK($B208),_xlfn.XLOOKUP($A208,'2. TEUs &amp; Activities - EF'!$A$9:$A$190,'2. TEUs &amp; Activities - EF'!$M$9:$M$190),_xlfn.XLOOKUP($B208,'2. TEUs &amp; Activities - EF'!$B$9:$B$190,'2. TEUs &amp; Activities - EF'!$M$9:$M$190))*'3. Pollutant Emissions - EF'!$J208*IF(OR(ISBLANK($E208),$G208="Yes"),1,$E208)*IF($H208="Yes",1,(1-$F208))</f>
        <v>0</v>
      </c>
      <c r="O208" s="123" t="str">
        <f>IFERROR(IF(OR($C208="",$C208="No CAS"),INDEX('DEQ Pollutant List'!$D$7:$D$611,MATCH($D208,'DEQ Pollutant List'!$B$7:$B$611,0)),INDEX('DEQ Pollutant List'!$D$7:$D$611,MATCH($C208,'DEQ Pollutant List'!$A$7:$A$611,0))),"")</f>
        <v/>
      </c>
    </row>
    <row r="209" spans="1:15" ht="15" x14ac:dyDescent="0.25">
      <c r="A209" s="113"/>
      <c r="B209" s="71"/>
      <c r="C209" s="114"/>
      <c r="D209" s="84" t="str">
        <f>IFERROR(IF(C209="No CAS","",INDEX('DEQ Pollutant List'!$B$7:$B$611,MATCH('3. Pollutant Emissions - EF'!C209,'DEQ Pollutant List'!$A$7:$A$611,0))),"")</f>
        <v/>
      </c>
      <c r="E209" s="117"/>
      <c r="F209" s="118"/>
      <c r="G209" s="117"/>
      <c r="H209" s="118"/>
      <c r="I209" s="119"/>
      <c r="J209" s="79"/>
      <c r="K209" s="88"/>
      <c r="L209" s="120"/>
      <c r="M209" s="71">
        <f>IF(ISBLANK($B209),_xlfn.XLOOKUP($A209,'2. TEUs &amp; Activities - EF'!$A$9:$A$190,'2. TEUs &amp; Activities - EF'!$J$9:$J$190),_xlfn.XLOOKUP($B209,'2. TEUs &amp; Activities - EF'!$B$9:$B$190,'2. TEUs &amp; Activities - EF'!$J$9:$J$190))*'3. Pollutant Emissions - EF'!$I209*IF(OR(ISBLANK($E209),$G209="Yes"),1,$E209)*IF($H209="Yes",1,(1-$F209))</f>
        <v>0</v>
      </c>
      <c r="N209" s="113">
        <f>IF(ISBLANK($B209),_xlfn.XLOOKUP($A209,'2. TEUs &amp; Activities - EF'!$A$9:$A$190,'2. TEUs &amp; Activities - EF'!$M$9:$M$190),_xlfn.XLOOKUP($B209,'2. TEUs &amp; Activities - EF'!$B$9:$B$190,'2. TEUs &amp; Activities - EF'!$M$9:$M$190))*'3. Pollutant Emissions - EF'!$J209*IF(OR(ISBLANK($E209),$G209="Yes"),1,$E209)*IF($H209="Yes",1,(1-$F209))</f>
        <v>0</v>
      </c>
      <c r="O209" s="123" t="str">
        <f>IFERROR(IF(OR($C209="",$C209="No CAS"),INDEX('DEQ Pollutant List'!$D$7:$D$611,MATCH($D209,'DEQ Pollutant List'!$B$7:$B$611,0)),INDEX('DEQ Pollutant List'!$D$7:$D$611,MATCH($C209,'DEQ Pollutant List'!$A$7:$A$611,0))),"")</f>
        <v/>
      </c>
    </row>
    <row r="210" spans="1:15" ht="15" x14ac:dyDescent="0.25">
      <c r="A210" s="113"/>
      <c r="B210" s="71"/>
      <c r="C210" s="114"/>
      <c r="D210" s="84" t="str">
        <f>IFERROR(IF(C210="No CAS","",INDEX('DEQ Pollutant List'!$B$7:$B$611,MATCH('3. Pollutant Emissions - EF'!C210,'DEQ Pollutant List'!$A$7:$A$611,0))),"")</f>
        <v/>
      </c>
      <c r="E210" s="117"/>
      <c r="F210" s="118"/>
      <c r="G210" s="117"/>
      <c r="H210" s="118"/>
      <c r="I210" s="119"/>
      <c r="J210" s="79"/>
      <c r="K210" s="88"/>
      <c r="L210" s="120"/>
      <c r="M210" s="71">
        <f>IF(ISBLANK($B210),_xlfn.XLOOKUP($A210,'2. TEUs &amp; Activities - EF'!$A$9:$A$190,'2. TEUs &amp; Activities - EF'!$J$9:$J$190),_xlfn.XLOOKUP($B210,'2. TEUs &amp; Activities - EF'!$B$9:$B$190,'2. TEUs &amp; Activities - EF'!$J$9:$J$190))*'3. Pollutant Emissions - EF'!$I210*IF(OR(ISBLANK($E210),$G210="Yes"),1,$E210)*IF($H210="Yes",1,(1-$F210))</f>
        <v>0</v>
      </c>
      <c r="N210" s="113">
        <f>IF(ISBLANK($B210),_xlfn.XLOOKUP($A210,'2. TEUs &amp; Activities - EF'!$A$9:$A$190,'2. TEUs &amp; Activities - EF'!$M$9:$M$190),_xlfn.XLOOKUP($B210,'2. TEUs &amp; Activities - EF'!$B$9:$B$190,'2. TEUs &amp; Activities - EF'!$M$9:$M$190))*'3. Pollutant Emissions - EF'!$J210*IF(OR(ISBLANK($E210),$G210="Yes"),1,$E210)*IF($H210="Yes",1,(1-$F210))</f>
        <v>0</v>
      </c>
      <c r="O210" s="123" t="str">
        <f>IFERROR(IF(OR($C210="",$C210="No CAS"),INDEX('DEQ Pollutant List'!$D$7:$D$611,MATCH($D210,'DEQ Pollutant List'!$B$7:$B$611,0)),INDEX('DEQ Pollutant List'!$D$7:$D$611,MATCH($C210,'DEQ Pollutant List'!$A$7:$A$611,0))),"")</f>
        <v/>
      </c>
    </row>
    <row r="211" spans="1:15" ht="15" x14ac:dyDescent="0.25">
      <c r="A211" s="113"/>
      <c r="B211" s="71"/>
      <c r="C211" s="114"/>
      <c r="D211" s="84" t="str">
        <f>IFERROR(IF(C211="No CAS","",INDEX('DEQ Pollutant List'!$B$7:$B$611,MATCH('3. Pollutant Emissions - EF'!C211,'DEQ Pollutant List'!$A$7:$A$611,0))),"")</f>
        <v/>
      </c>
      <c r="E211" s="117"/>
      <c r="F211" s="118"/>
      <c r="G211" s="117"/>
      <c r="H211" s="118"/>
      <c r="I211" s="119"/>
      <c r="J211" s="79"/>
      <c r="K211" s="88"/>
      <c r="L211" s="120"/>
      <c r="M211" s="71">
        <f>IF(ISBLANK($B211),_xlfn.XLOOKUP($A211,'2. TEUs &amp; Activities - EF'!$A$9:$A$190,'2. TEUs &amp; Activities - EF'!$J$9:$J$190),_xlfn.XLOOKUP($B211,'2. TEUs &amp; Activities - EF'!$B$9:$B$190,'2. TEUs &amp; Activities - EF'!$J$9:$J$190))*'3. Pollutant Emissions - EF'!$I211*IF(OR(ISBLANK($E211),$G211="Yes"),1,$E211)*IF($H211="Yes",1,(1-$F211))</f>
        <v>0</v>
      </c>
      <c r="N211" s="113">
        <f>IF(ISBLANK($B211),_xlfn.XLOOKUP($A211,'2. TEUs &amp; Activities - EF'!$A$9:$A$190,'2. TEUs &amp; Activities - EF'!$M$9:$M$190),_xlfn.XLOOKUP($B211,'2. TEUs &amp; Activities - EF'!$B$9:$B$190,'2. TEUs &amp; Activities - EF'!$M$9:$M$190))*'3. Pollutant Emissions - EF'!$J211*IF(OR(ISBLANK($E211),$G211="Yes"),1,$E211)*IF($H211="Yes",1,(1-$F211))</f>
        <v>0</v>
      </c>
      <c r="O211" s="123" t="str">
        <f>IFERROR(IF(OR($C211="",$C211="No CAS"),INDEX('DEQ Pollutant List'!$D$7:$D$611,MATCH($D211,'DEQ Pollutant List'!$B$7:$B$611,0)),INDEX('DEQ Pollutant List'!$D$7:$D$611,MATCH($C211,'DEQ Pollutant List'!$A$7:$A$611,0))),"")</f>
        <v/>
      </c>
    </row>
    <row r="212" spans="1:15" ht="15" x14ac:dyDescent="0.25">
      <c r="A212" s="113"/>
      <c r="B212" s="71"/>
      <c r="C212" s="114"/>
      <c r="D212" s="84" t="str">
        <f>IFERROR(IF(C212="No CAS","",INDEX('DEQ Pollutant List'!$B$7:$B$611,MATCH('3. Pollutant Emissions - EF'!C212,'DEQ Pollutant List'!$A$7:$A$611,0))),"")</f>
        <v/>
      </c>
      <c r="E212" s="117"/>
      <c r="F212" s="118"/>
      <c r="G212" s="117"/>
      <c r="H212" s="118"/>
      <c r="I212" s="119"/>
      <c r="J212" s="79"/>
      <c r="K212" s="88"/>
      <c r="L212" s="120"/>
      <c r="M212" s="71">
        <f>IF(ISBLANK($B212),_xlfn.XLOOKUP($A212,'2. TEUs &amp; Activities - EF'!$A$9:$A$190,'2. TEUs &amp; Activities - EF'!$J$9:$J$190),_xlfn.XLOOKUP($B212,'2. TEUs &amp; Activities - EF'!$B$9:$B$190,'2. TEUs &amp; Activities - EF'!$J$9:$J$190))*'3. Pollutant Emissions - EF'!$I212*IF(OR(ISBLANK($E212),$G212="Yes"),1,$E212)*IF($H212="Yes",1,(1-$F212))</f>
        <v>0</v>
      </c>
      <c r="N212" s="113">
        <f>IF(ISBLANK($B212),_xlfn.XLOOKUP($A212,'2. TEUs &amp; Activities - EF'!$A$9:$A$190,'2. TEUs &amp; Activities - EF'!$M$9:$M$190),_xlfn.XLOOKUP($B212,'2. TEUs &amp; Activities - EF'!$B$9:$B$190,'2. TEUs &amp; Activities - EF'!$M$9:$M$190))*'3. Pollutant Emissions - EF'!$J212*IF(OR(ISBLANK($E212),$G212="Yes"),1,$E212)*IF($H212="Yes",1,(1-$F212))</f>
        <v>0</v>
      </c>
      <c r="O212" s="123" t="str">
        <f>IFERROR(IF(OR($C212="",$C212="No CAS"),INDEX('DEQ Pollutant List'!$D$7:$D$611,MATCH($D212,'DEQ Pollutant List'!$B$7:$B$611,0)),INDEX('DEQ Pollutant List'!$D$7:$D$611,MATCH($C212,'DEQ Pollutant List'!$A$7:$A$611,0))),"")</f>
        <v/>
      </c>
    </row>
    <row r="213" spans="1:15" ht="15" x14ac:dyDescent="0.25">
      <c r="A213" s="113"/>
      <c r="B213" s="71"/>
      <c r="C213" s="114"/>
      <c r="D213" s="84" t="str">
        <f>IFERROR(IF(C213="No CAS","",INDEX('DEQ Pollutant List'!$B$7:$B$611,MATCH('3. Pollutant Emissions - EF'!C213,'DEQ Pollutant List'!$A$7:$A$611,0))),"")</f>
        <v/>
      </c>
      <c r="E213" s="117"/>
      <c r="F213" s="118"/>
      <c r="G213" s="117"/>
      <c r="H213" s="118"/>
      <c r="I213" s="119"/>
      <c r="J213" s="79"/>
      <c r="K213" s="88"/>
      <c r="L213" s="120"/>
      <c r="M213" s="71">
        <f>IF(ISBLANK($B213),_xlfn.XLOOKUP($A213,'2. TEUs &amp; Activities - EF'!$A$9:$A$190,'2. TEUs &amp; Activities - EF'!$J$9:$J$190),_xlfn.XLOOKUP($B213,'2. TEUs &amp; Activities - EF'!$B$9:$B$190,'2. TEUs &amp; Activities - EF'!$J$9:$J$190))*'3. Pollutant Emissions - EF'!$I213*IF(OR(ISBLANK($E213),$G213="Yes"),1,$E213)*IF($H213="Yes",1,(1-$F213))</f>
        <v>0</v>
      </c>
      <c r="N213" s="113">
        <f>IF(ISBLANK($B213),_xlfn.XLOOKUP($A213,'2. TEUs &amp; Activities - EF'!$A$9:$A$190,'2. TEUs &amp; Activities - EF'!$M$9:$M$190),_xlfn.XLOOKUP($B213,'2. TEUs &amp; Activities - EF'!$B$9:$B$190,'2. TEUs &amp; Activities - EF'!$M$9:$M$190))*'3. Pollutant Emissions - EF'!$J213*IF(OR(ISBLANK($E213),$G213="Yes"),1,$E213)*IF($H213="Yes",1,(1-$F213))</f>
        <v>0</v>
      </c>
      <c r="O213" s="123" t="str">
        <f>IFERROR(IF(OR($C213="",$C213="No CAS"),INDEX('DEQ Pollutant List'!$D$7:$D$611,MATCH($D213,'DEQ Pollutant List'!$B$7:$B$611,0)),INDEX('DEQ Pollutant List'!$D$7:$D$611,MATCH($C213,'DEQ Pollutant List'!$A$7:$A$611,0))),"")</f>
        <v/>
      </c>
    </row>
    <row r="214" spans="1:15" ht="15" x14ac:dyDescent="0.25">
      <c r="A214" s="113"/>
      <c r="B214" s="71"/>
      <c r="C214" s="114"/>
      <c r="D214" s="84" t="str">
        <f>IFERROR(IF(C214="No CAS","",INDEX('DEQ Pollutant List'!$B$7:$B$611,MATCH('3. Pollutant Emissions - EF'!C214,'DEQ Pollutant List'!$A$7:$A$611,0))),"")</f>
        <v/>
      </c>
      <c r="E214" s="117"/>
      <c r="F214" s="118"/>
      <c r="G214" s="117"/>
      <c r="H214" s="118"/>
      <c r="I214" s="119"/>
      <c r="J214" s="79"/>
      <c r="K214" s="88"/>
      <c r="L214" s="120"/>
      <c r="M214" s="71">
        <f>IF(ISBLANK($B214),_xlfn.XLOOKUP($A214,'2. TEUs &amp; Activities - EF'!$A$9:$A$190,'2. TEUs &amp; Activities - EF'!$J$9:$J$190),_xlfn.XLOOKUP($B214,'2. TEUs &amp; Activities - EF'!$B$9:$B$190,'2. TEUs &amp; Activities - EF'!$J$9:$J$190))*'3. Pollutant Emissions - EF'!$I214*IF(OR(ISBLANK($E214),$G214="Yes"),1,$E214)*IF($H214="Yes",1,(1-$F214))</f>
        <v>0</v>
      </c>
      <c r="N214" s="113">
        <f>IF(ISBLANK($B214),_xlfn.XLOOKUP($A214,'2. TEUs &amp; Activities - EF'!$A$9:$A$190,'2. TEUs &amp; Activities - EF'!$M$9:$M$190),_xlfn.XLOOKUP($B214,'2. TEUs &amp; Activities - EF'!$B$9:$B$190,'2. TEUs &amp; Activities - EF'!$M$9:$M$190))*'3. Pollutant Emissions - EF'!$J214*IF(OR(ISBLANK($E214),$G214="Yes"),1,$E214)*IF($H214="Yes",1,(1-$F214))</f>
        <v>0</v>
      </c>
      <c r="O214" s="123" t="str">
        <f>IFERROR(IF(OR($C214="",$C214="No CAS"),INDEX('DEQ Pollutant List'!$D$7:$D$611,MATCH($D214,'DEQ Pollutant List'!$B$7:$B$611,0)),INDEX('DEQ Pollutant List'!$D$7:$D$611,MATCH($C214,'DEQ Pollutant List'!$A$7:$A$611,0))),"")</f>
        <v/>
      </c>
    </row>
    <row r="215" spans="1:15" ht="15" x14ac:dyDescent="0.25">
      <c r="A215" s="113"/>
      <c r="B215" s="71"/>
      <c r="C215" s="114"/>
      <c r="D215" s="84" t="str">
        <f>IFERROR(IF(C215="No CAS","",INDEX('DEQ Pollutant List'!$B$7:$B$611,MATCH('3. Pollutant Emissions - EF'!C215,'DEQ Pollutant List'!$A$7:$A$611,0))),"")</f>
        <v/>
      </c>
      <c r="E215" s="117"/>
      <c r="F215" s="118"/>
      <c r="G215" s="117"/>
      <c r="H215" s="118"/>
      <c r="I215" s="119"/>
      <c r="J215" s="79"/>
      <c r="K215" s="88"/>
      <c r="L215" s="120"/>
      <c r="M215" s="71">
        <f>IF(ISBLANK($B215),_xlfn.XLOOKUP($A215,'2. TEUs &amp; Activities - EF'!$A$9:$A$190,'2. TEUs &amp; Activities - EF'!$J$9:$J$190),_xlfn.XLOOKUP($B215,'2. TEUs &amp; Activities - EF'!$B$9:$B$190,'2. TEUs &amp; Activities - EF'!$J$9:$J$190))*'3. Pollutant Emissions - EF'!$I215*IF(OR(ISBLANK($E215),$G215="Yes"),1,$E215)*IF($H215="Yes",1,(1-$F215))</f>
        <v>0</v>
      </c>
      <c r="N215" s="113">
        <f>IF(ISBLANK($B215),_xlfn.XLOOKUP($A215,'2. TEUs &amp; Activities - EF'!$A$9:$A$190,'2. TEUs &amp; Activities - EF'!$M$9:$M$190),_xlfn.XLOOKUP($B215,'2. TEUs &amp; Activities - EF'!$B$9:$B$190,'2. TEUs &amp; Activities - EF'!$M$9:$M$190))*'3. Pollutant Emissions - EF'!$J215*IF(OR(ISBLANK($E215),$G215="Yes"),1,$E215)*IF($H215="Yes",1,(1-$F215))</f>
        <v>0</v>
      </c>
      <c r="O215" s="123" t="str">
        <f>IFERROR(IF(OR($C215="",$C215="No CAS"),INDEX('DEQ Pollutant List'!$D$7:$D$611,MATCH($D215,'DEQ Pollutant List'!$B$7:$B$611,0)),INDEX('DEQ Pollutant List'!$D$7:$D$611,MATCH($C215,'DEQ Pollutant List'!$A$7:$A$611,0))),"")</f>
        <v/>
      </c>
    </row>
    <row r="216" spans="1:15" ht="15" x14ac:dyDescent="0.25">
      <c r="A216" s="113"/>
      <c r="B216" s="71"/>
      <c r="C216" s="114"/>
      <c r="D216" s="84" t="str">
        <f>IFERROR(IF(C216="No CAS","",INDEX('DEQ Pollutant List'!$B$7:$B$611,MATCH('3. Pollutant Emissions - EF'!C216,'DEQ Pollutant List'!$A$7:$A$611,0))),"")</f>
        <v/>
      </c>
      <c r="E216" s="117"/>
      <c r="F216" s="118"/>
      <c r="G216" s="117"/>
      <c r="H216" s="118"/>
      <c r="I216" s="119"/>
      <c r="J216" s="79"/>
      <c r="K216" s="88"/>
      <c r="L216" s="120"/>
      <c r="M216" s="71">
        <f>IF(ISBLANK($B216),_xlfn.XLOOKUP($A216,'2. TEUs &amp; Activities - EF'!$A$9:$A$190,'2. TEUs &amp; Activities - EF'!$J$9:$J$190),_xlfn.XLOOKUP($B216,'2. TEUs &amp; Activities - EF'!$B$9:$B$190,'2. TEUs &amp; Activities - EF'!$J$9:$J$190))*'3. Pollutant Emissions - EF'!$I216*IF(OR(ISBLANK($E216),$G216="Yes"),1,$E216)*IF($H216="Yes",1,(1-$F216))</f>
        <v>0</v>
      </c>
      <c r="N216" s="113">
        <f>IF(ISBLANK($B216),_xlfn.XLOOKUP($A216,'2. TEUs &amp; Activities - EF'!$A$9:$A$190,'2. TEUs &amp; Activities - EF'!$M$9:$M$190),_xlfn.XLOOKUP($B216,'2. TEUs &amp; Activities - EF'!$B$9:$B$190,'2. TEUs &amp; Activities - EF'!$M$9:$M$190))*'3. Pollutant Emissions - EF'!$J216*IF(OR(ISBLANK($E216),$G216="Yes"),1,$E216)*IF($H216="Yes",1,(1-$F216))</f>
        <v>0</v>
      </c>
      <c r="O216" s="123" t="str">
        <f>IFERROR(IF(OR($C216="",$C216="No CAS"),INDEX('DEQ Pollutant List'!$D$7:$D$611,MATCH($D216,'DEQ Pollutant List'!$B$7:$B$611,0)),INDEX('DEQ Pollutant List'!$D$7:$D$611,MATCH($C216,'DEQ Pollutant List'!$A$7:$A$611,0))),"")</f>
        <v/>
      </c>
    </row>
    <row r="217" spans="1:15" ht="15" x14ac:dyDescent="0.25">
      <c r="A217" s="113"/>
      <c r="B217" s="71"/>
      <c r="C217" s="114"/>
      <c r="D217" s="84" t="str">
        <f>IFERROR(IF(C217="No CAS","",INDEX('DEQ Pollutant List'!$B$7:$B$611,MATCH('3. Pollutant Emissions - EF'!C217,'DEQ Pollutant List'!$A$7:$A$611,0))),"")</f>
        <v/>
      </c>
      <c r="E217" s="117"/>
      <c r="F217" s="118"/>
      <c r="G217" s="117"/>
      <c r="H217" s="118"/>
      <c r="I217" s="119"/>
      <c r="J217" s="79"/>
      <c r="K217" s="88"/>
      <c r="L217" s="120"/>
      <c r="M217" s="71">
        <f>IF(ISBLANK($B217),_xlfn.XLOOKUP($A217,'2. TEUs &amp; Activities - EF'!$A$9:$A$190,'2. TEUs &amp; Activities - EF'!$J$9:$J$190),_xlfn.XLOOKUP($B217,'2. TEUs &amp; Activities - EF'!$B$9:$B$190,'2. TEUs &amp; Activities - EF'!$J$9:$J$190))*'3. Pollutant Emissions - EF'!$I217*IF(OR(ISBLANK($E217),$G217="Yes"),1,$E217)*IF($H217="Yes",1,(1-$F217))</f>
        <v>0</v>
      </c>
      <c r="N217" s="113">
        <f>IF(ISBLANK($B217),_xlfn.XLOOKUP($A217,'2. TEUs &amp; Activities - EF'!$A$9:$A$190,'2. TEUs &amp; Activities - EF'!$M$9:$M$190),_xlfn.XLOOKUP($B217,'2. TEUs &amp; Activities - EF'!$B$9:$B$190,'2. TEUs &amp; Activities - EF'!$M$9:$M$190))*'3. Pollutant Emissions - EF'!$J217*IF(OR(ISBLANK($E217),$G217="Yes"),1,$E217)*IF($H217="Yes",1,(1-$F217))</f>
        <v>0</v>
      </c>
      <c r="O217" s="123" t="str">
        <f>IFERROR(IF(OR($C217="",$C217="No CAS"),INDEX('DEQ Pollutant List'!$D$7:$D$611,MATCH($D217,'DEQ Pollutant List'!$B$7:$B$611,0)),INDEX('DEQ Pollutant List'!$D$7:$D$611,MATCH($C217,'DEQ Pollutant List'!$A$7:$A$611,0))),"")</f>
        <v/>
      </c>
    </row>
    <row r="218" spans="1:15" ht="15" x14ac:dyDescent="0.25">
      <c r="A218" s="113"/>
      <c r="B218" s="71"/>
      <c r="C218" s="114"/>
      <c r="D218" s="84" t="str">
        <f>IFERROR(IF(C218="No CAS","",INDEX('DEQ Pollutant List'!$B$7:$B$611,MATCH('3. Pollutant Emissions - EF'!C218,'DEQ Pollutant List'!$A$7:$A$611,0))),"")</f>
        <v/>
      </c>
      <c r="E218" s="117"/>
      <c r="F218" s="118"/>
      <c r="G218" s="117"/>
      <c r="H218" s="118"/>
      <c r="I218" s="119"/>
      <c r="J218" s="79"/>
      <c r="K218" s="88"/>
      <c r="L218" s="120"/>
      <c r="M218" s="71">
        <f>IF(ISBLANK($B218),_xlfn.XLOOKUP($A218,'2. TEUs &amp; Activities - EF'!$A$9:$A$190,'2. TEUs &amp; Activities - EF'!$J$9:$J$190),_xlfn.XLOOKUP($B218,'2. TEUs &amp; Activities - EF'!$B$9:$B$190,'2. TEUs &amp; Activities - EF'!$J$9:$J$190))*'3. Pollutant Emissions - EF'!$I218*IF(OR(ISBLANK($E218),$G218="Yes"),1,$E218)*IF($H218="Yes",1,(1-$F218))</f>
        <v>0</v>
      </c>
      <c r="N218" s="113">
        <f>IF(ISBLANK($B218),_xlfn.XLOOKUP($A218,'2. TEUs &amp; Activities - EF'!$A$9:$A$190,'2. TEUs &amp; Activities - EF'!$M$9:$M$190),_xlfn.XLOOKUP($B218,'2. TEUs &amp; Activities - EF'!$B$9:$B$190,'2. TEUs &amp; Activities - EF'!$M$9:$M$190))*'3. Pollutant Emissions - EF'!$J218*IF(OR(ISBLANK($E218),$G218="Yes"),1,$E218)*IF($H218="Yes",1,(1-$F218))</f>
        <v>0</v>
      </c>
      <c r="O218" s="123" t="str">
        <f>IFERROR(IF(OR($C218="",$C218="No CAS"),INDEX('DEQ Pollutant List'!$D$7:$D$611,MATCH($D218,'DEQ Pollutant List'!$B$7:$B$611,0)),INDEX('DEQ Pollutant List'!$D$7:$D$611,MATCH($C218,'DEQ Pollutant List'!$A$7:$A$611,0))),"")</f>
        <v/>
      </c>
    </row>
    <row r="219" spans="1:15" ht="15" x14ac:dyDescent="0.25">
      <c r="A219" s="113"/>
      <c r="B219" s="71"/>
      <c r="C219" s="114"/>
      <c r="D219" s="84" t="str">
        <f>IFERROR(IF(C219="No CAS","",INDEX('DEQ Pollutant List'!$B$7:$B$611,MATCH('3. Pollutant Emissions - EF'!C219,'DEQ Pollutant List'!$A$7:$A$611,0))),"")</f>
        <v/>
      </c>
      <c r="E219" s="117"/>
      <c r="F219" s="118"/>
      <c r="G219" s="117"/>
      <c r="H219" s="118"/>
      <c r="I219" s="119"/>
      <c r="J219" s="79"/>
      <c r="K219" s="88"/>
      <c r="L219" s="120"/>
      <c r="M219" s="71">
        <f>IF(ISBLANK($B219),_xlfn.XLOOKUP($A219,'2. TEUs &amp; Activities - EF'!$A$9:$A$190,'2. TEUs &amp; Activities - EF'!$J$9:$J$190),_xlfn.XLOOKUP($B219,'2. TEUs &amp; Activities - EF'!$B$9:$B$190,'2. TEUs &amp; Activities - EF'!$J$9:$J$190))*'3. Pollutant Emissions - EF'!$I219*IF(OR(ISBLANK($E219),$G219="Yes"),1,$E219)*IF($H219="Yes",1,(1-$F219))</f>
        <v>0</v>
      </c>
      <c r="N219" s="113">
        <f>IF(ISBLANK($B219),_xlfn.XLOOKUP($A219,'2. TEUs &amp; Activities - EF'!$A$9:$A$190,'2. TEUs &amp; Activities - EF'!$M$9:$M$190),_xlfn.XLOOKUP($B219,'2. TEUs &amp; Activities - EF'!$B$9:$B$190,'2. TEUs &amp; Activities - EF'!$M$9:$M$190))*'3. Pollutant Emissions - EF'!$J219*IF(OR(ISBLANK($E219),$G219="Yes"),1,$E219)*IF($H219="Yes",1,(1-$F219))</f>
        <v>0</v>
      </c>
      <c r="O219" s="123" t="str">
        <f>IFERROR(IF(OR($C219="",$C219="No CAS"),INDEX('DEQ Pollutant List'!$D$7:$D$611,MATCH($D219,'DEQ Pollutant List'!$B$7:$B$611,0)),INDEX('DEQ Pollutant List'!$D$7:$D$611,MATCH($C219,'DEQ Pollutant List'!$A$7:$A$611,0))),"")</f>
        <v/>
      </c>
    </row>
    <row r="220" spans="1:15" ht="15" x14ac:dyDescent="0.25">
      <c r="A220" s="113"/>
      <c r="B220" s="71"/>
      <c r="C220" s="114"/>
      <c r="D220" s="84" t="str">
        <f>IFERROR(IF(C220="No CAS","",INDEX('DEQ Pollutant List'!$B$7:$B$611,MATCH('3. Pollutant Emissions - EF'!C220,'DEQ Pollutant List'!$A$7:$A$611,0))),"")</f>
        <v/>
      </c>
      <c r="E220" s="117"/>
      <c r="F220" s="118"/>
      <c r="G220" s="117"/>
      <c r="H220" s="118"/>
      <c r="I220" s="119"/>
      <c r="J220" s="79"/>
      <c r="K220" s="88"/>
      <c r="L220" s="120"/>
      <c r="M220" s="71">
        <f>IF(ISBLANK($B220),_xlfn.XLOOKUP($A220,'2. TEUs &amp; Activities - EF'!$A$9:$A$190,'2. TEUs &amp; Activities - EF'!$J$9:$J$190),_xlfn.XLOOKUP($B220,'2. TEUs &amp; Activities - EF'!$B$9:$B$190,'2. TEUs &amp; Activities - EF'!$J$9:$J$190))*'3. Pollutant Emissions - EF'!$I220*IF(OR(ISBLANK($E220),$G220="Yes"),1,$E220)*IF($H220="Yes",1,(1-$F220))</f>
        <v>0</v>
      </c>
      <c r="N220" s="113">
        <f>IF(ISBLANK($B220),_xlfn.XLOOKUP($A220,'2. TEUs &amp; Activities - EF'!$A$9:$A$190,'2. TEUs &amp; Activities - EF'!$M$9:$M$190),_xlfn.XLOOKUP($B220,'2. TEUs &amp; Activities - EF'!$B$9:$B$190,'2. TEUs &amp; Activities - EF'!$M$9:$M$190))*'3. Pollutant Emissions - EF'!$J220*IF(OR(ISBLANK($E220),$G220="Yes"),1,$E220)*IF($H220="Yes",1,(1-$F220))</f>
        <v>0</v>
      </c>
      <c r="O220" s="123" t="str">
        <f>IFERROR(IF(OR($C220="",$C220="No CAS"),INDEX('DEQ Pollutant List'!$D$7:$D$611,MATCH($D220,'DEQ Pollutant List'!$B$7:$B$611,0)),INDEX('DEQ Pollutant List'!$D$7:$D$611,MATCH($C220,'DEQ Pollutant List'!$A$7:$A$611,0))),"")</f>
        <v/>
      </c>
    </row>
    <row r="221" spans="1:15" ht="15" x14ac:dyDescent="0.25">
      <c r="A221" s="113"/>
      <c r="B221" s="71"/>
      <c r="C221" s="114"/>
      <c r="D221" s="84" t="str">
        <f>IFERROR(IF(C221="No CAS","",INDEX('DEQ Pollutant List'!$B$7:$B$611,MATCH('3. Pollutant Emissions - EF'!C221,'DEQ Pollutant List'!$A$7:$A$611,0))),"")</f>
        <v/>
      </c>
      <c r="E221" s="117"/>
      <c r="F221" s="118"/>
      <c r="G221" s="117"/>
      <c r="H221" s="118"/>
      <c r="I221" s="119"/>
      <c r="J221" s="79"/>
      <c r="K221" s="88"/>
      <c r="L221" s="120"/>
      <c r="M221" s="71">
        <f>IF(ISBLANK($B221),_xlfn.XLOOKUP($A221,'2. TEUs &amp; Activities - EF'!$A$9:$A$190,'2. TEUs &amp; Activities - EF'!$J$9:$J$190),_xlfn.XLOOKUP($B221,'2. TEUs &amp; Activities - EF'!$B$9:$B$190,'2. TEUs &amp; Activities - EF'!$J$9:$J$190))*'3. Pollutant Emissions - EF'!$I221*IF(OR(ISBLANK($E221),$G221="Yes"),1,$E221)*IF($H221="Yes",1,(1-$F221))</f>
        <v>0</v>
      </c>
      <c r="N221" s="113">
        <f>IF(ISBLANK($B221),_xlfn.XLOOKUP($A221,'2. TEUs &amp; Activities - EF'!$A$9:$A$190,'2. TEUs &amp; Activities - EF'!$M$9:$M$190),_xlfn.XLOOKUP($B221,'2. TEUs &amp; Activities - EF'!$B$9:$B$190,'2. TEUs &amp; Activities - EF'!$M$9:$M$190))*'3. Pollutant Emissions - EF'!$J221*IF(OR(ISBLANK($E221),$G221="Yes"),1,$E221)*IF($H221="Yes",1,(1-$F221))</f>
        <v>0</v>
      </c>
      <c r="O221" s="123" t="str">
        <f>IFERROR(IF(OR($C221="",$C221="No CAS"),INDEX('DEQ Pollutant List'!$D$7:$D$611,MATCH($D221,'DEQ Pollutant List'!$B$7:$B$611,0)),INDEX('DEQ Pollutant List'!$D$7:$D$611,MATCH($C221,'DEQ Pollutant List'!$A$7:$A$611,0))),"")</f>
        <v/>
      </c>
    </row>
    <row r="222" spans="1:15" ht="15" x14ac:dyDescent="0.25">
      <c r="A222" s="113"/>
      <c r="B222" s="71"/>
      <c r="C222" s="114"/>
      <c r="D222" s="84" t="str">
        <f>IFERROR(IF(C222="No CAS","",INDEX('DEQ Pollutant List'!$B$7:$B$611,MATCH('3. Pollutant Emissions - EF'!C222,'DEQ Pollutant List'!$A$7:$A$611,0))),"")</f>
        <v/>
      </c>
      <c r="E222" s="117"/>
      <c r="F222" s="118"/>
      <c r="G222" s="117"/>
      <c r="H222" s="118"/>
      <c r="I222" s="119"/>
      <c r="J222" s="79"/>
      <c r="K222" s="88"/>
      <c r="L222" s="120"/>
      <c r="M222" s="71">
        <f>IF(ISBLANK($B222),_xlfn.XLOOKUP($A222,'2. TEUs &amp; Activities - EF'!$A$9:$A$190,'2. TEUs &amp; Activities - EF'!$J$9:$J$190),_xlfn.XLOOKUP($B222,'2. TEUs &amp; Activities - EF'!$B$9:$B$190,'2. TEUs &amp; Activities - EF'!$J$9:$J$190))*'3. Pollutant Emissions - EF'!$I222*IF(OR(ISBLANK($E222),$G222="Yes"),1,$E222)*IF($H222="Yes",1,(1-$F222))</f>
        <v>0</v>
      </c>
      <c r="N222" s="113">
        <f>IF(ISBLANK($B222),_xlfn.XLOOKUP($A222,'2. TEUs &amp; Activities - EF'!$A$9:$A$190,'2. TEUs &amp; Activities - EF'!$M$9:$M$190),_xlfn.XLOOKUP($B222,'2. TEUs &amp; Activities - EF'!$B$9:$B$190,'2. TEUs &amp; Activities - EF'!$M$9:$M$190))*'3. Pollutant Emissions - EF'!$J222*IF(OR(ISBLANK($E222),$G222="Yes"),1,$E222)*IF($H222="Yes",1,(1-$F222))</f>
        <v>0</v>
      </c>
      <c r="O222" s="123" t="str">
        <f>IFERROR(IF(OR($C222="",$C222="No CAS"),INDEX('DEQ Pollutant List'!$D$7:$D$611,MATCH($D222,'DEQ Pollutant List'!$B$7:$B$611,0)),INDEX('DEQ Pollutant List'!$D$7:$D$611,MATCH($C222,'DEQ Pollutant List'!$A$7:$A$611,0))),"")</f>
        <v/>
      </c>
    </row>
    <row r="223" spans="1:15" ht="15" x14ac:dyDescent="0.25">
      <c r="A223" s="113"/>
      <c r="B223" s="71"/>
      <c r="C223" s="114"/>
      <c r="D223" s="84" t="str">
        <f>IFERROR(IF(C223="No CAS","",INDEX('DEQ Pollutant List'!$B$7:$B$611,MATCH('3. Pollutant Emissions - EF'!C223,'DEQ Pollutant List'!$A$7:$A$611,0))),"")</f>
        <v/>
      </c>
      <c r="E223" s="117"/>
      <c r="F223" s="118"/>
      <c r="G223" s="117"/>
      <c r="H223" s="118"/>
      <c r="I223" s="119"/>
      <c r="J223" s="79"/>
      <c r="K223" s="88"/>
      <c r="L223" s="120"/>
      <c r="M223" s="71">
        <f>IF(ISBLANK($B223),_xlfn.XLOOKUP($A223,'2. TEUs &amp; Activities - EF'!$A$9:$A$190,'2. TEUs &amp; Activities - EF'!$J$9:$J$190),_xlfn.XLOOKUP($B223,'2. TEUs &amp; Activities - EF'!$B$9:$B$190,'2. TEUs &amp; Activities - EF'!$J$9:$J$190))*'3. Pollutant Emissions - EF'!$I223*IF(OR(ISBLANK($E223),$G223="Yes"),1,$E223)*IF($H223="Yes",1,(1-$F223))</f>
        <v>0</v>
      </c>
      <c r="N223" s="113">
        <f>IF(ISBLANK($B223),_xlfn.XLOOKUP($A223,'2. TEUs &amp; Activities - EF'!$A$9:$A$190,'2. TEUs &amp; Activities - EF'!$M$9:$M$190),_xlfn.XLOOKUP($B223,'2. TEUs &amp; Activities - EF'!$B$9:$B$190,'2. TEUs &amp; Activities - EF'!$M$9:$M$190))*'3. Pollutant Emissions - EF'!$J223*IF(OR(ISBLANK($E223),$G223="Yes"),1,$E223)*IF($H223="Yes",1,(1-$F223))</f>
        <v>0</v>
      </c>
      <c r="O223" s="123" t="str">
        <f>IFERROR(IF(OR($C223="",$C223="No CAS"),INDEX('DEQ Pollutant List'!$D$7:$D$611,MATCH($D223,'DEQ Pollutant List'!$B$7:$B$611,0)),INDEX('DEQ Pollutant List'!$D$7:$D$611,MATCH($C223,'DEQ Pollutant List'!$A$7:$A$611,0))),"")</f>
        <v/>
      </c>
    </row>
    <row r="224" spans="1:15" ht="15" x14ac:dyDescent="0.25">
      <c r="A224" s="113"/>
      <c r="B224" s="71"/>
      <c r="C224" s="114"/>
      <c r="D224" s="84" t="str">
        <f>IFERROR(IF(C224="No CAS","",INDEX('DEQ Pollutant List'!$B$7:$B$611,MATCH('3. Pollutant Emissions - EF'!C224,'DEQ Pollutant List'!$A$7:$A$611,0))),"")</f>
        <v/>
      </c>
      <c r="E224" s="117"/>
      <c r="F224" s="118"/>
      <c r="G224" s="117"/>
      <c r="H224" s="118"/>
      <c r="I224" s="119"/>
      <c r="J224" s="79"/>
      <c r="K224" s="88"/>
      <c r="L224" s="120"/>
      <c r="M224" s="71">
        <f>IF(ISBLANK($B224),_xlfn.XLOOKUP($A224,'2. TEUs &amp; Activities - EF'!$A$9:$A$190,'2. TEUs &amp; Activities - EF'!$J$9:$J$190),_xlfn.XLOOKUP($B224,'2. TEUs &amp; Activities - EF'!$B$9:$B$190,'2. TEUs &amp; Activities - EF'!$J$9:$J$190))*'3. Pollutant Emissions - EF'!$I224*IF(OR(ISBLANK($E224),$G224="Yes"),1,$E224)*IF($H224="Yes",1,(1-$F224))</f>
        <v>0</v>
      </c>
      <c r="N224" s="113">
        <f>IF(ISBLANK($B224),_xlfn.XLOOKUP($A224,'2. TEUs &amp; Activities - EF'!$A$9:$A$190,'2. TEUs &amp; Activities - EF'!$M$9:$M$190),_xlfn.XLOOKUP($B224,'2. TEUs &amp; Activities - EF'!$B$9:$B$190,'2. TEUs &amp; Activities - EF'!$M$9:$M$190))*'3. Pollutant Emissions - EF'!$J224*IF(OR(ISBLANK($E224),$G224="Yes"),1,$E224)*IF($H224="Yes",1,(1-$F224))</f>
        <v>0</v>
      </c>
      <c r="O224" s="123" t="str">
        <f>IFERROR(IF(OR($C224="",$C224="No CAS"),INDEX('DEQ Pollutant List'!$D$7:$D$611,MATCH($D224,'DEQ Pollutant List'!$B$7:$B$611,0)),INDEX('DEQ Pollutant List'!$D$7:$D$611,MATCH($C224,'DEQ Pollutant List'!$A$7:$A$611,0))),"")</f>
        <v/>
      </c>
    </row>
    <row r="225" spans="1:15" ht="15" x14ac:dyDescent="0.25">
      <c r="A225" s="113"/>
      <c r="B225" s="71"/>
      <c r="C225" s="114"/>
      <c r="D225" s="84" t="str">
        <f>IFERROR(IF(C225="No CAS","",INDEX('DEQ Pollutant List'!$B$7:$B$611,MATCH('3. Pollutant Emissions - EF'!C225,'DEQ Pollutant List'!$A$7:$A$611,0))),"")</f>
        <v/>
      </c>
      <c r="E225" s="117"/>
      <c r="F225" s="118"/>
      <c r="G225" s="117"/>
      <c r="H225" s="118"/>
      <c r="I225" s="119"/>
      <c r="J225" s="79"/>
      <c r="K225" s="88"/>
      <c r="L225" s="120"/>
      <c r="M225" s="71">
        <f>IF(ISBLANK($B225),_xlfn.XLOOKUP($A225,'2. TEUs &amp; Activities - EF'!$A$9:$A$190,'2. TEUs &amp; Activities - EF'!$J$9:$J$190),_xlfn.XLOOKUP($B225,'2. TEUs &amp; Activities - EF'!$B$9:$B$190,'2. TEUs &amp; Activities - EF'!$J$9:$J$190))*'3. Pollutant Emissions - EF'!$I225*IF(OR(ISBLANK($E225),$G225="Yes"),1,$E225)*IF($H225="Yes",1,(1-$F225))</f>
        <v>0</v>
      </c>
      <c r="N225" s="113">
        <f>IF(ISBLANK($B225),_xlfn.XLOOKUP($A225,'2. TEUs &amp; Activities - EF'!$A$9:$A$190,'2. TEUs &amp; Activities - EF'!$M$9:$M$190),_xlfn.XLOOKUP($B225,'2. TEUs &amp; Activities - EF'!$B$9:$B$190,'2. TEUs &amp; Activities - EF'!$M$9:$M$190))*'3. Pollutant Emissions - EF'!$J225*IF(OR(ISBLANK($E225),$G225="Yes"),1,$E225)*IF($H225="Yes",1,(1-$F225))</f>
        <v>0</v>
      </c>
      <c r="O225" s="123" t="str">
        <f>IFERROR(IF(OR($C225="",$C225="No CAS"),INDEX('DEQ Pollutant List'!$D$7:$D$611,MATCH($D225,'DEQ Pollutant List'!$B$7:$B$611,0)),INDEX('DEQ Pollutant List'!$D$7:$D$611,MATCH($C225,'DEQ Pollutant List'!$A$7:$A$611,0))),"")</f>
        <v/>
      </c>
    </row>
    <row r="226" spans="1:15" ht="15" x14ac:dyDescent="0.25">
      <c r="A226" s="113"/>
      <c r="B226" s="71"/>
      <c r="C226" s="114"/>
      <c r="D226" s="84" t="str">
        <f>IFERROR(IF(C226="No CAS","",INDEX('DEQ Pollutant List'!$B$7:$B$611,MATCH('3. Pollutant Emissions - EF'!C226,'DEQ Pollutant List'!$A$7:$A$611,0))),"")</f>
        <v/>
      </c>
      <c r="E226" s="117"/>
      <c r="F226" s="118"/>
      <c r="G226" s="117"/>
      <c r="H226" s="118"/>
      <c r="I226" s="119"/>
      <c r="J226" s="79"/>
      <c r="K226" s="88"/>
      <c r="L226" s="120"/>
      <c r="M226" s="71">
        <f>IF(ISBLANK($B226),_xlfn.XLOOKUP($A226,'2. TEUs &amp; Activities - EF'!$A$9:$A$190,'2. TEUs &amp; Activities - EF'!$J$9:$J$190),_xlfn.XLOOKUP($B226,'2. TEUs &amp; Activities - EF'!$B$9:$B$190,'2. TEUs &amp; Activities - EF'!$J$9:$J$190))*'3. Pollutant Emissions - EF'!$I226*IF(OR(ISBLANK($E226),$G226="Yes"),1,$E226)*IF($H226="Yes",1,(1-$F226))</f>
        <v>0</v>
      </c>
      <c r="N226" s="113">
        <f>IF(ISBLANK($B226),_xlfn.XLOOKUP($A226,'2. TEUs &amp; Activities - EF'!$A$9:$A$190,'2. TEUs &amp; Activities - EF'!$M$9:$M$190),_xlfn.XLOOKUP($B226,'2. TEUs &amp; Activities - EF'!$B$9:$B$190,'2. TEUs &amp; Activities - EF'!$M$9:$M$190))*'3. Pollutant Emissions - EF'!$J226*IF(OR(ISBLANK($E226),$G226="Yes"),1,$E226)*IF($H226="Yes",1,(1-$F226))</f>
        <v>0</v>
      </c>
      <c r="O226" s="123" t="str">
        <f>IFERROR(IF(OR($C226="",$C226="No CAS"),INDEX('DEQ Pollutant List'!$D$7:$D$611,MATCH($D226,'DEQ Pollutant List'!$B$7:$B$611,0)),INDEX('DEQ Pollutant List'!$D$7:$D$611,MATCH($C226,'DEQ Pollutant List'!$A$7:$A$611,0))),"")</f>
        <v/>
      </c>
    </row>
    <row r="227" spans="1:15" ht="15" x14ac:dyDescent="0.25">
      <c r="A227" s="113"/>
      <c r="B227" s="71"/>
      <c r="C227" s="114"/>
      <c r="D227" s="84" t="str">
        <f>IFERROR(IF(C227="No CAS","",INDEX('DEQ Pollutant List'!$B$7:$B$611,MATCH('3. Pollutant Emissions - EF'!C227,'DEQ Pollutant List'!$A$7:$A$611,0))),"")</f>
        <v/>
      </c>
      <c r="E227" s="117"/>
      <c r="F227" s="118"/>
      <c r="G227" s="117"/>
      <c r="H227" s="118"/>
      <c r="I227" s="119"/>
      <c r="J227" s="79"/>
      <c r="K227" s="88"/>
      <c r="L227" s="120"/>
      <c r="M227" s="71">
        <f>IF(ISBLANK($B227),_xlfn.XLOOKUP($A227,'2. TEUs &amp; Activities - EF'!$A$9:$A$190,'2. TEUs &amp; Activities - EF'!$J$9:$J$190),_xlfn.XLOOKUP($B227,'2. TEUs &amp; Activities - EF'!$B$9:$B$190,'2. TEUs &amp; Activities - EF'!$J$9:$J$190))*'3. Pollutant Emissions - EF'!$I227*IF(OR(ISBLANK($E227),$G227="Yes"),1,$E227)*IF($H227="Yes",1,(1-$F227))</f>
        <v>0</v>
      </c>
      <c r="N227" s="113">
        <f>IF(ISBLANK($B227),_xlfn.XLOOKUP($A227,'2. TEUs &amp; Activities - EF'!$A$9:$A$190,'2. TEUs &amp; Activities - EF'!$M$9:$M$190),_xlfn.XLOOKUP($B227,'2. TEUs &amp; Activities - EF'!$B$9:$B$190,'2. TEUs &amp; Activities - EF'!$M$9:$M$190))*'3. Pollutant Emissions - EF'!$J227*IF(OR(ISBLANK($E227),$G227="Yes"),1,$E227)*IF($H227="Yes",1,(1-$F227))</f>
        <v>0</v>
      </c>
      <c r="O227" s="123" t="str">
        <f>IFERROR(IF(OR($C227="",$C227="No CAS"),INDEX('DEQ Pollutant List'!$D$7:$D$611,MATCH($D227,'DEQ Pollutant List'!$B$7:$B$611,0)),INDEX('DEQ Pollutant List'!$D$7:$D$611,MATCH($C227,'DEQ Pollutant List'!$A$7:$A$611,0))),"")</f>
        <v/>
      </c>
    </row>
    <row r="228" spans="1:15" ht="15" x14ac:dyDescent="0.25">
      <c r="A228" s="113"/>
      <c r="B228" s="71"/>
      <c r="C228" s="114"/>
      <c r="D228" s="84" t="str">
        <f>IFERROR(IF(C228="No CAS","",INDEX('DEQ Pollutant List'!$B$7:$B$611,MATCH('3. Pollutant Emissions - EF'!C228,'DEQ Pollutant List'!$A$7:$A$611,0))),"")</f>
        <v/>
      </c>
      <c r="E228" s="117"/>
      <c r="F228" s="118"/>
      <c r="G228" s="117"/>
      <c r="H228" s="118"/>
      <c r="I228" s="119"/>
      <c r="J228" s="79"/>
      <c r="K228" s="88"/>
      <c r="L228" s="120"/>
      <c r="M228" s="71">
        <f>IF(ISBLANK($B228),_xlfn.XLOOKUP($A228,'2. TEUs &amp; Activities - EF'!$A$9:$A$190,'2. TEUs &amp; Activities - EF'!$J$9:$J$190),_xlfn.XLOOKUP($B228,'2. TEUs &amp; Activities - EF'!$B$9:$B$190,'2. TEUs &amp; Activities - EF'!$J$9:$J$190))*'3. Pollutant Emissions - EF'!$I228*IF(OR(ISBLANK($E228),$G228="Yes"),1,$E228)*IF($H228="Yes",1,(1-$F228))</f>
        <v>0</v>
      </c>
      <c r="N228" s="113">
        <f>IF(ISBLANK($B228),_xlfn.XLOOKUP($A228,'2. TEUs &amp; Activities - EF'!$A$9:$A$190,'2. TEUs &amp; Activities - EF'!$M$9:$M$190),_xlfn.XLOOKUP($B228,'2. TEUs &amp; Activities - EF'!$B$9:$B$190,'2. TEUs &amp; Activities - EF'!$M$9:$M$190))*'3. Pollutant Emissions - EF'!$J228*IF(OR(ISBLANK($E228),$G228="Yes"),1,$E228)*IF($H228="Yes",1,(1-$F228))</f>
        <v>0</v>
      </c>
      <c r="O228" s="123" t="str">
        <f>IFERROR(IF(OR($C228="",$C228="No CAS"),INDEX('DEQ Pollutant List'!$D$7:$D$611,MATCH($D228,'DEQ Pollutant List'!$B$7:$B$611,0)),INDEX('DEQ Pollutant List'!$D$7:$D$611,MATCH($C228,'DEQ Pollutant List'!$A$7:$A$611,0))),"")</f>
        <v/>
      </c>
    </row>
    <row r="229" spans="1:15" ht="15" x14ac:dyDescent="0.25">
      <c r="A229" s="113"/>
      <c r="B229" s="71"/>
      <c r="C229" s="114"/>
      <c r="D229" s="84" t="str">
        <f>IFERROR(IF(C229="No CAS","",INDEX('DEQ Pollutant List'!$B$7:$B$611,MATCH('3. Pollutant Emissions - EF'!C229,'DEQ Pollutant List'!$A$7:$A$611,0))),"")</f>
        <v/>
      </c>
      <c r="E229" s="117"/>
      <c r="F229" s="118"/>
      <c r="G229" s="117"/>
      <c r="H229" s="118"/>
      <c r="I229" s="119"/>
      <c r="J229" s="79"/>
      <c r="K229" s="88"/>
      <c r="L229" s="120"/>
      <c r="M229" s="71">
        <f>IF(ISBLANK($B229),_xlfn.XLOOKUP($A229,'2. TEUs &amp; Activities - EF'!$A$9:$A$190,'2. TEUs &amp; Activities - EF'!$J$9:$J$190),_xlfn.XLOOKUP($B229,'2. TEUs &amp; Activities - EF'!$B$9:$B$190,'2. TEUs &amp; Activities - EF'!$J$9:$J$190))*'3. Pollutant Emissions - EF'!$I229*IF(OR(ISBLANK($E229),$G229="Yes"),1,$E229)*IF($H229="Yes",1,(1-$F229))</f>
        <v>0</v>
      </c>
      <c r="N229" s="113">
        <f>IF(ISBLANK($B229),_xlfn.XLOOKUP($A229,'2. TEUs &amp; Activities - EF'!$A$9:$A$190,'2. TEUs &amp; Activities - EF'!$M$9:$M$190),_xlfn.XLOOKUP($B229,'2. TEUs &amp; Activities - EF'!$B$9:$B$190,'2. TEUs &amp; Activities - EF'!$M$9:$M$190))*'3. Pollutant Emissions - EF'!$J229*IF(OR(ISBLANK($E229),$G229="Yes"),1,$E229)*IF($H229="Yes",1,(1-$F229))</f>
        <v>0</v>
      </c>
      <c r="O229" s="123" t="str">
        <f>IFERROR(IF(OR($C229="",$C229="No CAS"),INDEX('DEQ Pollutant List'!$D$7:$D$611,MATCH($D229,'DEQ Pollutant List'!$B$7:$B$611,0)),INDEX('DEQ Pollutant List'!$D$7:$D$611,MATCH($C229,'DEQ Pollutant List'!$A$7:$A$611,0))),"")</f>
        <v/>
      </c>
    </row>
    <row r="230" spans="1:15" ht="15" x14ac:dyDescent="0.25">
      <c r="A230" s="113"/>
      <c r="B230" s="71"/>
      <c r="C230" s="114"/>
      <c r="D230" s="84" t="str">
        <f>IFERROR(IF(C230="No CAS","",INDEX('DEQ Pollutant List'!$B$7:$B$611,MATCH('3. Pollutant Emissions - EF'!C230,'DEQ Pollutant List'!$A$7:$A$611,0))),"")</f>
        <v/>
      </c>
      <c r="E230" s="117"/>
      <c r="F230" s="118"/>
      <c r="G230" s="117"/>
      <c r="H230" s="118"/>
      <c r="I230" s="119"/>
      <c r="J230" s="79"/>
      <c r="K230" s="88"/>
      <c r="L230" s="120"/>
      <c r="M230" s="71">
        <f>IF(ISBLANK($B230),_xlfn.XLOOKUP($A230,'2. TEUs &amp; Activities - EF'!$A$9:$A$190,'2. TEUs &amp; Activities - EF'!$J$9:$J$190),_xlfn.XLOOKUP($B230,'2. TEUs &amp; Activities - EF'!$B$9:$B$190,'2. TEUs &amp; Activities - EF'!$J$9:$J$190))*'3. Pollutant Emissions - EF'!$I230*IF(OR(ISBLANK($E230),$G230="Yes"),1,$E230)*IF($H230="Yes",1,(1-$F230))</f>
        <v>0</v>
      </c>
      <c r="N230" s="113">
        <f>IF(ISBLANK($B230),_xlfn.XLOOKUP($A230,'2. TEUs &amp; Activities - EF'!$A$9:$A$190,'2. TEUs &amp; Activities - EF'!$M$9:$M$190),_xlfn.XLOOKUP($B230,'2. TEUs &amp; Activities - EF'!$B$9:$B$190,'2. TEUs &amp; Activities - EF'!$M$9:$M$190))*'3. Pollutant Emissions - EF'!$J230*IF(OR(ISBLANK($E230),$G230="Yes"),1,$E230)*IF($H230="Yes",1,(1-$F230))</f>
        <v>0</v>
      </c>
      <c r="O230" s="123" t="str">
        <f>IFERROR(IF(OR($C230="",$C230="No CAS"),INDEX('DEQ Pollutant List'!$D$7:$D$611,MATCH($D230,'DEQ Pollutant List'!$B$7:$B$611,0)),INDEX('DEQ Pollutant List'!$D$7:$D$611,MATCH($C230,'DEQ Pollutant List'!$A$7:$A$611,0))),"")</f>
        <v/>
      </c>
    </row>
    <row r="231" spans="1:15" ht="15" x14ac:dyDescent="0.25">
      <c r="A231" s="113"/>
      <c r="B231" s="71"/>
      <c r="C231" s="114"/>
      <c r="D231" s="84" t="str">
        <f>IFERROR(IF(C231="No CAS","",INDEX('DEQ Pollutant List'!$B$7:$B$611,MATCH('3. Pollutant Emissions - EF'!C231,'DEQ Pollutant List'!$A$7:$A$611,0))),"")</f>
        <v/>
      </c>
      <c r="E231" s="117"/>
      <c r="F231" s="118"/>
      <c r="G231" s="117"/>
      <c r="H231" s="118"/>
      <c r="I231" s="119"/>
      <c r="J231" s="79"/>
      <c r="K231" s="88"/>
      <c r="L231" s="120"/>
      <c r="M231" s="71">
        <f>IF(ISBLANK($B231),_xlfn.XLOOKUP($A231,'2. TEUs &amp; Activities - EF'!$A$9:$A$190,'2. TEUs &amp; Activities - EF'!$J$9:$J$190),_xlfn.XLOOKUP($B231,'2. TEUs &amp; Activities - EF'!$B$9:$B$190,'2. TEUs &amp; Activities - EF'!$J$9:$J$190))*'3. Pollutant Emissions - EF'!$I231*IF(OR(ISBLANK($E231),$G231="Yes"),1,$E231)*IF($H231="Yes",1,(1-$F231))</f>
        <v>0</v>
      </c>
      <c r="N231" s="113">
        <f>IF(ISBLANK($B231),_xlfn.XLOOKUP($A231,'2. TEUs &amp; Activities - EF'!$A$9:$A$190,'2. TEUs &amp; Activities - EF'!$M$9:$M$190),_xlfn.XLOOKUP($B231,'2. TEUs &amp; Activities - EF'!$B$9:$B$190,'2. TEUs &amp; Activities - EF'!$M$9:$M$190))*'3. Pollutant Emissions - EF'!$J231*IF(OR(ISBLANK($E231),$G231="Yes"),1,$E231)*IF($H231="Yes",1,(1-$F231))</f>
        <v>0</v>
      </c>
      <c r="O231" s="123" t="str">
        <f>IFERROR(IF(OR($C231="",$C231="No CAS"),INDEX('DEQ Pollutant List'!$D$7:$D$611,MATCH($D231,'DEQ Pollutant List'!$B$7:$B$611,0)),INDEX('DEQ Pollutant List'!$D$7:$D$611,MATCH($C231,'DEQ Pollutant List'!$A$7:$A$611,0))),"")</f>
        <v/>
      </c>
    </row>
    <row r="232" spans="1:15" ht="15" x14ac:dyDescent="0.25">
      <c r="A232" s="113"/>
      <c r="B232" s="71"/>
      <c r="C232" s="114"/>
      <c r="D232" s="84" t="str">
        <f>IFERROR(IF(C232="No CAS","",INDEX('DEQ Pollutant List'!$B$7:$B$611,MATCH('3. Pollutant Emissions - EF'!C232,'DEQ Pollutant List'!$A$7:$A$611,0))),"")</f>
        <v/>
      </c>
      <c r="E232" s="117"/>
      <c r="F232" s="118"/>
      <c r="G232" s="117"/>
      <c r="H232" s="118"/>
      <c r="I232" s="119"/>
      <c r="J232" s="79"/>
      <c r="K232" s="88"/>
      <c r="L232" s="120"/>
      <c r="M232" s="71">
        <f>IF(ISBLANK($B232),_xlfn.XLOOKUP($A232,'2. TEUs &amp; Activities - EF'!$A$9:$A$190,'2. TEUs &amp; Activities - EF'!$J$9:$J$190),_xlfn.XLOOKUP($B232,'2. TEUs &amp; Activities - EF'!$B$9:$B$190,'2. TEUs &amp; Activities - EF'!$J$9:$J$190))*'3. Pollutant Emissions - EF'!$I232*IF(OR(ISBLANK($E232),$G232="Yes"),1,$E232)*IF($H232="Yes",1,(1-$F232))</f>
        <v>0</v>
      </c>
      <c r="N232" s="113">
        <f>IF(ISBLANK($B232),_xlfn.XLOOKUP($A232,'2. TEUs &amp; Activities - EF'!$A$9:$A$190,'2. TEUs &amp; Activities - EF'!$M$9:$M$190),_xlfn.XLOOKUP($B232,'2. TEUs &amp; Activities - EF'!$B$9:$B$190,'2. TEUs &amp; Activities - EF'!$M$9:$M$190))*'3. Pollutant Emissions - EF'!$J232*IF(OR(ISBLANK($E232),$G232="Yes"),1,$E232)*IF($H232="Yes",1,(1-$F232))</f>
        <v>0</v>
      </c>
      <c r="O232" s="123" t="str">
        <f>IFERROR(IF(OR($C232="",$C232="No CAS"),INDEX('DEQ Pollutant List'!$D$7:$D$611,MATCH($D232,'DEQ Pollutant List'!$B$7:$B$611,0)),INDEX('DEQ Pollutant List'!$D$7:$D$611,MATCH($C232,'DEQ Pollutant List'!$A$7:$A$611,0))),"")</f>
        <v/>
      </c>
    </row>
    <row r="233" spans="1:15" ht="15" x14ac:dyDescent="0.25">
      <c r="A233" s="113"/>
      <c r="B233" s="71"/>
      <c r="C233" s="114"/>
      <c r="D233" s="84" t="str">
        <f>IFERROR(IF(C233="No CAS","",INDEX('DEQ Pollutant List'!$B$7:$B$611,MATCH('3. Pollutant Emissions - EF'!C233,'DEQ Pollutant List'!$A$7:$A$611,0))),"")</f>
        <v/>
      </c>
      <c r="E233" s="117"/>
      <c r="F233" s="118"/>
      <c r="G233" s="117"/>
      <c r="H233" s="118"/>
      <c r="I233" s="119"/>
      <c r="J233" s="79"/>
      <c r="K233" s="88"/>
      <c r="L233" s="120"/>
      <c r="M233" s="71">
        <f>IF(ISBLANK($B233),_xlfn.XLOOKUP($A233,'2. TEUs &amp; Activities - EF'!$A$9:$A$190,'2. TEUs &amp; Activities - EF'!$J$9:$J$190),_xlfn.XLOOKUP($B233,'2. TEUs &amp; Activities - EF'!$B$9:$B$190,'2. TEUs &amp; Activities - EF'!$J$9:$J$190))*'3. Pollutant Emissions - EF'!$I233*IF(OR(ISBLANK($E233),$G233="Yes"),1,$E233)*IF($H233="Yes",1,(1-$F233))</f>
        <v>0</v>
      </c>
      <c r="N233" s="113">
        <f>IF(ISBLANK($B233),_xlfn.XLOOKUP($A233,'2. TEUs &amp; Activities - EF'!$A$9:$A$190,'2. TEUs &amp; Activities - EF'!$M$9:$M$190),_xlfn.XLOOKUP($B233,'2. TEUs &amp; Activities - EF'!$B$9:$B$190,'2. TEUs &amp; Activities - EF'!$M$9:$M$190))*'3. Pollutant Emissions - EF'!$J233*IF(OR(ISBLANK($E233),$G233="Yes"),1,$E233)*IF($H233="Yes",1,(1-$F233))</f>
        <v>0</v>
      </c>
      <c r="O233" s="123" t="str">
        <f>IFERROR(IF(OR($C233="",$C233="No CAS"),INDEX('DEQ Pollutant List'!$D$7:$D$611,MATCH($D233,'DEQ Pollutant List'!$B$7:$B$611,0)),INDEX('DEQ Pollutant List'!$D$7:$D$611,MATCH($C233,'DEQ Pollutant List'!$A$7:$A$611,0))),"")</f>
        <v/>
      </c>
    </row>
    <row r="234" spans="1:15" ht="15" x14ac:dyDescent="0.25">
      <c r="A234" s="113"/>
      <c r="B234" s="71"/>
      <c r="C234" s="114"/>
      <c r="D234" s="84" t="str">
        <f>IFERROR(IF(C234="No CAS","",INDEX('DEQ Pollutant List'!$B$7:$B$611,MATCH('3. Pollutant Emissions - EF'!C234,'DEQ Pollutant List'!$A$7:$A$611,0))),"")</f>
        <v/>
      </c>
      <c r="E234" s="117"/>
      <c r="F234" s="118"/>
      <c r="G234" s="117"/>
      <c r="H234" s="118"/>
      <c r="I234" s="119"/>
      <c r="J234" s="79"/>
      <c r="K234" s="88"/>
      <c r="L234" s="120"/>
      <c r="M234" s="71">
        <f>IF(ISBLANK($B234),_xlfn.XLOOKUP($A234,'2. TEUs &amp; Activities - EF'!$A$9:$A$190,'2. TEUs &amp; Activities - EF'!$J$9:$J$190),_xlfn.XLOOKUP($B234,'2. TEUs &amp; Activities - EF'!$B$9:$B$190,'2. TEUs &amp; Activities - EF'!$J$9:$J$190))*'3. Pollutant Emissions - EF'!$I234*IF(OR(ISBLANK($E234),$G234="Yes"),1,$E234)*IF($H234="Yes",1,(1-$F234))</f>
        <v>0</v>
      </c>
      <c r="N234" s="113">
        <f>IF(ISBLANK($B234),_xlfn.XLOOKUP($A234,'2. TEUs &amp; Activities - EF'!$A$9:$A$190,'2. TEUs &amp; Activities - EF'!$M$9:$M$190),_xlfn.XLOOKUP($B234,'2. TEUs &amp; Activities - EF'!$B$9:$B$190,'2. TEUs &amp; Activities - EF'!$M$9:$M$190))*'3. Pollutant Emissions - EF'!$J234*IF(OR(ISBLANK($E234),$G234="Yes"),1,$E234)*IF($H234="Yes",1,(1-$F234))</f>
        <v>0</v>
      </c>
      <c r="O234" s="123" t="str">
        <f>IFERROR(IF(OR($C234="",$C234="No CAS"),INDEX('DEQ Pollutant List'!$D$7:$D$611,MATCH($D234,'DEQ Pollutant List'!$B$7:$B$611,0)),INDEX('DEQ Pollutant List'!$D$7:$D$611,MATCH($C234,'DEQ Pollutant List'!$A$7:$A$611,0))),"")</f>
        <v/>
      </c>
    </row>
    <row r="235" spans="1:15" ht="15" x14ac:dyDescent="0.25">
      <c r="A235" s="113"/>
      <c r="B235" s="71"/>
      <c r="C235" s="114"/>
      <c r="D235" s="84" t="str">
        <f>IFERROR(IF(C235="No CAS","",INDEX('DEQ Pollutant List'!$B$7:$B$611,MATCH('3. Pollutant Emissions - EF'!C235,'DEQ Pollutant List'!$A$7:$A$611,0))),"")</f>
        <v/>
      </c>
      <c r="E235" s="117"/>
      <c r="F235" s="118"/>
      <c r="G235" s="117"/>
      <c r="H235" s="118"/>
      <c r="I235" s="119"/>
      <c r="J235" s="79"/>
      <c r="K235" s="88"/>
      <c r="L235" s="120"/>
      <c r="M235" s="71">
        <f>IF(ISBLANK($B235),_xlfn.XLOOKUP($A235,'2. TEUs &amp; Activities - EF'!$A$9:$A$190,'2. TEUs &amp; Activities - EF'!$J$9:$J$190),_xlfn.XLOOKUP($B235,'2. TEUs &amp; Activities - EF'!$B$9:$B$190,'2. TEUs &amp; Activities - EF'!$J$9:$J$190))*'3. Pollutant Emissions - EF'!$I235*IF(OR(ISBLANK($E235),$G235="Yes"),1,$E235)*IF($H235="Yes",1,(1-$F235))</f>
        <v>0</v>
      </c>
      <c r="N235" s="113">
        <f>IF(ISBLANK($B235),_xlfn.XLOOKUP($A235,'2. TEUs &amp; Activities - EF'!$A$9:$A$190,'2. TEUs &amp; Activities - EF'!$M$9:$M$190),_xlfn.XLOOKUP($B235,'2. TEUs &amp; Activities - EF'!$B$9:$B$190,'2. TEUs &amp; Activities - EF'!$M$9:$M$190))*'3. Pollutant Emissions - EF'!$J235*IF(OR(ISBLANK($E235),$G235="Yes"),1,$E235)*IF($H235="Yes",1,(1-$F235))</f>
        <v>0</v>
      </c>
      <c r="O235" s="123" t="str">
        <f>IFERROR(IF(OR($C235="",$C235="No CAS"),INDEX('DEQ Pollutant List'!$D$7:$D$611,MATCH($D235,'DEQ Pollutant List'!$B$7:$B$611,0)),INDEX('DEQ Pollutant List'!$D$7:$D$611,MATCH($C235,'DEQ Pollutant List'!$A$7:$A$611,0))),"")</f>
        <v/>
      </c>
    </row>
    <row r="236" spans="1:15" ht="15" x14ac:dyDescent="0.25">
      <c r="A236" s="113"/>
      <c r="B236" s="71"/>
      <c r="C236" s="114"/>
      <c r="D236" s="84" t="str">
        <f>IFERROR(IF(C236="No CAS","",INDEX('DEQ Pollutant List'!$B$7:$B$611,MATCH('3. Pollutant Emissions - EF'!C236,'DEQ Pollutant List'!$A$7:$A$611,0))),"")</f>
        <v/>
      </c>
      <c r="E236" s="117"/>
      <c r="F236" s="118"/>
      <c r="G236" s="117"/>
      <c r="H236" s="118"/>
      <c r="I236" s="119"/>
      <c r="J236" s="79"/>
      <c r="K236" s="88"/>
      <c r="L236" s="120"/>
      <c r="M236" s="71">
        <f>IF(ISBLANK($B236),_xlfn.XLOOKUP($A236,'2. TEUs &amp; Activities - EF'!$A$9:$A$190,'2. TEUs &amp; Activities - EF'!$J$9:$J$190),_xlfn.XLOOKUP($B236,'2. TEUs &amp; Activities - EF'!$B$9:$B$190,'2. TEUs &amp; Activities - EF'!$J$9:$J$190))*'3. Pollutant Emissions - EF'!$I236*IF(OR(ISBLANK($E236),$G236="Yes"),1,$E236)*IF($H236="Yes",1,(1-$F236))</f>
        <v>0</v>
      </c>
      <c r="N236" s="113">
        <f>IF(ISBLANK($B236),_xlfn.XLOOKUP($A236,'2. TEUs &amp; Activities - EF'!$A$9:$A$190,'2. TEUs &amp; Activities - EF'!$M$9:$M$190),_xlfn.XLOOKUP($B236,'2. TEUs &amp; Activities - EF'!$B$9:$B$190,'2. TEUs &amp; Activities - EF'!$M$9:$M$190))*'3. Pollutant Emissions - EF'!$J236*IF(OR(ISBLANK($E236),$G236="Yes"),1,$E236)*IF($H236="Yes",1,(1-$F236))</f>
        <v>0</v>
      </c>
      <c r="O236" s="123" t="str">
        <f>IFERROR(IF(OR($C236="",$C236="No CAS"),INDEX('DEQ Pollutant List'!$D$7:$D$611,MATCH($D236,'DEQ Pollutant List'!$B$7:$B$611,0)),INDEX('DEQ Pollutant List'!$D$7:$D$611,MATCH($C236,'DEQ Pollutant List'!$A$7:$A$611,0))),"")</f>
        <v/>
      </c>
    </row>
    <row r="237" spans="1:15" ht="15" x14ac:dyDescent="0.25">
      <c r="A237" s="113"/>
      <c r="B237" s="71"/>
      <c r="C237" s="114"/>
      <c r="D237" s="84" t="str">
        <f>IFERROR(IF(C237="No CAS","",INDEX('DEQ Pollutant List'!$B$7:$B$611,MATCH('3. Pollutant Emissions - EF'!C237,'DEQ Pollutant List'!$A$7:$A$611,0))),"")</f>
        <v/>
      </c>
      <c r="E237" s="117"/>
      <c r="F237" s="118"/>
      <c r="G237" s="117"/>
      <c r="H237" s="118"/>
      <c r="I237" s="119"/>
      <c r="J237" s="79"/>
      <c r="K237" s="88"/>
      <c r="L237" s="120"/>
      <c r="M237" s="71">
        <f>IF(ISBLANK($B237),_xlfn.XLOOKUP($A237,'2. TEUs &amp; Activities - EF'!$A$9:$A$190,'2. TEUs &amp; Activities - EF'!$J$9:$J$190),_xlfn.XLOOKUP($B237,'2. TEUs &amp; Activities - EF'!$B$9:$B$190,'2. TEUs &amp; Activities - EF'!$J$9:$J$190))*'3. Pollutant Emissions - EF'!$I237*IF(OR(ISBLANK($E237),$G237="Yes"),1,$E237)*IF($H237="Yes",1,(1-$F237))</f>
        <v>0</v>
      </c>
      <c r="N237" s="113">
        <f>IF(ISBLANK($B237),_xlfn.XLOOKUP($A237,'2. TEUs &amp; Activities - EF'!$A$9:$A$190,'2. TEUs &amp; Activities - EF'!$M$9:$M$190),_xlfn.XLOOKUP($B237,'2. TEUs &amp; Activities - EF'!$B$9:$B$190,'2. TEUs &amp; Activities - EF'!$M$9:$M$190))*'3. Pollutant Emissions - EF'!$J237*IF(OR(ISBLANK($E237),$G237="Yes"),1,$E237)*IF($H237="Yes",1,(1-$F237))</f>
        <v>0</v>
      </c>
      <c r="O237" s="123" t="str">
        <f>IFERROR(IF(OR($C237="",$C237="No CAS"),INDEX('DEQ Pollutant List'!$D$7:$D$611,MATCH($D237,'DEQ Pollutant List'!$B$7:$B$611,0)),INDEX('DEQ Pollutant List'!$D$7:$D$611,MATCH($C237,'DEQ Pollutant List'!$A$7:$A$611,0))),"")</f>
        <v/>
      </c>
    </row>
    <row r="238" spans="1:15" ht="15" x14ac:dyDescent="0.25">
      <c r="A238" s="113"/>
      <c r="B238" s="71"/>
      <c r="C238" s="114"/>
      <c r="D238" s="84" t="str">
        <f>IFERROR(IF(C238="No CAS","",INDEX('DEQ Pollutant List'!$B$7:$B$611,MATCH('3. Pollutant Emissions - EF'!C238,'DEQ Pollutant List'!$A$7:$A$611,0))),"")</f>
        <v/>
      </c>
      <c r="E238" s="117"/>
      <c r="F238" s="118"/>
      <c r="G238" s="117"/>
      <c r="H238" s="118"/>
      <c r="I238" s="119"/>
      <c r="J238" s="79"/>
      <c r="K238" s="88"/>
      <c r="L238" s="120"/>
      <c r="M238" s="71">
        <f>IF(ISBLANK($B238),_xlfn.XLOOKUP($A238,'2. TEUs &amp; Activities - EF'!$A$9:$A$190,'2. TEUs &amp; Activities - EF'!$J$9:$J$190),_xlfn.XLOOKUP($B238,'2. TEUs &amp; Activities - EF'!$B$9:$B$190,'2. TEUs &amp; Activities - EF'!$J$9:$J$190))*'3. Pollutant Emissions - EF'!$I238*IF(OR(ISBLANK($E238),$G238="Yes"),1,$E238)*IF($H238="Yes",1,(1-$F238))</f>
        <v>0</v>
      </c>
      <c r="N238" s="113">
        <f>IF(ISBLANK($B238),_xlfn.XLOOKUP($A238,'2. TEUs &amp; Activities - EF'!$A$9:$A$190,'2. TEUs &amp; Activities - EF'!$M$9:$M$190),_xlfn.XLOOKUP($B238,'2. TEUs &amp; Activities - EF'!$B$9:$B$190,'2. TEUs &amp; Activities - EF'!$M$9:$M$190))*'3. Pollutant Emissions - EF'!$J238*IF(OR(ISBLANK($E238),$G238="Yes"),1,$E238)*IF($H238="Yes",1,(1-$F238))</f>
        <v>0</v>
      </c>
      <c r="O238" s="123" t="str">
        <f>IFERROR(IF(OR($C238="",$C238="No CAS"),INDEX('DEQ Pollutant List'!$D$7:$D$611,MATCH($D238,'DEQ Pollutant List'!$B$7:$B$611,0)),INDEX('DEQ Pollutant List'!$D$7:$D$611,MATCH($C238,'DEQ Pollutant List'!$A$7:$A$611,0))),"")</f>
        <v/>
      </c>
    </row>
    <row r="239" spans="1:15" ht="15" x14ac:dyDescent="0.25">
      <c r="A239" s="113"/>
      <c r="B239" s="71"/>
      <c r="C239" s="114"/>
      <c r="D239" s="84" t="str">
        <f>IFERROR(IF(C239="No CAS","",INDEX('DEQ Pollutant List'!$B$7:$B$611,MATCH('3. Pollutant Emissions - EF'!C239,'DEQ Pollutant List'!$A$7:$A$611,0))),"")</f>
        <v/>
      </c>
      <c r="E239" s="117"/>
      <c r="F239" s="118"/>
      <c r="G239" s="117"/>
      <c r="H239" s="118"/>
      <c r="I239" s="119"/>
      <c r="J239" s="79"/>
      <c r="K239" s="88"/>
      <c r="L239" s="120"/>
      <c r="M239" s="71">
        <f>IF(ISBLANK($B239),_xlfn.XLOOKUP($A239,'2. TEUs &amp; Activities - EF'!$A$9:$A$190,'2. TEUs &amp; Activities - EF'!$J$9:$J$190),_xlfn.XLOOKUP($B239,'2. TEUs &amp; Activities - EF'!$B$9:$B$190,'2. TEUs &amp; Activities - EF'!$J$9:$J$190))*'3. Pollutant Emissions - EF'!$I239*IF(OR(ISBLANK($E239),$G239="Yes"),1,$E239)*IF($H239="Yes",1,(1-$F239))</f>
        <v>0</v>
      </c>
      <c r="N239" s="113">
        <f>IF(ISBLANK($B239),_xlfn.XLOOKUP($A239,'2. TEUs &amp; Activities - EF'!$A$9:$A$190,'2. TEUs &amp; Activities - EF'!$M$9:$M$190),_xlfn.XLOOKUP($B239,'2. TEUs &amp; Activities - EF'!$B$9:$B$190,'2. TEUs &amp; Activities - EF'!$M$9:$M$190))*'3. Pollutant Emissions - EF'!$J239*IF(OR(ISBLANK($E239),$G239="Yes"),1,$E239)*IF($H239="Yes",1,(1-$F239))</f>
        <v>0</v>
      </c>
      <c r="O239" s="123" t="str">
        <f>IFERROR(IF(OR($C239="",$C239="No CAS"),INDEX('DEQ Pollutant List'!$D$7:$D$611,MATCH($D239,'DEQ Pollutant List'!$B$7:$B$611,0)),INDEX('DEQ Pollutant List'!$D$7:$D$611,MATCH($C239,'DEQ Pollutant List'!$A$7:$A$611,0))),"")</f>
        <v/>
      </c>
    </row>
    <row r="240" spans="1:15" ht="15" x14ac:dyDescent="0.25">
      <c r="A240" s="113"/>
      <c r="B240" s="71"/>
      <c r="C240" s="114"/>
      <c r="D240" s="84" t="str">
        <f>IFERROR(IF(C240="No CAS","",INDEX('DEQ Pollutant List'!$B$7:$B$611,MATCH('3. Pollutant Emissions - EF'!C240,'DEQ Pollutant List'!$A$7:$A$611,0))),"")</f>
        <v/>
      </c>
      <c r="E240" s="117"/>
      <c r="F240" s="118"/>
      <c r="G240" s="117"/>
      <c r="H240" s="118"/>
      <c r="I240" s="119"/>
      <c r="J240" s="79"/>
      <c r="K240" s="88"/>
      <c r="L240" s="120"/>
      <c r="M240" s="71">
        <f>IF(ISBLANK($B240),_xlfn.XLOOKUP($A240,'2. TEUs &amp; Activities - EF'!$A$9:$A$190,'2. TEUs &amp; Activities - EF'!$J$9:$J$190),_xlfn.XLOOKUP($B240,'2. TEUs &amp; Activities - EF'!$B$9:$B$190,'2. TEUs &amp; Activities - EF'!$J$9:$J$190))*'3. Pollutant Emissions - EF'!$I240*IF(OR(ISBLANK($E240),$G240="Yes"),1,$E240)*IF($H240="Yes",1,(1-$F240))</f>
        <v>0</v>
      </c>
      <c r="N240" s="113">
        <f>IF(ISBLANK($B240),_xlfn.XLOOKUP($A240,'2. TEUs &amp; Activities - EF'!$A$9:$A$190,'2. TEUs &amp; Activities - EF'!$M$9:$M$190),_xlfn.XLOOKUP($B240,'2. TEUs &amp; Activities - EF'!$B$9:$B$190,'2. TEUs &amp; Activities - EF'!$M$9:$M$190))*'3. Pollutant Emissions - EF'!$J240*IF(OR(ISBLANK($E240),$G240="Yes"),1,$E240)*IF($H240="Yes",1,(1-$F240))</f>
        <v>0</v>
      </c>
      <c r="O240" s="123" t="str">
        <f>IFERROR(IF(OR($C240="",$C240="No CAS"),INDEX('DEQ Pollutant List'!$D$7:$D$611,MATCH($D240,'DEQ Pollutant List'!$B$7:$B$611,0)),INDEX('DEQ Pollutant List'!$D$7:$D$611,MATCH($C240,'DEQ Pollutant List'!$A$7:$A$611,0))),"")</f>
        <v/>
      </c>
    </row>
    <row r="241" spans="1:15" ht="15" x14ac:dyDescent="0.25">
      <c r="A241" s="113"/>
      <c r="B241" s="71"/>
      <c r="C241" s="114"/>
      <c r="D241" s="84" t="str">
        <f>IFERROR(IF(C241="No CAS","",INDEX('DEQ Pollutant List'!$B$7:$B$611,MATCH('3. Pollutant Emissions - EF'!C241,'DEQ Pollutant List'!$A$7:$A$611,0))),"")</f>
        <v/>
      </c>
      <c r="E241" s="117"/>
      <c r="F241" s="118"/>
      <c r="G241" s="117"/>
      <c r="H241" s="118"/>
      <c r="I241" s="119"/>
      <c r="J241" s="79"/>
      <c r="K241" s="88"/>
      <c r="L241" s="120"/>
      <c r="M241" s="71">
        <f>IF(ISBLANK($B241),_xlfn.XLOOKUP($A241,'2. TEUs &amp; Activities - EF'!$A$9:$A$190,'2. TEUs &amp; Activities - EF'!$J$9:$J$190),_xlfn.XLOOKUP($B241,'2. TEUs &amp; Activities - EF'!$B$9:$B$190,'2. TEUs &amp; Activities - EF'!$J$9:$J$190))*'3. Pollutant Emissions - EF'!$I241*IF(OR(ISBLANK($E241),$G241="Yes"),1,$E241)*IF($H241="Yes",1,(1-$F241))</f>
        <v>0</v>
      </c>
      <c r="N241" s="113">
        <f>IF(ISBLANK($B241),_xlfn.XLOOKUP($A241,'2. TEUs &amp; Activities - EF'!$A$9:$A$190,'2. TEUs &amp; Activities - EF'!$M$9:$M$190),_xlfn.XLOOKUP($B241,'2. TEUs &amp; Activities - EF'!$B$9:$B$190,'2. TEUs &amp; Activities - EF'!$M$9:$M$190))*'3. Pollutant Emissions - EF'!$J241*IF(OR(ISBLANK($E241),$G241="Yes"),1,$E241)*IF($H241="Yes",1,(1-$F241))</f>
        <v>0</v>
      </c>
      <c r="O241" s="123" t="str">
        <f>IFERROR(IF(OR($C241="",$C241="No CAS"),INDEX('DEQ Pollutant List'!$D$7:$D$611,MATCH($D241,'DEQ Pollutant List'!$B$7:$B$611,0)),INDEX('DEQ Pollutant List'!$D$7:$D$611,MATCH($C241,'DEQ Pollutant List'!$A$7:$A$611,0))),"")</f>
        <v/>
      </c>
    </row>
    <row r="242" spans="1:15" ht="15" x14ac:dyDescent="0.25">
      <c r="A242" s="113"/>
      <c r="B242" s="71"/>
      <c r="C242" s="114"/>
      <c r="D242" s="84" t="str">
        <f>IFERROR(IF(C242="No CAS","",INDEX('DEQ Pollutant List'!$B$7:$B$611,MATCH('3. Pollutant Emissions - EF'!C242,'DEQ Pollutant List'!$A$7:$A$611,0))),"")</f>
        <v/>
      </c>
      <c r="E242" s="117"/>
      <c r="F242" s="118"/>
      <c r="G242" s="117"/>
      <c r="H242" s="118"/>
      <c r="I242" s="119"/>
      <c r="J242" s="79"/>
      <c r="K242" s="88"/>
      <c r="L242" s="120"/>
      <c r="M242" s="71">
        <f>IF(ISBLANK($B242),_xlfn.XLOOKUP($A242,'2. TEUs &amp; Activities - EF'!$A$9:$A$190,'2. TEUs &amp; Activities - EF'!$J$9:$J$190),_xlfn.XLOOKUP($B242,'2. TEUs &amp; Activities - EF'!$B$9:$B$190,'2. TEUs &amp; Activities - EF'!$J$9:$J$190))*'3. Pollutant Emissions - EF'!$I242*IF(OR(ISBLANK($E242),$G242="Yes"),1,$E242)*IF($H242="Yes",1,(1-$F242))</f>
        <v>0</v>
      </c>
      <c r="N242" s="113">
        <f>IF(ISBLANK($B242),_xlfn.XLOOKUP($A242,'2. TEUs &amp; Activities - EF'!$A$9:$A$190,'2. TEUs &amp; Activities - EF'!$M$9:$M$190),_xlfn.XLOOKUP($B242,'2. TEUs &amp; Activities - EF'!$B$9:$B$190,'2. TEUs &amp; Activities - EF'!$M$9:$M$190))*'3. Pollutant Emissions - EF'!$J242*IF(OR(ISBLANK($E242),$G242="Yes"),1,$E242)*IF($H242="Yes",1,(1-$F242))</f>
        <v>0</v>
      </c>
      <c r="O242" s="123" t="str">
        <f>IFERROR(IF(OR($C242="",$C242="No CAS"),INDEX('DEQ Pollutant List'!$D$7:$D$611,MATCH($D242,'DEQ Pollutant List'!$B$7:$B$611,0)),INDEX('DEQ Pollutant List'!$D$7:$D$611,MATCH($C242,'DEQ Pollutant List'!$A$7:$A$611,0))),"")</f>
        <v/>
      </c>
    </row>
    <row r="243" spans="1:15" ht="15" x14ac:dyDescent="0.25">
      <c r="A243" s="113"/>
      <c r="B243" s="71"/>
      <c r="C243" s="114"/>
      <c r="D243" s="84" t="str">
        <f>IFERROR(IF(C243="No CAS","",INDEX('DEQ Pollutant List'!$B$7:$B$611,MATCH('3. Pollutant Emissions - EF'!C243,'DEQ Pollutant List'!$A$7:$A$611,0))),"")</f>
        <v/>
      </c>
      <c r="E243" s="117"/>
      <c r="F243" s="118"/>
      <c r="G243" s="117"/>
      <c r="H243" s="118"/>
      <c r="I243" s="119"/>
      <c r="J243" s="79"/>
      <c r="K243" s="88"/>
      <c r="L243" s="120"/>
      <c r="M243" s="71">
        <f>IF(ISBLANK($B243),_xlfn.XLOOKUP($A243,'2. TEUs &amp; Activities - EF'!$A$9:$A$190,'2. TEUs &amp; Activities - EF'!$J$9:$J$190),_xlfn.XLOOKUP($B243,'2. TEUs &amp; Activities - EF'!$B$9:$B$190,'2. TEUs &amp; Activities - EF'!$J$9:$J$190))*'3. Pollutant Emissions - EF'!$I243*IF(OR(ISBLANK($E243),$G243="Yes"),1,$E243)*IF($H243="Yes",1,(1-$F243))</f>
        <v>0</v>
      </c>
      <c r="N243" s="113">
        <f>IF(ISBLANK($B243),_xlfn.XLOOKUP($A243,'2. TEUs &amp; Activities - EF'!$A$9:$A$190,'2. TEUs &amp; Activities - EF'!$M$9:$M$190),_xlfn.XLOOKUP($B243,'2. TEUs &amp; Activities - EF'!$B$9:$B$190,'2. TEUs &amp; Activities - EF'!$M$9:$M$190))*'3. Pollutant Emissions - EF'!$J243*IF(OR(ISBLANK($E243),$G243="Yes"),1,$E243)*IF($H243="Yes",1,(1-$F243))</f>
        <v>0</v>
      </c>
      <c r="O243" s="123" t="str">
        <f>IFERROR(IF(OR($C243="",$C243="No CAS"),INDEX('DEQ Pollutant List'!$D$7:$D$611,MATCH($D243,'DEQ Pollutant List'!$B$7:$B$611,0)),INDEX('DEQ Pollutant List'!$D$7:$D$611,MATCH($C243,'DEQ Pollutant List'!$A$7:$A$611,0))),"")</f>
        <v/>
      </c>
    </row>
    <row r="244" spans="1:15" ht="15" x14ac:dyDescent="0.25">
      <c r="A244" s="113"/>
      <c r="B244" s="71"/>
      <c r="C244" s="114"/>
      <c r="D244" s="84" t="str">
        <f>IFERROR(IF(C244="No CAS","",INDEX('DEQ Pollutant List'!$B$7:$B$611,MATCH('3. Pollutant Emissions - EF'!C244,'DEQ Pollutant List'!$A$7:$A$611,0))),"")</f>
        <v/>
      </c>
      <c r="E244" s="117"/>
      <c r="F244" s="118"/>
      <c r="G244" s="117"/>
      <c r="H244" s="118"/>
      <c r="I244" s="119"/>
      <c r="J244" s="79"/>
      <c r="K244" s="88"/>
      <c r="L244" s="120"/>
      <c r="M244" s="71">
        <f>IF(ISBLANK($B244),_xlfn.XLOOKUP($A244,'2. TEUs &amp; Activities - EF'!$A$9:$A$190,'2. TEUs &amp; Activities - EF'!$J$9:$J$190),_xlfn.XLOOKUP($B244,'2. TEUs &amp; Activities - EF'!$B$9:$B$190,'2. TEUs &amp; Activities - EF'!$J$9:$J$190))*'3. Pollutant Emissions - EF'!$I244*IF(OR(ISBLANK($E244),$G244="Yes"),1,$E244)*IF($H244="Yes",1,(1-$F244))</f>
        <v>0</v>
      </c>
      <c r="N244" s="113">
        <f>IF(ISBLANK($B244),_xlfn.XLOOKUP($A244,'2. TEUs &amp; Activities - EF'!$A$9:$A$190,'2. TEUs &amp; Activities - EF'!$M$9:$M$190),_xlfn.XLOOKUP($B244,'2. TEUs &amp; Activities - EF'!$B$9:$B$190,'2. TEUs &amp; Activities - EF'!$M$9:$M$190))*'3. Pollutant Emissions - EF'!$J244*IF(OR(ISBLANK($E244),$G244="Yes"),1,$E244)*IF($H244="Yes",1,(1-$F244))</f>
        <v>0</v>
      </c>
      <c r="O244" s="123" t="str">
        <f>IFERROR(IF(OR($C244="",$C244="No CAS"),INDEX('DEQ Pollutant List'!$D$7:$D$611,MATCH($D244,'DEQ Pollutant List'!$B$7:$B$611,0)),INDEX('DEQ Pollutant List'!$D$7:$D$611,MATCH($C244,'DEQ Pollutant List'!$A$7:$A$611,0))),"")</f>
        <v/>
      </c>
    </row>
    <row r="245" spans="1:15" ht="15" x14ac:dyDescent="0.25">
      <c r="A245" s="113"/>
      <c r="B245" s="71"/>
      <c r="C245" s="114"/>
      <c r="D245" s="84" t="str">
        <f>IFERROR(IF(C245="No CAS","",INDEX('DEQ Pollutant List'!$B$7:$B$611,MATCH('3. Pollutant Emissions - EF'!C245,'DEQ Pollutant List'!$A$7:$A$611,0))),"")</f>
        <v/>
      </c>
      <c r="E245" s="117"/>
      <c r="F245" s="118"/>
      <c r="G245" s="117"/>
      <c r="H245" s="118"/>
      <c r="I245" s="119"/>
      <c r="J245" s="79"/>
      <c r="K245" s="88"/>
      <c r="L245" s="120"/>
      <c r="M245" s="71">
        <f>IF(ISBLANK($B245),_xlfn.XLOOKUP($A245,'2. TEUs &amp; Activities - EF'!$A$9:$A$190,'2. TEUs &amp; Activities - EF'!$J$9:$J$190),_xlfn.XLOOKUP($B245,'2. TEUs &amp; Activities - EF'!$B$9:$B$190,'2. TEUs &amp; Activities - EF'!$J$9:$J$190))*'3. Pollutant Emissions - EF'!$I245*IF(OR(ISBLANK($E245),$G245="Yes"),1,$E245)*IF($H245="Yes",1,(1-$F245))</f>
        <v>0</v>
      </c>
      <c r="N245" s="113">
        <f>IF(ISBLANK($B245),_xlfn.XLOOKUP($A245,'2. TEUs &amp; Activities - EF'!$A$9:$A$190,'2. TEUs &amp; Activities - EF'!$M$9:$M$190),_xlfn.XLOOKUP($B245,'2. TEUs &amp; Activities - EF'!$B$9:$B$190,'2. TEUs &amp; Activities - EF'!$M$9:$M$190))*'3. Pollutant Emissions - EF'!$J245*IF(OR(ISBLANK($E245),$G245="Yes"),1,$E245)*IF($H245="Yes",1,(1-$F245))</f>
        <v>0</v>
      </c>
      <c r="O245" s="123" t="str">
        <f>IFERROR(IF(OR($C245="",$C245="No CAS"),INDEX('DEQ Pollutant List'!$D$7:$D$611,MATCH($D245,'DEQ Pollutant List'!$B$7:$B$611,0)),INDEX('DEQ Pollutant List'!$D$7:$D$611,MATCH($C245,'DEQ Pollutant List'!$A$7:$A$611,0))),"")</f>
        <v/>
      </c>
    </row>
    <row r="246" spans="1:15" ht="15" x14ac:dyDescent="0.25">
      <c r="A246" s="113"/>
      <c r="B246" s="71"/>
      <c r="C246" s="114"/>
      <c r="D246" s="84" t="str">
        <f>IFERROR(IF(C246="No CAS","",INDEX('DEQ Pollutant List'!$B$7:$B$611,MATCH('3. Pollutant Emissions - EF'!C246,'DEQ Pollutant List'!$A$7:$A$611,0))),"")</f>
        <v/>
      </c>
      <c r="E246" s="117"/>
      <c r="F246" s="118"/>
      <c r="G246" s="117"/>
      <c r="H246" s="118"/>
      <c r="I246" s="119"/>
      <c r="J246" s="79"/>
      <c r="K246" s="88"/>
      <c r="L246" s="120"/>
      <c r="M246" s="71">
        <f>IF(ISBLANK($B246),_xlfn.XLOOKUP($A246,'2. TEUs &amp; Activities - EF'!$A$9:$A$190,'2. TEUs &amp; Activities - EF'!$J$9:$J$190),_xlfn.XLOOKUP($B246,'2. TEUs &amp; Activities - EF'!$B$9:$B$190,'2. TEUs &amp; Activities - EF'!$J$9:$J$190))*'3. Pollutant Emissions - EF'!$I246*IF(OR(ISBLANK($E246),$G246="Yes"),1,$E246)*IF($H246="Yes",1,(1-$F246))</f>
        <v>0</v>
      </c>
      <c r="N246" s="113">
        <f>IF(ISBLANK($B246),_xlfn.XLOOKUP($A246,'2. TEUs &amp; Activities - EF'!$A$9:$A$190,'2. TEUs &amp; Activities - EF'!$M$9:$M$190),_xlfn.XLOOKUP($B246,'2. TEUs &amp; Activities - EF'!$B$9:$B$190,'2. TEUs &amp; Activities - EF'!$M$9:$M$190))*'3. Pollutant Emissions - EF'!$J246*IF(OR(ISBLANK($E246),$G246="Yes"),1,$E246)*IF($H246="Yes",1,(1-$F246))</f>
        <v>0</v>
      </c>
      <c r="O246" s="123" t="str">
        <f>IFERROR(IF(OR($C246="",$C246="No CAS"),INDEX('DEQ Pollutant List'!$D$7:$D$611,MATCH($D246,'DEQ Pollutant List'!$B$7:$B$611,0)),INDEX('DEQ Pollutant List'!$D$7:$D$611,MATCH($C246,'DEQ Pollutant List'!$A$7:$A$611,0))),"")</f>
        <v/>
      </c>
    </row>
    <row r="247" spans="1:15" ht="15" x14ac:dyDescent="0.25">
      <c r="A247" s="113"/>
      <c r="B247" s="71"/>
      <c r="C247" s="114"/>
      <c r="D247" s="84" t="str">
        <f>IFERROR(IF(C247="No CAS","",INDEX('DEQ Pollutant List'!$B$7:$B$611,MATCH('3. Pollutant Emissions - EF'!C247,'DEQ Pollutant List'!$A$7:$A$611,0))),"")</f>
        <v/>
      </c>
      <c r="E247" s="117"/>
      <c r="F247" s="118"/>
      <c r="G247" s="117"/>
      <c r="H247" s="118"/>
      <c r="I247" s="119"/>
      <c r="J247" s="79"/>
      <c r="K247" s="88"/>
      <c r="L247" s="120"/>
      <c r="M247" s="71">
        <f>IF(ISBLANK($B247),_xlfn.XLOOKUP($A247,'2. TEUs &amp; Activities - EF'!$A$9:$A$190,'2. TEUs &amp; Activities - EF'!$J$9:$J$190),_xlfn.XLOOKUP($B247,'2. TEUs &amp; Activities - EF'!$B$9:$B$190,'2. TEUs &amp; Activities - EF'!$J$9:$J$190))*'3. Pollutant Emissions - EF'!$I247*IF(OR(ISBLANK($E247),$G247="Yes"),1,$E247)*IF($H247="Yes",1,(1-$F247))</f>
        <v>0</v>
      </c>
      <c r="N247" s="113">
        <f>IF(ISBLANK($B247),_xlfn.XLOOKUP($A247,'2. TEUs &amp; Activities - EF'!$A$9:$A$190,'2. TEUs &amp; Activities - EF'!$M$9:$M$190),_xlfn.XLOOKUP($B247,'2. TEUs &amp; Activities - EF'!$B$9:$B$190,'2. TEUs &amp; Activities - EF'!$M$9:$M$190))*'3. Pollutant Emissions - EF'!$J247*IF(OR(ISBLANK($E247),$G247="Yes"),1,$E247)*IF($H247="Yes",1,(1-$F247))</f>
        <v>0</v>
      </c>
      <c r="O247" s="123" t="str">
        <f>IFERROR(IF(OR($C247="",$C247="No CAS"),INDEX('DEQ Pollutant List'!$D$7:$D$611,MATCH($D247,'DEQ Pollutant List'!$B$7:$B$611,0)),INDEX('DEQ Pollutant List'!$D$7:$D$611,MATCH($C247,'DEQ Pollutant List'!$A$7:$A$611,0))),"")</f>
        <v/>
      </c>
    </row>
    <row r="248" spans="1:15" ht="15" x14ac:dyDescent="0.25">
      <c r="A248" s="113"/>
      <c r="B248" s="71"/>
      <c r="C248" s="114"/>
      <c r="D248" s="84" t="str">
        <f>IFERROR(IF(C248="No CAS","",INDEX('DEQ Pollutant List'!$B$7:$B$611,MATCH('3. Pollutant Emissions - EF'!C248,'DEQ Pollutant List'!$A$7:$A$611,0))),"")</f>
        <v/>
      </c>
      <c r="E248" s="117"/>
      <c r="F248" s="118"/>
      <c r="G248" s="117"/>
      <c r="H248" s="118"/>
      <c r="I248" s="119"/>
      <c r="J248" s="79"/>
      <c r="K248" s="88"/>
      <c r="L248" s="120"/>
      <c r="M248" s="71">
        <f>IF(ISBLANK($B248),_xlfn.XLOOKUP($A248,'2. TEUs &amp; Activities - EF'!$A$9:$A$190,'2. TEUs &amp; Activities - EF'!$J$9:$J$190),_xlfn.XLOOKUP($B248,'2. TEUs &amp; Activities - EF'!$B$9:$B$190,'2. TEUs &amp; Activities - EF'!$J$9:$J$190))*'3. Pollutant Emissions - EF'!$I248*IF(OR(ISBLANK($E248),$G248="Yes"),1,$E248)*IF($H248="Yes",1,(1-$F248))</f>
        <v>0</v>
      </c>
      <c r="N248" s="113">
        <f>IF(ISBLANK($B248),_xlfn.XLOOKUP($A248,'2. TEUs &amp; Activities - EF'!$A$9:$A$190,'2. TEUs &amp; Activities - EF'!$M$9:$M$190),_xlfn.XLOOKUP($B248,'2. TEUs &amp; Activities - EF'!$B$9:$B$190,'2. TEUs &amp; Activities - EF'!$M$9:$M$190))*'3. Pollutant Emissions - EF'!$J248*IF(OR(ISBLANK($E248),$G248="Yes"),1,$E248)*IF($H248="Yes",1,(1-$F248))</f>
        <v>0</v>
      </c>
      <c r="O248" s="123" t="str">
        <f>IFERROR(IF(OR($C248="",$C248="No CAS"),INDEX('DEQ Pollutant List'!$D$7:$D$611,MATCH($D248,'DEQ Pollutant List'!$B$7:$B$611,0)),INDEX('DEQ Pollutant List'!$D$7:$D$611,MATCH($C248,'DEQ Pollutant List'!$A$7:$A$611,0))),"")</f>
        <v/>
      </c>
    </row>
    <row r="249" spans="1:15" ht="15" x14ac:dyDescent="0.25">
      <c r="A249" s="113"/>
      <c r="B249" s="71"/>
      <c r="C249" s="114"/>
      <c r="D249" s="84" t="str">
        <f>IFERROR(IF(C249="No CAS","",INDEX('DEQ Pollutant List'!$B$7:$B$611,MATCH('3. Pollutant Emissions - EF'!C249,'DEQ Pollutant List'!$A$7:$A$611,0))),"")</f>
        <v/>
      </c>
      <c r="E249" s="117"/>
      <c r="F249" s="118"/>
      <c r="G249" s="117"/>
      <c r="H249" s="118"/>
      <c r="I249" s="119"/>
      <c r="J249" s="79"/>
      <c r="K249" s="88"/>
      <c r="L249" s="120"/>
      <c r="M249" s="71">
        <f>IF(ISBLANK($B249),_xlfn.XLOOKUP($A249,'2. TEUs &amp; Activities - EF'!$A$9:$A$190,'2. TEUs &amp; Activities - EF'!$J$9:$J$190),_xlfn.XLOOKUP($B249,'2. TEUs &amp; Activities - EF'!$B$9:$B$190,'2. TEUs &amp; Activities - EF'!$J$9:$J$190))*'3. Pollutant Emissions - EF'!$I249*IF(OR(ISBLANK($E249),$G249="Yes"),1,$E249)*IF($H249="Yes",1,(1-$F249))</f>
        <v>0</v>
      </c>
      <c r="N249" s="113">
        <f>IF(ISBLANK($B249),_xlfn.XLOOKUP($A249,'2. TEUs &amp; Activities - EF'!$A$9:$A$190,'2. TEUs &amp; Activities - EF'!$M$9:$M$190),_xlfn.XLOOKUP($B249,'2. TEUs &amp; Activities - EF'!$B$9:$B$190,'2. TEUs &amp; Activities - EF'!$M$9:$M$190))*'3. Pollutant Emissions - EF'!$J249*IF(OR(ISBLANK($E249),$G249="Yes"),1,$E249)*IF($H249="Yes",1,(1-$F249))</f>
        <v>0</v>
      </c>
      <c r="O249" s="123" t="str">
        <f>IFERROR(IF(OR($C249="",$C249="No CAS"),INDEX('DEQ Pollutant List'!$D$7:$D$611,MATCH($D249,'DEQ Pollutant List'!$B$7:$B$611,0)),INDEX('DEQ Pollutant List'!$D$7:$D$611,MATCH($C249,'DEQ Pollutant List'!$A$7:$A$611,0))),"")</f>
        <v/>
      </c>
    </row>
    <row r="250" spans="1:15" ht="15" x14ac:dyDescent="0.25">
      <c r="A250" s="113"/>
      <c r="B250" s="71"/>
      <c r="C250" s="114"/>
      <c r="D250" s="84" t="str">
        <f>IFERROR(IF(C250="No CAS","",INDEX('DEQ Pollutant List'!$B$7:$B$611,MATCH('3. Pollutant Emissions - EF'!C250,'DEQ Pollutant List'!$A$7:$A$611,0))),"")</f>
        <v/>
      </c>
      <c r="E250" s="117"/>
      <c r="F250" s="118"/>
      <c r="G250" s="117"/>
      <c r="H250" s="118"/>
      <c r="I250" s="119"/>
      <c r="J250" s="79"/>
      <c r="K250" s="88"/>
      <c r="L250" s="120"/>
      <c r="M250" s="71">
        <f>IF(ISBLANK($B250),_xlfn.XLOOKUP($A250,'2. TEUs &amp; Activities - EF'!$A$9:$A$190,'2. TEUs &amp; Activities - EF'!$J$9:$J$190),_xlfn.XLOOKUP($B250,'2. TEUs &amp; Activities - EF'!$B$9:$B$190,'2. TEUs &amp; Activities - EF'!$J$9:$J$190))*'3. Pollutant Emissions - EF'!$I250*IF(OR(ISBLANK($E250),$G250="Yes"),1,$E250)*IF($H250="Yes",1,(1-$F250))</f>
        <v>0</v>
      </c>
      <c r="N250" s="113">
        <f>IF(ISBLANK($B250),_xlfn.XLOOKUP($A250,'2. TEUs &amp; Activities - EF'!$A$9:$A$190,'2. TEUs &amp; Activities - EF'!$M$9:$M$190),_xlfn.XLOOKUP($B250,'2. TEUs &amp; Activities - EF'!$B$9:$B$190,'2. TEUs &amp; Activities - EF'!$M$9:$M$190))*'3. Pollutant Emissions - EF'!$J250*IF(OR(ISBLANK($E250),$G250="Yes"),1,$E250)*IF($H250="Yes",1,(1-$F250))</f>
        <v>0</v>
      </c>
      <c r="O250" s="123" t="str">
        <f>IFERROR(IF(OR($C250="",$C250="No CAS"),INDEX('DEQ Pollutant List'!$D$7:$D$611,MATCH($D250,'DEQ Pollutant List'!$B$7:$B$611,0)),INDEX('DEQ Pollutant List'!$D$7:$D$611,MATCH($C250,'DEQ Pollutant List'!$A$7:$A$611,0))),"")</f>
        <v/>
      </c>
    </row>
    <row r="251" spans="1:15" ht="15" x14ac:dyDescent="0.25">
      <c r="A251" s="113"/>
      <c r="B251" s="71"/>
      <c r="C251" s="114"/>
      <c r="D251" s="84" t="str">
        <f>IFERROR(IF(C251="No CAS","",INDEX('DEQ Pollutant List'!$B$7:$B$611,MATCH('3. Pollutant Emissions - EF'!C251,'DEQ Pollutant List'!$A$7:$A$611,0))),"")</f>
        <v/>
      </c>
      <c r="E251" s="117"/>
      <c r="F251" s="118"/>
      <c r="G251" s="117"/>
      <c r="H251" s="118"/>
      <c r="I251" s="119"/>
      <c r="J251" s="79"/>
      <c r="K251" s="88"/>
      <c r="L251" s="120"/>
      <c r="M251" s="71">
        <f>IF(ISBLANK($B251),_xlfn.XLOOKUP($A251,'2. TEUs &amp; Activities - EF'!$A$9:$A$190,'2. TEUs &amp; Activities - EF'!$J$9:$J$190),_xlfn.XLOOKUP($B251,'2. TEUs &amp; Activities - EF'!$B$9:$B$190,'2. TEUs &amp; Activities - EF'!$J$9:$J$190))*'3. Pollutant Emissions - EF'!$I251*IF(OR(ISBLANK($E251),$G251="Yes"),1,$E251)*IF($H251="Yes",1,(1-$F251))</f>
        <v>0</v>
      </c>
      <c r="N251" s="113">
        <f>IF(ISBLANK($B251),_xlfn.XLOOKUP($A251,'2. TEUs &amp; Activities - EF'!$A$9:$A$190,'2. TEUs &amp; Activities - EF'!$M$9:$M$190),_xlfn.XLOOKUP($B251,'2. TEUs &amp; Activities - EF'!$B$9:$B$190,'2. TEUs &amp; Activities - EF'!$M$9:$M$190))*'3. Pollutant Emissions - EF'!$J251*IF(OR(ISBLANK($E251),$G251="Yes"),1,$E251)*IF($H251="Yes",1,(1-$F251))</f>
        <v>0</v>
      </c>
      <c r="O251" s="123" t="str">
        <f>IFERROR(IF(OR($C251="",$C251="No CAS"),INDEX('DEQ Pollutant List'!$D$7:$D$611,MATCH($D251,'DEQ Pollutant List'!$B$7:$B$611,0)),INDEX('DEQ Pollutant List'!$D$7:$D$611,MATCH($C251,'DEQ Pollutant List'!$A$7:$A$611,0))),"")</f>
        <v/>
      </c>
    </row>
    <row r="252" spans="1:15" ht="15" x14ac:dyDescent="0.25">
      <c r="A252" s="113"/>
      <c r="B252" s="71"/>
      <c r="C252" s="114"/>
      <c r="D252" s="84" t="str">
        <f>IFERROR(IF(C252="No CAS","",INDEX('DEQ Pollutant List'!$B$7:$B$611,MATCH('3. Pollutant Emissions - EF'!C252,'DEQ Pollutant List'!$A$7:$A$611,0))),"")</f>
        <v/>
      </c>
      <c r="E252" s="117"/>
      <c r="F252" s="118"/>
      <c r="G252" s="117"/>
      <c r="H252" s="118"/>
      <c r="I252" s="119"/>
      <c r="J252" s="79"/>
      <c r="K252" s="88"/>
      <c r="L252" s="120"/>
      <c r="M252" s="71">
        <f>IF(ISBLANK($B252),_xlfn.XLOOKUP($A252,'2. TEUs &amp; Activities - EF'!$A$9:$A$190,'2. TEUs &amp; Activities - EF'!$J$9:$J$190),_xlfn.XLOOKUP($B252,'2. TEUs &amp; Activities - EF'!$B$9:$B$190,'2. TEUs &amp; Activities - EF'!$J$9:$J$190))*'3. Pollutant Emissions - EF'!$I252*IF(OR(ISBLANK($E252),$G252="Yes"),1,$E252)*IF($H252="Yes",1,(1-$F252))</f>
        <v>0</v>
      </c>
      <c r="N252" s="113">
        <f>IF(ISBLANK($B252),_xlfn.XLOOKUP($A252,'2. TEUs &amp; Activities - EF'!$A$9:$A$190,'2. TEUs &amp; Activities - EF'!$M$9:$M$190),_xlfn.XLOOKUP($B252,'2. TEUs &amp; Activities - EF'!$B$9:$B$190,'2. TEUs &amp; Activities - EF'!$M$9:$M$190))*'3. Pollutant Emissions - EF'!$J252*IF(OR(ISBLANK($E252),$G252="Yes"),1,$E252)*IF($H252="Yes",1,(1-$F252))</f>
        <v>0</v>
      </c>
      <c r="O252" s="123" t="str">
        <f>IFERROR(IF(OR($C252="",$C252="No CAS"),INDEX('DEQ Pollutant List'!$D$7:$D$611,MATCH($D252,'DEQ Pollutant List'!$B$7:$B$611,0)),INDEX('DEQ Pollutant List'!$D$7:$D$611,MATCH($C252,'DEQ Pollutant List'!$A$7:$A$611,0))),"")</f>
        <v/>
      </c>
    </row>
    <row r="253" spans="1:15" ht="15" x14ac:dyDescent="0.25">
      <c r="A253" s="113"/>
      <c r="B253" s="71"/>
      <c r="C253" s="114"/>
      <c r="D253" s="84" t="str">
        <f>IFERROR(IF(C253="No CAS","",INDEX('DEQ Pollutant List'!$B$7:$B$611,MATCH('3. Pollutant Emissions - EF'!C253,'DEQ Pollutant List'!$A$7:$A$611,0))),"")</f>
        <v/>
      </c>
      <c r="E253" s="117"/>
      <c r="F253" s="118"/>
      <c r="G253" s="117"/>
      <c r="H253" s="118"/>
      <c r="I253" s="119"/>
      <c r="J253" s="79"/>
      <c r="K253" s="88"/>
      <c r="L253" s="120"/>
      <c r="M253" s="71">
        <f>IF(ISBLANK($B253),_xlfn.XLOOKUP($A253,'2. TEUs &amp; Activities - EF'!$A$9:$A$190,'2. TEUs &amp; Activities - EF'!$J$9:$J$190),_xlfn.XLOOKUP($B253,'2. TEUs &amp; Activities - EF'!$B$9:$B$190,'2. TEUs &amp; Activities - EF'!$J$9:$J$190))*'3. Pollutant Emissions - EF'!$I253*IF(OR(ISBLANK($E253),$G253="Yes"),1,$E253)*IF($H253="Yes",1,(1-$F253))</f>
        <v>0</v>
      </c>
      <c r="N253" s="113">
        <f>IF(ISBLANK($B253),_xlfn.XLOOKUP($A253,'2. TEUs &amp; Activities - EF'!$A$9:$A$190,'2. TEUs &amp; Activities - EF'!$M$9:$M$190),_xlfn.XLOOKUP($B253,'2. TEUs &amp; Activities - EF'!$B$9:$B$190,'2. TEUs &amp; Activities - EF'!$M$9:$M$190))*'3. Pollutant Emissions - EF'!$J253*IF(OR(ISBLANK($E253),$G253="Yes"),1,$E253)*IF($H253="Yes",1,(1-$F253))</f>
        <v>0</v>
      </c>
      <c r="O253" s="123" t="str">
        <f>IFERROR(IF(OR($C253="",$C253="No CAS"),INDEX('DEQ Pollutant List'!$D$7:$D$611,MATCH($D253,'DEQ Pollutant List'!$B$7:$B$611,0)),INDEX('DEQ Pollutant List'!$D$7:$D$611,MATCH($C253,'DEQ Pollutant List'!$A$7:$A$611,0))),"")</f>
        <v/>
      </c>
    </row>
    <row r="254" spans="1:15" ht="15" x14ac:dyDescent="0.25">
      <c r="A254" s="113"/>
      <c r="B254" s="71"/>
      <c r="C254" s="114"/>
      <c r="D254" s="84" t="str">
        <f>IFERROR(IF(C254="No CAS","",INDEX('DEQ Pollutant List'!$B$7:$B$611,MATCH('3. Pollutant Emissions - EF'!C254,'DEQ Pollutant List'!$A$7:$A$611,0))),"")</f>
        <v/>
      </c>
      <c r="E254" s="117"/>
      <c r="F254" s="118"/>
      <c r="G254" s="117"/>
      <c r="H254" s="118"/>
      <c r="I254" s="119"/>
      <c r="J254" s="79"/>
      <c r="K254" s="88"/>
      <c r="L254" s="120"/>
      <c r="M254" s="71">
        <f>IF(ISBLANK($B254),_xlfn.XLOOKUP($A254,'2. TEUs &amp; Activities - EF'!$A$9:$A$190,'2. TEUs &amp; Activities - EF'!$J$9:$J$190),_xlfn.XLOOKUP($B254,'2. TEUs &amp; Activities - EF'!$B$9:$B$190,'2. TEUs &amp; Activities - EF'!$J$9:$J$190))*'3. Pollutant Emissions - EF'!$I254*IF(OR(ISBLANK($E254),$G254="Yes"),1,$E254)*IF($H254="Yes",1,(1-$F254))</f>
        <v>0</v>
      </c>
      <c r="N254" s="113">
        <f>IF(ISBLANK($B254),_xlfn.XLOOKUP($A254,'2. TEUs &amp; Activities - EF'!$A$9:$A$190,'2. TEUs &amp; Activities - EF'!$M$9:$M$190),_xlfn.XLOOKUP($B254,'2. TEUs &amp; Activities - EF'!$B$9:$B$190,'2. TEUs &amp; Activities - EF'!$M$9:$M$190))*'3. Pollutant Emissions - EF'!$J254*IF(OR(ISBLANK($E254),$G254="Yes"),1,$E254)*IF($H254="Yes",1,(1-$F254))</f>
        <v>0</v>
      </c>
      <c r="O254" s="123" t="str">
        <f>IFERROR(IF(OR($C254="",$C254="No CAS"),INDEX('DEQ Pollutant List'!$D$7:$D$611,MATCH($D254,'DEQ Pollutant List'!$B$7:$B$611,0)),INDEX('DEQ Pollutant List'!$D$7:$D$611,MATCH($C254,'DEQ Pollutant List'!$A$7:$A$611,0))),"")</f>
        <v/>
      </c>
    </row>
    <row r="255" spans="1:15" ht="15" x14ac:dyDescent="0.25">
      <c r="A255" s="113"/>
      <c r="B255" s="71"/>
      <c r="C255" s="114"/>
      <c r="D255" s="84" t="str">
        <f>IFERROR(IF(C255="No CAS","",INDEX('DEQ Pollutant List'!$B$7:$B$611,MATCH('3. Pollutant Emissions - EF'!C255,'DEQ Pollutant List'!$A$7:$A$611,0))),"")</f>
        <v/>
      </c>
      <c r="E255" s="117"/>
      <c r="F255" s="118"/>
      <c r="G255" s="117"/>
      <c r="H255" s="118"/>
      <c r="I255" s="119"/>
      <c r="J255" s="79"/>
      <c r="K255" s="88"/>
      <c r="L255" s="120"/>
      <c r="M255" s="71">
        <f>IF(ISBLANK($B255),_xlfn.XLOOKUP($A255,'2. TEUs &amp; Activities - EF'!$A$9:$A$190,'2. TEUs &amp; Activities - EF'!$J$9:$J$190),_xlfn.XLOOKUP($B255,'2. TEUs &amp; Activities - EF'!$B$9:$B$190,'2. TEUs &amp; Activities - EF'!$J$9:$J$190))*'3. Pollutant Emissions - EF'!$I255*IF(OR(ISBLANK($E255),$G255="Yes"),1,$E255)*IF($H255="Yes",1,(1-$F255))</f>
        <v>0</v>
      </c>
      <c r="N255" s="113">
        <f>IF(ISBLANK($B255),_xlfn.XLOOKUP($A255,'2. TEUs &amp; Activities - EF'!$A$9:$A$190,'2. TEUs &amp; Activities - EF'!$M$9:$M$190),_xlfn.XLOOKUP($B255,'2. TEUs &amp; Activities - EF'!$B$9:$B$190,'2. TEUs &amp; Activities - EF'!$M$9:$M$190))*'3. Pollutant Emissions - EF'!$J255*IF(OR(ISBLANK($E255),$G255="Yes"),1,$E255)*IF($H255="Yes",1,(1-$F255))</f>
        <v>0</v>
      </c>
      <c r="O255" s="123" t="str">
        <f>IFERROR(IF(OR($C255="",$C255="No CAS"),INDEX('DEQ Pollutant List'!$D$7:$D$611,MATCH($D255,'DEQ Pollutant List'!$B$7:$B$611,0)),INDEX('DEQ Pollutant List'!$D$7:$D$611,MATCH($C255,'DEQ Pollutant List'!$A$7:$A$611,0))),"")</f>
        <v/>
      </c>
    </row>
    <row r="256" spans="1:15" ht="15" x14ac:dyDescent="0.25">
      <c r="A256" s="113"/>
      <c r="B256" s="71"/>
      <c r="C256" s="114"/>
      <c r="D256" s="84" t="str">
        <f>IFERROR(IF(C256="No CAS","",INDEX('DEQ Pollutant List'!$B$7:$B$611,MATCH('3. Pollutant Emissions - EF'!C256,'DEQ Pollutant List'!$A$7:$A$611,0))),"")</f>
        <v/>
      </c>
      <c r="E256" s="117"/>
      <c r="F256" s="118"/>
      <c r="G256" s="117"/>
      <c r="H256" s="118"/>
      <c r="I256" s="119"/>
      <c r="J256" s="79"/>
      <c r="K256" s="88"/>
      <c r="L256" s="120"/>
      <c r="M256" s="71">
        <f>IF(ISBLANK($B256),_xlfn.XLOOKUP($A256,'2. TEUs &amp; Activities - EF'!$A$9:$A$190,'2. TEUs &amp; Activities - EF'!$J$9:$J$190),_xlfn.XLOOKUP($B256,'2. TEUs &amp; Activities - EF'!$B$9:$B$190,'2. TEUs &amp; Activities - EF'!$J$9:$J$190))*'3. Pollutant Emissions - EF'!$I256*IF(OR(ISBLANK($E256),$G256="Yes"),1,$E256)*IF($H256="Yes",1,(1-$F256))</f>
        <v>0</v>
      </c>
      <c r="N256" s="113">
        <f>IF(ISBLANK($B256),_xlfn.XLOOKUP($A256,'2. TEUs &amp; Activities - EF'!$A$9:$A$190,'2. TEUs &amp; Activities - EF'!$M$9:$M$190),_xlfn.XLOOKUP($B256,'2. TEUs &amp; Activities - EF'!$B$9:$B$190,'2. TEUs &amp; Activities - EF'!$M$9:$M$190))*'3. Pollutant Emissions - EF'!$J256*IF(OR(ISBLANK($E256),$G256="Yes"),1,$E256)*IF($H256="Yes",1,(1-$F256))</f>
        <v>0</v>
      </c>
      <c r="O256" s="123" t="str">
        <f>IFERROR(IF(OR($C256="",$C256="No CAS"),INDEX('DEQ Pollutant List'!$D$7:$D$611,MATCH($D256,'DEQ Pollutant List'!$B$7:$B$611,0)),INDEX('DEQ Pollutant List'!$D$7:$D$611,MATCH($C256,'DEQ Pollutant List'!$A$7:$A$611,0))),"")</f>
        <v/>
      </c>
    </row>
    <row r="257" spans="1:15" ht="15" x14ac:dyDescent="0.25">
      <c r="A257" s="113"/>
      <c r="B257" s="71"/>
      <c r="C257" s="114"/>
      <c r="D257" s="84" t="str">
        <f>IFERROR(IF(C257="No CAS","",INDEX('DEQ Pollutant List'!$B$7:$B$611,MATCH('3. Pollutant Emissions - EF'!C257,'DEQ Pollutant List'!$A$7:$A$611,0))),"")</f>
        <v/>
      </c>
      <c r="E257" s="117"/>
      <c r="F257" s="118"/>
      <c r="G257" s="117"/>
      <c r="H257" s="118"/>
      <c r="I257" s="119"/>
      <c r="J257" s="79"/>
      <c r="K257" s="88"/>
      <c r="L257" s="120"/>
      <c r="M257" s="71">
        <f>IF(ISBLANK($B257),_xlfn.XLOOKUP($A257,'2. TEUs &amp; Activities - EF'!$A$9:$A$190,'2. TEUs &amp; Activities - EF'!$J$9:$J$190),_xlfn.XLOOKUP($B257,'2. TEUs &amp; Activities - EF'!$B$9:$B$190,'2. TEUs &amp; Activities - EF'!$J$9:$J$190))*'3. Pollutant Emissions - EF'!$I257*IF(OR(ISBLANK($E257),$G257="Yes"),1,$E257)*IF($H257="Yes",1,(1-$F257))</f>
        <v>0</v>
      </c>
      <c r="N257" s="113">
        <f>IF(ISBLANK($B257),_xlfn.XLOOKUP($A257,'2. TEUs &amp; Activities - EF'!$A$9:$A$190,'2. TEUs &amp; Activities - EF'!$M$9:$M$190),_xlfn.XLOOKUP($B257,'2. TEUs &amp; Activities - EF'!$B$9:$B$190,'2. TEUs &amp; Activities - EF'!$M$9:$M$190))*'3. Pollutant Emissions - EF'!$J257*IF(OR(ISBLANK($E257),$G257="Yes"),1,$E257)*IF($H257="Yes",1,(1-$F257))</f>
        <v>0</v>
      </c>
      <c r="O257" s="123" t="str">
        <f>IFERROR(IF(OR($C257="",$C257="No CAS"),INDEX('DEQ Pollutant List'!$D$7:$D$611,MATCH($D257,'DEQ Pollutant List'!$B$7:$B$611,0)),INDEX('DEQ Pollutant List'!$D$7:$D$611,MATCH($C257,'DEQ Pollutant List'!$A$7:$A$611,0))),"")</f>
        <v/>
      </c>
    </row>
    <row r="258" spans="1:15" ht="15" x14ac:dyDescent="0.25">
      <c r="A258" s="113"/>
      <c r="B258" s="71"/>
      <c r="C258" s="114"/>
      <c r="D258" s="84" t="str">
        <f>IFERROR(IF(C258="No CAS","",INDEX('DEQ Pollutant List'!$B$7:$B$611,MATCH('3. Pollutant Emissions - EF'!C258,'DEQ Pollutant List'!$A$7:$A$611,0))),"")</f>
        <v/>
      </c>
      <c r="E258" s="117"/>
      <c r="F258" s="118"/>
      <c r="G258" s="117"/>
      <c r="H258" s="118"/>
      <c r="I258" s="119"/>
      <c r="J258" s="79"/>
      <c r="K258" s="88"/>
      <c r="L258" s="120"/>
      <c r="M258" s="71">
        <f>IF(ISBLANK($B258),_xlfn.XLOOKUP($A258,'2. TEUs &amp; Activities - EF'!$A$9:$A$190,'2. TEUs &amp; Activities - EF'!$J$9:$J$190),_xlfn.XLOOKUP($B258,'2. TEUs &amp; Activities - EF'!$B$9:$B$190,'2. TEUs &amp; Activities - EF'!$J$9:$J$190))*'3. Pollutant Emissions - EF'!$I258*IF(OR(ISBLANK($E258),$G258="Yes"),1,$E258)*IF($H258="Yes",1,(1-$F258))</f>
        <v>0</v>
      </c>
      <c r="N258" s="113">
        <f>IF(ISBLANK($B258),_xlfn.XLOOKUP($A258,'2. TEUs &amp; Activities - EF'!$A$9:$A$190,'2. TEUs &amp; Activities - EF'!$M$9:$M$190),_xlfn.XLOOKUP($B258,'2. TEUs &amp; Activities - EF'!$B$9:$B$190,'2. TEUs &amp; Activities - EF'!$M$9:$M$190))*'3. Pollutant Emissions - EF'!$J258*IF(OR(ISBLANK($E258),$G258="Yes"),1,$E258)*IF($H258="Yes",1,(1-$F258))</f>
        <v>0</v>
      </c>
      <c r="O258" s="123" t="str">
        <f>IFERROR(IF(OR($C258="",$C258="No CAS"),INDEX('DEQ Pollutant List'!$D$7:$D$611,MATCH($D258,'DEQ Pollutant List'!$B$7:$B$611,0)),INDEX('DEQ Pollutant List'!$D$7:$D$611,MATCH($C258,'DEQ Pollutant List'!$A$7:$A$611,0))),"")</f>
        <v/>
      </c>
    </row>
    <row r="259" spans="1:15" ht="15" x14ac:dyDescent="0.25">
      <c r="A259" s="113"/>
      <c r="B259" s="71"/>
      <c r="C259" s="114"/>
      <c r="D259" s="84" t="str">
        <f>IFERROR(IF(C259="No CAS","",INDEX('DEQ Pollutant List'!$B$7:$B$611,MATCH('3. Pollutant Emissions - EF'!C259,'DEQ Pollutant List'!$A$7:$A$611,0))),"")</f>
        <v/>
      </c>
      <c r="E259" s="117"/>
      <c r="F259" s="118"/>
      <c r="G259" s="117"/>
      <c r="H259" s="118"/>
      <c r="I259" s="119"/>
      <c r="J259" s="79"/>
      <c r="K259" s="88"/>
      <c r="L259" s="120"/>
      <c r="M259" s="71">
        <f>IF(ISBLANK($B259),_xlfn.XLOOKUP($A259,'2. TEUs &amp; Activities - EF'!$A$9:$A$190,'2. TEUs &amp; Activities - EF'!$J$9:$J$190),_xlfn.XLOOKUP($B259,'2. TEUs &amp; Activities - EF'!$B$9:$B$190,'2. TEUs &amp; Activities - EF'!$J$9:$J$190))*'3. Pollutant Emissions - EF'!$I259*IF(OR(ISBLANK($E259),$G259="Yes"),1,$E259)*IF($H259="Yes",1,(1-$F259))</f>
        <v>0</v>
      </c>
      <c r="N259" s="113">
        <f>IF(ISBLANK($B259),_xlfn.XLOOKUP($A259,'2. TEUs &amp; Activities - EF'!$A$9:$A$190,'2. TEUs &amp; Activities - EF'!$M$9:$M$190),_xlfn.XLOOKUP($B259,'2. TEUs &amp; Activities - EF'!$B$9:$B$190,'2. TEUs &amp; Activities - EF'!$M$9:$M$190))*'3. Pollutant Emissions - EF'!$J259*IF(OR(ISBLANK($E259),$G259="Yes"),1,$E259)*IF($H259="Yes",1,(1-$F259))</f>
        <v>0</v>
      </c>
      <c r="O259" s="123" t="str">
        <f>IFERROR(IF(OR($C259="",$C259="No CAS"),INDEX('DEQ Pollutant List'!$D$7:$D$611,MATCH($D259,'DEQ Pollutant List'!$B$7:$B$611,0)),INDEX('DEQ Pollutant List'!$D$7:$D$611,MATCH($C259,'DEQ Pollutant List'!$A$7:$A$611,0))),"")</f>
        <v/>
      </c>
    </row>
    <row r="260" spans="1:15" ht="15" x14ac:dyDescent="0.25">
      <c r="A260" s="113"/>
      <c r="B260" s="71"/>
      <c r="C260" s="114"/>
      <c r="D260" s="84" t="str">
        <f>IFERROR(IF(C260="No CAS","",INDEX('DEQ Pollutant List'!$B$7:$B$611,MATCH('3. Pollutant Emissions - EF'!C260,'DEQ Pollutant List'!$A$7:$A$611,0))),"")</f>
        <v/>
      </c>
      <c r="E260" s="117"/>
      <c r="F260" s="118"/>
      <c r="G260" s="117"/>
      <c r="H260" s="118"/>
      <c r="I260" s="119"/>
      <c r="J260" s="79"/>
      <c r="K260" s="88"/>
      <c r="L260" s="120"/>
      <c r="M260" s="71">
        <f>IF(ISBLANK($B260),_xlfn.XLOOKUP($A260,'2. TEUs &amp; Activities - EF'!$A$9:$A$190,'2. TEUs &amp; Activities - EF'!$J$9:$J$190),_xlfn.XLOOKUP($B260,'2. TEUs &amp; Activities - EF'!$B$9:$B$190,'2. TEUs &amp; Activities - EF'!$J$9:$J$190))*'3. Pollutant Emissions - EF'!$I260*IF(OR(ISBLANK($E260),$G260="Yes"),1,$E260)*IF($H260="Yes",1,(1-$F260))</f>
        <v>0</v>
      </c>
      <c r="N260" s="113">
        <f>IF(ISBLANK($B260),_xlfn.XLOOKUP($A260,'2. TEUs &amp; Activities - EF'!$A$9:$A$190,'2. TEUs &amp; Activities - EF'!$M$9:$M$190),_xlfn.XLOOKUP($B260,'2. TEUs &amp; Activities - EF'!$B$9:$B$190,'2. TEUs &amp; Activities - EF'!$M$9:$M$190))*'3. Pollutant Emissions - EF'!$J260*IF(OR(ISBLANK($E260),$G260="Yes"),1,$E260)*IF($H260="Yes",1,(1-$F260))</f>
        <v>0</v>
      </c>
      <c r="O260" s="123" t="str">
        <f>IFERROR(IF(OR($C260="",$C260="No CAS"),INDEX('DEQ Pollutant List'!$D$7:$D$611,MATCH($D260,'DEQ Pollutant List'!$B$7:$B$611,0)),INDEX('DEQ Pollutant List'!$D$7:$D$611,MATCH($C260,'DEQ Pollutant List'!$A$7:$A$611,0))),"")</f>
        <v/>
      </c>
    </row>
    <row r="261" spans="1:15" ht="15" x14ac:dyDescent="0.25">
      <c r="A261" s="113"/>
      <c r="B261" s="71"/>
      <c r="C261" s="114"/>
      <c r="D261" s="84" t="str">
        <f>IFERROR(IF(C261="No CAS","",INDEX('DEQ Pollutant List'!$B$7:$B$611,MATCH('3. Pollutant Emissions - EF'!C261,'DEQ Pollutant List'!$A$7:$A$611,0))),"")</f>
        <v/>
      </c>
      <c r="E261" s="117"/>
      <c r="F261" s="118"/>
      <c r="G261" s="117"/>
      <c r="H261" s="118"/>
      <c r="I261" s="119"/>
      <c r="J261" s="79"/>
      <c r="K261" s="88"/>
      <c r="L261" s="120"/>
      <c r="M261" s="71">
        <f>IF(ISBLANK($B261),_xlfn.XLOOKUP($A261,'2. TEUs &amp; Activities - EF'!$A$9:$A$190,'2. TEUs &amp; Activities - EF'!$J$9:$J$190),_xlfn.XLOOKUP($B261,'2. TEUs &amp; Activities - EF'!$B$9:$B$190,'2. TEUs &amp; Activities - EF'!$J$9:$J$190))*'3. Pollutant Emissions - EF'!$I261*IF(OR(ISBLANK($E261),$G261="Yes"),1,$E261)*IF($H261="Yes",1,(1-$F261))</f>
        <v>0</v>
      </c>
      <c r="N261" s="113">
        <f>IF(ISBLANK($B261),_xlfn.XLOOKUP($A261,'2. TEUs &amp; Activities - EF'!$A$9:$A$190,'2. TEUs &amp; Activities - EF'!$M$9:$M$190),_xlfn.XLOOKUP($B261,'2. TEUs &amp; Activities - EF'!$B$9:$B$190,'2. TEUs &amp; Activities - EF'!$M$9:$M$190))*'3. Pollutant Emissions - EF'!$J261*IF(OR(ISBLANK($E261),$G261="Yes"),1,$E261)*IF($H261="Yes",1,(1-$F261))</f>
        <v>0</v>
      </c>
      <c r="O261" s="123" t="str">
        <f>IFERROR(IF(OR($C261="",$C261="No CAS"),INDEX('DEQ Pollutant List'!$D$7:$D$611,MATCH($D261,'DEQ Pollutant List'!$B$7:$B$611,0)),INDEX('DEQ Pollutant List'!$D$7:$D$611,MATCH($C261,'DEQ Pollutant List'!$A$7:$A$611,0))),"")</f>
        <v/>
      </c>
    </row>
    <row r="262" spans="1:15" ht="15" x14ac:dyDescent="0.25">
      <c r="A262" s="113"/>
      <c r="B262" s="71"/>
      <c r="C262" s="114"/>
      <c r="D262" s="84" t="str">
        <f>IFERROR(IF(C262="No CAS","",INDEX('DEQ Pollutant List'!$B$7:$B$611,MATCH('3. Pollutant Emissions - EF'!C262,'DEQ Pollutant List'!$A$7:$A$611,0))),"")</f>
        <v/>
      </c>
      <c r="E262" s="117"/>
      <c r="F262" s="118"/>
      <c r="G262" s="117"/>
      <c r="H262" s="118"/>
      <c r="I262" s="119"/>
      <c r="J262" s="79"/>
      <c r="K262" s="88"/>
      <c r="L262" s="120"/>
      <c r="M262" s="71">
        <f>IF(ISBLANK($B262),_xlfn.XLOOKUP($A262,'2. TEUs &amp; Activities - EF'!$A$9:$A$190,'2. TEUs &amp; Activities - EF'!$J$9:$J$190),_xlfn.XLOOKUP($B262,'2. TEUs &amp; Activities - EF'!$B$9:$B$190,'2. TEUs &amp; Activities - EF'!$J$9:$J$190))*'3. Pollutant Emissions - EF'!$I262*IF(OR(ISBLANK($E262),$G262="Yes"),1,$E262)*IF($H262="Yes",1,(1-$F262))</f>
        <v>0</v>
      </c>
      <c r="N262" s="113">
        <f>IF(ISBLANK($B262),_xlfn.XLOOKUP($A262,'2. TEUs &amp; Activities - EF'!$A$9:$A$190,'2. TEUs &amp; Activities - EF'!$M$9:$M$190),_xlfn.XLOOKUP($B262,'2. TEUs &amp; Activities - EF'!$B$9:$B$190,'2. TEUs &amp; Activities - EF'!$M$9:$M$190))*'3. Pollutant Emissions - EF'!$J262*IF(OR(ISBLANK($E262),$G262="Yes"),1,$E262)*IF($H262="Yes",1,(1-$F262))</f>
        <v>0</v>
      </c>
      <c r="O262" s="123" t="str">
        <f>IFERROR(IF(OR($C262="",$C262="No CAS"),INDEX('DEQ Pollutant List'!$D$7:$D$611,MATCH($D262,'DEQ Pollutant List'!$B$7:$B$611,0)),INDEX('DEQ Pollutant List'!$D$7:$D$611,MATCH($C262,'DEQ Pollutant List'!$A$7:$A$611,0))),"")</f>
        <v/>
      </c>
    </row>
    <row r="263" spans="1:15" ht="15" x14ac:dyDescent="0.25">
      <c r="A263" s="113"/>
      <c r="B263" s="71"/>
      <c r="C263" s="114"/>
      <c r="D263" s="84" t="str">
        <f>IFERROR(IF(C263="No CAS","",INDEX('DEQ Pollutant List'!$B$7:$B$611,MATCH('3. Pollutant Emissions - EF'!C263,'DEQ Pollutant List'!$A$7:$A$611,0))),"")</f>
        <v/>
      </c>
      <c r="E263" s="117"/>
      <c r="F263" s="118"/>
      <c r="G263" s="117"/>
      <c r="H263" s="118"/>
      <c r="I263" s="119"/>
      <c r="J263" s="79"/>
      <c r="K263" s="88"/>
      <c r="L263" s="120"/>
      <c r="M263" s="71">
        <f>IF(ISBLANK($B263),_xlfn.XLOOKUP($A263,'2. TEUs &amp; Activities - EF'!$A$9:$A$190,'2. TEUs &amp; Activities - EF'!$J$9:$J$190),_xlfn.XLOOKUP($B263,'2. TEUs &amp; Activities - EF'!$B$9:$B$190,'2. TEUs &amp; Activities - EF'!$J$9:$J$190))*'3. Pollutant Emissions - EF'!$I263*IF(OR(ISBLANK($E263),$G263="Yes"),1,$E263)*IF($H263="Yes",1,(1-$F263))</f>
        <v>0</v>
      </c>
      <c r="N263" s="113">
        <f>IF(ISBLANK($B263),_xlfn.XLOOKUP($A263,'2. TEUs &amp; Activities - EF'!$A$9:$A$190,'2. TEUs &amp; Activities - EF'!$M$9:$M$190),_xlfn.XLOOKUP($B263,'2. TEUs &amp; Activities - EF'!$B$9:$B$190,'2. TEUs &amp; Activities - EF'!$M$9:$M$190))*'3. Pollutant Emissions - EF'!$J263*IF(OR(ISBLANK($E263),$G263="Yes"),1,$E263)*IF($H263="Yes",1,(1-$F263))</f>
        <v>0</v>
      </c>
      <c r="O263" s="123" t="str">
        <f>IFERROR(IF(OR($C263="",$C263="No CAS"),INDEX('DEQ Pollutant List'!$D$7:$D$611,MATCH($D263,'DEQ Pollutant List'!$B$7:$B$611,0)),INDEX('DEQ Pollutant List'!$D$7:$D$611,MATCH($C263,'DEQ Pollutant List'!$A$7:$A$611,0))),"")</f>
        <v/>
      </c>
    </row>
    <row r="264" spans="1:15" ht="15" x14ac:dyDescent="0.25">
      <c r="A264" s="113"/>
      <c r="B264" s="71"/>
      <c r="C264" s="114"/>
      <c r="D264" s="84" t="str">
        <f>IFERROR(IF(C264="No CAS","",INDEX('DEQ Pollutant List'!$B$7:$B$611,MATCH('3. Pollutant Emissions - EF'!C264,'DEQ Pollutant List'!$A$7:$A$611,0))),"")</f>
        <v/>
      </c>
      <c r="E264" s="117"/>
      <c r="F264" s="118"/>
      <c r="G264" s="117"/>
      <c r="H264" s="118"/>
      <c r="I264" s="119"/>
      <c r="J264" s="79"/>
      <c r="K264" s="88"/>
      <c r="L264" s="120"/>
      <c r="M264" s="71">
        <f>IF(ISBLANK($B264),_xlfn.XLOOKUP($A264,'2. TEUs &amp; Activities - EF'!$A$9:$A$190,'2. TEUs &amp; Activities - EF'!$J$9:$J$190),_xlfn.XLOOKUP($B264,'2. TEUs &amp; Activities - EF'!$B$9:$B$190,'2. TEUs &amp; Activities - EF'!$J$9:$J$190))*'3. Pollutant Emissions - EF'!$I264*IF(OR(ISBLANK($E264),$G264="Yes"),1,$E264)*IF($H264="Yes",1,(1-$F264))</f>
        <v>0</v>
      </c>
      <c r="N264" s="113">
        <f>IF(ISBLANK($B264),_xlfn.XLOOKUP($A264,'2. TEUs &amp; Activities - EF'!$A$9:$A$190,'2. TEUs &amp; Activities - EF'!$M$9:$M$190),_xlfn.XLOOKUP($B264,'2. TEUs &amp; Activities - EF'!$B$9:$B$190,'2. TEUs &amp; Activities - EF'!$M$9:$M$190))*'3. Pollutant Emissions - EF'!$J264*IF(OR(ISBLANK($E264),$G264="Yes"),1,$E264)*IF($H264="Yes",1,(1-$F264))</f>
        <v>0</v>
      </c>
      <c r="O264" s="123" t="str">
        <f>IFERROR(IF(OR($C264="",$C264="No CAS"),INDEX('DEQ Pollutant List'!$D$7:$D$611,MATCH($D264,'DEQ Pollutant List'!$B$7:$B$611,0)),INDEX('DEQ Pollutant List'!$D$7:$D$611,MATCH($C264,'DEQ Pollutant List'!$A$7:$A$611,0))),"")</f>
        <v/>
      </c>
    </row>
    <row r="265" spans="1:15" ht="15" x14ac:dyDescent="0.25">
      <c r="A265" s="113"/>
      <c r="B265" s="71"/>
      <c r="C265" s="114"/>
      <c r="D265" s="84" t="str">
        <f>IFERROR(IF(C265="No CAS","",INDEX('DEQ Pollutant List'!$B$7:$B$611,MATCH('3. Pollutant Emissions - EF'!C265,'DEQ Pollutant List'!$A$7:$A$611,0))),"")</f>
        <v/>
      </c>
      <c r="E265" s="117"/>
      <c r="F265" s="118"/>
      <c r="G265" s="117"/>
      <c r="H265" s="118"/>
      <c r="I265" s="119"/>
      <c r="J265" s="79"/>
      <c r="K265" s="88"/>
      <c r="L265" s="120"/>
      <c r="M265" s="71">
        <f>IF(ISBLANK($B265),_xlfn.XLOOKUP($A265,'2. TEUs &amp; Activities - EF'!$A$9:$A$190,'2. TEUs &amp; Activities - EF'!$J$9:$J$190),_xlfn.XLOOKUP($B265,'2. TEUs &amp; Activities - EF'!$B$9:$B$190,'2. TEUs &amp; Activities - EF'!$J$9:$J$190))*'3. Pollutant Emissions - EF'!$I265*IF(OR(ISBLANK($E265),$G265="Yes"),1,$E265)*IF($H265="Yes",1,(1-$F265))</f>
        <v>0</v>
      </c>
      <c r="N265" s="113">
        <f>IF(ISBLANK($B265),_xlfn.XLOOKUP($A265,'2. TEUs &amp; Activities - EF'!$A$9:$A$190,'2. TEUs &amp; Activities - EF'!$M$9:$M$190),_xlfn.XLOOKUP($B265,'2. TEUs &amp; Activities - EF'!$B$9:$B$190,'2. TEUs &amp; Activities - EF'!$M$9:$M$190))*'3. Pollutant Emissions - EF'!$J265*IF(OR(ISBLANK($E265),$G265="Yes"),1,$E265)*IF($H265="Yes",1,(1-$F265))</f>
        <v>0</v>
      </c>
      <c r="O265" s="123" t="str">
        <f>IFERROR(IF(OR($C265="",$C265="No CAS"),INDEX('DEQ Pollutant List'!$D$7:$D$611,MATCH($D265,'DEQ Pollutant List'!$B$7:$B$611,0)),INDEX('DEQ Pollutant List'!$D$7:$D$611,MATCH($C265,'DEQ Pollutant List'!$A$7:$A$611,0))),"")</f>
        <v/>
      </c>
    </row>
    <row r="266" spans="1:15" ht="15" x14ac:dyDescent="0.25">
      <c r="A266" s="113"/>
      <c r="B266" s="71"/>
      <c r="C266" s="114"/>
      <c r="D266" s="84" t="str">
        <f>IFERROR(IF(C266="No CAS","",INDEX('DEQ Pollutant List'!$B$7:$B$611,MATCH('3. Pollutant Emissions - EF'!C266,'DEQ Pollutant List'!$A$7:$A$611,0))),"")</f>
        <v/>
      </c>
      <c r="E266" s="117"/>
      <c r="F266" s="118"/>
      <c r="G266" s="117"/>
      <c r="H266" s="118"/>
      <c r="I266" s="119"/>
      <c r="J266" s="79"/>
      <c r="K266" s="88"/>
      <c r="L266" s="120"/>
      <c r="M266" s="71">
        <f>IF(ISBLANK($B266),_xlfn.XLOOKUP($A266,'2. TEUs &amp; Activities - EF'!$A$9:$A$190,'2. TEUs &amp; Activities - EF'!$J$9:$J$190),_xlfn.XLOOKUP($B266,'2. TEUs &amp; Activities - EF'!$B$9:$B$190,'2. TEUs &amp; Activities - EF'!$J$9:$J$190))*'3. Pollutant Emissions - EF'!$I266*IF(OR(ISBLANK($E266),$G266="Yes"),1,$E266)*IF($H266="Yes",1,(1-$F266))</f>
        <v>0</v>
      </c>
      <c r="N266" s="113">
        <f>IF(ISBLANK($B266),_xlfn.XLOOKUP($A266,'2. TEUs &amp; Activities - EF'!$A$9:$A$190,'2. TEUs &amp; Activities - EF'!$M$9:$M$190),_xlfn.XLOOKUP($B266,'2. TEUs &amp; Activities - EF'!$B$9:$B$190,'2. TEUs &amp; Activities - EF'!$M$9:$M$190))*'3. Pollutant Emissions - EF'!$J266*IF(OR(ISBLANK($E266),$G266="Yes"),1,$E266)*IF($H266="Yes",1,(1-$F266))</f>
        <v>0</v>
      </c>
      <c r="O266" s="123" t="str">
        <f>IFERROR(IF(OR($C266="",$C266="No CAS"),INDEX('DEQ Pollutant List'!$D$7:$D$611,MATCH($D266,'DEQ Pollutant List'!$B$7:$B$611,0)),INDEX('DEQ Pollutant List'!$D$7:$D$611,MATCH($C266,'DEQ Pollutant List'!$A$7:$A$611,0))),"")</f>
        <v/>
      </c>
    </row>
    <row r="267" spans="1:15" ht="15" x14ac:dyDescent="0.25">
      <c r="A267" s="113"/>
      <c r="B267" s="71"/>
      <c r="C267" s="114"/>
      <c r="D267" s="84" t="str">
        <f>IFERROR(IF(C267="No CAS","",INDEX('DEQ Pollutant List'!$B$7:$B$611,MATCH('3. Pollutant Emissions - EF'!C267,'DEQ Pollutant List'!$A$7:$A$611,0))),"")</f>
        <v/>
      </c>
      <c r="E267" s="117"/>
      <c r="F267" s="118"/>
      <c r="G267" s="117"/>
      <c r="H267" s="118"/>
      <c r="I267" s="119"/>
      <c r="J267" s="79"/>
      <c r="K267" s="88"/>
      <c r="L267" s="120"/>
      <c r="M267" s="71">
        <f>IF(ISBLANK($B267),_xlfn.XLOOKUP($A267,'2. TEUs &amp; Activities - EF'!$A$9:$A$190,'2. TEUs &amp; Activities - EF'!$J$9:$J$190),_xlfn.XLOOKUP($B267,'2. TEUs &amp; Activities - EF'!$B$9:$B$190,'2. TEUs &amp; Activities - EF'!$J$9:$J$190))*'3. Pollutant Emissions - EF'!$I267*IF(OR(ISBLANK($E267),$G267="Yes"),1,$E267)*IF($H267="Yes",1,(1-$F267))</f>
        <v>0</v>
      </c>
      <c r="N267" s="113">
        <f>IF(ISBLANK($B267),_xlfn.XLOOKUP($A267,'2. TEUs &amp; Activities - EF'!$A$9:$A$190,'2. TEUs &amp; Activities - EF'!$M$9:$M$190),_xlfn.XLOOKUP($B267,'2. TEUs &amp; Activities - EF'!$B$9:$B$190,'2. TEUs &amp; Activities - EF'!$M$9:$M$190))*'3. Pollutant Emissions - EF'!$J267*IF(OR(ISBLANK($E267),$G267="Yes"),1,$E267)*IF($H267="Yes",1,(1-$F267))</f>
        <v>0</v>
      </c>
      <c r="O267" s="123" t="str">
        <f>IFERROR(IF(OR($C267="",$C267="No CAS"),INDEX('DEQ Pollutant List'!$D$7:$D$611,MATCH($D267,'DEQ Pollutant List'!$B$7:$B$611,0)),INDEX('DEQ Pollutant List'!$D$7:$D$611,MATCH($C267,'DEQ Pollutant List'!$A$7:$A$611,0))),"")</f>
        <v/>
      </c>
    </row>
    <row r="268" spans="1:15" ht="15" x14ac:dyDescent="0.25">
      <c r="A268" s="113"/>
      <c r="B268" s="71"/>
      <c r="C268" s="114"/>
      <c r="D268" s="84" t="str">
        <f>IFERROR(IF(C268="No CAS","",INDEX('DEQ Pollutant List'!$B$7:$B$611,MATCH('3. Pollutant Emissions - EF'!C268,'DEQ Pollutant List'!$A$7:$A$611,0))),"")</f>
        <v/>
      </c>
      <c r="E268" s="117"/>
      <c r="F268" s="118"/>
      <c r="G268" s="117"/>
      <c r="H268" s="118"/>
      <c r="I268" s="119"/>
      <c r="J268" s="79"/>
      <c r="K268" s="88"/>
      <c r="L268" s="120"/>
      <c r="M268" s="71">
        <f>IF(ISBLANK($B268),_xlfn.XLOOKUP($A268,'2. TEUs &amp; Activities - EF'!$A$9:$A$190,'2. TEUs &amp; Activities - EF'!$J$9:$J$190),_xlfn.XLOOKUP($B268,'2. TEUs &amp; Activities - EF'!$B$9:$B$190,'2. TEUs &amp; Activities - EF'!$J$9:$J$190))*'3. Pollutant Emissions - EF'!$I268*IF(OR(ISBLANK($E268),$G268="Yes"),1,$E268)*IF($H268="Yes",1,(1-$F268))</f>
        <v>0</v>
      </c>
      <c r="N268" s="113">
        <f>IF(ISBLANK($B268),_xlfn.XLOOKUP($A268,'2. TEUs &amp; Activities - EF'!$A$9:$A$190,'2. TEUs &amp; Activities - EF'!$M$9:$M$190),_xlfn.XLOOKUP($B268,'2. TEUs &amp; Activities - EF'!$B$9:$B$190,'2. TEUs &amp; Activities - EF'!$M$9:$M$190))*'3. Pollutant Emissions - EF'!$J268*IF(OR(ISBLANK($E268),$G268="Yes"),1,$E268)*IF($H268="Yes",1,(1-$F268))</f>
        <v>0</v>
      </c>
      <c r="O268" s="123" t="str">
        <f>IFERROR(IF(OR($C268="",$C268="No CAS"),INDEX('DEQ Pollutant List'!$D$7:$D$611,MATCH($D268,'DEQ Pollutant List'!$B$7:$B$611,0)),INDEX('DEQ Pollutant List'!$D$7:$D$611,MATCH($C268,'DEQ Pollutant List'!$A$7:$A$611,0))),"")</f>
        <v/>
      </c>
    </row>
    <row r="269" spans="1:15" ht="15" x14ac:dyDescent="0.25">
      <c r="A269" s="113"/>
      <c r="B269" s="71"/>
      <c r="C269" s="114"/>
      <c r="D269" s="84" t="str">
        <f>IFERROR(IF(C269="No CAS","",INDEX('DEQ Pollutant List'!$B$7:$B$611,MATCH('3. Pollutant Emissions - EF'!C269,'DEQ Pollutant List'!$A$7:$A$611,0))),"")</f>
        <v/>
      </c>
      <c r="E269" s="117"/>
      <c r="F269" s="118"/>
      <c r="G269" s="117"/>
      <c r="H269" s="118"/>
      <c r="I269" s="119"/>
      <c r="J269" s="79"/>
      <c r="K269" s="88"/>
      <c r="L269" s="120"/>
      <c r="M269" s="71">
        <f>IF(ISBLANK($B269),_xlfn.XLOOKUP($A269,'2. TEUs &amp; Activities - EF'!$A$9:$A$190,'2. TEUs &amp; Activities - EF'!$J$9:$J$190),_xlfn.XLOOKUP($B269,'2. TEUs &amp; Activities - EF'!$B$9:$B$190,'2. TEUs &amp; Activities - EF'!$J$9:$J$190))*'3. Pollutant Emissions - EF'!$I269*IF(OR(ISBLANK($E269),$G269="Yes"),1,$E269)*IF($H269="Yes",1,(1-$F269))</f>
        <v>0</v>
      </c>
      <c r="N269" s="113">
        <f>IF(ISBLANK($B269),_xlfn.XLOOKUP($A269,'2. TEUs &amp; Activities - EF'!$A$9:$A$190,'2. TEUs &amp; Activities - EF'!$M$9:$M$190),_xlfn.XLOOKUP($B269,'2. TEUs &amp; Activities - EF'!$B$9:$B$190,'2. TEUs &amp; Activities - EF'!$M$9:$M$190))*'3. Pollutant Emissions - EF'!$J269*IF(OR(ISBLANK($E269),$G269="Yes"),1,$E269)*IF($H269="Yes",1,(1-$F269))</f>
        <v>0</v>
      </c>
      <c r="O269" s="123" t="str">
        <f>IFERROR(IF(OR($C269="",$C269="No CAS"),INDEX('DEQ Pollutant List'!$D$7:$D$611,MATCH($D269,'DEQ Pollutant List'!$B$7:$B$611,0)),INDEX('DEQ Pollutant List'!$D$7:$D$611,MATCH($C269,'DEQ Pollutant List'!$A$7:$A$611,0))),"")</f>
        <v/>
      </c>
    </row>
    <row r="270" spans="1:15" ht="15" x14ac:dyDescent="0.25">
      <c r="A270" s="113"/>
      <c r="B270" s="71"/>
      <c r="C270" s="114"/>
      <c r="D270" s="84" t="str">
        <f>IFERROR(IF(C270="No CAS","",INDEX('DEQ Pollutant List'!$B$7:$B$611,MATCH('3. Pollutant Emissions - EF'!C270,'DEQ Pollutant List'!$A$7:$A$611,0))),"")</f>
        <v/>
      </c>
      <c r="E270" s="117"/>
      <c r="F270" s="118"/>
      <c r="G270" s="117"/>
      <c r="H270" s="118"/>
      <c r="I270" s="119"/>
      <c r="J270" s="79"/>
      <c r="K270" s="88"/>
      <c r="L270" s="120"/>
      <c r="M270" s="71">
        <f>IF(ISBLANK($B270),_xlfn.XLOOKUP($A270,'2. TEUs &amp; Activities - EF'!$A$9:$A$190,'2. TEUs &amp; Activities - EF'!$J$9:$J$190),_xlfn.XLOOKUP($B270,'2. TEUs &amp; Activities - EF'!$B$9:$B$190,'2. TEUs &amp; Activities - EF'!$J$9:$J$190))*'3. Pollutant Emissions - EF'!$I270*IF(OR(ISBLANK($E270),$G270="Yes"),1,$E270)*IF($H270="Yes",1,(1-$F270))</f>
        <v>0</v>
      </c>
      <c r="N270" s="113">
        <f>IF(ISBLANK($B270),_xlfn.XLOOKUP($A270,'2. TEUs &amp; Activities - EF'!$A$9:$A$190,'2. TEUs &amp; Activities - EF'!$M$9:$M$190),_xlfn.XLOOKUP($B270,'2. TEUs &amp; Activities - EF'!$B$9:$B$190,'2. TEUs &amp; Activities - EF'!$M$9:$M$190))*'3. Pollutant Emissions - EF'!$J270*IF(OR(ISBLANK($E270),$G270="Yes"),1,$E270)*IF($H270="Yes",1,(1-$F270))</f>
        <v>0</v>
      </c>
      <c r="O270" s="123" t="str">
        <f>IFERROR(IF(OR($C270="",$C270="No CAS"),INDEX('DEQ Pollutant List'!$D$7:$D$611,MATCH($D270,'DEQ Pollutant List'!$B$7:$B$611,0)),INDEX('DEQ Pollutant List'!$D$7:$D$611,MATCH($C270,'DEQ Pollutant List'!$A$7:$A$611,0))),"")</f>
        <v/>
      </c>
    </row>
    <row r="271" spans="1:15" ht="15" x14ac:dyDescent="0.25">
      <c r="A271" s="113"/>
      <c r="B271" s="71"/>
      <c r="C271" s="114"/>
      <c r="D271" s="84" t="str">
        <f>IFERROR(IF(C271="No CAS","",INDEX('DEQ Pollutant List'!$B$7:$B$611,MATCH('3. Pollutant Emissions - EF'!C271,'DEQ Pollutant List'!$A$7:$A$611,0))),"")</f>
        <v/>
      </c>
      <c r="E271" s="117"/>
      <c r="F271" s="118"/>
      <c r="G271" s="117"/>
      <c r="H271" s="118"/>
      <c r="I271" s="119"/>
      <c r="J271" s="79"/>
      <c r="K271" s="88"/>
      <c r="L271" s="120"/>
      <c r="M271" s="71">
        <f>IF(ISBLANK($B271),_xlfn.XLOOKUP($A271,'2. TEUs &amp; Activities - EF'!$A$9:$A$190,'2. TEUs &amp; Activities - EF'!$J$9:$J$190),_xlfn.XLOOKUP($B271,'2. TEUs &amp; Activities - EF'!$B$9:$B$190,'2. TEUs &amp; Activities - EF'!$J$9:$J$190))*'3. Pollutant Emissions - EF'!$I271*IF(OR(ISBLANK($E271),$G271="Yes"),1,$E271)*IF($H271="Yes",1,(1-$F271))</f>
        <v>0</v>
      </c>
      <c r="N271" s="113">
        <f>IF(ISBLANK($B271),_xlfn.XLOOKUP($A271,'2. TEUs &amp; Activities - EF'!$A$9:$A$190,'2. TEUs &amp; Activities - EF'!$M$9:$M$190),_xlfn.XLOOKUP($B271,'2. TEUs &amp; Activities - EF'!$B$9:$B$190,'2. TEUs &amp; Activities - EF'!$M$9:$M$190))*'3. Pollutant Emissions - EF'!$J271*IF(OR(ISBLANK($E271),$G271="Yes"),1,$E271)*IF($H271="Yes",1,(1-$F271))</f>
        <v>0</v>
      </c>
      <c r="O271" s="123" t="str">
        <f>IFERROR(IF(OR($C271="",$C271="No CAS"),INDEX('DEQ Pollutant List'!$D$7:$D$611,MATCH($D271,'DEQ Pollutant List'!$B$7:$B$611,0)),INDEX('DEQ Pollutant List'!$D$7:$D$611,MATCH($C271,'DEQ Pollutant List'!$A$7:$A$611,0))),"")</f>
        <v/>
      </c>
    </row>
    <row r="272" spans="1:15" ht="15" x14ac:dyDescent="0.25">
      <c r="A272" s="113"/>
      <c r="B272" s="71"/>
      <c r="C272" s="114"/>
      <c r="D272" s="84" t="str">
        <f>IFERROR(IF(C272="No CAS","",INDEX('DEQ Pollutant List'!$B$7:$B$611,MATCH('3. Pollutant Emissions - EF'!C272,'DEQ Pollutant List'!$A$7:$A$611,0))),"")</f>
        <v/>
      </c>
      <c r="E272" s="117"/>
      <c r="F272" s="118"/>
      <c r="G272" s="117"/>
      <c r="H272" s="118"/>
      <c r="I272" s="119"/>
      <c r="J272" s="79"/>
      <c r="K272" s="88"/>
      <c r="L272" s="120"/>
      <c r="M272" s="71">
        <f>IF(ISBLANK($B272),_xlfn.XLOOKUP($A272,'2. TEUs &amp; Activities - EF'!$A$9:$A$190,'2. TEUs &amp; Activities - EF'!$J$9:$J$190),_xlfn.XLOOKUP($B272,'2. TEUs &amp; Activities - EF'!$B$9:$B$190,'2. TEUs &amp; Activities - EF'!$J$9:$J$190))*'3. Pollutant Emissions - EF'!$I272*IF(OR(ISBLANK($E272),$G272="Yes"),1,$E272)*IF($H272="Yes",1,(1-$F272))</f>
        <v>0</v>
      </c>
      <c r="N272" s="113">
        <f>IF(ISBLANK($B272),_xlfn.XLOOKUP($A272,'2. TEUs &amp; Activities - EF'!$A$9:$A$190,'2. TEUs &amp; Activities - EF'!$M$9:$M$190),_xlfn.XLOOKUP($B272,'2. TEUs &amp; Activities - EF'!$B$9:$B$190,'2. TEUs &amp; Activities - EF'!$M$9:$M$190))*'3. Pollutant Emissions - EF'!$J272*IF(OR(ISBLANK($E272),$G272="Yes"),1,$E272)*IF($H272="Yes",1,(1-$F272))</f>
        <v>0</v>
      </c>
      <c r="O272" s="123" t="str">
        <f>IFERROR(IF(OR($C272="",$C272="No CAS"),INDEX('DEQ Pollutant List'!$D$7:$D$611,MATCH($D272,'DEQ Pollutant List'!$B$7:$B$611,0)),INDEX('DEQ Pollutant List'!$D$7:$D$611,MATCH($C272,'DEQ Pollutant List'!$A$7:$A$611,0))),"")</f>
        <v/>
      </c>
    </row>
    <row r="273" spans="1:15" ht="15" x14ac:dyDescent="0.25">
      <c r="A273" s="113"/>
      <c r="B273" s="71"/>
      <c r="C273" s="114"/>
      <c r="D273" s="84" t="str">
        <f>IFERROR(IF(C273="No CAS","",INDEX('DEQ Pollutant List'!$B$7:$B$611,MATCH('3. Pollutant Emissions - EF'!C273,'DEQ Pollutant List'!$A$7:$A$611,0))),"")</f>
        <v/>
      </c>
      <c r="E273" s="117"/>
      <c r="F273" s="118"/>
      <c r="G273" s="117"/>
      <c r="H273" s="118"/>
      <c r="I273" s="119"/>
      <c r="J273" s="79"/>
      <c r="K273" s="88"/>
      <c r="L273" s="120"/>
      <c r="M273" s="71">
        <f>IF(ISBLANK($B273),_xlfn.XLOOKUP($A273,'2. TEUs &amp; Activities - EF'!$A$9:$A$190,'2. TEUs &amp; Activities - EF'!$J$9:$J$190),_xlfn.XLOOKUP($B273,'2. TEUs &amp; Activities - EF'!$B$9:$B$190,'2. TEUs &amp; Activities - EF'!$J$9:$J$190))*'3. Pollutant Emissions - EF'!$I273*IF(OR(ISBLANK($E273),$G273="Yes"),1,$E273)*IF($H273="Yes",1,(1-$F273))</f>
        <v>0</v>
      </c>
      <c r="N273" s="113">
        <f>IF(ISBLANK($B273),_xlfn.XLOOKUP($A273,'2. TEUs &amp; Activities - EF'!$A$9:$A$190,'2. TEUs &amp; Activities - EF'!$M$9:$M$190),_xlfn.XLOOKUP($B273,'2. TEUs &amp; Activities - EF'!$B$9:$B$190,'2. TEUs &amp; Activities - EF'!$M$9:$M$190))*'3. Pollutant Emissions - EF'!$J273*IF(OR(ISBLANK($E273),$G273="Yes"),1,$E273)*IF($H273="Yes",1,(1-$F273))</f>
        <v>0</v>
      </c>
      <c r="O273" s="123" t="str">
        <f>IFERROR(IF(OR($C273="",$C273="No CAS"),INDEX('DEQ Pollutant List'!$D$7:$D$611,MATCH($D273,'DEQ Pollutant List'!$B$7:$B$611,0)),INDEX('DEQ Pollutant List'!$D$7:$D$611,MATCH($C273,'DEQ Pollutant List'!$A$7:$A$611,0))),"")</f>
        <v/>
      </c>
    </row>
    <row r="274" spans="1:15" ht="15" x14ac:dyDescent="0.25">
      <c r="A274" s="113"/>
      <c r="B274" s="71"/>
      <c r="C274" s="114"/>
      <c r="D274" s="84" t="str">
        <f>IFERROR(IF(C274="No CAS","",INDEX('DEQ Pollutant List'!$B$7:$B$611,MATCH('3. Pollutant Emissions - EF'!C274,'DEQ Pollutant List'!$A$7:$A$611,0))),"")</f>
        <v/>
      </c>
      <c r="E274" s="117"/>
      <c r="F274" s="118"/>
      <c r="G274" s="117"/>
      <c r="H274" s="118"/>
      <c r="I274" s="119"/>
      <c r="J274" s="79"/>
      <c r="K274" s="88"/>
      <c r="L274" s="120"/>
      <c r="M274" s="71">
        <f>IF(ISBLANK($B274),_xlfn.XLOOKUP($A274,'2. TEUs &amp; Activities - EF'!$A$9:$A$190,'2. TEUs &amp; Activities - EF'!$J$9:$J$190),_xlfn.XLOOKUP($B274,'2. TEUs &amp; Activities - EF'!$B$9:$B$190,'2. TEUs &amp; Activities - EF'!$J$9:$J$190))*'3. Pollutant Emissions - EF'!$I274*IF(OR(ISBLANK($E274),$G274="Yes"),1,$E274)*IF($H274="Yes",1,(1-$F274))</f>
        <v>0</v>
      </c>
      <c r="N274" s="113">
        <f>IF(ISBLANK($B274),_xlfn.XLOOKUP($A274,'2. TEUs &amp; Activities - EF'!$A$9:$A$190,'2. TEUs &amp; Activities - EF'!$M$9:$M$190),_xlfn.XLOOKUP($B274,'2. TEUs &amp; Activities - EF'!$B$9:$B$190,'2. TEUs &amp; Activities - EF'!$M$9:$M$190))*'3. Pollutant Emissions - EF'!$J274*IF(OR(ISBLANK($E274),$G274="Yes"),1,$E274)*IF($H274="Yes",1,(1-$F274))</f>
        <v>0</v>
      </c>
      <c r="O274" s="123" t="str">
        <f>IFERROR(IF(OR($C274="",$C274="No CAS"),INDEX('DEQ Pollutant List'!$D$7:$D$611,MATCH($D274,'DEQ Pollutant List'!$B$7:$B$611,0)),INDEX('DEQ Pollutant List'!$D$7:$D$611,MATCH($C274,'DEQ Pollutant List'!$A$7:$A$611,0))),"")</f>
        <v/>
      </c>
    </row>
    <row r="275" spans="1:15" ht="15" x14ac:dyDescent="0.25">
      <c r="A275" s="113"/>
      <c r="B275" s="71"/>
      <c r="C275" s="114"/>
      <c r="D275" s="84" t="str">
        <f>IFERROR(IF(C275="No CAS","",INDEX('DEQ Pollutant List'!$B$7:$B$611,MATCH('3. Pollutant Emissions - EF'!C275,'DEQ Pollutant List'!$A$7:$A$611,0))),"")</f>
        <v/>
      </c>
      <c r="E275" s="117"/>
      <c r="F275" s="118"/>
      <c r="G275" s="117"/>
      <c r="H275" s="118"/>
      <c r="I275" s="119"/>
      <c r="J275" s="79"/>
      <c r="K275" s="88"/>
      <c r="L275" s="120"/>
      <c r="M275" s="71">
        <f>IF(ISBLANK($B275),_xlfn.XLOOKUP($A275,'2. TEUs &amp; Activities - EF'!$A$9:$A$190,'2. TEUs &amp; Activities - EF'!$J$9:$J$190),_xlfn.XLOOKUP($B275,'2. TEUs &amp; Activities - EF'!$B$9:$B$190,'2. TEUs &amp; Activities - EF'!$J$9:$J$190))*'3. Pollutant Emissions - EF'!$I275*IF(OR(ISBLANK($E275),$G275="Yes"),1,$E275)*IF($H275="Yes",1,(1-$F275))</f>
        <v>0</v>
      </c>
      <c r="N275" s="113">
        <f>IF(ISBLANK($B275),_xlfn.XLOOKUP($A275,'2. TEUs &amp; Activities - EF'!$A$9:$A$190,'2. TEUs &amp; Activities - EF'!$M$9:$M$190),_xlfn.XLOOKUP($B275,'2. TEUs &amp; Activities - EF'!$B$9:$B$190,'2. TEUs &amp; Activities - EF'!$M$9:$M$190))*'3. Pollutant Emissions - EF'!$J275*IF(OR(ISBLANK($E275),$G275="Yes"),1,$E275)*IF($H275="Yes",1,(1-$F275))</f>
        <v>0</v>
      </c>
      <c r="O275" s="123" t="str">
        <f>IFERROR(IF(OR($C275="",$C275="No CAS"),INDEX('DEQ Pollutant List'!$D$7:$D$611,MATCH($D275,'DEQ Pollutant List'!$B$7:$B$611,0)),INDEX('DEQ Pollutant List'!$D$7:$D$611,MATCH($C275,'DEQ Pollutant List'!$A$7:$A$611,0))),"")</f>
        <v/>
      </c>
    </row>
    <row r="276" spans="1:15" ht="15" x14ac:dyDescent="0.25">
      <c r="A276" s="113"/>
      <c r="B276" s="71"/>
      <c r="C276" s="114"/>
      <c r="D276" s="84" t="str">
        <f>IFERROR(IF(C276="No CAS","",INDEX('DEQ Pollutant List'!$B$7:$B$611,MATCH('3. Pollutant Emissions - EF'!C276,'DEQ Pollutant List'!$A$7:$A$611,0))),"")</f>
        <v/>
      </c>
      <c r="E276" s="117"/>
      <c r="F276" s="118"/>
      <c r="G276" s="117"/>
      <c r="H276" s="118"/>
      <c r="I276" s="119"/>
      <c r="J276" s="79"/>
      <c r="K276" s="88"/>
      <c r="L276" s="120"/>
      <c r="M276" s="71">
        <f>IF(ISBLANK($B276),_xlfn.XLOOKUP($A276,'2. TEUs &amp; Activities - EF'!$A$9:$A$190,'2. TEUs &amp; Activities - EF'!$J$9:$J$190),_xlfn.XLOOKUP($B276,'2. TEUs &amp; Activities - EF'!$B$9:$B$190,'2. TEUs &amp; Activities - EF'!$J$9:$J$190))*'3. Pollutant Emissions - EF'!$I276*IF(OR(ISBLANK($E276),$G276="Yes"),1,$E276)*IF($H276="Yes",1,(1-$F276))</f>
        <v>0</v>
      </c>
      <c r="N276" s="113">
        <f>IF(ISBLANK($B276),_xlfn.XLOOKUP($A276,'2. TEUs &amp; Activities - EF'!$A$9:$A$190,'2. TEUs &amp; Activities - EF'!$M$9:$M$190),_xlfn.XLOOKUP($B276,'2. TEUs &amp; Activities - EF'!$B$9:$B$190,'2. TEUs &amp; Activities - EF'!$M$9:$M$190))*'3. Pollutant Emissions - EF'!$J276*IF(OR(ISBLANK($E276),$G276="Yes"),1,$E276)*IF($H276="Yes",1,(1-$F276))</f>
        <v>0</v>
      </c>
      <c r="O276" s="123" t="str">
        <f>IFERROR(IF(OR($C276="",$C276="No CAS"),INDEX('DEQ Pollutant List'!$D$7:$D$611,MATCH($D276,'DEQ Pollutant List'!$B$7:$B$611,0)),INDEX('DEQ Pollutant List'!$D$7:$D$611,MATCH($C276,'DEQ Pollutant List'!$A$7:$A$611,0))),"")</f>
        <v/>
      </c>
    </row>
    <row r="277" spans="1:15" ht="15" x14ac:dyDescent="0.25">
      <c r="A277" s="113"/>
      <c r="B277" s="71"/>
      <c r="C277" s="114"/>
      <c r="D277" s="84" t="str">
        <f>IFERROR(IF(C277="No CAS","",INDEX('DEQ Pollutant List'!$B$7:$B$611,MATCH('3. Pollutant Emissions - EF'!C277,'DEQ Pollutant List'!$A$7:$A$611,0))),"")</f>
        <v/>
      </c>
      <c r="E277" s="117"/>
      <c r="F277" s="118"/>
      <c r="G277" s="117"/>
      <c r="H277" s="118"/>
      <c r="I277" s="119"/>
      <c r="J277" s="79"/>
      <c r="K277" s="88"/>
      <c r="L277" s="120"/>
      <c r="M277" s="71">
        <f>IF(ISBLANK($B277),_xlfn.XLOOKUP($A277,'2. TEUs &amp; Activities - EF'!$A$9:$A$190,'2. TEUs &amp; Activities - EF'!$J$9:$J$190),_xlfn.XLOOKUP($B277,'2. TEUs &amp; Activities - EF'!$B$9:$B$190,'2. TEUs &amp; Activities - EF'!$J$9:$J$190))*'3. Pollutant Emissions - EF'!$I277*IF(OR(ISBLANK($E277),$G277="Yes"),1,$E277)*IF($H277="Yes",1,(1-$F277))</f>
        <v>0</v>
      </c>
      <c r="N277" s="113">
        <f>IF(ISBLANK($B277),_xlfn.XLOOKUP($A277,'2. TEUs &amp; Activities - EF'!$A$9:$A$190,'2. TEUs &amp; Activities - EF'!$M$9:$M$190),_xlfn.XLOOKUP($B277,'2. TEUs &amp; Activities - EF'!$B$9:$B$190,'2. TEUs &amp; Activities - EF'!$M$9:$M$190))*'3. Pollutant Emissions - EF'!$J277*IF(OR(ISBLANK($E277),$G277="Yes"),1,$E277)*IF($H277="Yes",1,(1-$F277))</f>
        <v>0</v>
      </c>
      <c r="O277" s="123" t="str">
        <f>IFERROR(IF(OR($C277="",$C277="No CAS"),INDEX('DEQ Pollutant List'!$D$7:$D$611,MATCH($D277,'DEQ Pollutant List'!$B$7:$B$611,0)),INDEX('DEQ Pollutant List'!$D$7:$D$611,MATCH($C277,'DEQ Pollutant List'!$A$7:$A$611,0))),"")</f>
        <v/>
      </c>
    </row>
    <row r="278" spans="1:15" ht="15" x14ac:dyDescent="0.25">
      <c r="A278" s="113"/>
      <c r="B278" s="71"/>
      <c r="C278" s="114"/>
      <c r="D278" s="84" t="str">
        <f>IFERROR(IF(C278="No CAS","",INDEX('DEQ Pollutant List'!$B$7:$B$611,MATCH('3. Pollutant Emissions - EF'!C278,'DEQ Pollutant List'!$A$7:$A$611,0))),"")</f>
        <v/>
      </c>
      <c r="E278" s="117"/>
      <c r="F278" s="118"/>
      <c r="G278" s="117"/>
      <c r="H278" s="118"/>
      <c r="I278" s="119"/>
      <c r="J278" s="79"/>
      <c r="K278" s="88"/>
      <c r="L278" s="120"/>
      <c r="M278" s="71">
        <f>IF(ISBLANK($B278),_xlfn.XLOOKUP($A278,'2. TEUs &amp; Activities - EF'!$A$9:$A$190,'2. TEUs &amp; Activities - EF'!$J$9:$J$190),_xlfn.XLOOKUP($B278,'2. TEUs &amp; Activities - EF'!$B$9:$B$190,'2. TEUs &amp; Activities - EF'!$J$9:$J$190))*'3. Pollutant Emissions - EF'!$I278*IF(OR(ISBLANK($E278),$G278="Yes"),1,$E278)*IF($H278="Yes",1,(1-$F278))</f>
        <v>0</v>
      </c>
      <c r="N278" s="113">
        <f>IF(ISBLANK($B278),_xlfn.XLOOKUP($A278,'2. TEUs &amp; Activities - EF'!$A$9:$A$190,'2. TEUs &amp; Activities - EF'!$M$9:$M$190),_xlfn.XLOOKUP($B278,'2. TEUs &amp; Activities - EF'!$B$9:$B$190,'2. TEUs &amp; Activities - EF'!$M$9:$M$190))*'3. Pollutant Emissions - EF'!$J278*IF(OR(ISBLANK($E278),$G278="Yes"),1,$E278)*IF($H278="Yes",1,(1-$F278))</f>
        <v>0</v>
      </c>
      <c r="O278" s="123" t="str">
        <f>IFERROR(IF(OR($C278="",$C278="No CAS"),INDEX('DEQ Pollutant List'!$D$7:$D$611,MATCH($D278,'DEQ Pollutant List'!$B$7:$B$611,0)),INDEX('DEQ Pollutant List'!$D$7:$D$611,MATCH($C278,'DEQ Pollutant List'!$A$7:$A$611,0))),"")</f>
        <v/>
      </c>
    </row>
    <row r="279" spans="1:15" ht="15" x14ac:dyDescent="0.25">
      <c r="A279" s="113"/>
      <c r="B279" s="71"/>
      <c r="C279" s="114"/>
      <c r="D279" s="84" t="str">
        <f>IFERROR(IF(C279="No CAS","",INDEX('DEQ Pollutant List'!$B$7:$B$611,MATCH('3. Pollutant Emissions - EF'!C279,'DEQ Pollutant List'!$A$7:$A$611,0))),"")</f>
        <v/>
      </c>
      <c r="E279" s="117"/>
      <c r="F279" s="118"/>
      <c r="G279" s="117"/>
      <c r="H279" s="118"/>
      <c r="I279" s="119"/>
      <c r="J279" s="79"/>
      <c r="K279" s="88"/>
      <c r="L279" s="120"/>
      <c r="M279" s="71">
        <f>IF(ISBLANK($B279),_xlfn.XLOOKUP($A279,'2. TEUs &amp; Activities - EF'!$A$9:$A$190,'2. TEUs &amp; Activities - EF'!$J$9:$J$190),_xlfn.XLOOKUP($B279,'2. TEUs &amp; Activities - EF'!$B$9:$B$190,'2. TEUs &amp; Activities - EF'!$J$9:$J$190))*'3. Pollutant Emissions - EF'!$I279*IF(OR(ISBLANK($E279),$G279="Yes"),1,$E279)*IF($H279="Yes",1,(1-$F279))</f>
        <v>0</v>
      </c>
      <c r="N279" s="113">
        <f>IF(ISBLANK($B279),_xlfn.XLOOKUP($A279,'2. TEUs &amp; Activities - EF'!$A$9:$A$190,'2. TEUs &amp; Activities - EF'!$M$9:$M$190),_xlfn.XLOOKUP($B279,'2. TEUs &amp; Activities - EF'!$B$9:$B$190,'2. TEUs &amp; Activities - EF'!$M$9:$M$190))*'3. Pollutant Emissions - EF'!$J279*IF(OR(ISBLANK($E279),$G279="Yes"),1,$E279)*IF($H279="Yes",1,(1-$F279))</f>
        <v>0</v>
      </c>
      <c r="O279" s="123" t="str">
        <f>IFERROR(IF(OR($C279="",$C279="No CAS"),INDEX('DEQ Pollutant List'!$D$7:$D$611,MATCH($D279,'DEQ Pollutant List'!$B$7:$B$611,0)),INDEX('DEQ Pollutant List'!$D$7:$D$611,MATCH($C279,'DEQ Pollutant List'!$A$7:$A$611,0))),"")</f>
        <v/>
      </c>
    </row>
    <row r="280" spans="1:15" ht="15" x14ac:dyDescent="0.25">
      <c r="A280" s="113"/>
      <c r="B280" s="71"/>
      <c r="C280" s="114"/>
      <c r="D280" s="84" t="str">
        <f>IFERROR(IF(C280="No CAS","",INDEX('DEQ Pollutant List'!$B$7:$B$611,MATCH('3. Pollutant Emissions - EF'!C280,'DEQ Pollutant List'!$A$7:$A$611,0))),"")</f>
        <v/>
      </c>
      <c r="E280" s="117"/>
      <c r="F280" s="118"/>
      <c r="G280" s="117"/>
      <c r="H280" s="118"/>
      <c r="I280" s="119"/>
      <c r="J280" s="79"/>
      <c r="K280" s="88"/>
      <c r="L280" s="120"/>
      <c r="M280" s="71">
        <f>IF(ISBLANK($B280),_xlfn.XLOOKUP($A280,'2. TEUs &amp; Activities - EF'!$A$9:$A$190,'2. TEUs &amp; Activities - EF'!$J$9:$J$190),_xlfn.XLOOKUP($B280,'2. TEUs &amp; Activities - EF'!$B$9:$B$190,'2. TEUs &amp; Activities - EF'!$J$9:$J$190))*'3. Pollutant Emissions - EF'!$I280*IF(OR(ISBLANK($E280),$G280="Yes"),1,$E280)*IF($H280="Yes",1,(1-$F280))</f>
        <v>0</v>
      </c>
      <c r="N280" s="113">
        <f>IF(ISBLANK($B280),_xlfn.XLOOKUP($A280,'2. TEUs &amp; Activities - EF'!$A$9:$A$190,'2. TEUs &amp; Activities - EF'!$M$9:$M$190),_xlfn.XLOOKUP($B280,'2. TEUs &amp; Activities - EF'!$B$9:$B$190,'2. TEUs &amp; Activities - EF'!$M$9:$M$190))*'3. Pollutant Emissions - EF'!$J280*IF(OR(ISBLANK($E280),$G280="Yes"),1,$E280)*IF($H280="Yes",1,(1-$F280))</f>
        <v>0</v>
      </c>
      <c r="O280" s="123" t="str">
        <f>IFERROR(IF(OR($C280="",$C280="No CAS"),INDEX('DEQ Pollutant List'!$D$7:$D$611,MATCH($D280,'DEQ Pollutant List'!$B$7:$B$611,0)),INDEX('DEQ Pollutant List'!$D$7:$D$611,MATCH($C280,'DEQ Pollutant List'!$A$7:$A$611,0))),"")</f>
        <v/>
      </c>
    </row>
    <row r="281" spans="1:15" ht="15" x14ac:dyDescent="0.25">
      <c r="A281" s="113"/>
      <c r="B281" s="71"/>
      <c r="C281" s="114"/>
      <c r="D281" s="84" t="str">
        <f>IFERROR(IF(C281="No CAS","",INDEX('DEQ Pollutant List'!$B$7:$B$611,MATCH('3. Pollutant Emissions - EF'!C281,'DEQ Pollutant List'!$A$7:$A$611,0))),"")</f>
        <v/>
      </c>
      <c r="E281" s="117"/>
      <c r="F281" s="118"/>
      <c r="G281" s="117"/>
      <c r="H281" s="118"/>
      <c r="I281" s="119"/>
      <c r="J281" s="79"/>
      <c r="K281" s="88"/>
      <c r="L281" s="120"/>
      <c r="M281" s="71">
        <f>IF(ISBLANK($B281),_xlfn.XLOOKUP($A281,'2. TEUs &amp; Activities - EF'!$A$9:$A$190,'2. TEUs &amp; Activities - EF'!$J$9:$J$190),_xlfn.XLOOKUP($B281,'2. TEUs &amp; Activities - EF'!$B$9:$B$190,'2. TEUs &amp; Activities - EF'!$J$9:$J$190))*'3. Pollutant Emissions - EF'!$I281*IF(OR(ISBLANK($E281),$G281="Yes"),1,$E281)*IF($H281="Yes",1,(1-$F281))</f>
        <v>0</v>
      </c>
      <c r="N281" s="113">
        <f>IF(ISBLANK($B281),_xlfn.XLOOKUP($A281,'2. TEUs &amp; Activities - EF'!$A$9:$A$190,'2. TEUs &amp; Activities - EF'!$M$9:$M$190),_xlfn.XLOOKUP($B281,'2. TEUs &amp; Activities - EF'!$B$9:$B$190,'2. TEUs &amp; Activities - EF'!$M$9:$M$190))*'3. Pollutant Emissions - EF'!$J281*IF(OR(ISBLANK($E281),$G281="Yes"),1,$E281)*IF($H281="Yes",1,(1-$F281))</f>
        <v>0</v>
      </c>
      <c r="O281" s="123" t="str">
        <f>IFERROR(IF(OR($C281="",$C281="No CAS"),INDEX('DEQ Pollutant List'!$D$7:$D$611,MATCH($D281,'DEQ Pollutant List'!$B$7:$B$611,0)),INDEX('DEQ Pollutant List'!$D$7:$D$611,MATCH($C281,'DEQ Pollutant List'!$A$7:$A$611,0))),"")</f>
        <v/>
      </c>
    </row>
    <row r="282" spans="1:15" ht="15" x14ac:dyDescent="0.25">
      <c r="A282" s="113"/>
      <c r="B282" s="71"/>
      <c r="C282" s="114"/>
      <c r="D282" s="84" t="str">
        <f>IFERROR(IF(C282="No CAS","",INDEX('DEQ Pollutant List'!$B$7:$B$611,MATCH('3. Pollutant Emissions - EF'!C282,'DEQ Pollutant List'!$A$7:$A$611,0))),"")</f>
        <v/>
      </c>
      <c r="E282" s="117"/>
      <c r="F282" s="118"/>
      <c r="G282" s="117"/>
      <c r="H282" s="118"/>
      <c r="I282" s="119"/>
      <c r="J282" s="79"/>
      <c r="K282" s="88"/>
      <c r="L282" s="120"/>
      <c r="M282" s="71">
        <f>IF(ISBLANK($B282),_xlfn.XLOOKUP($A282,'2. TEUs &amp; Activities - EF'!$A$9:$A$190,'2. TEUs &amp; Activities - EF'!$J$9:$J$190),_xlfn.XLOOKUP($B282,'2. TEUs &amp; Activities - EF'!$B$9:$B$190,'2. TEUs &amp; Activities - EF'!$J$9:$J$190))*'3. Pollutant Emissions - EF'!$I282*IF(OR(ISBLANK($E282),$G282="Yes"),1,$E282)*IF($H282="Yes",1,(1-$F282))</f>
        <v>0</v>
      </c>
      <c r="N282" s="113">
        <f>IF(ISBLANK($B282),_xlfn.XLOOKUP($A282,'2. TEUs &amp; Activities - EF'!$A$9:$A$190,'2. TEUs &amp; Activities - EF'!$M$9:$M$190),_xlfn.XLOOKUP($B282,'2. TEUs &amp; Activities - EF'!$B$9:$B$190,'2. TEUs &amp; Activities - EF'!$M$9:$M$190))*'3. Pollutant Emissions - EF'!$J282*IF(OR(ISBLANK($E282),$G282="Yes"),1,$E282)*IF($H282="Yes",1,(1-$F282))</f>
        <v>0</v>
      </c>
      <c r="O282" s="123" t="str">
        <f>IFERROR(IF(OR($C282="",$C282="No CAS"),INDEX('DEQ Pollutant List'!$D$7:$D$611,MATCH($D282,'DEQ Pollutant List'!$B$7:$B$611,0)),INDEX('DEQ Pollutant List'!$D$7:$D$611,MATCH($C282,'DEQ Pollutant List'!$A$7:$A$611,0))),"")</f>
        <v/>
      </c>
    </row>
    <row r="283" spans="1:15" ht="15" x14ac:dyDescent="0.25">
      <c r="A283" s="113"/>
      <c r="B283" s="71"/>
      <c r="C283" s="114"/>
      <c r="D283" s="84" t="str">
        <f>IFERROR(IF(C283="No CAS","",INDEX('DEQ Pollutant List'!$B$7:$B$611,MATCH('3. Pollutant Emissions - EF'!C283,'DEQ Pollutant List'!$A$7:$A$611,0))),"")</f>
        <v/>
      </c>
      <c r="E283" s="117"/>
      <c r="F283" s="118"/>
      <c r="G283" s="117"/>
      <c r="H283" s="118"/>
      <c r="I283" s="119"/>
      <c r="J283" s="79"/>
      <c r="K283" s="88"/>
      <c r="L283" s="120"/>
      <c r="M283" s="71">
        <f>IF(ISBLANK($B283),_xlfn.XLOOKUP($A283,'2. TEUs &amp; Activities - EF'!$A$9:$A$190,'2. TEUs &amp; Activities - EF'!$J$9:$J$190),_xlfn.XLOOKUP($B283,'2. TEUs &amp; Activities - EF'!$B$9:$B$190,'2. TEUs &amp; Activities - EF'!$J$9:$J$190))*'3. Pollutant Emissions - EF'!$I283*IF(OR(ISBLANK($E283),$G283="Yes"),1,$E283)*IF($H283="Yes",1,(1-$F283))</f>
        <v>0</v>
      </c>
      <c r="N283" s="113">
        <f>IF(ISBLANK($B283),_xlfn.XLOOKUP($A283,'2. TEUs &amp; Activities - EF'!$A$9:$A$190,'2. TEUs &amp; Activities - EF'!$M$9:$M$190),_xlfn.XLOOKUP($B283,'2. TEUs &amp; Activities - EF'!$B$9:$B$190,'2. TEUs &amp; Activities - EF'!$M$9:$M$190))*'3. Pollutant Emissions - EF'!$J283*IF(OR(ISBLANK($E283),$G283="Yes"),1,$E283)*IF($H283="Yes",1,(1-$F283))</f>
        <v>0</v>
      </c>
      <c r="O283" s="123" t="str">
        <f>IFERROR(IF(OR($C283="",$C283="No CAS"),INDEX('DEQ Pollutant List'!$D$7:$D$611,MATCH($D283,'DEQ Pollutant List'!$B$7:$B$611,0)),INDEX('DEQ Pollutant List'!$D$7:$D$611,MATCH($C283,'DEQ Pollutant List'!$A$7:$A$611,0))),"")</f>
        <v/>
      </c>
    </row>
    <row r="284" spans="1:15" ht="15" x14ac:dyDescent="0.25">
      <c r="A284" s="113"/>
      <c r="B284" s="71"/>
      <c r="C284" s="114"/>
      <c r="D284" s="84" t="str">
        <f>IFERROR(IF(C284="No CAS","",INDEX('DEQ Pollutant List'!$B$7:$B$611,MATCH('3. Pollutant Emissions - EF'!C284,'DEQ Pollutant List'!$A$7:$A$611,0))),"")</f>
        <v/>
      </c>
      <c r="E284" s="117"/>
      <c r="F284" s="118"/>
      <c r="G284" s="117"/>
      <c r="H284" s="118"/>
      <c r="I284" s="119"/>
      <c r="J284" s="79"/>
      <c r="K284" s="88"/>
      <c r="L284" s="120"/>
      <c r="M284" s="71">
        <f>IF(ISBLANK($B284),_xlfn.XLOOKUP($A284,'2. TEUs &amp; Activities - EF'!$A$9:$A$190,'2. TEUs &amp; Activities - EF'!$J$9:$J$190),_xlfn.XLOOKUP($B284,'2. TEUs &amp; Activities - EF'!$B$9:$B$190,'2. TEUs &amp; Activities - EF'!$J$9:$J$190))*'3. Pollutant Emissions - EF'!$I284*IF(OR(ISBLANK($E284),$G284="Yes"),1,$E284)*IF($H284="Yes",1,(1-$F284))</f>
        <v>0</v>
      </c>
      <c r="N284" s="113">
        <f>IF(ISBLANK($B284),_xlfn.XLOOKUP($A284,'2. TEUs &amp; Activities - EF'!$A$9:$A$190,'2. TEUs &amp; Activities - EF'!$M$9:$M$190),_xlfn.XLOOKUP($B284,'2. TEUs &amp; Activities - EF'!$B$9:$B$190,'2. TEUs &amp; Activities - EF'!$M$9:$M$190))*'3. Pollutant Emissions - EF'!$J284*IF(OR(ISBLANK($E284),$G284="Yes"),1,$E284)*IF($H284="Yes",1,(1-$F284))</f>
        <v>0</v>
      </c>
      <c r="O284" s="123" t="str">
        <f>IFERROR(IF(OR($C284="",$C284="No CAS"),INDEX('DEQ Pollutant List'!$D$7:$D$611,MATCH($D284,'DEQ Pollutant List'!$B$7:$B$611,0)),INDEX('DEQ Pollutant List'!$D$7:$D$611,MATCH($C284,'DEQ Pollutant List'!$A$7:$A$611,0))),"")</f>
        <v/>
      </c>
    </row>
    <row r="285" spans="1:15" ht="15" x14ac:dyDescent="0.25">
      <c r="A285" s="113"/>
      <c r="B285" s="71"/>
      <c r="C285" s="114"/>
      <c r="D285" s="84" t="str">
        <f>IFERROR(IF(C285="No CAS","",INDEX('DEQ Pollutant List'!$B$7:$B$611,MATCH('3. Pollutant Emissions - EF'!C285,'DEQ Pollutant List'!$A$7:$A$611,0))),"")</f>
        <v/>
      </c>
      <c r="E285" s="117"/>
      <c r="F285" s="118"/>
      <c r="G285" s="117"/>
      <c r="H285" s="118"/>
      <c r="I285" s="119"/>
      <c r="J285" s="79"/>
      <c r="K285" s="88"/>
      <c r="L285" s="120"/>
      <c r="M285" s="71">
        <f>IF(ISBLANK($B285),_xlfn.XLOOKUP($A285,'2. TEUs &amp; Activities - EF'!$A$9:$A$190,'2. TEUs &amp; Activities - EF'!$J$9:$J$190),_xlfn.XLOOKUP($B285,'2. TEUs &amp; Activities - EF'!$B$9:$B$190,'2. TEUs &amp; Activities - EF'!$J$9:$J$190))*'3. Pollutant Emissions - EF'!$I285*IF(OR(ISBLANK($E285),$G285="Yes"),1,$E285)*IF($H285="Yes",1,(1-$F285))</f>
        <v>0</v>
      </c>
      <c r="N285" s="113">
        <f>IF(ISBLANK($B285),_xlfn.XLOOKUP($A285,'2. TEUs &amp; Activities - EF'!$A$9:$A$190,'2. TEUs &amp; Activities - EF'!$M$9:$M$190),_xlfn.XLOOKUP($B285,'2. TEUs &amp; Activities - EF'!$B$9:$B$190,'2. TEUs &amp; Activities - EF'!$M$9:$M$190))*'3. Pollutant Emissions - EF'!$J285*IF(OR(ISBLANK($E285),$G285="Yes"),1,$E285)*IF($H285="Yes",1,(1-$F285))</f>
        <v>0</v>
      </c>
      <c r="O285" s="123" t="str">
        <f>IFERROR(IF(OR($C285="",$C285="No CAS"),INDEX('DEQ Pollutant List'!$D$7:$D$611,MATCH($D285,'DEQ Pollutant List'!$B$7:$B$611,0)),INDEX('DEQ Pollutant List'!$D$7:$D$611,MATCH($C285,'DEQ Pollutant List'!$A$7:$A$611,0))),"")</f>
        <v/>
      </c>
    </row>
    <row r="286" spans="1:15" ht="15" x14ac:dyDescent="0.25">
      <c r="A286" s="113"/>
      <c r="B286" s="71"/>
      <c r="C286" s="114"/>
      <c r="D286" s="84" t="str">
        <f>IFERROR(IF(C286="No CAS","",INDEX('DEQ Pollutant List'!$B$7:$B$611,MATCH('3. Pollutant Emissions - EF'!C286,'DEQ Pollutant List'!$A$7:$A$611,0))),"")</f>
        <v/>
      </c>
      <c r="E286" s="117"/>
      <c r="F286" s="118"/>
      <c r="G286" s="117"/>
      <c r="H286" s="118"/>
      <c r="I286" s="119"/>
      <c r="J286" s="79"/>
      <c r="K286" s="88"/>
      <c r="L286" s="120"/>
      <c r="M286" s="71">
        <f>IF(ISBLANK($B286),_xlfn.XLOOKUP($A286,'2. TEUs &amp; Activities - EF'!$A$9:$A$190,'2. TEUs &amp; Activities - EF'!$J$9:$J$190),_xlfn.XLOOKUP($B286,'2. TEUs &amp; Activities - EF'!$B$9:$B$190,'2. TEUs &amp; Activities - EF'!$J$9:$J$190))*'3. Pollutant Emissions - EF'!$I286*IF(OR(ISBLANK($E286),$G286="Yes"),1,$E286)*IF($H286="Yes",1,(1-$F286))</f>
        <v>0</v>
      </c>
      <c r="N286" s="113">
        <f>IF(ISBLANK($B286),_xlfn.XLOOKUP($A286,'2. TEUs &amp; Activities - EF'!$A$9:$A$190,'2. TEUs &amp; Activities - EF'!$M$9:$M$190),_xlfn.XLOOKUP($B286,'2. TEUs &amp; Activities - EF'!$B$9:$B$190,'2. TEUs &amp; Activities - EF'!$M$9:$M$190))*'3. Pollutant Emissions - EF'!$J286*IF(OR(ISBLANK($E286),$G286="Yes"),1,$E286)*IF($H286="Yes",1,(1-$F286))</f>
        <v>0</v>
      </c>
      <c r="O286" s="123" t="str">
        <f>IFERROR(IF(OR($C286="",$C286="No CAS"),INDEX('DEQ Pollutant List'!$D$7:$D$611,MATCH($D286,'DEQ Pollutant List'!$B$7:$B$611,0)),INDEX('DEQ Pollutant List'!$D$7:$D$611,MATCH($C286,'DEQ Pollutant List'!$A$7:$A$611,0))),"")</f>
        <v/>
      </c>
    </row>
    <row r="287" spans="1:15" ht="15" x14ac:dyDescent="0.25">
      <c r="A287" s="113"/>
      <c r="B287" s="71"/>
      <c r="C287" s="114"/>
      <c r="D287" s="84" t="str">
        <f>IFERROR(IF(C287="No CAS","",INDEX('DEQ Pollutant List'!$B$7:$B$611,MATCH('3. Pollutant Emissions - EF'!C287,'DEQ Pollutant List'!$A$7:$A$611,0))),"")</f>
        <v/>
      </c>
      <c r="E287" s="117"/>
      <c r="F287" s="118"/>
      <c r="G287" s="117"/>
      <c r="H287" s="118"/>
      <c r="I287" s="119"/>
      <c r="J287" s="79"/>
      <c r="K287" s="88"/>
      <c r="L287" s="120"/>
      <c r="M287" s="71">
        <f>IF(ISBLANK($B287),_xlfn.XLOOKUP($A287,'2. TEUs &amp; Activities - EF'!$A$9:$A$190,'2. TEUs &amp; Activities - EF'!$J$9:$J$190),_xlfn.XLOOKUP($B287,'2. TEUs &amp; Activities - EF'!$B$9:$B$190,'2. TEUs &amp; Activities - EF'!$J$9:$J$190))*'3. Pollutant Emissions - EF'!$I287*IF(OR(ISBLANK($E287),$G287="Yes"),1,$E287)*IF($H287="Yes",1,(1-$F287))</f>
        <v>0</v>
      </c>
      <c r="N287" s="113">
        <f>IF(ISBLANK($B287),_xlfn.XLOOKUP($A287,'2. TEUs &amp; Activities - EF'!$A$9:$A$190,'2. TEUs &amp; Activities - EF'!$M$9:$M$190),_xlfn.XLOOKUP($B287,'2. TEUs &amp; Activities - EF'!$B$9:$B$190,'2. TEUs &amp; Activities - EF'!$M$9:$M$190))*'3. Pollutant Emissions - EF'!$J287*IF(OR(ISBLANK($E287),$G287="Yes"),1,$E287)*IF($H287="Yes",1,(1-$F287))</f>
        <v>0</v>
      </c>
      <c r="O287" s="123" t="str">
        <f>IFERROR(IF(OR($C287="",$C287="No CAS"),INDEX('DEQ Pollutant List'!$D$7:$D$611,MATCH($D287,'DEQ Pollutant List'!$B$7:$B$611,0)),INDEX('DEQ Pollutant List'!$D$7:$D$611,MATCH($C287,'DEQ Pollutant List'!$A$7:$A$611,0))),"")</f>
        <v/>
      </c>
    </row>
    <row r="288" spans="1:15" ht="15" x14ac:dyDescent="0.25">
      <c r="A288" s="113"/>
      <c r="B288" s="71"/>
      <c r="C288" s="114"/>
      <c r="D288" s="84" t="str">
        <f>IFERROR(IF(C288="No CAS","",INDEX('DEQ Pollutant List'!$B$7:$B$611,MATCH('3. Pollutant Emissions - EF'!C288,'DEQ Pollutant List'!$A$7:$A$611,0))),"")</f>
        <v/>
      </c>
      <c r="E288" s="117"/>
      <c r="F288" s="118"/>
      <c r="G288" s="117"/>
      <c r="H288" s="118"/>
      <c r="I288" s="119"/>
      <c r="J288" s="79"/>
      <c r="K288" s="88"/>
      <c r="L288" s="120"/>
      <c r="M288" s="71">
        <f>IF(ISBLANK($B288),_xlfn.XLOOKUP($A288,'2. TEUs &amp; Activities - EF'!$A$9:$A$190,'2. TEUs &amp; Activities - EF'!$J$9:$J$190),_xlfn.XLOOKUP($B288,'2. TEUs &amp; Activities - EF'!$B$9:$B$190,'2. TEUs &amp; Activities - EF'!$J$9:$J$190))*'3. Pollutant Emissions - EF'!$I288*IF(OR(ISBLANK($E288),$G288="Yes"),1,$E288)*IF($H288="Yes",1,(1-$F288))</f>
        <v>0</v>
      </c>
      <c r="N288" s="113">
        <f>IF(ISBLANK($B288),_xlfn.XLOOKUP($A288,'2. TEUs &amp; Activities - EF'!$A$9:$A$190,'2. TEUs &amp; Activities - EF'!$M$9:$M$190),_xlfn.XLOOKUP($B288,'2. TEUs &amp; Activities - EF'!$B$9:$B$190,'2. TEUs &amp; Activities - EF'!$M$9:$M$190))*'3. Pollutant Emissions - EF'!$J288*IF(OR(ISBLANK($E288),$G288="Yes"),1,$E288)*IF($H288="Yes",1,(1-$F288))</f>
        <v>0</v>
      </c>
      <c r="O288" s="123" t="str">
        <f>IFERROR(IF(OR($C288="",$C288="No CAS"),INDEX('DEQ Pollutant List'!$D$7:$D$611,MATCH($D288,'DEQ Pollutant List'!$B$7:$B$611,0)),INDEX('DEQ Pollutant List'!$D$7:$D$611,MATCH($C288,'DEQ Pollutant List'!$A$7:$A$611,0))),"")</f>
        <v/>
      </c>
    </row>
    <row r="289" spans="1:15" ht="15" x14ac:dyDescent="0.25">
      <c r="A289" s="113"/>
      <c r="B289" s="71"/>
      <c r="C289" s="114"/>
      <c r="D289" s="84" t="str">
        <f>IFERROR(IF(C289="No CAS","",INDEX('DEQ Pollutant List'!$B$7:$B$611,MATCH('3. Pollutant Emissions - EF'!C289,'DEQ Pollutant List'!$A$7:$A$611,0))),"")</f>
        <v/>
      </c>
      <c r="E289" s="117"/>
      <c r="F289" s="118"/>
      <c r="G289" s="117"/>
      <c r="H289" s="118"/>
      <c r="I289" s="119"/>
      <c r="J289" s="79"/>
      <c r="K289" s="88"/>
      <c r="L289" s="120"/>
      <c r="M289" s="71">
        <f>IF(ISBLANK($B289),_xlfn.XLOOKUP($A289,'2. TEUs &amp; Activities - EF'!$A$9:$A$190,'2. TEUs &amp; Activities - EF'!$J$9:$J$190),_xlfn.XLOOKUP($B289,'2. TEUs &amp; Activities - EF'!$B$9:$B$190,'2. TEUs &amp; Activities - EF'!$J$9:$J$190))*'3. Pollutant Emissions - EF'!$I289*IF(OR(ISBLANK($E289),$G289="Yes"),1,$E289)*IF($H289="Yes",1,(1-$F289))</f>
        <v>0</v>
      </c>
      <c r="N289" s="113">
        <f>IF(ISBLANK($B289),_xlfn.XLOOKUP($A289,'2. TEUs &amp; Activities - EF'!$A$9:$A$190,'2. TEUs &amp; Activities - EF'!$M$9:$M$190),_xlfn.XLOOKUP($B289,'2. TEUs &amp; Activities - EF'!$B$9:$B$190,'2. TEUs &amp; Activities - EF'!$M$9:$M$190))*'3. Pollutant Emissions - EF'!$J289*IF(OR(ISBLANK($E289),$G289="Yes"),1,$E289)*IF($H289="Yes",1,(1-$F289))</f>
        <v>0</v>
      </c>
      <c r="O289" s="123" t="str">
        <f>IFERROR(IF(OR($C289="",$C289="No CAS"),INDEX('DEQ Pollutant List'!$D$7:$D$611,MATCH($D289,'DEQ Pollutant List'!$B$7:$B$611,0)),INDEX('DEQ Pollutant List'!$D$7:$D$611,MATCH($C289,'DEQ Pollutant List'!$A$7:$A$611,0))),"")</f>
        <v/>
      </c>
    </row>
    <row r="290" spans="1:15" ht="15" x14ac:dyDescent="0.25">
      <c r="A290" s="113"/>
      <c r="B290" s="71"/>
      <c r="C290" s="114"/>
      <c r="D290" s="84" t="str">
        <f>IFERROR(IF(C290="No CAS","",INDEX('DEQ Pollutant List'!$B$7:$B$611,MATCH('3. Pollutant Emissions - EF'!C290,'DEQ Pollutant List'!$A$7:$A$611,0))),"")</f>
        <v/>
      </c>
      <c r="E290" s="117"/>
      <c r="F290" s="118"/>
      <c r="G290" s="117"/>
      <c r="H290" s="118"/>
      <c r="I290" s="119"/>
      <c r="J290" s="79"/>
      <c r="K290" s="88"/>
      <c r="L290" s="120"/>
      <c r="M290" s="71">
        <f>IF(ISBLANK($B290),_xlfn.XLOOKUP($A290,'2. TEUs &amp; Activities - EF'!$A$9:$A$190,'2. TEUs &amp; Activities - EF'!$J$9:$J$190),_xlfn.XLOOKUP($B290,'2. TEUs &amp; Activities - EF'!$B$9:$B$190,'2. TEUs &amp; Activities - EF'!$J$9:$J$190))*'3. Pollutant Emissions - EF'!$I290*IF(OR(ISBLANK($E290),$G290="Yes"),1,$E290)*IF($H290="Yes",1,(1-$F290))</f>
        <v>0</v>
      </c>
      <c r="N290" s="113">
        <f>IF(ISBLANK($B290),_xlfn.XLOOKUP($A290,'2. TEUs &amp; Activities - EF'!$A$9:$A$190,'2. TEUs &amp; Activities - EF'!$M$9:$M$190),_xlfn.XLOOKUP($B290,'2. TEUs &amp; Activities - EF'!$B$9:$B$190,'2. TEUs &amp; Activities - EF'!$M$9:$M$190))*'3. Pollutant Emissions - EF'!$J290*IF(OR(ISBLANK($E290),$G290="Yes"),1,$E290)*IF($H290="Yes",1,(1-$F290))</f>
        <v>0</v>
      </c>
      <c r="O290" s="123" t="str">
        <f>IFERROR(IF(OR($C290="",$C290="No CAS"),INDEX('DEQ Pollutant List'!$D$7:$D$611,MATCH($D290,'DEQ Pollutant List'!$B$7:$B$611,0)),INDEX('DEQ Pollutant List'!$D$7:$D$611,MATCH($C290,'DEQ Pollutant List'!$A$7:$A$611,0))),"")</f>
        <v/>
      </c>
    </row>
    <row r="291" spans="1:15" ht="15" x14ac:dyDescent="0.25">
      <c r="A291" s="113"/>
      <c r="B291" s="71"/>
      <c r="C291" s="114"/>
      <c r="D291" s="84" t="str">
        <f>IFERROR(IF(C291="No CAS","",INDEX('DEQ Pollutant List'!$B$7:$B$611,MATCH('3. Pollutant Emissions - EF'!C291,'DEQ Pollutant List'!$A$7:$A$611,0))),"")</f>
        <v/>
      </c>
      <c r="E291" s="117"/>
      <c r="F291" s="118"/>
      <c r="G291" s="117"/>
      <c r="H291" s="118"/>
      <c r="I291" s="119"/>
      <c r="J291" s="79"/>
      <c r="K291" s="88"/>
      <c r="L291" s="120"/>
      <c r="M291" s="71">
        <f>IF(ISBLANK($B291),_xlfn.XLOOKUP($A291,'2. TEUs &amp; Activities - EF'!$A$9:$A$190,'2. TEUs &amp; Activities - EF'!$J$9:$J$190),_xlfn.XLOOKUP($B291,'2. TEUs &amp; Activities - EF'!$B$9:$B$190,'2. TEUs &amp; Activities - EF'!$J$9:$J$190))*'3. Pollutant Emissions - EF'!$I291*IF(OR(ISBLANK($E291),$G291="Yes"),1,$E291)*IF($H291="Yes",1,(1-$F291))</f>
        <v>0</v>
      </c>
      <c r="N291" s="113">
        <f>IF(ISBLANK($B291),_xlfn.XLOOKUP($A291,'2. TEUs &amp; Activities - EF'!$A$9:$A$190,'2. TEUs &amp; Activities - EF'!$M$9:$M$190),_xlfn.XLOOKUP($B291,'2. TEUs &amp; Activities - EF'!$B$9:$B$190,'2. TEUs &amp; Activities - EF'!$M$9:$M$190))*'3. Pollutant Emissions - EF'!$J291*IF(OR(ISBLANK($E291),$G291="Yes"),1,$E291)*IF($H291="Yes",1,(1-$F291))</f>
        <v>0</v>
      </c>
      <c r="O291" s="123" t="str">
        <f>IFERROR(IF(OR($C291="",$C291="No CAS"),INDEX('DEQ Pollutant List'!$D$7:$D$611,MATCH($D291,'DEQ Pollutant List'!$B$7:$B$611,0)),INDEX('DEQ Pollutant List'!$D$7:$D$611,MATCH($C291,'DEQ Pollutant List'!$A$7:$A$611,0))),"")</f>
        <v/>
      </c>
    </row>
    <row r="292" spans="1:15" ht="15" x14ac:dyDescent="0.25">
      <c r="A292" s="113"/>
      <c r="B292" s="71"/>
      <c r="C292" s="114"/>
      <c r="D292" s="84" t="str">
        <f>IFERROR(IF(C292="No CAS","",INDEX('DEQ Pollutant List'!$B$7:$B$611,MATCH('3. Pollutant Emissions - EF'!C292,'DEQ Pollutant List'!$A$7:$A$611,0))),"")</f>
        <v/>
      </c>
      <c r="E292" s="117"/>
      <c r="F292" s="118"/>
      <c r="G292" s="117"/>
      <c r="H292" s="118"/>
      <c r="I292" s="119"/>
      <c r="J292" s="79"/>
      <c r="K292" s="88"/>
      <c r="L292" s="120"/>
      <c r="M292" s="71">
        <f>IF(ISBLANK($B292),_xlfn.XLOOKUP($A292,'2. TEUs &amp; Activities - EF'!$A$9:$A$190,'2. TEUs &amp; Activities - EF'!$J$9:$J$190),_xlfn.XLOOKUP($B292,'2. TEUs &amp; Activities - EF'!$B$9:$B$190,'2. TEUs &amp; Activities - EF'!$J$9:$J$190))*'3. Pollutant Emissions - EF'!$I292*IF(OR(ISBLANK($E292),$G292="Yes"),1,$E292)*IF($H292="Yes",1,(1-$F292))</f>
        <v>0</v>
      </c>
      <c r="N292" s="113">
        <f>IF(ISBLANK($B292),_xlfn.XLOOKUP($A292,'2. TEUs &amp; Activities - EF'!$A$9:$A$190,'2. TEUs &amp; Activities - EF'!$M$9:$M$190),_xlfn.XLOOKUP($B292,'2. TEUs &amp; Activities - EF'!$B$9:$B$190,'2. TEUs &amp; Activities - EF'!$M$9:$M$190))*'3. Pollutant Emissions - EF'!$J292*IF(OR(ISBLANK($E292),$G292="Yes"),1,$E292)*IF($H292="Yes",1,(1-$F292))</f>
        <v>0</v>
      </c>
      <c r="O292" s="123" t="str">
        <f>IFERROR(IF(OR($C292="",$C292="No CAS"),INDEX('DEQ Pollutant List'!$D$7:$D$611,MATCH($D292,'DEQ Pollutant List'!$B$7:$B$611,0)),INDEX('DEQ Pollutant List'!$D$7:$D$611,MATCH($C292,'DEQ Pollutant List'!$A$7:$A$611,0))),"")</f>
        <v/>
      </c>
    </row>
    <row r="293" spans="1:15" ht="15" x14ac:dyDescent="0.25">
      <c r="A293" s="113"/>
      <c r="B293" s="71"/>
      <c r="C293" s="114"/>
      <c r="D293" s="84" t="str">
        <f>IFERROR(IF(C293="No CAS","",INDEX('DEQ Pollutant List'!$B$7:$B$611,MATCH('3. Pollutant Emissions - EF'!C293,'DEQ Pollutant List'!$A$7:$A$611,0))),"")</f>
        <v/>
      </c>
      <c r="E293" s="117"/>
      <c r="F293" s="118"/>
      <c r="G293" s="117"/>
      <c r="H293" s="118"/>
      <c r="I293" s="119"/>
      <c r="J293" s="79"/>
      <c r="K293" s="88"/>
      <c r="L293" s="120"/>
      <c r="M293" s="71">
        <f>IF(ISBLANK($B293),_xlfn.XLOOKUP($A293,'2. TEUs &amp; Activities - EF'!$A$9:$A$190,'2. TEUs &amp; Activities - EF'!$J$9:$J$190),_xlfn.XLOOKUP($B293,'2. TEUs &amp; Activities - EF'!$B$9:$B$190,'2. TEUs &amp; Activities - EF'!$J$9:$J$190))*'3. Pollutant Emissions - EF'!$I293*IF(OR(ISBLANK($E293),$G293="Yes"),1,$E293)*IF($H293="Yes",1,(1-$F293))</f>
        <v>0</v>
      </c>
      <c r="N293" s="113">
        <f>IF(ISBLANK($B293),_xlfn.XLOOKUP($A293,'2. TEUs &amp; Activities - EF'!$A$9:$A$190,'2. TEUs &amp; Activities - EF'!$M$9:$M$190),_xlfn.XLOOKUP($B293,'2. TEUs &amp; Activities - EF'!$B$9:$B$190,'2. TEUs &amp; Activities - EF'!$M$9:$M$190))*'3. Pollutant Emissions - EF'!$J293*IF(OR(ISBLANK($E293),$G293="Yes"),1,$E293)*IF($H293="Yes",1,(1-$F293))</f>
        <v>0</v>
      </c>
      <c r="O293" s="123" t="str">
        <f>IFERROR(IF(OR($C293="",$C293="No CAS"),INDEX('DEQ Pollutant List'!$D$7:$D$611,MATCH($D293,'DEQ Pollutant List'!$B$7:$B$611,0)),INDEX('DEQ Pollutant List'!$D$7:$D$611,MATCH($C293,'DEQ Pollutant List'!$A$7:$A$611,0))),"")</f>
        <v/>
      </c>
    </row>
    <row r="294" spans="1:15" ht="15" x14ac:dyDescent="0.25">
      <c r="A294" s="113"/>
      <c r="B294" s="71"/>
      <c r="C294" s="114"/>
      <c r="D294" s="84" t="str">
        <f>IFERROR(IF(C294="No CAS","",INDEX('DEQ Pollutant List'!$B$7:$B$611,MATCH('3. Pollutant Emissions - EF'!C294,'DEQ Pollutant List'!$A$7:$A$611,0))),"")</f>
        <v/>
      </c>
      <c r="E294" s="117"/>
      <c r="F294" s="118"/>
      <c r="G294" s="117"/>
      <c r="H294" s="118"/>
      <c r="I294" s="119"/>
      <c r="J294" s="79"/>
      <c r="K294" s="88"/>
      <c r="L294" s="120"/>
      <c r="M294" s="71">
        <f>IF(ISBLANK($B294),_xlfn.XLOOKUP($A294,'2. TEUs &amp; Activities - EF'!$A$9:$A$190,'2. TEUs &amp; Activities - EF'!$J$9:$J$190),_xlfn.XLOOKUP($B294,'2. TEUs &amp; Activities - EF'!$B$9:$B$190,'2. TEUs &amp; Activities - EF'!$J$9:$J$190))*'3. Pollutant Emissions - EF'!$I294*IF(OR(ISBLANK($E294),$G294="Yes"),1,$E294)*IF($H294="Yes",1,(1-$F294))</f>
        <v>0</v>
      </c>
      <c r="N294" s="113">
        <f>IF(ISBLANK($B294),_xlfn.XLOOKUP($A294,'2. TEUs &amp; Activities - EF'!$A$9:$A$190,'2. TEUs &amp; Activities - EF'!$M$9:$M$190),_xlfn.XLOOKUP($B294,'2. TEUs &amp; Activities - EF'!$B$9:$B$190,'2. TEUs &amp; Activities - EF'!$M$9:$M$190))*'3. Pollutant Emissions - EF'!$J294*IF(OR(ISBLANK($E294),$G294="Yes"),1,$E294)*IF($H294="Yes",1,(1-$F294))</f>
        <v>0</v>
      </c>
      <c r="O294" s="123" t="str">
        <f>IFERROR(IF(OR($C294="",$C294="No CAS"),INDEX('DEQ Pollutant List'!$D$7:$D$611,MATCH($D294,'DEQ Pollutant List'!$B$7:$B$611,0)),INDEX('DEQ Pollutant List'!$D$7:$D$611,MATCH($C294,'DEQ Pollutant List'!$A$7:$A$611,0))),"")</f>
        <v/>
      </c>
    </row>
    <row r="295" spans="1:15" ht="15" x14ac:dyDescent="0.25">
      <c r="A295" s="113"/>
      <c r="B295" s="71"/>
      <c r="C295" s="114"/>
      <c r="D295" s="84" t="str">
        <f>IFERROR(IF(C295="No CAS","",INDEX('DEQ Pollutant List'!$B$7:$B$611,MATCH('3. Pollutant Emissions - EF'!C295,'DEQ Pollutant List'!$A$7:$A$611,0))),"")</f>
        <v/>
      </c>
      <c r="E295" s="117"/>
      <c r="F295" s="118"/>
      <c r="G295" s="117"/>
      <c r="H295" s="118"/>
      <c r="I295" s="119"/>
      <c r="J295" s="79"/>
      <c r="K295" s="88"/>
      <c r="L295" s="120"/>
      <c r="M295" s="71">
        <f>IF(ISBLANK($B295),_xlfn.XLOOKUP($A295,'2. TEUs &amp; Activities - EF'!$A$9:$A$190,'2. TEUs &amp; Activities - EF'!$J$9:$J$190),_xlfn.XLOOKUP($B295,'2. TEUs &amp; Activities - EF'!$B$9:$B$190,'2. TEUs &amp; Activities - EF'!$J$9:$J$190))*'3. Pollutant Emissions - EF'!$I295*IF(OR(ISBLANK($E295),$G295="Yes"),1,$E295)*IF($H295="Yes",1,(1-$F295))</f>
        <v>0</v>
      </c>
      <c r="N295" s="113">
        <f>IF(ISBLANK($B295),_xlfn.XLOOKUP($A295,'2. TEUs &amp; Activities - EF'!$A$9:$A$190,'2. TEUs &amp; Activities - EF'!$M$9:$M$190),_xlfn.XLOOKUP($B295,'2. TEUs &amp; Activities - EF'!$B$9:$B$190,'2. TEUs &amp; Activities - EF'!$M$9:$M$190))*'3. Pollutant Emissions - EF'!$J295*IF(OR(ISBLANK($E295),$G295="Yes"),1,$E295)*IF($H295="Yes",1,(1-$F295))</f>
        <v>0</v>
      </c>
      <c r="O295" s="123" t="str">
        <f>IFERROR(IF(OR($C295="",$C295="No CAS"),INDEX('DEQ Pollutant List'!$D$7:$D$611,MATCH($D295,'DEQ Pollutant List'!$B$7:$B$611,0)),INDEX('DEQ Pollutant List'!$D$7:$D$611,MATCH($C295,'DEQ Pollutant List'!$A$7:$A$611,0))),"")</f>
        <v/>
      </c>
    </row>
    <row r="296" spans="1:15" ht="15" x14ac:dyDescent="0.25">
      <c r="A296" s="113"/>
      <c r="B296" s="71"/>
      <c r="C296" s="114"/>
      <c r="D296" s="84" t="str">
        <f>IFERROR(IF(C296="No CAS","",INDEX('DEQ Pollutant List'!$B$7:$B$611,MATCH('3. Pollutant Emissions - EF'!C296,'DEQ Pollutant List'!$A$7:$A$611,0))),"")</f>
        <v/>
      </c>
      <c r="E296" s="117"/>
      <c r="F296" s="118"/>
      <c r="G296" s="117"/>
      <c r="H296" s="118"/>
      <c r="I296" s="119"/>
      <c r="J296" s="79"/>
      <c r="K296" s="88"/>
      <c r="L296" s="120"/>
      <c r="M296" s="71">
        <f>IF(ISBLANK($B296),_xlfn.XLOOKUP($A296,'2. TEUs &amp; Activities - EF'!$A$9:$A$190,'2. TEUs &amp; Activities - EF'!$J$9:$J$190),_xlfn.XLOOKUP($B296,'2. TEUs &amp; Activities - EF'!$B$9:$B$190,'2. TEUs &amp; Activities - EF'!$J$9:$J$190))*'3. Pollutant Emissions - EF'!$I296*IF(OR(ISBLANK($E296),$G296="Yes"),1,$E296)*IF($H296="Yes",1,(1-$F296))</f>
        <v>0</v>
      </c>
      <c r="N296" s="113">
        <f>IF(ISBLANK($B296),_xlfn.XLOOKUP($A296,'2. TEUs &amp; Activities - EF'!$A$9:$A$190,'2. TEUs &amp; Activities - EF'!$M$9:$M$190),_xlfn.XLOOKUP($B296,'2. TEUs &amp; Activities - EF'!$B$9:$B$190,'2. TEUs &amp; Activities - EF'!$M$9:$M$190))*'3. Pollutant Emissions - EF'!$J296*IF(OR(ISBLANK($E296),$G296="Yes"),1,$E296)*IF($H296="Yes",1,(1-$F296))</f>
        <v>0</v>
      </c>
      <c r="O296" s="123" t="str">
        <f>IFERROR(IF(OR($C296="",$C296="No CAS"),INDEX('DEQ Pollutant List'!$D$7:$D$611,MATCH($D296,'DEQ Pollutant List'!$B$7:$B$611,0)),INDEX('DEQ Pollutant List'!$D$7:$D$611,MATCH($C296,'DEQ Pollutant List'!$A$7:$A$611,0))),"")</f>
        <v/>
      </c>
    </row>
    <row r="297" spans="1:15" ht="15" x14ac:dyDescent="0.25">
      <c r="A297" s="113"/>
      <c r="B297" s="71"/>
      <c r="C297" s="114"/>
      <c r="D297" s="84" t="str">
        <f>IFERROR(IF(C297="No CAS","",INDEX('DEQ Pollutant List'!$B$7:$B$611,MATCH('3. Pollutant Emissions - EF'!C297,'DEQ Pollutant List'!$A$7:$A$611,0))),"")</f>
        <v/>
      </c>
      <c r="E297" s="117"/>
      <c r="F297" s="118"/>
      <c r="G297" s="117"/>
      <c r="H297" s="118"/>
      <c r="I297" s="119"/>
      <c r="J297" s="79"/>
      <c r="K297" s="88"/>
      <c r="L297" s="120"/>
      <c r="M297" s="71">
        <f>IF(ISBLANK($B297),_xlfn.XLOOKUP($A297,'2. TEUs &amp; Activities - EF'!$A$9:$A$190,'2. TEUs &amp; Activities - EF'!$J$9:$J$190),_xlfn.XLOOKUP($B297,'2. TEUs &amp; Activities - EF'!$B$9:$B$190,'2. TEUs &amp; Activities - EF'!$J$9:$J$190))*'3. Pollutant Emissions - EF'!$I297*IF(OR(ISBLANK($E297),$G297="Yes"),1,$E297)*IF($H297="Yes",1,(1-$F297))</f>
        <v>0</v>
      </c>
      <c r="N297" s="113">
        <f>IF(ISBLANK($B297),_xlfn.XLOOKUP($A297,'2. TEUs &amp; Activities - EF'!$A$9:$A$190,'2. TEUs &amp; Activities - EF'!$M$9:$M$190),_xlfn.XLOOKUP($B297,'2. TEUs &amp; Activities - EF'!$B$9:$B$190,'2. TEUs &amp; Activities - EF'!$M$9:$M$190))*'3. Pollutant Emissions - EF'!$J297*IF(OR(ISBLANK($E297),$G297="Yes"),1,$E297)*IF($H297="Yes",1,(1-$F297))</f>
        <v>0</v>
      </c>
      <c r="O297" s="123" t="str">
        <f>IFERROR(IF(OR($C297="",$C297="No CAS"),INDEX('DEQ Pollutant List'!$D$7:$D$611,MATCH($D297,'DEQ Pollutant List'!$B$7:$B$611,0)),INDEX('DEQ Pollutant List'!$D$7:$D$611,MATCH($C297,'DEQ Pollutant List'!$A$7:$A$611,0))),"")</f>
        <v/>
      </c>
    </row>
    <row r="298" spans="1:15" ht="15" x14ac:dyDescent="0.25">
      <c r="A298" s="113"/>
      <c r="B298" s="71"/>
      <c r="C298" s="114"/>
      <c r="D298" s="84" t="str">
        <f>IFERROR(IF(C298="No CAS","",INDEX('DEQ Pollutant List'!$B$7:$B$611,MATCH('3. Pollutant Emissions - EF'!C298,'DEQ Pollutant List'!$A$7:$A$611,0))),"")</f>
        <v/>
      </c>
      <c r="E298" s="117"/>
      <c r="F298" s="118"/>
      <c r="G298" s="117"/>
      <c r="H298" s="118"/>
      <c r="I298" s="119"/>
      <c r="J298" s="79"/>
      <c r="K298" s="88"/>
      <c r="L298" s="120"/>
      <c r="M298" s="71">
        <f>IF(ISBLANK($B298),_xlfn.XLOOKUP($A298,'2. TEUs &amp; Activities - EF'!$A$9:$A$190,'2. TEUs &amp; Activities - EF'!$J$9:$J$190),_xlfn.XLOOKUP($B298,'2. TEUs &amp; Activities - EF'!$B$9:$B$190,'2. TEUs &amp; Activities - EF'!$J$9:$J$190))*'3. Pollutant Emissions - EF'!$I298*IF(OR(ISBLANK($E298),$G298="Yes"),1,$E298)*IF($H298="Yes",1,(1-$F298))</f>
        <v>0</v>
      </c>
      <c r="N298" s="113">
        <f>IF(ISBLANK($B298),_xlfn.XLOOKUP($A298,'2. TEUs &amp; Activities - EF'!$A$9:$A$190,'2. TEUs &amp; Activities - EF'!$M$9:$M$190),_xlfn.XLOOKUP($B298,'2. TEUs &amp; Activities - EF'!$B$9:$B$190,'2. TEUs &amp; Activities - EF'!$M$9:$M$190))*'3. Pollutant Emissions - EF'!$J298*IF(OR(ISBLANK($E298),$G298="Yes"),1,$E298)*IF($H298="Yes",1,(1-$F298))</f>
        <v>0</v>
      </c>
      <c r="O298" s="123" t="str">
        <f>IFERROR(IF(OR($C298="",$C298="No CAS"),INDEX('DEQ Pollutant List'!$D$7:$D$611,MATCH($D298,'DEQ Pollutant List'!$B$7:$B$611,0)),INDEX('DEQ Pollutant List'!$D$7:$D$611,MATCH($C298,'DEQ Pollutant List'!$A$7:$A$611,0))),"")</f>
        <v/>
      </c>
    </row>
    <row r="299" spans="1:15" ht="15" x14ac:dyDescent="0.25">
      <c r="A299" s="113"/>
      <c r="B299" s="71"/>
      <c r="C299" s="114"/>
      <c r="D299" s="84" t="str">
        <f>IFERROR(IF(C299="No CAS","",INDEX('DEQ Pollutant List'!$B$7:$B$611,MATCH('3. Pollutant Emissions - EF'!C299,'DEQ Pollutant List'!$A$7:$A$611,0))),"")</f>
        <v/>
      </c>
      <c r="E299" s="117"/>
      <c r="F299" s="118"/>
      <c r="G299" s="117"/>
      <c r="H299" s="118"/>
      <c r="I299" s="119"/>
      <c r="J299" s="79"/>
      <c r="K299" s="88"/>
      <c r="L299" s="120"/>
      <c r="M299" s="71">
        <f>IF(ISBLANK($B299),_xlfn.XLOOKUP($A299,'2. TEUs &amp; Activities - EF'!$A$9:$A$190,'2. TEUs &amp; Activities - EF'!$J$9:$J$190),_xlfn.XLOOKUP($B299,'2. TEUs &amp; Activities - EF'!$B$9:$B$190,'2. TEUs &amp; Activities - EF'!$J$9:$J$190))*'3. Pollutant Emissions - EF'!$I299*IF(OR(ISBLANK($E299),$G299="Yes"),1,$E299)*IF($H299="Yes",1,(1-$F299))</f>
        <v>0</v>
      </c>
      <c r="N299" s="113">
        <f>IF(ISBLANK($B299),_xlfn.XLOOKUP($A299,'2. TEUs &amp; Activities - EF'!$A$9:$A$190,'2. TEUs &amp; Activities - EF'!$M$9:$M$190),_xlfn.XLOOKUP($B299,'2. TEUs &amp; Activities - EF'!$B$9:$B$190,'2. TEUs &amp; Activities - EF'!$M$9:$M$190))*'3. Pollutant Emissions - EF'!$J299*IF(OR(ISBLANK($E299),$G299="Yes"),1,$E299)*IF($H299="Yes",1,(1-$F299))</f>
        <v>0</v>
      </c>
      <c r="O299" s="123" t="str">
        <f>IFERROR(IF(OR($C299="",$C299="No CAS"),INDEX('DEQ Pollutant List'!$D$7:$D$611,MATCH($D299,'DEQ Pollutant List'!$B$7:$B$611,0)),INDEX('DEQ Pollutant List'!$D$7:$D$611,MATCH($C299,'DEQ Pollutant List'!$A$7:$A$611,0))),"")</f>
        <v/>
      </c>
    </row>
    <row r="300" spans="1:15" ht="15" x14ac:dyDescent="0.25">
      <c r="A300" s="113"/>
      <c r="B300" s="71"/>
      <c r="C300" s="114"/>
      <c r="D300" s="84" t="str">
        <f>IFERROR(IF(C300="No CAS","",INDEX('DEQ Pollutant List'!$B$7:$B$611,MATCH('3. Pollutant Emissions - EF'!C300,'DEQ Pollutant List'!$A$7:$A$611,0))),"")</f>
        <v/>
      </c>
      <c r="E300" s="117"/>
      <c r="F300" s="118"/>
      <c r="G300" s="117"/>
      <c r="H300" s="118"/>
      <c r="I300" s="119"/>
      <c r="J300" s="79"/>
      <c r="K300" s="88"/>
      <c r="L300" s="120"/>
      <c r="M300" s="71">
        <f>IF(ISBLANK($B300),_xlfn.XLOOKUP($A300,'2. TEUs &amp; Activities - EF'!$A$9:$A$190,'2. TEUs &amp; Activities - EF'!$J$9:$J$190),_xlfn.XLOOKUP($B300,'2. TEUs &amp; Activities - EF'!$B$9:$B$190,'2. TEUs &amp; Activities - EF'!$J$9:$J$190))*'3. Pollutant Emissions - EF'!$I300*IF(OR(ISBLANK($E300),$G300="Yes"),1,$E300)*IF($H300="Yes",1,(1-$F300))</f>
        <v>0</v>
      </c>
      <c r="N300" s="113">
        <f>IF(ISBLANK($B300),_xlfn.XLOOKUP($A300,'2. TEUs &amp; Activities - EF'!$A$9:$A$190,'2. TEUs &amp; Activities - EF'!$M$9:$M$190),_xlfn.XLOOKUP($B300,'2. TEUs &amp; Activities - EF'!$B$9:$B$190,'2. TEUs &amp; Activities - EF'!$M$9:$M$190))*'3. Pollutant Emissions - EF'!$J300*IF(OR(ISBLANK($E300),$G300="Yes"),1,$E300)*IF($H300="Yes",1,(1-$F300))</f>
        <v>0</v>
      </c>
      <c r="O300" s="123" t="str">
        <f>IFERROR(IF(OR($C300="",$C300="No CAS"),INDEX('DEQ Pollutant List'!$D$7:$D$611,MATCH($D300,'DEQ Pollutant List'!$B$7:$B$611,0)),INDEX('DEQ Pollutant List'!$D$7:$D$611,MATCH($C300,'DEQ Pollutant List'!$A$7:$A$611,0))),"")</f>
        <v/>
      </c>
    </row>
    <row r="301" spans="1:15" ht="15" x14ac:dyDescent="0.25">
      <c r="A301" s="113"/>
      <c r="B301" s="71"/>
      <c r="C301" s="114"/>
      <c r="D301" s="84" t="str">
        <f>IFERROR(IF(C301="No CAS","",INDEX('DEQ Pollutant List'!$B$7:$B$611,MATCH('3. Pollutant Emissions - EF'!C301,'DEQ Pollutant List'!$A$7:$A$611,0))),"")</f>
        <v/>
      </c>
      <c r="E301" s="117"/>
      <c r="F301" s="118"/>
      <c r="G301" s="117"/>
      <c r="H301" s="118"/>
      <c r="I301" s="119"/>
      <c r="J301" s="79"/>
      <c r="K301" s="88"/>
      <c r="L301" s="120"/>
      <c r="M301" s="71">
        <f>IF(ISBLANK($B301),_xlfn.XLOOKUP($A301,'2. TEUs &amp; Activities - EF'!$A$9:$A$190,'2. TEUs &amp; Activities - EF'!$J$9:$J$190),_xlfn.XLOOKUP($B301,'2. TEUs &amp; Activities - EF'!$B$9:$B$190,'2. TEUs &amp; Activities - EF'!$J$9:$J$190))*'3. Pollutant Emissions - EF'!$I301*IF(OR(ISBLANK($E301),$G301="Yes"),1,$E301)*IF($H301="Yes",1,(1-$F301))</f>
        <v>0</v>
      </c>
      <c r="N301" s="113">
        <f>IF(ISBLANK($B301),_xlfn.XLOOKUP($A301,'2. TEUs &amp; Activities - EF'!$A$9:$A$190,'2. TEUs &amp; Activities - EF'!$M$9:$M$190),_xlfn.XLOOKUP($B301,'2. TEUs &amp; Activities - EF'!$B$9:$B$190,'2. TEUs &amp; Activities - EF'!$M$9:$M$190))*'3. Pollutant Emissions - EF'!$J301*IF(OR(ISBLANK($E301),$G301="Yes"),1,$E301)*IF($H301="Yes",1,(1-$F301))</f>
        <v>0</v>
      </c>
      <c r="O301" s="123" t="str">
        <f>IFERROR(IF(OR($C301="",$C301="No CAS"),INDEX('DEQ Pollutant List'!$D$7:$D$611,MATCH($D301,'DEQ Pollutant List'!$B$7:$B$611,0)),INDEX('DEQ Pollutant List'!$D$7:$D$611,MATCH($C301,'DEQ Pollutant List'!$A$7:$A$611,0))),"")</f>
        <v/>
      </c>
    </row>
    <row r="302" spans="1:15" ht="15" x14ac:dyDescent="0.25">
      <c r="A302" s="113"/>
      <c r="B302" s="71"/>
      <c r="C302" s="114"/>
      <c r="D302" s="84" t="str">
        <f>IFERROR(IF(C302="No CAS","",INDEX('DEQ Pollutant List'!$B$7:$B$611,MATCH('3. Pollutant Emissions - EF'!C302,'DEQ Pollutant List'!$A$7:$A$611,0))),"")</f>
        <v/>
      </c>
      <c r="E302" s="117"/>
      <c r="F302" s="118"/>
      <c r="G302" s="117"/>
      <c r="H302" s="118"/>
      <c r="I302" s="119"/>
      <c r="J302" s="79"/>
      <c r="K302" s="88"/>
      <c r="L302" s="120"/>
      <c r="M302" s="71">
        <f>IF(ISBLANK($B302),_xlfn.XLOOKUP($A302,'2. TEUs &amp; Activities - EF'!$A$9:$A$190,'2. TEUs &amp; Activities - EF'!$J$9:$J$190),_xlfn.XLOOKUP($B302,'2. TEUs &amp; Activities - EF'!$B$9:$B$190,'2. TEUs &amp; Activities - EF'!$J$9:$J$190))*'3. Pollutant Emissions - EF'!$I302*IF(OR(ISBLANK($E302),$G302="Yes"),1,$E302)*IF($H302="Yes",1,(1-$F302))</f>
        <v>0</v>
      </c>
      <c r="N302" s="113">
        <f>IF(ISBLANK($B302),_xlfn.XLOOKUP($A302,'2. TEUs &amp; Activities - EF'!$A$9:$A$190,'2. TEUs &amp; Activities - EF'!$M$9:$M$190),_xlfn.XLOOKUP($B302,'2. TEUs &amp; Activities - EF'!$B$9:$B$190,'2. TEUs &amp; Activities - EF'!$M$9:$M$190))*'3. Pollutant Emissions - EF'!$J302*IF(OR(ISBLANK($E302),$G302="Yes"),1,$E302)*IF($H302="Yes",1,(1-$F302))</f>
        <v>0</v>
      </c>
      <c r="O302" s="123" t="str">
        <f>IFERROR(IF(OR($C302="",$C302="No CAS"),INDEX('DEQ Pollutant List'!$D$7:$D$611,MATCH($D302,'DEQ Pollutant List'!$B$7:$B$611,0)),INDEX('DEQ Pollutant List'!$D$7:$D$611,MATCH($C302,'DEQ Pollutant List'!$A$7:$A$611,0))),"")</f>
        <v/>
      </c>
    </row>
    <row r="303" spans="1:15" ht="15" x14ac:dyDescent="0.25">
      <c r="A303" s="113"/>
      <c r="B303" s="71"/>
      <c r="C303" s="114"/>
      <c r="D303" s="84" t="str">
        <f>IFERROR(IF(C303="No CAS","",INDEX('DEQ Pollutant List'!$B$7:$B$611,MATCH('3. Pollutant Emissions - EF'!C303,'DEQ Pollutant List'!$A$7:$A$611,0))),"")</f>
        <v/>
      </c>
      <c r="E303" s="117"/>
      <c r="F303" s="118"/>
      <c r="G303" s="117"/>
      <c r="H303" s="118"/>
      <c r="I303" s="119"/>
      <c r="J303" s="79"/>
      <c r="K303" s="88"/>
      <c r="L303" s="120"/>
      <c r="M303" s="71">
        <f>IF(ISBLANK($B303),_xlfn.XLOOKUP($A303,'2. TEUs &amp; Activities - EF'!$A$9:$A$190,'2. TEUs &amp; Activities - EF'!$J$9:$J$190),_xlfn.XLOOKUP($B303,'2. TEUs &amp; Activities - EF'!$B$9:$B$190,'2. TEUs &amp; Activities - EF'!$J$9:$J$190))*'3. Pollutant Emissions - EF'!$I303*IF(OR(ISBLANK($E303),$G303="Yes"),1,$E303)*IF($H303="Yes",1,(1-$F303))</f>
        <v>0</v>
      </c>
      <c r="N303" s="113">
        <f>IF(ISBLANK($B303),_xlfn.XLOOKUP($A303,'2. TEUs &amp; Activities - EF'!$A$9:$A$190,'2. TEUs &amp; Activities - EF'!$M$9:$M$190),_xlfn.XLOOKUP($B303,'2. TEUs &amp; Activities - EF'!$B$9:$B$190,'2. TEUs &amp; Activities - EF'!$M$9:$M$190))*'3. Pollutant Emissions - EF'!$J303*IF(OR(ISBLANK($E303),$G303="Yes"),1,$E303)*IF($H303="Yes",1,(1-$F303))</f>
        <v>0</v>
      </c>
      <c r="O303" s="123" t="str">
        <f>IFERROR(IF(OR($C303="",$C303="No CAS"),INDEX('DEQ Pollutant List'!$D$7:$D$611,MATCH($D303,'DEQ Pollutant List'!$B$7:$B$611,0)),INDEX('DEQ Pollutant List'!$D$7:$D$611,MATCH($C303,'DEQ Pollutant List'!$A$7:$A$611,0))),"")</f>
        <v/>
      </c>
    </row>
    <row r="304" spans="1:15" ht="15" x14ac:dyDescent="0.25">
      <c r="A304" s="113"/>
      <c r="B304" s="71"/>
      <c r="C304" s="114"/>
      <c r="D304" s="84" t="str">
        <f>IFERROR(IF(C304="No CAS","",INDEX('DEQ Pollutant List'!$B$7:$B$611,MATCH('3. Pollutant Emissions - EF'!C304,'DEQ Pollutant List'!$A$7:$A$611,0))),"")</f>
        <v/>
      </c>
      <c r="E304" s="117"/>
      <c r="F304" s="118"/>
      <c r="G304" s="117"/>
      <c r="H304" s="118"/>
      <c r="I304" s="119"/>
      <c r="J304" s="79"/>
      <c r="K304" s="88"/>
      <c r="L304" s="120"/>
      <c r="M304" s="71">
        <f>IF(ISBLANK($B304),_xlfn.XLOOKUP($A304,'2. TEUs &amp; Activities - EF'!$A$9:$A$190,'2. TEUs &amp; Activities - EF'!$J$9:$J$190),_xlfn.XLOOKUP($B304,'2. TEUs &amp; Activities - EF'!$B$9:$B$190,'2. TEUs &amp; Activities - EF'!$J$9:$J$190))*'3. Pollutant Emissions - EF'!$I304*IF(OR(ISBLANK($E304),$G304="Yes"),1,$E304)*IF($H304="Yes",1,(1-$F304))</f>
        <v>0</v>
      </c>
      <c r="N304" s="113">
        <f>IF(ISBLANK($B304),_xlfn.XLOOKUP($A304,'2. TEUs &amp; Activities - EF'!$A$9:$A$190,'2. TEUs &amp; Activities - EF'!$M$9:$M$190),_xlfn.XLOOKUP($B304,'2. TEUs &amp; Activities - EF'!$B$9:$B$190,'2. TEUs &amp; Activities - EF'!$M$9:$M$190))*'3. Pollutant Emissions - EF'!$J304*IF(OR(ISBLANK($E304),$G304="Yes"),1,$E304)*IF($H304="Yes",1,(1-$F304))</f>
        <v>0</v>
      </c>
      <c r="O304" s="123" t="str">
        <f>IFERROR(IF(OR($C304="",$C304="No CAS"),INDEX('DEQ Pollutant List'!$D$7:$D$611,MATCH($D304,'DEQ Pollutant List'!$B$7:$B$611,0)),INDEX('DEQ Pollutant List'!$D$7:$D$611,MATCH($C304,'DEQ Pollutant List'!$A$7:$A$611,0))),"")</f>
        <v/>
      </c>
    </row>
    <row r="305" spans="1:15" ht="15" x14ac:dyDescent="0.25">
      <c r="A305" s="113"/>
      <c r="B305" s="71"/>
      <c r="C305" s="114"/>
      <c r="D305" s="84" t="str">
        <f>IFERROR(IF(C305="No CAS","",INDEX('DEQ Pollutant List'!$B$7:$B$611,MATCH('3. Pollutant Emissions - EF'!C305,'DEQ Pollutant List'!$A$7:$A$611,0))),"")</f>
        <v/>
      </c>
      <c r="E305" s="117"/>
      <c r="F305" s="118"/>
      <c r="G305" s="117"/>
      <c r="H305" s="118"/>
      <c r="I305" s="119"/>
      <c r="J305" s="79"/>
      <c r="K305" s="88"/>
      <c r="L305" s="120"/>
      <c r="M305" s="71">
        <f>IF(ISBLANK($B305),_xlfn.XLOOKUP($A305,'2. TEUs &amp; Activities - EF'!$A$9:$A$190,'2. TEUs &amp; Activities - EF'!$J$9:$J$190),_xlfn.XLOOKUP($B305,'2. TEUs &amp; Activities - EF'!$B$9:$B$190,'2. TEUs &amp; Activities - EF'!$J$9:$J$190))*'3. Pollutant Emissions - EF'!$I305*IF(OR(ISBLANK($E305),$G305="Yes"),1,$E305)*IF($H305="Yes",1,(1-$F305))</f>
        <v>0</v>
      </c>
      <c r="N305" s="113">
        <f>IF(ISBLANK($B305),_xlfn.XLOOKUP($A305,'2. TEUs &amp; Activities - EF'!$A$9:$A$190,'2. TEUs &amp; Activities - EF'!$M$9:$M$190),_xlfn.XLOOKUP($B305,'2. TEUs &amp; Activities - EF'!$B$9:$B$190,'2. TEUs &amp; Activities - EF'!$M$9:$M$190))*'3. Pollutant Emissions - EF'!$J305*IF(OR(ISBLANK($E305),$G305="Yes"),1,$E305)*IF($H305="Yes",1,(1-$F305))</f>
        <v>0</v>
      </c>
      <c r="O305" s="123" t="str">
        <f>IFERROR(IF(OR($C305="",$C305="No CAS"),INDEX('DEQ Pollutant List'!$D$7:$D$611,MATCH($D305,'DEQ Pollutant List'!$B$7:$B$611,0)),INDEX('DEQ Pollutant List'!$D$7:$D$611,MATCH($C305,'DEQ Pollutant List'!$A$7:$A$611,0))),"")</f>
        <v/>
      </c>
    </row>
    <row r="306" spans="1:15" ht="15" x14ac:dyDescent="0.25">
      <c r="A306" s="113"/>
      <c r="B306" s="71"/>
      <c r="C306" s="114"/>
      <c r="D306" s="84" t="str">
        <f>IFERROR(IF(C306="No CAS","",INDEX('DEQ Pollutant List'!$B$7:$B$611,MATCH('3. Pollutant Emissions - EF'!C306,'DEQ Pollutant List'!$A$7:$A$611,0))),"")</f>
        <v/>
      </c>
      <c r="E306" s="117"/>
      <c r="F306" s="118"/>
      <c r="G306" s="117"/>
      <c r="H306" s="118"/>
      <c r="I306" s="119"/>
      <c r="J306" s="79"/>
      <c r="K306" s="88"/>
      <c r="L306" s="120"/>
      <c r="M306" s="71">
        <f>IF(ISBLANK($B306),_xlfn.XLOOKUP($A306,'2. TEUs &amp; Activities - EF'!$A$9:$A$190,'2. TEUs &amp; Activities - EF'!$J$9:$J$190),_xlfn.XLOOKUP($B306,'2. TEUs &amp; Activities - EF'!$B$9:$B$190,'2. TEUs &amp; Activities - EF'!$J$9:$J$190))*'3. Pollutant Emissions - EF'!$I306*IF(OR(ISBLANK($E306),$G306="Yes"),1,$E306)*IF($H306="Yes",1,(1-$F306))</f>
        <v>0</v>
      </c>
      <c r="N306" s="113">
        <f>IF(ISBLANK($B306),_xlfn.XLOOKUP($A306,'2. TEUs &amp; Activities - EF'!$A$9:$A$190,'2. TEUs &amp; Activities - EF'!$M$9:$M$190),_xlfn.XLOOKUP($B306,'2. TEUs &amp; Activities - EF'!$B$9:$B$190,'2. TEUs &amp; Activities - EF'!$M$9:$M$190))*'3. Pollutant Emissions - EF'!$J306*IF(OR(ISBLANK($E306),$G306="Yes"),1,$E306)*IF($H306="Yes",1,(1-$F306))</f>
        <v>0</v>
      </c>
      <c r="O306" s="123" t="str">
        <f>IFERROR(IF(OR($C306="",$C306="No CAS"),INDEX('DEQ Pollutant List'!$D$7:$D$611,MATCH($D306,'DEQ Pollutant List'!$B$7:$B$611,0)),INDEX('DEQ Pollutant List'!$D$7:$D$611,MATCH($C306,'DEQ Pollutant List'!$A$7:$A$611,0))),"")</f>
        <v/>
      </c>
    </row>
    <row r="307" spans="1:15" ht="15" x14ac:dyDescent="0.25">
      <c r="A307" s="113"/>
      <c r="B307" s="71"/>
      <c r="C307" s="114"/>
      <c r="D307" s="84" t="str">
        <f>IFERROR(IF(C307="No CAS","",INDEX('DEQ Pollutant List'!$B$7:$B$611,MATCH('3. Pollutant Emissions - EF'!C307,'DEQ Pollutant List'!$A$7:$A$611,0))),"")</f>
        <v/>
      </c>
      <c r="E307" s="117"/>
      <c r="F307" s="118"/>
      <c r="G307" s="117"/>
      <c r="H307" s="118"/>
      <c r="I307" s="119"/>
      <c r="J307" s="79"/>
      <c r="K307" s="88"/>
      <c r="L307" s="120"/>
      <c r="M307" s="71">
        <f>IF(ISBLANK($B307),_xlfn.XLOOKUP($A307,'2. TEUs &amp; Activities - EF'!$A$9:$A$190,'2. TEUs &amp; Activities - EF'!$J$9:$J$190),_xlfn.XLOOKUP($B307,'2. TEUs &amp; Activities - EF'!$B$9:$B$190,'2. TEUs &amp; Activities - EF'!$J$9:$J$190))*'3. Pollutant Emissions - EF'!$I307*IF(OR(ISBLANK($E307),$G307="Yes"),1,$E307)*IF($H307="Yes",1,(1-$F307))</f>
        <v>0</v>
      </c>
      <c r="N307" s="113">
        <f>IF(ISBLANK($B307),_xlfn.XLOOKUP($A307,'2. TEUs &amp; Activities - EF'!$A$9:$A$190,'2. TEUs &amp; Activities - EF'!$M$9:$M$190),_xlfn.XLOOKUP($B307,'2. TEUs &amp; Activities - EF'!$B$9:$B$190,'2. TEUs &amp; Activities - EF'!$M$9:$M$190))*'3. Pollutant Emissions - EF'!$J307*IF(OR(ISBLANK($E307),$G307="Yes"),1,$E307)*IF($H307="Yes",1,(1-$F307))</f>
        <v>0</v>
      </c>
      <c r="O307" s="123" t="str">
        <f>IFERROR(IF(OR($C307="",$C307="No CAS"),INDEX('DEQ Pollutant List'!$D$7:$D$611,MATCH($D307,'DEQ Pollutant List'!$B$7:$B$611,0)),INDEX('DEQ Pollutant List'!$D$7:$D$611,MATCH($C307,'DEQ Pollutant List'!$A$7:$A$611,0))),"")</f>
        <v/>
      </c>
    </row>
    <row r="308" spans="1:15" ht="15" x14ac:dyDescent="0.25">
      <c r="A308" s="113"/>
      <c r="B308" s="71"/>
      <c r="C308" s="114"/>
      <c r="D308" s="84" t="str">
        <f>IFERROR(IF(C308="No CAS","",INDEX('DEQ Pollutant List'!$B$7:$B$611,MATCH('3. Pollutant Emissions - EF'!C308,'DEQ Pollutant List'!$A$7:$A$611,0))),"")</f>
        <v/>
      </c>
      <c r="E308" s="117"/>
      <c r="F308" s="118"/>
      <c r="G308" s="117"/>
      <c r="H308" s="118"/>
      <c r="I308" s="119"/>
      <c r="J308" s="79"/>
      <c r="K308" s="88"/>
      <c r="L308" s="120"/>
      <c r="M308" s="71">
        <f>IF(ISBLANK($B308),_xlfn.XLOOKUP($A308,'2. TEUs &amp; Activities - EF'!$A$9:$A$190,'2. TEUs &amp; Activities - EF'!$J$9:$J$190),_xlfn.XLOOKUP($B308,'2. TEUs &amp; Activities - EF'!$B$9:$B$190,'2. TEUs &amp; Activities - EF'!$J$9:$J$190))*'3. Pollutant Emissions - EF'!$I308*IF(OR(ISBLANK($E308),$G308="Yes"),1,$E308)*IF($H308="Yes",1,(1-$F308))</f>
        <v>0</v>
      </c>
      <c r="N308" s="113">
        <f>IF(ISBLANK($B308),_xlfn.XLOOKUP($A308,'2. TEUs &amp; Activities - EF'!$A$9:$A$190,'2. TEUs &amp; Activities - EF'!$M$9:$M$190),_xlfn.XLOOKUP($B308,'2. TEUs &amp; Activities - EF'!$B$9:$B$190,'2. TEUs &amp; Activities - EF'!$M$9:$M$190))*'3. Pollutant Emissions - EF'!$J308*IF(OR(ISBLANK($E308),$G308="Yes"),1,$E308)*IF($H308="Yes",1,(1-$F308))</f>
        <v>0</v>
      </c>
      <c r="O308" s="123" t="str">
        <f>IFERROR(IF(OR($C308="",$C308="No CAS"),INDEX('DEQ Pollutant List'!$D$7:$D$611,MATCH($D308,'DEQ Pollutant List'!$B$7:$B$611,0)),INDEX('DEQ Pollutant List'!$D$7:$D$611,MATCH($C308,'DEQ Pollutant List'!$A$7:$A$611,0))),"")</f>
        <v/>
      </c>
    </row>
    <row r="309" spans="1:15" ht="15" x14ac:dyDescent="0.25">
      <c r="A309" s="113"/>
      <c r="B309" s="71"/>
      <c r="C309" s="114"/>
      <c r="D309" s="84" t="str">
        <f>IFERROR(IF(C309="No CAS","",INDEX('DEQ Pollutant List'!$B$7:$B$611,MATCH('3. Pollutant Emissions - EF'!C309,'DEQ Pollutant List'!$A$7:$A$611,0))),"")</f>
        <v/>
      </c>
      <c r="E309" s="117"/>
      <c r="F309" s="118"/>
      <c r="G309" s="117"/>
      <c r="H309" s="118"/>
      <c r="I309" s="119"/>
      <c r="J309" s="79"/>
      <c r="K309" s="88"/>
      <c r="L309" s="120"/>
      <c r="M309" s="71">
        <f>IF(ISBLANK($B309),_xlfn.XLOOKUP($A309,'2. TEUs &amp; Activities - EF'!$A$9:$A$190,'2. TEUs &amp; Activities - EF'!$J$9:$J$190),_xlfn.XLOOKUP($B309,'2. TEUs &amp; Activities - EF'!$B$9:$B$190,'2. TEUs &amp; Activities - EF'!$J$9:$J$190))*'3. Pollutant Emissions - EF'!$I309*IF(OR(ISBLANK($E309),$G309="Yes"),1,$E309)*IF($H309="Yes",1,(1-$F309))</f>
        <v>0</v>
      </c>
      <c r="N309" s="113">
        <f>IF(ISBLANK($B309),_xlfn.XLOOKUP($A309,'2. TEUs &amp; Activities - EF'!$A$9:$A$190,'2. TEUs &amp; Activities - EF'!$M$9:$M$190),_xlfn.XLOOKUP($B309,'2. TEUs &amp; Activities - EF'!$B$9:$B$190,'2. TEUs &amp; Activities - EF'!$M$9:$M$190))*'3. Pollutant Emissions - EF'!$J309*IF(OR(ISBLANK($E309),$G309="Yes"),1,$E309)*IF($H309="Yes",1,(1-$F309))</f>
        <v>0</v>
      </c>
      <c r="O309" s="123" t="str">
        <f>IFERROR(IF(OR($C309="",$C309="No CAS"),INDEX('DEQ Pollutant List'!$D$7:$D$611,MATCH($D309,'DEQ Pollutant List'!$B$7:$B$611,0)),INDEX('DEQ Pollutant List'!$D$7:$D$611,MATCH($C309,'DEQ Pollutant List'!$A$7:$A$611,0))),"")</f>
        <v/>
      </c>
    </row>
    <row r="310" spans="1:15" ht="15" x14ac:dyDescent="0.25">
      <c r="A310" s="113"/>
      <c r="B310" s="71"/>
      <c r="C310" s="114"/>
      <c r="D310" s="84" t="str">
        <f>IFERROR(IF(C310="No CAS","",INDEX('DEQ Pollutant List'!$B$7:$B$611,MATCH('3. Pollutant Emissions - EF'!C310,'DEQ Pollutant List'!$A$7:$A$611,0))),"")</f>
        <v/>
      </c>
      <c r="E310" s="117"/>
      <c r="F310" s="118"/>
      <c r="G310" s="117"/>
      <c r="H310" s="118"/>
      <c r="I310" s="119"/>
      <c r="J310" s="79"/>
      <c r="K310" s="88"/>
      <c r="L310" s="120"/>
      <c r="M310" s="71">
        <f>IF(ISBLANK($B310),_xlfn.XLOOKUP($A310,'2. TEUs &amp; Activities - EF'!$A$9:$A$190,'2. TEUs &amp; Activities - EF'!$J$9:$J$190),_xlfn.XLOOKUP($B310,'2. TEUs &amp; Activities - EF'!$B$9:$B$190,'2. TEUs &amp; Activities - EF'!$J$9:$J$190))*'3. Pollutant Emissions - EF'!$I310*IF(OR(ISBLANK($E310),$G310="Yes"),1,$E310)*IF($H310="Yes",1,(1-$F310))</f>
        <v>0</v>
      </c>
      <c r="N310" s="113">
        <f>IF(ISBLANK($B310),_xlfn.XLOOKUP($A310,'2. TEUs &amp; Activities - EF'!$A$9:$A$190,'2. TEUs &amp; Activities - EF'!$M$9:$M$190),_xlfn.XLOOKUP($B310,'2. TEUs &amp; Activities - EF'!$B$9:$B$190,'2. TEUs &amp; Activities - EF'!$M$9:$M$190))*'3. Pollutant Emissions - EF'!$J310*IF(OR(ISBLANK($E310),$G310="Yes"),1,$E310)*IF($H310="Yes",1,(1-$F310))</f>
        <v>0</v>
      </c>
      <c r="O310" s="123" t="str">
        <f>IFERROR(IF(OR($C310="",$C310="No CAS"),INDEX('DEQ Pollutant List'!$D$7:$D$611,MATCH($D310,'DEQ Pollutant List'!$B$7:$B$611,0)),INDEX('DEQ Pollutant List'!$D$7:$D$611,MATCH($C310,'DEQ Pollutant List'!$A$7:$A$611,0))),"")</f>
        <v/>
      </c>
    </row>
    <row r="311" spans="1:15" ht="15" x14ac:dyDescent="0.25">
      <c r="A311" s="113"/>
      <c r="B311" s="71"/>
      <c r="C311" s="114"/>
      <c r="D311" s="84" t="str">
        <f>IFERROR(IF(C311="No CAS","",INDEX('DEQ Pollutant List'!$B$7:$B$611,MATCH('3. Pollutant Emissions - EF'!C311,'DEQ Pollutant List'!$A$7:$A$611,0))),"")</f>
        <v/>
      </c>
      <c r="E311" s="117"/>
      <c r="F311" s="118"/>
      <c r="G311" s="117"/>
      <c r="H311" s="118"/>
      <c r="I311" s="119"/>
      <c r="J311" s="79"/>
      <c r="K311" s="88"/>
      <c r="L311" s="120"/>
      <c r="M311" s="71">
        <f>IF(ISBLANK($B311),_xlfn.XLOOKUP($A311,'2. TEUs &amp; Activities - EF'!$A$9:$A$190,'2. TEUs &amp; Activities - EF'!$J$9:$J$190),_xlfn.XLOOKUP($B311,'2. TEUs &amp; Activities - EF'!$B$9:$B$190,'2. TEUs &amp; Activities - EF'!$J$9:$J$190))*'3. Pollutant Emissions - EF'!$I311*IF(OR(ISBLANK($E311),$G311="Yes"),1,$E311)*IF($H311="Yes",1,(1-$F311))</f>
        <v>0</v>
      </c>
      <c r="N311" s="113">
        <f>IF(ISBLANK($B311),_xlfn.XLOOKUP($A311,'2. TEUs &amp; Activities - EF'!$A$9:$A$190,'2. TEUs &amp; Activities - EF'!$M$9:$M$190),_xlfn.XLOOKUP($B311,'2. TEUs &amp; Activities - EF'!$B$9:$B$190,'2. TEUs &amp; Activities - EF'!$M$9:$M$190))*'3. Pollutant Emissions - EF'!$J311*IF(OR(ISBLANK($E311),$G311="Yes"),1,$E311)*IF($H311="Yes",1,(1-$F311))</f>
        <v>0</v>
      </c>
      <c r="O311" s="123" t="str">
        <f>IFERROR(IF(OR($C311="",$C311="No CAS"),INDEX('DEQ Pollutant List'!$D$7:$D$611,MATCH($D311,'DEQ Pollutant List'!$B$7:$B$611,0)),INDEX('DEQ Pollutant List'!$D$7:$D$611,MATCH($C311,'DEQ Pollutant List'!$A$7:$A$611,0))),"")</f>
        <v/>
      </c>
    </row>
    <row r="312" spans="1:15" ht="15" x14ac:dyDescent="0.25">
      <c r="A312" s="113"/>
      <c r="B312" s="71"/>
      <c r="C312" s="114"/>
      <c r="D312" s="84" t="str">
        <f>IFERROR(IF(C312="No CAS","",INDEX('DEQ Pollutant List'!$B$7:$B$611,MATCH('3. Pollutant Emissions - EF'!C312,'DEQ Pollutant List'!$A$7:$A$611,0))),"")</f>
        <v/>
      </c>
      <c r="E312" s="117"/>
      <c r="F312" s="118"/>
      <c r="G312" s="117"/>
      <c r="H312" s="118"/>
      <c r="I312" s="119"/>
      <c r="J312" s="79"/>
      <c r="K312" s="88"/>
      <c r="L312" s="120"/>
      <c r="M312" s="71">
        <f>IF(ISBLANK($B312),_xlfn.XLOOKUP($A312,'2. TEUs &amp; Activities - EF'!$A$9:$A$190,'2. TEUs &amp; Activities - EF'!$J$9:$J$190),_xlfn.XLOOKUP($B312,'2. TEUs &amp; Activities - EF'!$B$9:$B$190,'2. TEUs &amp; Activities - EF'!$J$9:$J$190))*'3. Pollutant Emissions - EF'!$I312*IF(OR(ISBLANK($E312),$G312="Yes"),1,$E312)*IF($H312="Yes",1,(1-$F312))</f>
        <v>0</v>
      </c>
      <c r="N312" s="113">
        <f>IF(ISBLANK($B312),_xlfn.XLOOKUP($A312,'2. TEUs &amp; Activities - EF'!$A$9:$A$190,'2. TEUs &amp; Activities - EF'!$M$9:$M$190),_xlfn.XLOOKUP($B312,'2. TEUs &amp; Activities - EF'!$B$9:$B$190,'2. TEUs &amp; Activities - EF'!$M$9:$M$190))*'3. Pollutant Emissions - EF'!$J312*IF(OR(ISBLANK($E312),$G312="Yes"),1,$E312)*IF($H312="Yes",1,(1-$F312))</f>
        <v>0</v>
      </c>
      <c r="O312" s="123" t="str">
        <f>IFERROR(IF(OR($C312="",$C312="No CAS"),INDEX('DEQ Pollutant List'!$D$7:$D$611,MATCH($D312,'DEQ Pollutant List'!$B$7:$B$611,0)),INDEX('DEQ Pollutant List'!$D$7:$D$611,MATCH($C312,'DEQ Pollutant List'!$A$7:$A$611,0))),"")</f>
        <v/>
      </c>
    </row>
    <row r="313" spans="1:15" ht="15" x14ac:dyDescent="0.25">
      <c r="A313" s="113"/>
      <c r="B313" s="71"/>
      <c r="C313" s="114"/>
      <c r="D313" s="84" t="str">
        <f>IFERROR(IF(C313="No CAS","",INDEX('DEQ Pollutant List'!$B$7:$B$611,MATCH('3. Pollutant Emissions - EF'!C313,'DEQ Pollutant List'!$A$7:$A$611,0))),"")</f>
        <v/>
      </c>
      <c r="E313" s="117"/>
      <c r="F313" s="118"/>
      <c r="G313" s="117"/>
      <c r="H313" s="118"/>
      <c r="I313" s="119"/>
      <c r="J313" s="79"/>
      <c r="K313" s="88"/>
      <c r="L313" s="120"/>
      <c r="M313" s="71">
        <f>IF(ISBLANK($B313),_xlfn.XLOOKUP($A313,'2. TEUs &amp; Activities - EF'!$A$9:$A$190,'2. TEUs &amp; Activities - EF'!$J$9:$J$190),_xlfn.XLOOKUP($B313,'2. TEUs &amp; Activities - EF'!$B$9:$B$190,'2. TEUs &amp; Activities - EF'!$J$9:$J$190))*'3. Pollutant Emissions - EF'!$I313*IF(OR(ISBLANK($E313),$G313="Yes"),1,$E313)*IF($H313="Yes",1,(1-$F313))</f>
        <v>0</v>
      </c>
      <c r="N313" s="113">
        <f>IF(ISBLANK($B313),_xlfn.XLOOKUP($A313,'2. TEUs &amp; Activities - EF'!$A$9:$A$190,'2. TEUs &amp; Activities - EF'!$M$9:$M$190),_xlfn.XLOOKUP($B313,'2. TEUs &amp; Activities - EF'!$B$9:$B$190,'2. TEUs &amp; Activities - EF'!$M$9:$M$190))*'3. Pollutant Emissions - EF'!$J313*IF(OR(ISBLANK($E313),$G313="Yes"),1,$E313)*IF($H313="Yes",1,(1-$F313))</f>
        <v>0</v>
      </c>
      <c r="O313" s="123" t="str">
        <f>IFERROR(IF(OR($C313="",$C313="No CAS"),INDEX('DEQ Pollutant List'!$D$7:$D$611,MATCH($D313,'DEQ Pollutant List'!$B$7:$B$611,0)),INDEX('DEQ Pollutant List'!$D$7:$D$611,MATCH($C313,'DEQ Pollutant List'!$A$7:$A$611,0))),"")</f>
        <v/>
      </c>
    </row>
    <row r="314" spans="1:15" ht="15" x14ac:dyDescent="0.25">
      <c r="A314" s="113"/>
      <c r="B314" s="71"/>
      <c r="C314" s="114"/>
      <c r="D314" s="84" t="str">
        <f>IFERROR(IF(C314="No CAS","",INDEX('DEQ Pollutant List'!$B$7:$B$611,MATCH('3. Pollutant Emissions - EF'!C314,'DEQ Pollutant List'!$A$7:$A$611,0))),"")</f>
        <v/>
      </c>
      <c r="E314" s="117"/>
      <c r="F314" s="118"/>
      <c r="G314" s="117"/>
      <c r="H314" s="118"/>
      <c r="I314" s="119"/>
      <c r="J314" s="79"/>
      <c r="K314" s="88"/>
      <c r="L314" s="120"/>
      <c r="M314" s="71">
        <f>IF(ISBLANK($B314),_xlfn.XLOOKUP($A314,'2. TEUs &amp; Activities - EF'!$A$9:$A$190,'2. TEUs &amp; Activities - EF'!$J$9:$J$190),_xlfn.XLOOKUP($B314,'2. TEUs &amp; Activities - EF'!$B$9:$B$190,'2. TEUs &amp; Activities - EF'!$J$9:$J$190))*'3. Pollutant Emissions - EF'!$I314*IF(OR(ISBLANK($E314),$G314="Yes"),1,$E314)*IF($H314="Yes",1,(1-$F314))</f>
        <v>0</v>
      </c>
      <c r="N314" s="113">
        <f>IF(ISBLANK($B314),_xlfn.XLOOKUP($A314,'2. TEUs &amp; Activities - EF'!$A$9:$A$190,'2. TEUs &amp; Activities - EF'!$M$9:$M$190),_xlfn.XLOOKUP($B314,'2. TEUs &amp; Activities - EF'!$B$9:$B$190,'2. TEUs &amp; Activities - EF'!$M$9:$M$190))*'3. Pollutant Emissions - EF'!$J314*IF(OR(ISBLANK($E314),$G314="Yes"),1,$E314)*IF($H314="Yes",1,(1-$F314))</f>
        <v>0</v>
      </c>
      <c r="O314" s="123" t="str">
        <f>IFERROR(IF(OR($C314="",$C314="No CAS"),INDEX('DEQ Pollutant List'!$D$7:$D$611,MATCH($D314,'DEQ Pollutant List'!$B$7:$B$611,0)),INDEX('DEQ Pollutant List'!$D$7:$D$611,MATCH($C314,'DEQ Pollutant List'!$A$7:$A$611,0))),"")</f>
        <v/>
      </c>
    </row>
    <row r="315" spans="1:15" ht="15" x14ac:dyDescent="0.25">
      <c r="A315" s="113"/>
      <c r="B315" s="71"/>
      <c r="C315" s="114"/>
      <c r="D315" s="84" t="str">
        <f>IFERROR(IF(C315="No CAS","",INDEX('DEQ Pollutant List'!$B$7:$B$611,MATCH('3. Pollutant Emissions - EF'!C315,'DEQ Pollutant List'!$A$7:$A$611,0))),"")</f>
        <v/>
      </c>
      <c r="E315" s="117"/>
      <c r="F315" s="118"/>
      <c r="G315" s="117"/>
      <c r="H315" s="118"/>
      <c r="I315" s="119"/>
      <c r="J315" s="79"/>
      <c r="K315" s="88"/>
      <c r="L315" s="120"/>
      <c r="M315" s="71">
        <f>IF(ISBLANK($B315),_xlfn.XLOOKUP($A315,'2. TEUs &amp; Activities - EF'!$A$9:$A$190,'2. TEUs &amp; Activities - EF'!$J$9:$J$190),_xlfn.XLOOKUP($B315,'2. TEUs &amp; Activities - EF'!$B$9:$B$190,'2. TEUs &amp; Activities - EF'!$J$9:$J$190))*'3. Pollutant Emissions - EF'!$I315*IF(OR(ISBLANK($E315),$G315="Yes"),1,$E315)*IF($H315="Yes",1,(1-$F315))</f>
        <v>0</v>
      </c>
      <c r="N315" s="113">
        <f>IF(ISBLANK($B315),_xlfn.XLOOKUP($A315,'2. TEUs &amp; Activities - EF'!$A$9:$A$190,'2. TEUs &amp; Activities - EF'!$M$9:$M$190),_xlfn.XLOOKUP($B315,'2. TEUs &amp; Activities - EF'!$B$9:$B$190,'2. TEUs &amp; Activities - EF'!$M$9:$M$190))*'3. Pollutant Emissions - EF'!$J315*IF(OR(ISBLANK($E315),$G315="Yes"),1,$E315)*IF($H315="Yes",1,(1-$F315))</f>
        <v>0</v>
      </c>
      <c r="O315" s="123" t="str">
        <f>IFERROR(IF(OR($C315="",$C315="No CAS"),INDEX('DEQ Pollutant List'!$D$7:$D$611,MATCH($D315,'DEQ Pollutant List'!$B$7:$B$611,0)),INDEX('DEQ Pollutant List'!$D$7:$D$611,MATCH($C315,'DEQ Pollutant List'!$A$7:$A$611,0))),"")</f>
        <v/>
      </c>
    </row>
    <row r="316" spans="1:15" ht="15" x14ac:dyDescent="0.25">
      <c r="A316" s="113"/>
      <c r="B316" s="71"/>
      <c r="C316" s="114"/>
      <c r="D316" s="84" t="str">
        <f>IFERROR(IF(C316="No CAS","",INDEX('DEQ Pollutant List'!$B$7:$B$611,MATCH('3. Pollutant Emissions - EF'!C316,'DEQ Pollutant List'!$A$7:$A$611,0))),"")</f>
        <v/>
      </c>
      <c r="E316" s="117"/>
      <c r="F316" s="118"/>
      <c r="G316" s="117"/>
      <c r="H316" s="118"/>
      <c r="I316" s="119"/>
      <c r="J316" s="79"/>
      <c r="K316" s="88"/>
      <c r="L316" s="120"/>
      <c r="M316" s="71">
        <f>IF(ISBLANK($B316),_xlfn.XLOOKUP($A316,'2. TEUs &amp; Activities - EF'!$A$9:$A$190,'2. TEUs &amp; Activities - EF'!$J$9:$J$190),_xlfn.XLOOKUP($B316,'2. TEUs &amp; Activities - EF'!$B$9:$B$190,'2. TEUs &amp; Activities - EF'!$J$9:$J$190))*'3. Pollutant Emissions - EF'!$I316*IF(OR(ISBLANK($E316),$G316="Yes"),1,$E316)*IF($H316="Yes",1,(1-$F316))</f>
        <v>0</v>
      </c>
      <c r="N316" s="113">
        <f>IF(ISBLANK($B316),_xlfn.XLOOKUP($A316,'2. TEUs &amp; Activities - EF'!$A$9:$A$190,'2. TEUs &amp; Activities - EF'!$M$9:$M$190),_xlfn.XLOOKUP($B316,'2. TEUs &amp; Activities - EF'!$B$9:$B$190,'2. TEUs &amp; Activities - EF'!$M$9:$M$190))*'3. Pollutant Emissions - EF'!$J316*IF(OR(ISBLANK($E316),$G316="Yes"),1,$E316)*IF($H316="Yes",1,(1-$F316))</f>
        <v>0</v>
      </c>
      <c r="O316" s="123" t="str">
        <f>IFERROR(IF(OR($C316="",$C316="No CAS"),INDEX('DEQ Pollutant List'!$D$7:$D$611,MATCH($D316,'DEQ Pollutant List'!$B$7:$B$611,0)),INDEX('DEQ Pollutant List'!$D$7:$D$611,MATCH($C316,'DEQ Pollutant List'!$A$7:$A$611,0))),"")</f>
        <v/>
      </c>
    </row>
    <row r="317" spans="1:15" ht="15" x14ac:dyDescent="0.25">
      <c r="A317" s="113"/>
      <c r="B317" s="71"/>
      <c r="C317" s="114"/>
      <c r="D317" s="84" t="str">
        <f>IFERROR(IF(C317="No CAS","",INDEX('DEQ Pollutant List'!$B$7:$B$611,MATCH('3. Pollutant Emissions - EF'!C317,'DEQ Pollutant List'!$A$7:$A$611,0))),"")</f>
        <v/>
      </c>
      <c r="E317" s="117"/>
      <c r="F317" s="118"/>
      <c r="G317" s="117"/>
      <c r="H317" s="118"/>
      <c r="I317" s="119"/>
      <c r="J317" s="79"/>
      <c r="K317" s="88"/>
      <c r="L317" s="120"/>
      <c r="M317" s="71">
        <f>IF(ISBLANK($B317),_xlfn.XLOOKUP($A317,'2. TEUs &amp; Activities - EF'!$A$9:$A$190,'2. TEUs &amp; Activities - EF'!$J$9:$J$190),_xlfn.XLOOKUP($B317,'2. TEUs &amp; Activities - EF'!$B$9:$B$190,'2. TEUs &amp; Activities - EF'!$J$9:$J$190))*'3. Pollutant Emissions - EF'!$I317*IF(OR(ISBLANK($E317),$G317="Yes"),1,$E317)*IF($H317="Yes",1,(1-$F317))</f>
        <v>0</v>
      </c>
      <c r="N317" s="113">
        <f>IF(ISBLANK($B317),_xlfn.XLOOKUP($A317,'2. TEUs &amp; Activities - EF'!$A$9:$A$190,'2. TEUs &amp; Activities - EF'!$M$9:$M$190),_xlfn.XLOOKUP($B317,'2. TEUs &amp; Activities - EF'!$B$9:$B$190,'2. TEUs &amp; Activities - EF'!$M$9:$M$190))*'3. Pollutant Emissions - EF'!$J317*IF(OR(ISBLANK($E317),$G317="Yes"),1,$E317)*IF($H317="Yes",1,(1-$F317))</f>
        <v>0</v>
      </c>
      <c r="O317" s="123" t="str">
        <f>IFERROR(IF(OR($C317="",$C317="No CAS"),INDEX('DEQ Pollutant List'!$D$7:$D$611,MATCH($D317,'DEQ Pollutant List'!$B$7:$B$611,0)),INDEX('DEQ Pollutant List'!$D$7:$D$611,MATCH($C317,'DEQ Pollutant List'!$A$7:$A$611,0))),"")</f>
        <v/>
      </c>
    </row>
    <row r="318" spans="1:15" ht="15" x14ac:dyDescent="0.25">
      <c r="A318" s="113"/>
      <c r="B318" s="71"/>
      <c r="C318" s="114"/>
      <c r="D318" s="84" t="str">
        <f>IFERROR(IF(C318="No CAS","",INDEX('DEQ Pollutant List'!$B$7:$B$611,MATCH('3. Pollutant Emissions - EF'!C318,'DEQ Pollutant List'!$A$7:$A$611,0))),"")</f>
        <v/>
      </c>
      <c r="E318" s="117"/>
      <c r="F318" s="118"/>
      <c r="G318" s="117"/>
      <c r="H318" s="118"/>
      <c r="I318" s="119"/>
      <c r="J318" s="79"/>
      <c r="K318" s="88"/>
      <c r="L318" s="120"/>
      <c r="M318" s="71">
        <f>IF(ISBLANK($B318),_xlfn.XLOOKUP($A318,'2. TEUs &amp; Activities - EF'!$A$9:$A$190,'2. TEUs &amp; Activities - EF'!$J$9:$J$190),_xlfn.XLOOKUP($B318,'2. TEUs &amp; Activities - EF'!$B$9:$B$190,'2. TEUs &amp; Activities - EF'!$J$9:$J$190))*'3. Pollutant Emissions - EF'!$I318*IF(OR(ISBLANK($E318),$G318="Yes"),1,$E318)*IF($H318="Yes",1,(1-$F318))</f>
        <v>0</v>
      </c>
      <c r="N318" s="113">
        <f>IF(ISBLANK($B318),_xlfn.XLOOKUP($A318,'2. TEUs &amp; Activities - EF'!$A$9:$A$190,'2. TEUs &amp; Activities - EF'!$M$9:$M$190),_xlfn.XLOOKUP($B318,'2. TEUs &amp; Activities - EF'!$B$9:$B$190,'2. TEUs &amp; Activities - EF'!$M$9:$M$190))*'3. Pollutant Emissions - EF'!$J318*IF(OR(ISBLANK($E318),$G318="Yes"),1,$E318)*IF($H318="Yes",1,(1-$F318))</f>
        <v>0</v>
      </c>
      <c r="O318" s="123" t="str">
        <f>IFERROR(IF(OR($C318="",$C318="No CAS"),INDEX('DEQ Pollutant List'!$D$7:$D$611,MATCH($D318,'DEQ Pollutant List'!$B$7:$B$611,0)),INDEX('DEQ Pollutant List'!$D$7:$D$611,MATCH($C318,'DEQ Pollutant List'!$A$7:$A$611,0))),"")</f>
        <v/>
      </c>
    </row>
    <row r="319" spans="1:15" ht="15" x14ac:dyDescent="0.25">
      <c r="A319" s="113"/>
      <c r="B319" s="71"/>
      <c r="C319" s="114"/>
      <c r="D319" s="84" t="str">
        <f>IFERROR(IF(C319="No CAS","",INDEX('DEQ Pollutant List'!$B$7:$B$611,MATCH('3. Pollutant Emissions - EF'!C319,'DEQ Pollutant List'!$A$7:$A$611,0))),"")</f>
        <v/>
      </c>
      <c r="E319" s="117"/>
      <c r="F319" s="118"/>
      <c r="G319" s="117"/>
      <c r="H319" s="118"/>
      <c r="I319" s="119"/>
      <c r="J319" s="79"/>
      <c r="K319" s="88"/>
      <c r="L319" s="120"/>
      <c r="M319" s="71">
        <f>IF(ISBLANK($B319),_xlfn.XLOOKUP($A319,'2. TEUs &amp; Activities - EF'!$A$9:$A$190,'2. TEUs &amp; Activities - EF'!$J$9:$J$190),_xlfn.XLOOKUP($B319,'2. TEUs &amp; Activities - EF'!$B$9:$B$190,'2. TEUs &amp; Activities - EF'!$J$9:$J$190))*'3. Pollutant Emissions - EF'!$I319*IF(OR(ISBLANK($E319),$G319="Yes"),1,$E319)*IF($H319="Yes",1,(1-$F319))</f>
        <v>0</v>
      </c>
      <c r="N319" s="113">
        <f>IF(ISBLANK($B319),_xlfn.XLOOKUP($A319,'2. TEUs &amp; Activities - EF'!$A$9:$A$190,'2. TEUs &amp; Activities - EF'!$M$9:$M$190),_xlfn.XLOOKUP($B319,'2. TEUs &amp; Activities - EF'!$B$9:$B$190,'2. TEUs &amp; Activities - EF'!$M$9:$M$190))*'3. Pollutant Emissions - EF'!$J319*IF(OR(ISBLANK($E319),$G319="Yes"),1,$E319)*IF($H319="Yes",1,(1-$F319))</f>
        <v>0</v>
      </c>
      <c r="O319" s="123" t="str">
        <f>IFERROR(IF(OR($C319="",$C319="No CAS"),INDEX('DEQ Pollutant List'!$D$7:$D$611,MATCH($D319,'DEQ Pollutant List'!$B$7:$B$611,0)),INDEX('DEQ Pollutant List'!$D$7:$D$611,MATCH($C319,'DEQ Pollutant List'!$A$7:$A$611,0))),"")</f>
        <v/>
      </c>
    </row>
    <row r="320" spans="1:15" ht="15" x14ac:dyDescent="0.25">
      <c r="A320" s="113"/>
      <c r="B320" s="71"/>
      <c r="C320" s="114"/>
      <c r="D320" s="84" t="str">
        <f>IFERROR(IF(C320="No CAS","",INDEX('DEQ Pollutant List'!$B$7:$B$611,MATCH('3. Pollutant Emissions - EF'!C320,'DEQ Pollutant List'!$A$7:$A$611,0))),"")</f>
        <v/>
      </c>
      <c r="E320" s="117"/>
      <c r="F320" s="118"/>
      <c r="G320" s="117"/>
      <c r="H320" s="118"/>
      <c r="I320" s="119"/>
      <c r="J320" s="79"/>
      <c r="K320" s="88"/>
      <c r="L320" s="120"/>
      <c r="M320" s="71">
        <f>IF(ISBLANK($B320),_xlfn.XLOOKUP($A320,'2. TEUs &amp; Activities - EF'!$A$9:$A$190,'2. TEUs &amp; Activities - EF'!$J$9:$J$190),_xlfn.XLOOKUP($B320,'2. TEUs &amp; Activities - EF'!$B$9:$B$190,'2. TEUs &amp; Activities - EF'!$J$9:$J$190))*'3. Pollutant Emissions - EF'!$I320*IF(OR(ISBLANK($E320),$G320="Yes"),1,$E320)*IF($H320="Yes",1,(1-$F320))</f>
        <v>0</v>
      </c>
      <c r="N320" s="113">
        <f>IF(ISBLANK($B320),_xlfn.XLOOKUP($A320,'2. TEUs &amp; Activities - EF'!$A$9:$A$190,'2. TEUs &amp; Activities - EF'!$M$9:$M$190),_xlfn.XLOOKUP($B320,'2. TEUs &amp; Activities - EF'!$B$9:$B$190,'2. TEUs &amp; Activities - EF'!$M$9:$M$190))*'3. Pollutant Emissions - EF'!$J320*IF(OR(ISBLANK($E320),$G320="Yes"),1,$E320)*IF($H320="Yes",1,(1-$F320))</f>
        <v>0</v>
      </c>
      <c r="O320" s="123" t="str">
        <f>IFERROR(IF(OR($C320="",$C320="No CAS"),INDEX('DEQ Pollutant List'!$D$7:$D$611,MATCH($D320,'DEQ Pollutant List'!$B$7:$B$611,0)),INDEX('DEQ Pollutant List'!$D$7:$D$611,MATCH($C320,'DEQ Pollutant List'!$A$7:$A$611,0))),"")</f>
        <v/>
      </c>
    </row>
    <row r="321" spans="1:15" ht="15" x14ac:dyDescent="0.25">
      <c r="A321" s="113"/>
      <c r="B321" s="71"/>
      <c r="C321" s="114"/>
      <c r="D321" s="84" t="str">
        <f>IFERROR(IF(C321="No CAS","",INDEX('DEQ Pollutant List'!$B$7:$B$611,MATCH('3. Pollutant Emissions - EF'!C321,'DEQ Pollutant List'!$A$7:$A$611,0))),"")</f>
        <v/>
      </c>
      <c r="E321" s="117"/>
      <c r="F321" s="118"/>
      <c r="G321" s="117"/>
      <c r="H321" s="118"/>
      <c r="I321" s="119"/>
      <c r="J321" s="79"/>
      <c r="K321" s="88"/>
      <c r="L321" s="120"/>
      <c r="M321" s="71">
        <f>IF(ISBLANK($B321),_xlfn.XLOOKUP($A321,'2. TEUs &amp; Activities - EF'!$A$9:$A$190,'2. TEUs &amp; Activities - EF'!$J$9:$J$190),_xlfn.XLOOKUP($B321,'2. TEUs &amp; Activities - EF'!$B$9:$B$190,'2. TEUs &amp; Activities - EF'!$J$9:$J$190))*'3. Pollutant Emissions - EF'!$I321*IF(OR(ISBLANK($E321),$G321="Yes"),1,$E321)*IF($H321="Yes",1,(1-$F321))</f>
        <v>0</v>
      </c>
      <c r="N321" s="113">
        <f>IF(ISBLANK($B321),_xlfn.XLOOKUP($A321,'2. TEUs &amp; Activities - EF'!$A$9:$A$190,'2. TEUs &amp; Activities - EF'!$M$9:$M$190),_xlfn.XLOOKUP($B321,'2. TEUs &amp; Activities - EF'!$B$9:$B$190,'2. TEUs &amp; Activities - EF'!$M$9:$M$190))*'3. Pollutant Emissions - EF'!$J321*IF(OR(ISBLANK($E321),$G321="Yes"),1,$E321)*IF($H321="Yes",1,(1-$F321))</f>
        <v>0</v>
      </c>
      <c r="O321" s="123" t="str">
        <f>IFERROR(IF(OR($C321="",$C321="No CAS"),INDEX('DEQ Pollutant List'!$D$7:$D$611,MATCH($D321,'DEQ Pollutant List'!$B$7:$B$611,0)),INDEX('DEQ Pollutant List'!$D$7:$D$611,MATCH($C321,'DEQ Pollutant List'!$A$7:$A$611,0))),"")</f>
        <v/>
      </c>
    </row>
    <row r="322" spans="1:15" ht="15" x14ac:dyDescent="0.25">
      <c r="A322" s="113"/>
      <c r="B322" s="71"/>
      <c r="C322" s="114"/>
      <c r="D322" s="84" t="str">
        <f>IFERROR(IF(C322="No CAS","",INDEX('DEQ Pollutant List'!$B$7:$B$611,MATCH('3. Pollutant Emissions - EF'!C322,'DEQ Pollutant List'!$A$7:$A$611,0))),"")</f>
        <v/>
      </c>
      <c r="E322" s="117"/>
      <c r="F322" s="118"/>
      <c r="G322" s="117"/>
      <c r="H322" s="118"/>
      <c r="I322" s="119"/>
      <c r="J322" s="79"/>
      <c r="K322" s="88"/>
      <c r="L322" s="120"/>
      <c r="M322" s="71">
        <f>IF(ISBLANK($B322),_xlfn.XLOOKUP($A322,'2. TEUs &amp; Activities - EF'!$A$9:$A$190,'2. TEUs &amp; Activities - EF'!$J$9:$J$190),_xlfn.XLOOKUP($B322,'2. TEUs &amp; Activities - EF'!$B$9:$B$190,'2. TEUs &amp; Activities - EF'!$J$9:$J$190))*'3. Pollutant Emissions - EF'!$I322*IF(OR(ISBLANK($E322),$G322="Yes"),1,$E322)*IF($H322="Yes",1,(1-$F322))</f>
        <v>0</v>
      </c>
      <c r="N322" s="113">
        <f>IF(ISBLANK($B322),_xlfn.XLOOKUP($A322,'2. TEUs &amp; Activities - EF'!$A$9:$A$190,'2. TEUs &amp; Activities - EF'!$M$9:$M$190),_xlfn.XLOOKUP($B322,'2. TEUs &amp; Activities - EF'!$B$9:$B$190,'2. TEUs &amp; Activities - EF'!$M$9:$M$190))*'3. Pollutant Emissions - EF'!$J322*IF(OR(ISBLANK($E322),$G322="Yes"),1,$E322)*IF($H322="Yes",1,(1-$F322))</f>
        <v>0</v>
      </c>
      <c r="O322" s="123" t="str">
        <f>IFERROR(IF(OR($C322="",$C322="No CAS"),INDEX('DEQ Pollutant List'!$D$7:$D$611,MATCH($D322,'DEQ Pollutant List'!$B$7:$B$611,0)),INDEX('DEQ Pollutant List'!$D$7:$D$611,MATCH($C322,'DEQ Pollutant List'!$A$7:$A$611,0))),"")</f>
        <v/>
      </c>
    </row>
    <row r="323" spans="1:15" ht="15" x14ac:dyDescent="0.25">
      <c r="A323" s="113"/>
      <c r="B323" s="71"/>
      <c r="C323" s="114"/>
      <c r="D323" s="84" t="str">
        <f>IFERROR(IF(C323="No CAS","",INDEX('DEQ Pollutant List'!$B$7:$B$611,MATCH('3. Pollutant Emissions - EF'!C323,'DEQ Pollutant List'!$A$7:$A$611,0))),"")</f>
        <v/>
      </c>
      <c r="E323" s="117"/>
      <c r="F323" s="118"/>
      <c r="G323" s="117"/>
      <c r="H323" s="118"/>
      <c r="I323" s="119"/>
      <c r="J323" s="79"/>
      <c r="K323" s="88"/>
      <c r="L323" s="120"/>
      <c r="M323" s="71">
        <f>IF(ISBLANK($B323),_xlfn.XLOOKUP($A323,'2. TEUs &amp; Activities - EF'!$A$9:$A$190,'2. TEUs &amp; Activities - EF'!$J$9:$J$190),_xlfn.XLOOKUP($B323,'2. TEUs &amp; Activities - EF'!$B$9:$B$190,'2. TEUs &amp; Activities - EF'!$J$9:$J$190))*'3. Pollutant Emissions - EF'!$I323*IF(OR(ISBLANK($E323),$G323="Yes"),1,$E323)*IF($H323="Yes",1,(1-$F323))</f>
        <v>0</v>
      </c>
      <c r="N323" s="113">
        <f>IF(ISBLANK($B323),_xlfn.XLOOKUP($A323,'2. TEUs &amp; Activities - EF'!$A$9:$A$190,'2. TEUs &amp; Activities - EF'!$M$9:$M$190),_xlfn.XLOOKUP($B323,'2. TEUs &amp; Activities - EF'!$B$9:$B$190,'2. TEUs &amp; Activities - EF'!$M$9:$M$190))*'3. Pollutant Emissions - EF'!$J323*IF(OR(ISBLANK($E323),$G323="Yes"),1,$E323)*IF($H323="Yes",1,(1-$F323))</f>
        <v>0</v>
      </c>
      <c r="O323" s="123" t="str">
        <f>IFERROR(IF(OR($C323="",$C323="No CAS"),INDEX('DEQ Pollutant List'!$D$7:$D$611,MATCH($D323,'DEQ Pollutant List'!$B$7:$B$611,0)),INDEX('DEQ Pollutant List'!$D$7:$D$611,MATCH($C323,'DEQ Pollutant List'!$A$7:$A$611,0))),"")</f>
        <v/>
      </c>
    </row>
    <row r="324" spans="1:15" ht="15" x14ac:dyDescent="0.25">
      <c r="A324" s="113"/>
      <c r="B324" s="71"/>
      <c r="C324" s="114"/>
      <c r="D324" s="84" t="str">
        <f>IFERROR(IF(C324="No CAS","",INDEX('DEQ Pollutant List'!$B$7:$B$611,MATCH('3. Pollutant Emissions - EF'!C324,'DEQ Pollutant List'!$A$7:$A$611,0))),"")</f>
        <v/>
      </c>
      <c r="E324" s="117"/>
      <c r="F324" s="118"/>
      <c r="G324" s="117"/>
      <c r="H324" s="118"/>
      <c r="I324" s="119"/>
      <c r="J324" s="79"/>
      <c r="K324" s="88"/>
      <c r="L324" s="120"/>
      <c r="M324" s="71">
        <f>IF(ISBLANK($B324),_xlfn.XLOOKUP($A324,'2. TEUs &amp; Activities - EF'!$A$9:$A$190,'2. TEUs &amp; Activities - EF'!$J$9:$J$190),_xlfn.XLOOKUP($B324,'2. TEUs &amp; Activities - EF'!$B$9:$B$190,'2. TEUs &amp; Activities - EF'!$J$9:$J$190))*'3. Pollutant Emissions - EF'!$I324*IF(OR(ISBLANK($E324),$G324="Yes"),1,$E324)*IF($H324="Yes",1,(1-$F324))</f>
        <v>0</v>
      </c>
      <c r="N324" s="113">
        <f>IF(ISBLANK($B324),_xlfn.XLOOKUP($A324,'2. TEUs &amp; Activities - EF'!$A$9:$A$190,'2. TEUs &amp; Activities - EF'!$M$9:$M$190),_xlfn.XLOOKUP($B324,'2. TEUs &amp; Activities - EF'!$B$9:$B$190,'2. TEUs &amp; Activities - EF'!$M$9:$M$190))*'3. Pollutant Emissions - EF'!$J324*IF(OR(ISBLANK($E324),$G324="Yes"),1,$E324)*IF($H324="Yes",1,(1-$F324))</f>
        <v>0</v>
      </c>
      <c r="O324" s="123" t="str">
        <f>IFERROR(IF(OR($C324="",$C324="No CAS"),INDEX('DEQ Pollutant List'!$D$7:$D$611,MATCH($D324,'DEQ Pollutant List'!$B$7:$B$611,0)),INDEX('DEQ Pollutant List'!$D$7:$D$611,MATCH($C324,'DEQ Pollutant List'!$A$7:$A$611,0))),"")</f>
        <v/>
      </c>
    </row>
    <row r="325" spans="1:15" ht="15" x14ac:dyDescent="0.25">
      <c r="A325" s="113"/>
      <c r="B325" s="71"/>
      <c r="C325" s="114"/>
      <c r="D325" s="84" t="str">
        <f>IFERROR(IF(C325="No CAS","",INDEX('DEQ Pollutant List'!$B$7:$B$611,MATCH('3. Pollutant Emissions - EF'!C325,'DEQ Pollutant List'!$A$7:$A$611,0))),"")</f>
        <v/>
      </c>
      <c r="E325" s="117"/>
      <c r="F325" s="118"/>
      <c r="G325" s="117"/>
      <c r="H325" s="118"/>
      <c r="I325" s="119"/>
      <c r="J325" s="79"/>
      <c r="K325" s="88"/>
      <c r="L325" s="120"/>
      <c r="M325" s="71">
        <f>IF(ISBLANK($B325),_xlfn.XLOOKUP($A325,'2. TEUs &amp; Activities - EF'!$A$9:$A$190,'2. TEUs &amp; Activities - EF'!$J$9:$J$190),_xlfn.XLOOKUP($B325,'2. TEUs &amp; Activities - EF'!$B$9:$B$190,'2. TEUs &amp; Activities - EF'!$J$9:$J$190))*'3. Pollutant Emissions - EF'!$I325*IF(OR(ISBLANK($E325),$G325="Yes"),1,$E325)*IF($H325="Yes",1,(1-$F325))</f>
        <v>0</v>
      </c>
      <c r="N325" s="113">
        <f>IF(ISBLANK($B325),_xlfn.XLOOKUP($A325,'2. TEUs &amp; Activities - EF'!$A$9:$A$190,'2. TEUs &amp; Activities - EF'!$M$9:$M$190),_xlfn.XLOOKUP($B325,'2. TEUs &amp; Activities - EF'!$B$9:$B$190,'2. TEUs &amp; Activities - EF'!$M$9:$M$190))*'3. Pollutant Emissions - EF'!$J325*IF(OR(ISBLANK($E325),$G325="Yes"),1,$E325)*IF($H325="Yes",1,(1-$F325))</f>
        <v>0</v>
      </c>
      <c r="O325" s="123" t="str">
        <f>IFERROR(IF(OR($C325="",$C325="No CAS"),INDEX('DEQ Pollutant List'!$D$7:$D$611,MATCH($D325,'DEQ Pollutant List'!$B$7:$B$611,0)),INDEX('DEQ Pollutant List'!$D$7:$D$611,MATCH($C325,'DEQ Pollutant List'!$A$7:$A$611,0))),"")</f>
        <v/>
      </c>
    </row>
    <row r="326" spans="1:15" ht="15" x14ac:dyDescent="0.25">
      <c r="A326" s="113"/>
      <c r="B326" s="71"/>
      <c r="C326" s="114"/>
      <c r="D326" s="84" t="str">
        <f>IFERROR(IF(C326="No CAS","",INDEX('DEQ Pollutant List'!$B$7:$B$611,MATCH('3. Pollutant Emissions - EF'!C326,'DEQ Pollutant List'!$A$7:$A$611,0))),"")</f>
        <v/>
      </c>
      <c r="E326" s="117"/>
      <c r="F326" s="118"/>
      <c r="G326" s="117"/>
      <c r="H326" s="118"/>
      <c r="I326" s="119"/>
      <c r="J326" s="79"/>
      <c r="K326" s="88"/>
      <c r="L326" s="120"/>
      <c r="M326" s="71">
        <f>IF(ISBLANK($B326),_xlfn.XLOOKUP($A326,'2. TEUs &amp; Activities - EF'!$A$9:$A$190,'2. TEUs &amp; Activities - EF'!$J$9:$J$190),_xlfn.XLOOKUP($B326,'2. TEUs &amp; Activities - EF'!$B$9:$B$190,'2. TEUs &amp; Activities - EF'!$J$9:$J$190))*'3. Pollutant Emissions - EF'!$I326*IF(OR(ISBLANK($E326),$G326="Yes"),1,$E326)*IF($H326="Yes",1,(1-$F326))</f>
        <v>0</v>
      </c>
      <c r="N326" s="113">
        <f>IF(ISBLANK($B326),_xlfn.XLOOKUP($A326,'2. TEUs &amp; Activities - EF'!$A$9:$A$190,'2. TEUs &amp; Activities - EF'!$M$9:$M$190),_xlfn.XLOOKUP($B326,'2. TEUs &amp; Activities - EF'!$B$9:$B$190,'2. TEUs &amp; Activities - EF'!$M$9:$M$190))*'3. Pollutant Emissions - EF'!$J326*IF(OR(ISBLANK($E326),$G326="Yes"),1,$E326)*IF($H326="Yes",1,(1-$F326))</f>
        <v>0</v>
      </c>
      <c r="O326" s="123" t="str">
        <f>IFERROR(IF(OR($C326="",$C326="No CAS"),INDEX('DEQ Pollutant List'!$D$7:$D$611,MATCH($D326,'DEQ Pollutant List'!$B$7:$B$611,0)),INDEX('DEQ Pollutant List'!$D$7:$D$611,MATCH($C326,'DEQ Pollutant List'!$A$7:$A$611,0))),"")</f>
        <v/>
      </c>
    </row>
    <row r="327" spans="1:15" ht="15" x14ac:dyDescent="0.25">
      <c r="A327" s="113"/>
      <c r="B327" s="71"/>
      <c r="C327" s="114"/>
      <c r="D327" s="84" t="str">
        <f>IFERROR(IF(C327="No CAS","",INDEX('DEQ Pollutant List'!$B$7:$B$611,MATCH('3. Pollutant Emissions - EF'!C327,'DEQ Pollutant List'!$A$7:$A$611,0))),"")</f>
        <v/>
      </c>
      <c r="E327" s="117"/>
      <c r="F327" s="118"/>
      <c r="G327" s="117"/>
      <c r="H327" s="118"/>
      <c r="I327" s="119"/>
      <c r="J327" s="79"/>
      <c r="K327" s="88"/>
      <c r="L327" s="120"/>
      <c r="M327" s="71">
        <f>IF(ISBLANK($B327),_xlfn.XLOOKUP($A327,'2. TEUs &amp; Activities - EF'!$A$9:$A$190,'2. TEUs &amp; Activities - EF'!$J$9:$J$190),_xlfn.XLOOKUP($B327,'2. TEUs &amp; Activities - EF'!$B$9:$B$190,'2. TEUs &amp; Activities - EF'!$J$9:$J$190))*'3. Pollutant Emissions - EF'!$I327*IF(OR(ISBLANK($E327),$G327="Yes"),1,$E327)*IF($H327="Yes",1,(1-$F327))</f>
        <v>0</v>
      </c>
      <c r="N327" s="113">
        <f>IF(ISBLANK($B327),_xlfn.XLOOKUP($A327,'2. TEUs &amp; Activities - EF'!$A$9:$A$190,'2. TEUs &amp; Activities - EF'!$M$9:$M$190),_xlfn.XLOOKUP($B327,'2. TEUs &amp; Activities - EF'!$B$9:$B$190,'2. TEUs &amp; Activities - EF'!$M$9:$M$190))*'3. Pollutant Emissions - EF'!$J327*IF(OR(ISBLANK($E327),$G327="Yes"),1,$E327)*IF($H327="Yes",1,(1-$F327))</f>
        <v>0</v>
      </c>
      <c r="O327" s="123" t="str">
        <f>IFERROR(IF(OR($C327="",$C327="No CAS"),INDEX('DEQ Pollutant List'!$D$7:$D$611,MATCH($D327,'DEQ Pollutant List'!$B$7:$B$611,0)),INDEX('DEQ Pollutant List'!$D$7:$D$611,MATCH($C327,'DEQ Pollutant List'!$A$7:$A$611,0))),"")</f>
        <v/>
      </c>
    </row>
    <row r="328" spans="1:15" ht="15" x14ac:dyDescent="0.25">
      <c r="A328" s="113"/>
      <c r="B328" s="71"/>
      <c r="C328" s="114"/>
      <c r="D328" s="84" t="str">
        <f>IFERROR(IF(C328="No CAS","",INDEX('DEQ Pollutant List'!$B$7:$B$611,MATCH('3. Pollutant Emissions - EF'!C328,'DEQ Pollutant List'!$A$7:$A$611,0))),"")</f>
        <v/>
      </c>
      <c r="E328" s="117"/>
      <c r="F328" s="118"/>
      <c r="G328" s="117"/>
      <c r="H328" s="118"/>
      <c r="I328" s="119"/>
      <c r="J328" s="79"/>
      <c r="K328" s="88"/>
      <c r="L328" s="120"/>
      <c r="M328" s="71">
        <f>IF(ISBLANK($B328),_xlfn.XLOOKUP($A328,'2. TEUs &amp; Activities - EF'!$A$9:$A$190,'2. TEUs &amp; Activities - EF'!$J$9:$J$190),_xlfn.XLOOKUP($B328,'2. TEUs &amp; Activities - EF'!$B$9:$B$190,'2. TEUs &amp; Activities - EF'!$J$9:$J$190))*'3. Pollutant Emissions - EF'!$I328*IF(OR(ISBLANK($E328),$G328="Yes"),1,$E328)*IF($H328="Yes",1,(1-$F328))</f>
        <v>0</v>
      </c>
      <c r="N328" s="113">
        <f>IF(ISBLANK($B328),_xlfn.XLOOKUP($A328,'2. TEUs &amp; Activities - EF'!$A$9:$A$190,'2. TEUs &amp; Activities - EF'!$M$9:$M$190),_xlfn.XLOOKUP($B328,'2. TEUs &amp; Activities - EF'!$B$9:$B$190,'2. TEUs &amp; Activities - EF'!$M$9:$M$190))*'3. Pollutant Emissions - EF'!$J328*IF(OR(ISBLANK($E328),$G328="Yes"),1,$E328)*IF($H328="Yes",1,(1-$F328))</f>
        <v>0</v>
      </c>
      <c r="O328" s="123" t="str">
        <f>IFERROR(IF(OR($C328="",$C328="No CAS"),INDEX('DEQ Pollutant List'!$D$7:$D$611,MATCH($D328,'DEQ Pollutant List'!$B$7:$B$611,0)),INDEX('DEQ Pollutant List'!$D$7:$D$611,MATCH($C328,'DEQ Pollutant List'!$A$7:$A$611,0))),"")</f>
        <v/>
      </c>
    </row>
    <row r="329" spans="1:15" ht="15" x14ac:dyDescent="0.25">
      <c r="A329" s="113"/>
      <c r="B329" s="71"/>
      <c r="C329" s="114"/>
      <c r="D329" s="84" t="str">
        <f>IFERROR(IF(C329="No CAS","",INDEX('DEQ Pollutant List'!$B$7:$B$611,MATCH('3. Pollutant Emissions - EF'!C329,'DEQ Pollutant List'!$A$7:$A$611,0))),"")</f>
        <v/>
      </c>
      <c r="E329" s="117"/>
      <c r="F329" s="118"/>
      <c r="G329" s="117"/>
      <c r="H329" s="118"/>
      <c r="I329" s="119"/>
      <c r="J329" s="79"/>
      <c r="K329" s="88"/>
      <c r="L329" s="120"/>
      <c r="M329" s="71">
        <f>IF(ISBLANK($B329),_xlfn.XLOOKUP($A329,'2. TEUs &amp; Activities - EF'!$A$9:$A$190,'2. TEUs &amp; Activities - EF'!$J$9:$J$190),_xlfn.XLOOKUP($B329,'2. TEUs &amp; Activities - EF'!$B$9:$B$190,'2. TEUs &amp; Activities - EF'!$J$9:$J$190))*'3. Pollutant Emissions - EF'!$I329*IF(OR(ISBLANK($E329),$G329="Yes"),1,$E329)*IF($H329="Yes",1,(1-$F329))</f>
        <v>0</v>
      </c>
      <c r="N329" s="113">
        <f>IF(ISBLANK($B329),_xlfn.XLOOKUP($A329,'2. TEUs &amp; Activities - EF'!$A$9:$A$190,'2. TEUs &amp; Activities - EF'!$M$9:$M$190),_xlfn.XLOOKUP($B329,'2. TEUs &amp; Activities - EF'!$B$9:$B$190,'2. TEUs &amp; Activities - EF'!$M$9:$M$190))*'3. Pollutant Emissions - EF'!$J329*IF(OR(ISBLANK($E329),$G329="Yes"),1,$E329)*IF($H329="Yes",1,(1-$F329))</f>
        <v>0</v>
      </c>
      <c r="O329" s="123" t="str">
        <f>IFERROR(IF(OR($C329="",$C329="No CAS"),INDEX('DEQ Pollutant List'!$D$7:$D$611,MATCH($D329,'DEQ Pollutant List'!$B$7:$B$611,0)),INDEX('DEQ Pollutant List'!$D$7:$D$611,MATCH($C329,'DEQ Pollutant List'!$A$7:$A$611,0))),"")</f>
        <v/>
      </c>
    </row>
    <row r="330" spans="1:15" ht="15" x14ac:dyDescent="0.25">
      <c r="A330" s="113"/>
      <c r="B330" s="71"/>
      <c r="C330" s="114"/>
      <c r="D330" s="84" t="str">
        <f>IFERROR(IF(C330="No CAS","",INDEX('DEQ Pollutant List'!$B$7:$B$611,MATCH('3. Pollutant Emissions - EF'!C330,'DEQ Pollutant List'!$A$7:$A$611,0))),"")</f>
        <v/>
      </c>
      <c r="E330" s="117"/>
      <c r="F330" s="118"/>
      <c r="G330" s="117"/>
      <c r="H330" s="118"/>
      <c r="I330" s="119"/>
      <c r="J330" s="79"/>
      <c r="K330" s="88"/>
      <c r="L330" s="120"/>
      <c r="M330" s="71">
        <f>IF(ISBLANK($B330),_xlfn.XLOOKUP($A330,'2. TEUs &amp; Activities - EF'!$A$9:$A$190,'2. TEUs &amp; Activities - EF'!$J$9:$J$190),_xlfn.XLOOKUP($B330,'2. TEUs &amp; Activities - EF'!$B$9:$B$190,'2. TEUs &amp; Activities - EF'!$J$9:$J$190))*'3. Pollutant Emissions - EF'!$I330*IF(OR(ISBLANK($E330),$G330="Yes"),1,$E330)*IF($H330="Yes",1,(1-$F330))</f>
        <v>0</v>
      </c>
      <c r="N330" s="113">
        <f>IF(ISBLANK($B330),_xlfn.XLOOKUP($A330,'2. TEUs &amp; Activities - EF'!$A$9:$A$190,'2. TEUs &amp; Activities - EF'!$M$9:$M$190),_xlfn.XLOOKUP($B330,'2. TEUs &amp; Activities - EF'!$B$9:$B$190,'2. TEUs &amp; Activities - EF'!$M$9:$M$190))*'3. Pollutant Emissions - EF'!$J330*IF(OR(ISBLANK($E330),$G330="Yes"),1,$E330)*IF($H330="Yes",1,(1-$F330))</f>
        <v>0</v>
      </c>
      <c r="O330" s="123" t="str">
        <f>IFERROR(IF(OR($C330="",$C330="No CAS"),INDEX('DEQ Pollutant List'!$D$7:$D$611,MATCH($D330,'DEQ Pollutant List'!$B$7:$B$611,0)),INDEX('DEQ Pollutant List'!$D$7:$D$611,MATCH($C330,'DEQ Pollutant List'!$A$7:$A$611,0))),"")</f>
        <v/>
      </c>
    </row>
    <row r="331" spans="1:15" ht="15" x14ac:dyDescent="0.25">
      <c r="A331" s="113"/>
      <c r="B331" s="71"/>
      <c r="C331" s="114"/>
      <c r="D331" s="84" t="str">
        <f>IFERROR(IF(C331="No CAS","",INDEX('DEQ Pollutant List'!$B$7:$B$611,MATCH('3. Pollutant Emissions - EF'!C331,'DEQ Pollutant List'!$A$7:$A$611,0))),"")</f>
        <v/>
      </c>
      <c r="E331" s="117"/>
      <c r="F331" s="118"/>
      <c r="G331" s="117"/>
      <c r="H331" s="118"/>
      <c r="I331" s="119"/>
      <c r="J331" s="79"/>
      <c r="K331" s="88"/>
      <c r="L331" s="120"/>
      <c r="M331" s="71">
        <f>IF(ISBLANK($B331),_xlfn.XLOOKUP($A331,'2. TEUs &amp; Activities - EF'!$A$9:$A$190,'2. TEUs &amp; Activities - EF'!$J$9:$J$190),_xlfn.XLOOKUP($B331,'2. TEUs &amp; Activities - EF'!$B$9:$B$190,'2. TEUs &amp; Activities - EF'!$J$9:$J$190))*'3. Pollutant Emissions - EF'!$I331*IF(OR(ISBLANK($E331),$G331="Yes"),1,$E331)*IF($H331="Yes",1,(1-$F331))</f>
        <v>0</v>
      </c>
      <c r="N331" s="113">
        <f>IF(ISBLANK($B331),_xlfn.XLOOKUP($A331,'2. TEUs &amp; Activities - EF'!$A$9:$A$190,'2. TEUs &amp; Activities - EF'!$M$9:$M$190),_xlfn.XLOOKUP($B331,'2. TEUs &amp; Activities - EF'!$B$9:$B$190,'2. TEUs &amp; Activities - EF'!$M$9:$M$190))*'3. Pollutant Emissions - EF'!$J331*IF(OR(ISBLANK($E331),$G331="Yes"),1,$E331)*IF($H331="Yes",1,(1-$F331))</f>
        <v>0</v>
      </c>
      <c r="O331" s="123" t="str">
        <f>IFERROR(IF(OR($C331="",$C331="No CAS"),INDEX('DEQ Pollutant List'!$D$7:$D$611,MATCH($D331,'DEQ Pollutant List'!$B$7:$B$611,0)),INDEX('DEQ Pollutant List'!$D$7:$D$611,MATCH($C331,'DEQ Pollutant List'!$A$7:$A$611,0))),"")</f>
        <v/>
      </c>
    </row>
    <row r="332" spans="1:15" ht="15" x14ac:dyDescent="0.25">
      <c r="A332" s="113"/>
      <c r="B332" s="71"/>
      <c r="C332" s="114"/>
      <c r="D332" s="84" t="str">
        <f>IFERROR(IF(C332="No CAS","",INDEX('DEQ Pollutant List'!$B$7:$B$611,MATCH('3. Pollutant Emissions - EF'!C332,'DEQ Pollutant List'!$A$7:$A$611,0))),"")</f>
        <v/>
      </c>
      <c r="E332" s="117"/>
      <c r="F332" s="118"/>
      <c r="G332" s="117"/>
      <c r="H332" s="118"/>
      <c r="I332" s="119"/>
      <c r="J332" s="79"/>
      <c r="K332" s="88"/>
      <c r="L332" s="120"/>
      <c r="M332" s="71">
        <f>IF(ISBLANK($B332),_xlfn.XLOOKUP($A332,'2. TEUs &amp; Activities - EF'!$A$9:$A$190,'2. TEUs &amp; Activities - EF'!$J$9:$J$190),_xlfn.XLOOKUP($B332,'2. TEUs &amp; Activities - EF'!$B$9:$B$190,'2. TEUs &amp; Activities - EF'!$J$9:$J$190))*'3. Pollutant Emissions - EF'!$I332*IF(OR(ISBLANK($E332),$G332="Yes"),1,$E332)*IF($H332="Yes",1,(1-$F332))</f>
        <v>0</v>
      </c>
      <c r="N332" s="113">
        <f>IF(ISBLANK($B332),_xlfn.XLOOKUP($A332,'2. TEUs &amp; Activities - EF'!$A$9:$A$190,'2. TEUs &amp; Activities - EF'!$M$9:$M$190),_xlfn.XLOOKUP($B332,'2. TEUs &amp; Activities - EF'!$B$9:$B$190,'2. TEUs &amp; Activities - EF'!$M$9:$M$190))*'3. Pollutant Emissions - EF'!$J332*IF(OR(ISBLANK($E332),$G332="Yes"),1,$E332)*IF($H332="Yes",1,(1-$F332))</f>
        <v>0</v>
      </c>
      <c r="O332" s="123" t="str">
        <f>IFERROR(IF(OR($C332="",$C332="No CAS"),INDEX('DEQ Pollutant List'!$D$7:$D$611,MATCH($D332,'DEQ Pollutant List'!$B$7:$B$611,0)),INDEX('DEQ Pollutant List'!$D$7:$D$611,MATCH($C332,'DEQ Pollutant List'!$A$7:$A$611,0))),"")</f>
        <v/>
      </c>
    </row>
    <row r="333" spans="1:15" ht="15" x14ac:dyDescent="0.25">
      <c r="A333" s="113"/>
      <c r="B333" s="71"/>
      <c r="C333" s="114"/>
      <c r="D333" s="84" t="str">
        <f>IFERROR(IF(C333="No CAS","",INDEX('DEQ Pollutant List'!$B$7:$B$611,MATCH('3. Pollutant Emissions - EF'!C333,'DEQ Pollutant List'!$A$7:$A$611,0))),"")</f>
        <v/>
      </c>
      <c r="E333" s="117"/>
      <c r="F333" s="118"/>
      <c r="G333" s="117"/>
      <c r="H333" s="118"/>
      <c r="I333" s="119"/>
      <c r="J333" s="79"/>
      <c r="K333" s="88"/>
      <c r="L333" s="120"/>
      <c r="M333" s="71">
        <f>IF(ISBLANK($B333),_xlfn.XLOOKUP($A333,'2. TEUs &amp; Activities - EF'!$A$9:$A$190,'2. TEUs &amp; Activities - EF'!$J$9:$J$190),_xlfn.XLOOKUP($B333,'2. TEUs &amp; Activities - EF'!$B$9:$B$190,'2. TEUs &amp; Activities - EF'!$J$9:$J$190))*'3. Pollutant Emissions - EF'!$I333*IF(OR(ISBLANK($E333),$G333="Yes"),1,$E333)*IF($H333="Yes",1,(1-$F333))</f>
        <v>0</v>
      </c>
      <c r="N333" s="113">
        <f>IF(ISBLANK($B333),_xlfn.XLOOKUP($A333,'2. TEUs &amp; Activities - EF'!$A$9:$A$190,'2. TEUs &amp; Activities - EF'!$M$9:$M$190),_xlfn.XLOOKUP($B333,'2. TEUs &amp; Activities - EF'!$B$9:$B$190,'2. TEUs &amp; Activities - EF'!$M$9:$M$190))*'3. Pollutant Emissions - EF'!$J333*IF(OR(ISBLANK($E333),$G333="Yes"),1,$E333)*IF($H333="Yes",1,(1-$F333))</f>
        <v>0</v>
      </c>
      <c r="O333" s="123" t="str">
        <f>IFERROR(IF(OR($C333="",$C333="No CAS"),INDEX('DEQ Pollutant List'!$D$7:$D$611,MATCH($D333,'DEQ Pollutant List'!$B$7:$B$611,0)),INDEX('DEQ Pollutant List'!$D$7:$D$611,MATCH($C333,'DEQ Pollutant List'!$A$7:$A$611,0))),"")</f>
        <v/>
      </c>
    </row>
    <row r="334" spans="1:15" ht="15" x14ac:dyDescent="0.25">
      <c r="A334" s="113"/>
      <c r="B334" s="71"/>
      <c r="C334" s="114"/>
      <c r="D334" s="84" t="str">
        <f>IFERROR(IF(C334="No CAS","",INDEX('DEQ Pollutant List'!$B$7:$B$611,MATCH('3. Pollutant Emissions - EF'!C334,'DEQ Pollutant List'!$A$7:$A$611,0))),"")</f>
        <v/>
      </c>
      <c r="E334" s="117"/>
      <c r="F334" s="118"/>
      <c r="G334" s="117"/>
      <c r="H334" s="118"/>
      <c r="I334" s="119"/>
      <c r="J334" s="79"/>
      <c r="K334" s="88"/>
      <c r="L334" s="120"/>
      <c r="M334" s="71">
        <f>IF(ISBLANK($B334),_xlfn.XLOOKUP($A334,'2. TEUs &amp; Activities - EF'!$A$9:$A$190,'2. TEUs &amp; Activities - EF'!$J$9:$J$190),_xlfn.XLOOKUP($B334,'2. TEUs &amp; Activities - EF'!$B$9:$B$190,'2. TEUs &amp; Activities - EF'!$J$9:$J$190))*'3. Pollutant Emissions - EF'!$I334*IF(OR(ISBLANK($E334),$G334="Yes"),1,$E334)*IF($H334="Yes",1,(1-$F334))</f>
        <v>0</v>
      </c>
      <c r="N334" s="113">
        <f>IF(ISBLANK($B334),_xlfn.XLOOKUP($A334,'2. TEUs &amp; Activities - EF'!$A$9:$A$190,'2. TEUs &amp; Activities - EF'!$M$9:$M$190),_xlfn.XLOOKUP($B334,'2. TEUs &amp; Activities - EF'!$B$9:$B$190,'2. TEUs &amp; Activities - EF'!$M$9:$M$190))*'3. Pollutant Emissions - EF'!$J334*IF(OR(ISBLANK($E334),$G334="Yes"),1,$E334)*IF($H334="Yes",1,(1-$F334))</f>
        <v>0</v>
      </c>
      <c r="O334" s="123" t="str">
        <f>IFERROR(IF(OR($C334="",$C334="No CAS"),INDEX('DEQ Pollutant List'!$D$7:$D$611,MATCH($D334,'DEQ Pollutant List'!$B$7:$B$611,0)),INDEX('DEQ Pollutant List'!$D$7:$D$611,MATCH($C334,'DEQ Pollutant List'!$A$7:$A$611,0))),"")</f>
        <v/>
      </c>
    </row>
    <row r="335" spans="1:15" ht="15" x14ac:dyDescent="0.25">
      <c r="A335" s="113"/>
      <c r="B335" s="71"/>
      <c r="C335" s="114"/>
      <c r="D335" s="84" t="str">
        <f>IFERROR(IF(C335="No CAS","",INDEX('DEQ Pollutant List'!$B$7:$B$611,MATCH('3. Pollutant Emissions - EF'!C335,'DEQ Pollutant List'!$A$7:$A$611,0))),"")</f>
        <v/>
      </c>
      <c r="E335" s="117"/>
      <c r="F335" s="118"/>
      <c r="G335" s="117"/>
      <c r="H335" s="118"/>
      <c r="I335" s="119"/>
      <c r="J335" s="79"/>
      <c r="K335" s="88"/>
      <c r="L335" s="120"/>
      <c r="M335" s="71">
        <f>IF(ISBLANK($B335),_xlfn.XLOOKUP($A335,'2. TEUs &amp; Activities - EF'!$A$9:$A$190,'2. TEUs &amp; Activities - EF'!$J$9:$J$190),_xlfn.XLOOKUP($B335,'2. TEUs &amp; Activities - EF'!$B$9:$B$190,'2. TEUs &amp; Activities - EF'!$J$9:$J$190))*'3. Pollutant Emissions - EF'!$I335*IF(OR(ISBLANK($E335),$G335="Yes"),1,$E335)*IF($H335="Yes",1,(1-$F335))</f>
        <v>0</v>
      </c>
      <c r="N335" s="113">
        <f>IF(ISBLANK($B335),_xlfn.XLOOKUP($A335,'2. TEUs &amp; Activities - EF'!$A$9:$A$190,'2. TEUs &amp; Activities - EF'!$M$9:$M$190),_xlfn.XLOOKUP($B335,'2. TEUs &amp; Activities - EF'!$B$9:$B$190,'2. TEUs &amp; Activities - EF'!$M$9:$M$190))*'3. Pollutant Emissions - EF'!$J335*IF(OR(ISBLANK($E335),$G335="Yes"),1,$E335)*IF($H335="Yes",1,(1-$F335))</f>
        <v>0</v>
      </c>
      <c r="O335" s="123" t="str">
        <f>IFERROR(IF(OR($C335="",$C335="No CAS"),INDEX('DEQ Pollutant List'!$D$7:$D$611,MATCH($D335,'DEQ Pollutant List'!$B$7:$B$611,0)),INDEX('DEQ Pollutant List'!$D$7:$D$611,MATCH($C335,'DEQ Pollutant List'!$A$7:$A$611,0))),"")</f>
        <v/>
      </c>
    </row>
    <row r="336" spans="1:15" ht="15" x14ac:dyDescent="0.25">
      <c r="A336" s="113"/>
      <c r="B336" s="71"/>
      <c r="C336" s="114"/>
      <c r="D336" s="84" t="str">
        <f>IFERROR(IF(C336="No CAS","",INDEX('DEQ Pollutant List'!$B$7:$B$611,MATCH('3. Pollutant Emissions - EF'!C336,'DEQ Pollutant List'!$A$7:$A$611,0))),"")</f>
        <v/>
      </c>
      <c r="E336" s="117"/>
      <c r="F336" s="118"/>
      <c r="G336" s="117"/>
      <c r="H336" s="118"/>
      <c r="I336" s="119"/>
      <c r="J336" s="79"/>
      <c r="K336" s="88"/>
      <c r="L336" s="120"/>
      <c r="M336" s="71">
        <f>IF(ISBLANK($B336),_xlfn.XLOOKUP($A336,'2. TEUs &amp; Activities - EF'!$A$9:$A$190,'2. TEUs &amp; Activities - EF'!$J$9:$J$190),_xlfn.XLOOKUP($B336,'2. TEUs &amp; Activities - EF'!$B$9:$B$190,'2. TEUs &amp; Activities - EF'!$J$9:$J$190))*'3. Pollutant Emissions - EF'!$I336*IF(OR(ISBLANK($E336),$G336="Yes"),1,$E336)*IF($H336="Yes",1,(1-$F336))</f>
        <v>0</v>
      </c>
      <c r="N336" s="113">
        <f>IF(ISBLANK($B336),_xlfn.XLOOKUP($A336,'2. TEUs &amp; Activities - EF'!$A$9:$A$190,'2. TEUs &amp; Activities - EF'!$M$9:$M$190),_xlfn.XLOOKUP($B336,'2. TEUs &amp; Activities - EF'!$B$9:$B$190,'2. TEUs &amp; Activities - EF'!$M$9:$M$190))*'3. Pollutant Emissions - EF'!$J336*IF(OR(ISBLANK($E336),$G336="Yes"),1,$E336)*IF($H336="Yes",1,(1-$F336))</f>
        <v>0</v>
      </c>
      <c r="O336" s="123" t="str">
        <f>IFERROR(IF(OR($C336="",$C336="No CAS"),INDEX('DEQ Pollutant List'!$D$7:$D$611,MATCH($D336,'DEQ Pollutant List'!$B$7:$B$611,0)),INDEX('DEQ Pollutant List'!$D$7:$D$611,MATCH($C336,'DEQ Pollutant List'!$A$7:$A$611,0))),"")</f>
        <v/>
      </c>
    </row>
    <row r="337" spans="1:15" ht="15" x14ac:dyDescent="0.25">
      <c r="A337" s="113"/>
      <c r="B337" s="71"/>
      <c r="C337" s="114"/>
      <c r="D337" s="84" t="str">
        <f>IFERROR(IF(C337="No CAS","",INDEX('DEQ Pollutant List'!$B$7:$B$611,MATCH('3. Pollutant Emissions - EF'!C337,'DEQ Pollutant List'!$A$7:$A$611,0))),"")</f>
        <v/>
      </c>
      <c r="E337" s="117"/>
      <c r="F337" s="118"/>
      <c r="G337" s="117"/>
      <c r="H337" s="118"/>
      <c r="I337" s="119"/>
      <c r="J337" s="79"/>
      <c r="K337" s="88"/>
      <c r="L337" s="120"/>
      <c r="M337" s="71">
        <f>IF(ISBLANK($B337),_xlfn.XLOOKUP($A337,'2. TEUs &amp; Activities - EF'!$A$9:$A$190,'2. TEUs &amp; Activities - EF'!$J$9:$J$190),_xlfn.XLOOKUP($B337,'2. TEUs &amp; Activities - EF'!$B$9:$B$190,'2. TEUs &amp; Activities - EF'!$J$9:$J$190))*'3. Pollutant Emissions - EF'!$I337*IF(OR(ISBLANK($E337),$G337="Yes"),1,$E337)*IF($H337="Yes",1,(1-$F337))</f>
        <v>0</v>
      </c>
      <c r="N337" s="113">
        <f>IF(ISBLANK($B337),_xlfn.XLOOKUP($A337,'2. TEUs &amp; Activities - EF'!$A$9:$A$190,'2. TEUs &amp; Activities - EF'!$M$9:$M$190),_xlfn.XLOOKUP($B337,'2. TEUs &amp; Activities - EF'!$B$9:$B$190,'2. TEUs &amp; Activities - EF'!$M$9:$M$190))*'3. Pollutant Emissions - EF'!$J337*IF(OR(ISBLANK($E337),$G337="Yes"),1,$E337)*IF($H337="Yes",1,(1-$F337))</f>
        <v>0</v>
      </c>
      <c r="O337" s="123" t="str">
        <f>IFERROR(IF(OR($C337="",$C337="No CAS"),INDEX('DEQ Pollutant List'!$D$7:$D$611,MATCH($D337,'DEQ Pollutant List'!$B$7:$B$611,0)),INDEX('DEQ Pollutant List'!$D$7:$D$611,MATCH($C337,'DEQ Pollutant List'!$A$7:$A$611,0))),"")</f>
        <v/>
      </c>
    </row>
    <row r="338" spans="1:15" ht="15" x14ac:dyDescent="0.25">
      <c r="A338" s="113"/>
      <c r="B338" s="71"/>
      <c r="C338" s="114"/>
      <c r="D338" s="84" t="str">
        <f>IFERROR(IF(C338="No CAS","",INDEX('DEQ Pollutant List'!$B$7:$B$611,MATCH('3. Pollutant Emissions - EF'!C338,'DEQ Pollutant List'!$A$7:$A$611,0))),"")</f>
        <v/>
      </c>
      <c r="E338" s="117"/>
      <c r="F338" s="118"/>
      <c r="G338" s="117"/>
      <c r="H338" s="118"/>
      <c r="I338" s="119"/>
      <c r="J338" s="79"/>
      <c r="K338" s="88"/>
      <c r="L338" s="120"/>
      <c r="M338" s="71">
        <f>IF(ISBLANK($B338),_xlfn.XLOOKUP($A338,'2. TEUs &amp; Activities - EF'!$A$9:$A$190,'2. TEUs &amp; Activities - EF'!$J$9:$J$190),_xlfn.XLOOKUP($B338,'2. TEUs &amp; Activities - EF'!$B$9:$B$190,'2. TEUs &amp; Activities - EF'!$J$9:$J$190))*'3. Pollutant Emissions - EF'!$I338*IF(OR(ISBLANK($E338),$G338="Yes"),1,$E338)*IF($H338="Yes",1,(1-$F338))</f>
        <v>0</v>
      </c>
      <c r="N338" s="113">
        <f>IF(ISBLANK($B338),_xlfn.XLOOKUP($A338,'2. TEUs &amp; Activities - EF'!$A$9:$A$190,'2. TEUs &amp; Activities - EF'!$M$9:$M$190),_xlfn.XLOOKUP($B338,'2. TEUs &amp; Activities - EF'!$B$9:$B$190,'2. TEUs &amp; Activities - EF'!$M$9:$M$190))*'3. Pollutant Emissions - EF'!$J338*IF(OR(ISBLANK($E338),$G338="Yes"),1,$E338)*IF($H338="Yes",1,(1-$F338))</f>
        <v>0</v>
      </c>
      <c r="O338" s="123" t="str">
        <f>IFERROR(IF(OR($C338="",$C338="No CAS"),INDEX('DEQ Pollutant List'!$D$7:$D$611,MATCH($D338,'DEQ Pollutant List'!$B$7:$B$611,0)),INDEX('DEQ Pollutant List'!$D$7:$D$611,MATCH($C338,'DEQ Pollutant List'!$A$7:$A$611,0))),"")</f>
        <v/>
      </c>
    </row>
    <row r="339" spans="1:15" ht="15" x14ac:dyDescent="0.25">
      <c r="A339" s="113"/>
      <c r="B339" s="71"/>
      <c r="C339" s="114"/>
      <c r="D339" s="84" t="str">
        <f>IFERROR(IF(C339="No CAS","",INDEX('DEQ Pollutant List'!$B$7:$B$611,MATCH('3. Pollutant Emissions - EF'!C339,'DEQ Pollutant List'!$A$7:$A$611,0))),"")</f>
        <v/>
      </c>
      <c r="E339" s="117"/>
      <c r="F339" s="118"/>
      <c r="G339" s="117"/>
      <c r="H339" s="118"/>
      <c r="I339" s="119"/>
      <c r="J339" s="79"/>
      <c r="K339" s="88"/>
      <c r="L339" s="120"/>
      <c r="M339" s="71">
        <f>IF(ISBLANK($B339),_xlfn.XLOOKUP($A339,'2. TEUs &amp; Activities - EF'!$A$9:$A$190,'2. TEUs &amp; Activities - EF'!$J$9:$J$190),_xlfn.XLOOKUP($B339,'2. TEUs &amp; Activities - EF'!$B$9:$B$190,'2. TEUs &amp; Activities - EF'!$J$9:$J$190))*'3. Pollutant Emissions - EF'!$I339*IF(OR(ISBLANK($E339),$G339="Yes"),1,$E339)*IF($H339="Yes",1,(1-$F339))</f>
        <v>0</v>
      </c>
      <c r="N339" s="113">
        <f>IF(ISBLANK($B339),_xlfn.XLOOKUP($A339,'2. TEUs &amp; Activities - EF'!$A$9:$A$190,'2. TEUs &amp; Activities - EF'!$M$9:$M$190),_xlfn.XLOOKUP($B339,'2. TEUs &amp; Activities - EF'!$B$9:$B$190,'2. TEUs &amp; Activities - EF'!$M$9:$M$190))*'3. Pollutant Emissions - EF'!$J339*IF(OR(ISBLANK($E339),$G339="Yes"),1,$E339)*IF($H339="Yes",1,(1-$F339))</f>
        <v>0</v>
      </c>
      <c r="O339" s="123" t="str">
        <f>IFERROR(IF(OR($C339="",$C339="No CAS"),INDEX('DEQ Pollutant List'!$D$7:$D$611,MATCH($D339,'DEQ Pollutant List'!$B$7:$B$611,0)),INDEX('DEQ Pollutant List'!$D$7:$D$611,MATCH($C339,'DEQ Pollutant List'!$A$7:$A$611,0))),"")</f>
        <v/>
      </c>
    </row>
    <row r="340" spans="1:15" ht="15" x14ac:dyDescent="0.25">
      <c r="A340" s="113"/>
      <c r="B340" s="71"/>
      <c r="C340" s="114"/>
      <c r="D340" s="84" t="str">
        <f>IFERROR(IF(C340="No CAS","",INDEX('DEQ Pollutant List'!$B$7:$B$611,MATCH('3. Pollutant Emissions - EF'!C340,'DEQ Pollutant List'!$A$7:$A$611,0))),"")</f>
        <v/>
      </c>
      <c r="E340" s="117"/>
      <c r="F340" s="118"/>
      <c r="G340" s="117"/>
      <c r="H340" s="118"/>
      <c r="I340" s="119"/>
      <c r="J340" s="79"/>
      <c r="K340" s="88"/>
      <c r="L340" s="120"/>
      <c r="M340" s="71">
        <f>IF(ISBLANK($B340),_xlfn.XLOOKUP($A340,'2. TEUs &amp; Activities - EF'!$A$9:$A$190,'2. TEUs &amp; Activities - EF'!$J$9:$J$190),_xlfn.XLOOKUP($B340,'2. TEUs &amp; Activities - EF'!$B$9:$B$190,'2. TEUs &amp; Activities - EF'!$J$9:$J$190))*'3. Pollutant Emissions - EF'!$I340*IF(OR(ISBLANK($E340),$G340="Yes"),1,$E340)*IF($H340="Yes",1,(1-$F340))</f>
        <v>0</v>
      </c>
      <c r="N340" s="113">
        <f>IF(ISBLANK($B340),_xlfn.XLOOKUP($A340,'2. TEUs &amp; Activities - EF'!$A$9:$A$190,'2. TEUs &amp; Activities - EF'!$M$9:$M$190),_xlfn.XLOOKUP($B340,'2. TEUs &amp; Activities - EF'!$B$9:$B$190,'2. TEUs &amp; Activities - EF'!$M$9:$M$190))*'3. Pollutant Emissions - EF'!$J340*IF(OR(ISBLANK($E340),$G340="Yes"),1,$E340)*IF($H340="Yes",1,(1-$F340))</f>
        <v>0</v>
      </c>
      <c r="O340" s="123" t="str">
        <f>IFERROR(IF(OR($C340="",$C340="No CAS"),INDEX('DEQ Pollutant List'!$D$7:$D$611,MATCH($D340,'DEQ Pollutant List'!$B$7:$B$611,0)),INDEX('DEQ Pollutant List'!$D$7:$D$611,MATCH($C340,'DEQ Pollutant List'!$A$7:$A$611,0))),"")</f>
        <v/>
      </c>
    </row>
    <row r="341" spans="1:15" ht="15" x14ac:dyDescent="0.25">
      <c r="A341" s="113"/>
      <c r="B341" s="71"/>
      <c r="C341" s="114"/>
      <c r="D341" s="84" t="str">
        <f>IFERROR(IF(C341="No CAS","",INDEX('DEQ Pollutant List'!$B$7:$B$611,MATCH('3. Pollutant Emissions - EF'!C341,'DEQ Pollutant List'!$A$7:$A$611,0))),"")</f>
        <v/>
      </c>
      <c r="E341" s="117"/>
      <c r="F341" s="118"/>
      <c r="G341" s="117"/>
      <c r="H341" s="118"/>
      <c r="I341" s="119"/>
      <c r="J341" s="79"/>
      <c r="K341" s="88"/>
      <c r="L341" s="120"/>
      <c r="M341" s="71">
        <f>IF(ISBLANK($B341),_xlfn.XLOOKUP($A341,'2. TEUs &amp; Activities - EF'!$A$9:$A$190,'2. TEUs &amp; Activities - EF'!$J$9:$J$190),_xlfn.XLOOKUP($B341,'2. TEUs &amp; Activities - EF'!$B$9:$B$190,'2. TEUs &amp; Activities - EF'!$J$9:$J$190))*'3. Pollutant Emissions - EF'!$I341*IF(OR(ISBLANK($E341),$G341="Yes"),1,$E341)*IF($H341="Yes",1,(1-$F341))</f>
        <v>0</v>
      </c>
      <c r="N341" s="113">
        <f>IF(ISBLANK($B341),_xlfn.XLOOKUP($A341,'2. TEUs &amp; Activities - EF'!$A$9:$A$190,'2. TEUs &amp; Activities - EF'!$M$9:$M$190),_xlfn.XLOOKUP($B341,'2. TEUs &amp; Activities - EF'!$B$9:$B$190,'2. TEUs &amp; Activities - EF'!$M$9:$M$190))*'3. Pollutant Emissions - EF'!$J341*IF(OR(ISBLANK($E341),$G341="Yes"),1,$E341)*IF($H341="Yes",1,(1-$F341))</f>
        <v>0</v>
      </c>
      <c r="O341" s="123" t="str">
        <f>IFERROR(IF(OR($C341="",$C341="No CAS"),INDEX('DEQ Pollutant List'!$D$7:$D$611,MATCH($D341,'DEQ Pollutant List'!$B$7:$B$611,0)),INDEX('DEQ Pollutant List'!$D$7:$D$611,MATCH($C341,'DEQ Pollutant List'!$A$7:$A$611,0))),"")</f>
        <v/>
      </c>
    </row>
    <row r="342" spans="1:15" ht="15" x14ac:dyDescent="0.25">
      <c r="A342" s="113"/>
      <c r="B342" s="71"/>
      <c r="C342" s="114"/>
      <c r="D342" s="84" t="str">
        <f>IFERROR(IF(C342="No CAS","",INDEX('DEQ Pollutant List'!$B$7:$B$611,MATCH('3. Pollutant Emissions - EF'!C342,'DEQ Pollutant List'!$A$7:$A$611,0))),"")</f>
        <v/>
      </c>
      <c r="E342" s="117"/>
      <c r="F342" s="118"/>
      <c r="G342" s="117"/>
      <c r="H342" s="118"/>
      <c r="I342" s="119"/>
      <c r="J342" s="79"/>
      <c r="K342" s="88"/>
      <c r="L342" s="120"/>
      <c r="M342" s="71">
        <f>IF(ISBLANK($B342),_xlfn.XLOOKUP($A342,'2. TEUs &amp; Activities - EF'!$A$9:$A$190,'2. TEUs &amp; Activities - EF'!$J$9:$J$190),_xlfn.XLOOKUP($B342,'2. TEUs &amp; Activities - EF'!$B$9:$B$190,'2. TEUs &amp; Activities - EF'!$J$9:$J$190))*'3. Pollutant Emissions - EF'!$I342*IF(OR(ISBLANK($E342),$G342="Yes"),1,$E342)*IF($H342="Yes",1,(1-$F342))</f>
        <v>0</v>
      </c>
      <c r="N342" s="113">
        <f>IF(ISBLANK($B342),_xlfn.XLOOKUP($A342,'2. TEUs &amp; Activities - EF'!$A$9:$A$190,'2. TEUs &amp; Activities - EF'!$M$9:$M$190),_xlfn.XLOOKUP($B342,'2. TEUs &amp; Activities - EF'!$B$9:$B$190,'2. TEUs &amp; Activities - EF'!$M$9:$M$190))*'3. Pollutant Emissions - EF'!$J342*IF(OR(ISBLANK($E342),$G342="Yes"),1,$E342)*IF($H342="Yes",1,(1-$F342))</f>
        <v>0</v>
      </c>
      <c r="O342" s="123" t="str">
        <f>IFERROR(IF(OR($C342="",$C342="No CAS"),INDEX('DEQ Pollutant List'!$D$7:$D$611,MATCH($D342,'DEQ Pollutant List'!$B$7:$B$611,0)),INDEX('DEQ Pollutant List'!$D$7:$D$611,MATCH($C342,'DEQ Pollutant List'!$A$7:$A$611,0))),"")</f>
        <v/>
      </c>
    </row>
    <row r="343" spans="1:15" ht="15" x14ac:dyDescent="0.25">
      <c r="A343" s="113"/>
      <c r="B343" s="71"/>
      <c r="C343" s="114"/>
      <c r="D343" s="84" t="str">
        <f>IFERROR(IF(C343="No CAS","",INDEX('DEQ Pollutant List'!$B$7:$B$611,MATCH('3. Pollutant Emissions - EF'!C343,'DEQ Pollutant List'!$A$7:$A$611,0))),"")</f>
        <v/>
      </c>
      <c r="E343" s="117"/>
      <c r="F343" s="118"/>
      <c r="G343" s="117"/>
      <c r="H343" s="118"/>
      <c r="I343" s="119"/>
      <c r="J343" s="79"/>
      <c r="K343" s="88"/>
      <c r="L343" s="120"/>
      <c r="M343" s="71">
        <f>IF(ISBLANK($B343),_xlfn.XLOOKUP($A343,'2. TEUs &amp; Activities - EF'!$A$9:$A$190,'2. TEUs &amp; Activities - EF'!$J$9:$J$190),_xlfn.XLOOKUP($B343,'2. TEUs &amp; Activities - EF'!$B$9:$B$190,'2. TEUs &amp; Activities - EF'!$J$9:$J$190))*'3. Pollutant Emissions - EF'!$I343*IF(OR(ISBLANK($E343),$G343="Yes"),1,$E343)*IF($H343="Yes",1,(1-$F343))</f>
        <v>0</v>
      </c>
      <c r="N343" s="113">
        <f>IF(ISBLANK($B343),_xlfn.XLOOKUP($A343,'2. TEUs &amp; Activities - EF'!$A$9:$A$190,'2. TEUs &amp; Activities - EF'!$M$9:$M$190),_xlfn.XLOOKUP($B343,'2. TEUs &amp; Activities - EF'!$B$9:$B$190,'2. TEUs &amp; Activities - EF'!$M$9:$M$190))*'3. Pollutant Emissions - EF'!$J343*IF(OR(ISBLANK($E343),$G343="Yes"),1,$E343)*IF($H343="Yes",1,(1-$F343))</f>
        <v>0</v>
      </c>
      <c r="O343" s="123" t="str">
        <f>IFERROR(IF(OR($C343="",$C343="No CAS"),INDEX('DEQ Pollutant List'!$D$7:$D$611,MATCH($D343,'DEQ Pollutant List'!$B$7:$B$611,0)),INDEX('DEQ Pollutant List'!$D$7:$D$611,MATCH($C343,'DEQ Pollutant List'!$A$7:$A$611,0))),"")</f>
        <v/>
      </c>
    </row>
    <row r="344" spans="1:15" ht="15" x14ac:dyDescent="0.25">
      <c r="A344" s="113"/>
      <c r="B344" s="71"/>
      <c r="C344" s="114"/>
      <c r="D344" s="84" t="str">
        <f>IFERROR(IF(C344="No CAS","",INDEX('DEQ Pollutant List'!$B$7:$B$611,MATCH('3. Pollutant Emissions - EF'!C344,'DEQ Pollutant List'!$A$7:$A$611,0))),"")</f>
        <v/>
      </c>
      <c r="E344" s="117"/>
      <c r="F344" s="118"/>
      <c r="G344" s="117"/>
      <c r="H344" s="118"/>
      <c r="I344" s="119"/>
      <c r="J344" s="79"/>
      <c r="K344" s="88"/>
      <c r="L344" s="120"/>
      <c r="M344" s="71">
        <f>IF(ISBLANK($B344),_xlfn.XLOOKUP($A344,'2. TEUs &amp; Activities - EF'!$A$9:$A$190,'2. TEUs &amp; Activities - EF'!$J$9:$J$190),_xlfn.XLOOKUP($B344,'2. TEUs &amp; Activities - EF'!$B$9:$B$190,'2. TEUs &amp; Activities - EF'!$J$9:$J$190))*'3. Pollutant Emissions - EF'!$I344*IF(OR(ISBLANK($E344),$G344="Yes"),1,$E344)*IF($H344="Yes",1,(1-$F344))</f>
        <v>0</v>
      </c>
      <c r="N344" s="113">
        <f>IF(ISBLANK($B344),_xlfn.XLOOKUP($A344,'2. TEUs &amp; Activities - EF'!$A$9:$A$190,'2. TEUs &amp; Activities - EF'!$M$9:$M$190),_xlfn.XLOOKUP($B344,'2. TEUs &amp; Activities - EF'!$B$9:$B$190,'2. TEUs &amp; Activities - EF'!$M$9:$M$190))*'3. Pollutant Emissions - EF'!$J344*IF(OR(ISBLANK($E344),$G344="Yes"),1,$E344)*IF($H344="Yes",1,(1-$F344))</f>
        <v>0</v>
      </c>
      <c r="O344" s="123" t="str">
        <f>IFERROR(IF(OR($C344="",$C344="No CAS"),INDEX('DEQ Pollutant List'!$D$7:$D$611,MATCH($D344,'DEQ Pollutant List'!$B$7:$B$611,0)),INDEX('DEQ Pollutant List'!$D$7:$D$611,MATCH($C344,'DEQ Pollutant List'!$A$7:$A$611,0))),"")</f>
        <v/>
      </c>
    </row>
    <row r="345" spans="1:15" ht="15" x14ac:dyDescent="0.25">
      <c r="A345" s="113"/>
      <c r="B345" s="71"/>
      <c r="C345" s="114"/>
      <c r="D345" s="84" t="str">
        <f>IFERROR(IF(C345="No CAS","",INDEX('DEQ Pollutant List'!$B$7:$B$611,MATCH('3. Pollutant Emissions - EF'!C345,'DEQ Pollutant List'!$A$7:$A$611,0))),"")</f>
        <v/>
      </c>
      <c r="E345" s="117"/>
      <c r="F345" s="118"/>
      <c r="G345" s="117"/>
      <c r="H345" s="118"/>
      <c r="I345" s="119"/>
      <c r="J345" s="79"/>
      <c r="K345" s="88"/>
      <c r="L345" s="120"/>
      <c r="M345" s="71">
        <f>IF(ISBLANK($B345),_xlfn.XLOOKUP($A345,'2. TEUs &amp; Activities - EF'!$A$9:$A$190,'2. TEUs &amp; Activities - EF'!$J$9:$J$190),_xlfn.XLOOKUP($B345,'2. TEUs &amp; Activities - EF'!$B$9:$B$190,'2. TEUs &amp; Activities - EF'!$J$9:$J$190))*'3. Pollutant Emissions - EF'!$I345*IF(OR(ISBLANK($E345),$G345="Yes"),1,$E345)*IF($H345="Yes",1,(1-$F345))</f>
        <v>0</v>
      </c>
      <c r="N345" s="113">
        <f>IF(ISBLANK($B345),_xlfn.XLOOKUP($A345,'2. TEUs &amp; Activities - EF'!$A$9:$A$190,'2. TEUs &amp; Activities - EF'!$M$9:$M$190),_xlfn.XLOOKUP($B345,'2. TEUs &amp; Activities - EF'!$B$9:$B$190,'2. TEUs &amp; Activities - EF'!$M$9:$M$190))*'3. Pollutant Emissions - EF'!$J345*IF(OR(ISBLANK($E345),$G345="Yes"),1,$E345)*IF($H345="Yes",1,(1-$F345))</f>
        <v>0</v>
      </c>
      <c r="O345" s="123" t="str">
        <f>IFERROR(IF(OR($C345="",$C345="No CAS"),INDEX('DEQ Pollutant List'!$D$7:$D$611,MATCH($D345,'DEQ Pollutant List'!$B$7:$B$611,0)),INDEX('DEQ Pollutant List'!$D$7:$D$611,MATCH($C345,'DEQ Pollutant List'!$A$7:$A$611,0))),"")</f>
        <v/>
      </c>
    </row>
    <row r="346" spans="1:15" ht="15" x14ac:dyDescent="0.25">
      <c r="A346" s="113"/>
      <c r="B346" s="71"/>
      <c r="C346" s="114"/>
      <c r="D346" s="84" t="str">
        <f>IFERROR(IF(C346="No CAS","",INDEX('DEQ Pollutant List'!$B$7:$B$611,MATCH('3. Pollutant Emissions - EF'!C346,'DEQ Pollutant List'!$A$7:$A$611,0))),"")</f>
        <v/>
      </c>
      <c r="E346" s="117"/>
      <c r="F346" s="118"/>
      <c r="G346" s="117"/>
      <c r="H346" s="118"/>
      <c r="I346" s="119"/>
      <c r="J346" s="79"/>
      <c r="K346" s="88"/>
      <c r="L346" s="120"/>
      <c r="M346" s="71">
        <f>IF(ISBLANK($B346),_xlfn.XLOOKUP($A346,'2. TEUs &amp; Activities - EF'!$A$9:$A$190,'2. TEUs &amp; Activities - EF'!$J$9:$J$190),_xlfn.XLOOKUP($B346,'2. TEUs &amp; Activities - EF'!$B$9:$B$190,'2. TEUs &amp; Activities - EF'!$J$9:$J$190))*'3. Pollutant Emissions - EF'!$I346*IF(OR(ISBLANK($E346),$G346="Yes"),1,$E346)*IF($H346="Yes",1,(1-$F346))</f>
        <v>0</v>
      </c>
      <c r="N346" s="113">
        <f>IF(ISBLANK($B346),_xlfn.XLOOKUP($A346,'2. TEUs &amp; Activities - EF'!$A$9:$A$190,'2. TEUs &amp; Activities - EF'!$M$9:$M$190),_xlfn.XLOOKUP($B346,'2. TEUs &amp; Activities - EF'!$B$9:$B$190,'2. TEUs &amp; Activities - EF'!$M$9:$M$190))*'3. Pollutant Emissions - EF'!$J346*IF(OR(ISBLANK($E346),$G346="Yes"),1,$E346)*IF($H346="Yes",1,(1-$F346))</f>
        <v>0</v>
      </c>
      <c r="O346" s="123" t="str">
        <f>IFERROR(IF(OR($C346="",$C346="No CAS"),INDEX('DEQ Pollutant List'!$D$7:$D$611,MATCH($D346,'DEQ Pollutant List'!$B$7:$B$611,0)),INDEX('DEQ Pollutant List'!$D$7:$D$611,MATCH($C346,'DEQ Pollutant List'!$A$7:$A$611,0))),"")</f>
        <v/>
      </c>
    </row>
    <row r="347" spans="1:15" ht="15" x14ac:dyDescent="0.25">
      <c r="A347" s="113"/>
      <c r="B347" s="71"/>
      <c r="C347" s="114"/>
      <c r="D347" s="84" t="str">
        <f>IFERROR(IF(C347="No CAS","",INDEX('DEQ Pollutant List'!$B$7:$B$611,MATCH('3. Pollutant Emissions - EF'!C347,'DEQ Pollutant List'!$A$7:$A$611,0))),"")</f>
        <v/>
      </c>
      <c r="E347" s="117"/>
      <c r="F347" s="118"/>
      <c r="G347" s="117"/>
      <c r="H347" s="118"/>
      <c r="I347" s="119"/>
      <c r="J347" s="79"/>
      <c r="K347" s="88"/>
      <c r="L347" s="120"/>
      <c r="M347" s="71">
        <f>IF(ISBLANK($B347),_xlfn.XLOOKUP($A347,'2. TEUs &amp; Activities - EF'!$A$9:$A$190,'2. TEUs &amp; Activities - EF'!$J$9:$J$190),_xlfn.XLOOKUP($B347,'2. TEUs &amp; Activities - EF'!$B$9:$B$190,'2. TEUs &amp; Activities - EF'!$J$9:$J$190))*'3. Pollutant Emissions - EF'!$I347*IF(OR(ISBLANK($E347),$G347="Yes"),1,$E347)*IF($H347="Yes",1,(1-$F347))</f>
        <v>0</v>
      </c>
      <c r="N347" s="113">
        <f>IF(ISBLANK($B347),_xlfn.XLOOKUP($A347,'2. TEUs &amp; Activities - EF'!$A$9:$A$190,'2. TEUs &amp; Activities - EF'!$M$9:$M$190),_xlfn.XLOOKUP($B347,'2. TEUs &amp; Activities - EF'!$B$9:$B$190,'2. TEUs &amp; Activities - EF'!$M$9:$M$190))*'3. Pollutant Emissions - EF'!$J347*IF(OR(ISBLANK($E347),$G347="Yes"),1,$E347)*IF($H347="Yes",1,(1-$F347))</f>
        <v>0</v>
      </c>
      <c r="O347" s="123" t="str">
        <f>IFERROR(IF(OR($C347="",$C347="No CAS"),INDEX('DEQ Pollutant List'!$D$7:$D$611,MATCH($D347,'DEQ Pollutant List'!$B$7:$B$611,0)),INDEX('DEQ Pollutant List'!$D$7:$D$611,MATCH($C347,'DEQ Pollutant List'!$A$7:$A$611,0))),"")</f>
        <v/>
      </c>
    </row>
    <row r="348" spans="1:15" ht="15" x14ac:dyDescent="0.25">
      <c r="A348" s="113"/>
      <c r="B348" s="71"/>
      <c r="C348" s="114"/>
      <c r="D348" s="84" t="str">
        <f>IFERROR(IF(C348="No CAS","",INDEX('DEQ Pollutant List'!$B$7:$B$611,MATCH('3. Pollutant Emissions - EF'!C348,'DEQ Pollutant List'!$A$7:$A$611,0))),"")</f>
        <v/>
      </c>
      <c r="E348" s="117"/>
      <c r="F348" s="118"/>
      <c r="G348" s="117"/>
      <c r="H348" s="118"/>
      <c r="I348" s="119"/>
      <c r="J348" s="79"/>
      <c r="K348" s="88"/>
      <c r="L348" s="120"/>
      <c r="M348" s="71">
        <f>IF(ISBLANK($B348),_xlfn.XLOOKUP($A348,'2. TEUs &amp; Activities - EF'!$A$9:$A$190,'2. TEUs &amp; Activities - EF'!$J$9:$J$190),_xlfn.XLOOKUP($B348,'2. TEUs &amp; Activities - EF'!$B$9:$B$190,'2. TEUs &amp; Activities - EF'!$J$9:$J$190))*'3. Pollutant Emissions - EF'!$I348*IF(OR(ISBLANK($E348),$G348="Yes"),1,$E348)*IF($H348="Yes",1,(1-$F348))</f>
        <v>0</v>
      </c>
      <c r="N348" s="113">
        <f>IF(ISBLANK($B348),_xlfn.XLOOKUP($A348,'2. TEUs &amp; Activities - EF'!$A$9:$A$190,'2. TEUs &amp; Activities - EF'!$M$9:$M$190),_xlfn.XLOOKUP($B348,'2. TEUs &amp; Activities - EF'!$B$9:$B$190,'2. TEUs &amp; Activities - EF'!$M$9:$M$190))*'3. Pollutant Emissions - EF'!$J348*IF(OR(ISBLANK($E348),$G348="Yes"),1,$E348)*IF($H348="Yes",1,(1-$F348))</f>
        <v>0</v>
      </c>
      <c r="O348" s="123" t="str">
        <f>IFERROR(IF(OR($C348="",$C348="No CAS"),INDEX('DEQ Pollutant List'!$D$7:$D$611,MATCH($D348,'DEQ Pollutant List'!$B$7:$B$611,0)),INDEX('DEQ Pollutant List'!$D$7:$D$611,MATCH($C348,'DEQ Pollutant List'!$A$7:$A$611,0))),"")</f>
        <v/>
      </c>
    </row>
    <row r="349" spans="1:15" ht="15" x14ac:dyDescent="0.25">
      <c r="A349" s="113"/>
      <c r="B349" s="71"/>
      <c r="C349" s="114"/>
      <c r="D349" s="84" t="str">
        <f>IFERROR(IF(C349="No CAS","",INDEX('DEQ Pollutant List'!$B$7:$B$611,MATCH('3. Pollutant Emissions - EF'!C349,'DEQ Pollutant List'!$A$7:$A$611,0))),"")</f>
        <v/>
      </c>
      <c r="E349" s="117"/>
      <c r="F349" s="118"/>
      <c r="G349" s="117"/>
      <c r="H349" s="118"/>
      <c r="I349" s="119"/>
      <c r="J349" s="79"/>
      <c r="K349" s="88"/>
      <c r="L349" s="120"/>
      <c r="M349" s="71">
        <f>IF(ISBLANK($B349),_xlfn.XLOOKUP($A349,'2. TEUs &amp; Activities - EF'!$A$9:$A$190,'2. TEUs &amp; Activities - EF'!$J$9:$J$190),_xlfn.XLOOKUP($B349,'2. TEUs &amp; Activities - EF'!$B$9:$B$190,'2. TEUs &amp; Activities - EF'!$J$9:$J$190))*'3. Pollutant Emissions - EF'!$I349*IF(OR(ISBLANK($E349),$G349="Yes"),1,$E349)*IF($H349="Yes",1,(1-$F349))</f>
        <v>0</v>
      </c>
      <c r="N349" s="113">
        <f>IF(ISBLANK($B349),_xlfn.XLOOKUP($A349,'2. TEUs &amp; Activities - EF'!$A$9:$A$190,'2. TEUs &amp; Activities - EF'!$M$9:$M$190),_xlfn.XLOOKUP($B349,'2. TEUs &amp; Activities - EF'!$B$9:$B$190,'2. TEUs &amp; Activities - EF'!$M$9:$M$190))*'3. Pollutant Emissions - EF'!$J349*IF(OR(ISBLANK($E349),$G349="Yes"),1,$E349)*IF($H349="Yes",1,(1-$F349))</f>
        <v>0</v>
      </c>
      <c r="O349" s="123" t="str">
        <f>IFERROR(IF(OR($C349="",$C349="No CAS"),INDEX('DEQ Pollutant List'!$D$7:$D$611,MATCH($D349,'DEQ Pollutant List'!$B$7:$B$611,0)),INDEX('DEQ Pollutant List'!$D$7:$D$611,MATCH($C349,'DEQ Pollutant List'!$A$7:$A$611,0))),"")</f>
        <v/>
      </c>
    </row>
    <row r="350" spans="1:15" ht="15" x14ac:dyDescent="0.25">
      <c r="A350" s="113"/>
      <c r="B350" s="71"/>
      <c r="C350" s="114"/>
      <c r="D350" s="84" t="str">
        <f>IFERROR(IF(C350="No CAS","",INDEX('DEQ Pollutant List'!$B$7:$B$611,MATCH('3. Pollutant Emissions - EF'!C350,'DEQ Pollutant List'!$A$7:$A$611,0))),"")</f>
        <v/>
      </c>
      <c r="E350" s="117"/>
      <c r="F350" s="118"/>
      <c r="G350" s="117"/>
      <c r="H350" s="118"/>
      <c r="I350" s="119"/>
      <c r="J350" s="79"/>
      <c r="K350" s="88"/>
      <c r="L350" s="120"/>
      <c r="M350" s="71">
        <f>IF(ISBLANK($B350),_xlfn.XLOOKUP($A350,'2. TEUs &amp; Activities - EF'!$A$9:$A$190,'2. TEUs &amp; Activities - EF'!$J$9:$J$190),_xlfn.XLOOKUP($B350,'2. TEUs &amp; Activities - EF'!$B$9:$B$190,'2. TEUs &amp; Activities - EF'!$J$9:$J$190))*'3. Pollutant Emissions - EF'!$I350*IF(OR(ISBLANK($E350),$G350="Yes"),1,$E350)*IF($H350="Yes",1,(1-$F350))</f>
        <v>0</v>
      </c>
      <c r="N350" s="113">
        <f>IF(ISBLANK($B350),_xlfn.XLOOKUP($A350,'2. TEUs &amp; Activities - EF'!$A$9:$A$190,'2. TEUs &amp; Activities - EF'!$M$9:$M$190),_xlfn.XLOOKUP($B350,'2. TEUs &amp; Activities - EF'!$B$9:$B$190,'2. TEUs &amp; Activities - EF'!$M$9:$M$190))*'3. Pollutant Emissions - EF'!$J350*IF(OR(ISBLANK($E350),$G350="Yes"),1,$E350)*IF($H350="Yes",1,(1-$F350))</f>
        <v>0</v>
      </c>
      <c r="O350" s="123" t="str">
        <f>IFERROR(IF(OR($C350="",$C350="No CAS"),INDEX('DEQ Pollutant List'!$D$7:$D$611,MATCH($D350,'DEQ Pollutant List'!$B$7:$B$611,0)),INDEX('DEQ Pollutant List'!$D$7:$D$611,MATCH($C350,'DEQ Pollutant List'!$A$7:$A$611,0))),"")</f>
        <v/>
      </c>
    </row>
    <row r="351" spans="1:15" ht="15" x14ac:dyDescent="0.25">
      <c r="A351" s="113"/>
      <c r="B351" s="71"/>
      <c r="C351" s="114"/>
      <c r="D351" s="84" t="str">
        <f>IFERROR(IF(C351="No CAS","",INDEX('DEQ Pollutant List'!$B$7:$B$611,MATCH('3. Pollutant Emissions - EF'!C351,'DEQ Pollutant List'!$A$7:$A$611,0))),"")</f>
        <v/>
      </c>
      <c r="E351" s="117"/>
      <c r="F351" s="118"/>
      <c r="G351" s="117"/>
      <c r="H351" s="118"/>
      <c r="I351" s="119"/>
      <c r="J351" s="79"/>
      <c r="K351" s="88"/>
      <c r="L351" s="120"/>
      <c r="M351" s="71">
        <f>IF(ISBLANK($B351),_xlfn.XLOOKUP($A351,'2. TEUs &amp; Activities - EF'!$A$9:$A$190,'2. TEUs &amp; Activities - EF'!$J$9:$J$190),_xlfn.XLOOKUP($B351,'2. TEUs &amp; Activities - EF'!$B$9:$B$190,'2. TEUs &amp; Activities - EF'!$J$9:$J$190))*'3. Pollutant Emissions - EF'!$I351*IF(OR(ISBLANK($E351),$G351="Yes"),1,$E351)*IF($H351="Yes",1,(1-$F351))</f>
        <v>0</v>
      </c>
      <c r="N351" s="113">
        <f>IF(ISBLANK($B351),_xlfn.XLOOKUP($A351,'2. TEUs &amp; Activities - EF'!$A$9:$A$190,'2. TEUs &amp; Activities - EF'!$M$9:$M$190),_xlfn.XLOOKUP($B351,'2. TEUs &amp; Activities - EF'!$B$9:$B$190,'2. TEUs &amp; Activities - EF'!$M$9:$M$190))*'3. Pollutant Emissions - EF'!$J351*IF(OR(ISBLANK($E351),$G351="Yes"),1,$E351)*IF($H351="Yes",1,(1-$F351))</f>
        <v>0</v>
      </c>
      <c r="O351" s="123" t="str">
        <f>IFERROR(IF(OR($C351="",$C351="No CAS"),INDEX('DEQ Pollutant List'!$D$7:$D$611,MATCH($D351,'DEQ Pollutant List'!$B$7:$B$611,0)),INDEX('DEQ Pollutant List'!$D$7:$D$611,MATCH($C351,'DEQ Pollutant List'!$A$7:$A$611,0))),"")</f>
        <v/>
      </c>
    </row>
    <row r="352" spans="1:15" ht="15" x14ac:dyDescent="0.25">
      <c r="A352" s="113"/>
      <c r="B352" s="71"/>
      <c r="C352" s="114"/>
      <c r="D352" s="84" t="str">
        <f>IFERROR(IF(C352="No CAS","",INDEX('DEQ Pollutant List'!$B$7:$B$611,MATCH('3. Pollutant Emissions - EF'!C352,'DEQ Pollutant List'!$A$7:$A$611,0))),"")</f>
        <v/>
      </c>
      <c r="E352" s="117"/>
      <c r="F352" s="118"/>
      <c r="G352" s="117"/>
      <c r="H352" s="118"/>
      <c r="I352" s="119"/>
      <c r="J352" s="79"/>
      <c r="K352" s="88"/>
      <c r="L352" s="120"/>
      <c r="M352" s="71">
        <f>IF(ISBLANK($B352),_xlfn.XLOOKUP($A352,'2. TEUs &amp; Activities - EF'!$A$9:$A$190,'2. TEUs &amp; Activities - EF'!$J$9:$J$190),_xlfn.XLOOKUP($B352,'2. TEUs &amp; Activities - EF'!$B$9:$B$190,'2. TEUs &amp; Activities - EF'!$J$9:$J$190))*'3. Pollutant Emissions - EF'!$I352*IF(OR(ISBLANK($E352),$G352="Yes"),1,$E352)*IF($H352="Yes",1,(1-$F352))</f>
        <v>0</v>
      </c>
      <c r="N352" s="113">
        <f>IF(ISBLANK($B352),_xlfn.XLOOKUP($A352,'2. TEUs &amp; Activities - EF'!$A$9:$A$190,'2. TEUs &amp; Activities - EF'!$M$9:$M$190),_xlfn.XLOOKUP($B352,'2. TEUs &amp; Activities - EF'!$B$9:$B$190,'2. TEUs &amp; Activities - EF'!$M$9:$M$190))*'3. Pollutant Emissions - EF'!$J352*IF(OR(ISBLANK($E352),$G352="Yes"),1,$E352)*IF($H352="Yes",1,(1-$F352))</f>
        <v>0</v>
      </c>
      <c r="O352" s="123" t="str">
        <f>IFERROR(IF(OR($C352="",$C352="No CAS"),INDEX('DEQ Pollutant List'!$D$7:$D$611,MATCH($D352,'DEQ Pollutant List'!$B$7:$B$611,0)),INDEX('DEQ Pollutant List'!$D$7:$D$611,MATCH($C352,'DEQ Pollutant List'!$A$7:$A$611,0))),"")</f>
        <v/>
      </c>
    </row>
    <row r="353" spans="1:15" ht="15" x14ac:dyDescent="0.25">
      <c r="A353" s="113"/>
      <c r="B353" s="71"/>
      <c r="C353" s="114"/>
      <c r="D353" s="84" t="str">
        <f>IFERROR(IF(C353="No CAS","",INDEX('DEQ Pollutant List'!$B$7:$B$611,MATCH('3. Pollutant Emissions - EF'!C353,'DEQ Pollutant List'!$A$7:$A$611,0))),"")</f>
        <v/>
      </c>
      <c r="E353" s="117"/>
      <c r="F353" s="118"/>
      <c r="G353" s="117"/>
      <c r="H353" s="118"/>
      <c r="I353" s="119"/>
      <c r="J353" s="79"/>
      <c r="K353" s="88"/>
      <c r="L353" s="120"/>
      <c r="M353" s="71">
        <f>IF(ISBLANK($B353),_xlfn.XLOOKUP($A353,'2. TEUs &amp; Activities - EF'!$A$9:$A$190,'2. TEUs &amp; Activities - EF'!$J$9:$J$190),_xlfn.XLOOKUP($B353,'2. TEUs &amp; Activities - EF'!$B$9:$B$190,'2. TEUs &amp; Activities - EF'!$J$9:$J$190))*'3. Pollutant Emissions - EF'!$I353*IF(OR(ISBLANK($E353),$G353="Yes"),1,$E353)*IF($H353="Yes",1,(1-$F353))</f>
        <v>0</v>
      </c>
      <c r="N353" s="113">
        <f>IF(ISBLANK($B353),_xlfn.XLOOKUP($A353,'2. TEUs &amp; Activities - EF'!$A$9:$A$190,'2. TEUs &amp; Activities - EF'!$M$9:$M$190),_xlfn.XLOOKUP($B353,'2. TEUs &amp; Activities - EF'!$B$9:$B$190,'2. TEUs &amp; Activities - EF'!$M$9:$M$190))*'3. Pollutant Emissions - EF'!$J353*IF(OR(ISBLANK($E353),$G353="Yes"),1,$E353)*IF($H353="Yes",1,(1-$F353))</f>
        <v>0</v>
      </c>
      <c r="O353" s="123" t="str">
        <f>IFERROR(IF(OR($C353="",$C353="No CAS"),INDEX('DEQ Pollutant List'!$D$7:$D$611,MATCH($D353,'DEQ Pollutant List'!$B$7:$B$611,0)),INDEX('DEQ Pollutant List'!$D$7:$D$611,MATCH($C353,'DEQ Pollutant List'!$A$7:$A$611,0))),"")</f>
        <v/>
      </c>
    </row>
    <row r="354" spans="1:15" ht="15" x14ac:dyDescent="0.25">
      <c r="A354" s="113"/>
      <c r="B354" s="71"/>
      <c r="C354" s="114"/>
      <c r="D354" s="84" t="str">
        <f>IFERROR(IF(C354="No CAS","",INDEX('DEQ Pollutant List'!$B$7:$B$611,MATCH('3. Pollutant Emissions - EF'!C354,'DEQ Pollutant List'!$A$7:$A$611,0))),"")</f>
        <v/>
      </c>
      <c r="E354" s="117"/>
      <c r="F354" s="118"/>
      <c r="G354" s="117"/>
      <c r="H354" s="118"/>
      <c r="I354" s="119"/>
      <c r="J354" s="79"/>
      <c r="K354" s="88"/>
      <c r="L354" s="120"/>
      <c r="M354" s="71">
        <f>IF(ISBLANK($B354),_xlfn.XLOOKUP($A354,'2. TEUs &amp; Activities - EF'!$A$9:$A$190,'2. TEUs &amp; Activities - EF'!$J$9:$J$190),_xlfn.XLOOKUP($B354,'2. TEUs &amp; Activities - EF'!$B$9:$B$190,'2. TEUs &amp; Activities - EF'!$J$9:$J$190))*'3. Pollutant Emissions - EF'!$I354*IF(OR(ISBLANK($E354),$G354="Yes"),1,$E354)*IF($H354="Yes",1,(1-$F354))</f>
        <v>0</v>
      </c>
      <c r="N354" s="113">
        <f>IF(ISBLANK($B354),_xlfn.XLOOKUP($A354,'2. TEUs &amp; Activities - EF'!$A$9:$A$190,'2. TEUs &amp; Activities - EF'!$M$9:$M$190),_xlfn.XLOOKUP($B354,'2. TEUs &amp; Activities - EF'!$B$9:$B$190,'2. TEUs &amp; Activities - EF'!$M$9:$M$190))*'3. Pollutant Emissions - EF'!$J354*IF(OR(ISBLANK($E354),$G354="Yes"),1,$E354)*IF($H354="Yes",1,(1-$F354))</f>
        <v>0</v>
      </c>
      <c r="O354" s="123" t="str">
        <f>IFERROR(IF(OR($C354="",$C354="No CAS"),INDEX('DEQ Pollutant List'!$D$7:$D$611,MATCH($D354,'DEQ Pollutant List'!$B$7:$B$611,0)),INDEX('DEQ Pollutant List'!$D$7:$D$611,MATCH($C354,'DEQ Pollutant List'!$A$7:$A$611,0))),"")</f>
        <v/>
      </c>
    </row>
    <row r="355" spans="1:15" ht="15" x14ac:dyDescent="0.25">
      <c r="A355" s="113"/>
      <c r="B355" s="71"/>
      <c r="C355" s="114"/>
      <c r="D355" s="84" t="str">
        <f>IFERROR(IF(C355="No CAS","",INDEX('DEQ Pollutant List'!$B$7:$B$611,MATCH('3. Pollutant Emissions - EF'!C355,'DEQ Pollutant List'!$A$7:$A$611,0))),"")</f>
        <v/>
      </c>
      <c r="E355" s="117"/>
      <c r="F355" s="118"/>
      <c r="G355" s="117"/>
      <c r="H355" s="118"/>
      <c r="I355" s="119"/>
      <c r="J355" s="79"/>
      <c r="K355" s="88"/>
      <c r="L355" s="120"/>
      <c r="M355" s="71">
        <f>IF(ISBLANK($B355),_xlfn.XLOOKUP($A355,'2. TEUs &amp; Activities - EF'!$A$9:$A$190,'2. TEUs &amp; Activities - EF'!$J$9:$J$190),_xlfn.XLOOKUP($B355,'2. TEUs &amp; Activities - EF'!$B$9:$B$190,'2. TEUs &amp; Activities - EF'!$J$9:$J$190))*'3. Pollutant Emissions - EF'!$I355*IF(OR(ISBLANK($E355),$G355="Yes"),1,$E355)*IF($H355="Yes",1,(1-$F355))</f>
        <v>0</v>
      </c>
      <c r="N355" s="113">
        <f>IF(ISBLANK($B355),_xlfn.XLOOKUP($A355,'2. TEUs &amp; Activities - EF'!$A$9:$A$190,'2. TEUs &amp; Activities - EF'!$M$9:$M$190),_xlfn.XLOOKUP($B355,'2. TEUs &amp; Activities - EF'!$B$9:$B$190,'2. TEUs &amp; Activities - EF'!$M$9:$M$190))*'3. Pollutant Emissions - EF'!$J355*IF(OR(ISBLANK($E355),$G355="Yes"),1,$E355)*IF($H355="Yes",1,(1-$F355))</f>
        <v>0</v>
      </c>
      <c r="O355" s="123" t="str">
        <f>IFERROR(IF(OR($C355="",$C355="No CAS"),INDEX('DEQ Pollutant List'!$D$7:$D$611,MATCH($D355,'DEQ Pollutant List'!$B$7:$B$611,0)),INDEX('DEQ Pollutant List'!$D$7:$D$611,MATCH($C355,'DEQ Pollutant List'!$A$7:$A$611,0))),"")</f>
        <v/>
      </c>
    </row>
    <row r="356" spans="1:15" ht="15" x14ac:dyDescent="0.25">
      <c r="A356" s="113"/>
      <c r="B356" s="71"/>
      <c r="C356" s="114"/>
      <c r="D356" s="84" t="str">
        <f>IFERROR(IF(C356="No CAS","",INDEX('DEQ Pollutant List'!$B$7:$B$611,MATCH('3. Pollutant Emissions - EF'!C356,'DEQ Pollutant List'!$A$7:$A$611,0))),"")</f>
        <v/>
      </c>
      <c r="E356" s="117"/>
      <c r="F356" s="118"/>
      <c r="G356" s="117"/>
      <c r="H356" s="118"/>
      <c r="I356" s="119"/>
      <c r="J356" s="79"/>
      <c r="K356" s="88"/>
      <c r="L356" s="120"/>
      <c r="M356" s="71">
        <f>IF(ISBLANK($B356),_xlfn.XLOOKUP($A356,'2. TEUs &amp; Activities - EF'!$A$9:$A$190,'2. TEUs &amp; Activities - EF'!$J$9:$J$190),_xlfn.XLOOKUP($B356,'2. TEUs &amp; Activities - EF'!$B$9:$B$190,'2. TEUs &amp; Activities - EF'!$J$9:$J$190))*'3. Pollutant Emissions - EF'!$I356*IF(OR(ISBLANK($E356),$G356="Yes"),1,$E356)*IF($H356="Yes",1,(1-$F356))</f>
        <v>0</v>
      </c>
      <c r="N356" s="113">
        <f>IF(ISBLANK($B356),_xlfn.XLOOKUP($A356,'2. TEUs &amp; Activities - EF'!$A$9:$A$190,'2. TEUs &amp; Activities - EF'!$M$9:$M$190),_xlfn.XLOOKUP($B356,'2. TEUs &amp; Activities - EF'!$B$9:$B$190,'2. TEUs &amp; Activities - EF'!$M$9:$M$190))*'3. Pollutant Emissions - EF'!$J356*IF(OR(ISBLANK($E356),$G356="Yes"),1,$E356)*IF($H356="Yes",1,(1-$F356))</f>
        <v>0</v>
      </c>
      <c r="O356" s="123" t="str">
        <f>IFERROR(IF(OR($C356="",$C356="No CAS"),INDEX('DEQ Pollutant List'!$D$7:$D$611,MATCH($D356,'DEQ Pollutant List'!$B$7:$B$611,0)),INDEX('DEQ Pollutant List'!$D$7:$D$611,MATCH($C356,'DEQ Pollutant List'!$A$7:$A$611,0))),"")</f>
        <v/>
      </c>
    </row>
    <row r="357" spans="1:15" ht="15" x14ac:dyDescent="0.25">
      <c r="A357" s="113"/>
      <c r="B357" s="71"/>
      <c r="C357" s="114"/>
      <c r="D357" s="84" t="str">
        <f>IFERROR(IF(C357="No CAS","",INDEX('DEQ Pollutant List'!$B$7:$B$611,MATCH('3. Pollutant Emissions - EF'!C357,'DEQ Pollutant List'!$A$7:$A$611,0))),"")</f>
        <v/>
      </c>
      <c r="E357" s="117"/>
      <c r="F357" s="118"/>
      <c r="G357" s="117"/>
      <c r="H357" s="118"/>
      <c r="I357" s="119"/>
      <c r="J357" s="79"/>
      <c r="K357" s="88"/>
      <c r="L357" s="120"/>
      <c r="M357" s="71">
        <f>IF(ISBLANK($B357),_xlfn.XLOOKUP($A357,'2. TEUs &amp; Activities - EF'!$A$9:$A$190,'2. TEUs &amp; Activities - EF'!$J$9:$J$190),_xlfn.XLOOKUP($B357,'2. TEUs &amp; Activities - EF'!$B$9:$B$190,'2. TEUs &amp; Activities - EF'!$J$9:$J$190))*'3. Pollutant Emissions - EF'!$I357*IF(OR(ISBLANK($E357),$G357="Yes"),1,$E357)*IF($H357="Yes",1,(1-$F357))</f>
        <v>0</v>
      </c>
      <c r="N357" s="113">
        <f>IF(ISBLANK($B357),_xlfn.XLOOKUP($A357,'2. TEUs &amp; Activities - EF'!$A$9:$A$190,'2. TEUs &amp; Activities - EF'!$M$9:$M$190),_xlfn.XLOOKUP($B357,'2. TEUs &amp; Activities - EF'!$B$9:$B$190,'2. TEUs &amp; Activities - EF'!$M$9:$M$190))*'3. Pollutant Emissions - EF'!$J357*IF(OR(ISBLANK($E357),$G357="Yes"),1,$E357)*IF($H357="Yes",1,(1-$F357))</f>
        <v>0</v>
      </c>
      <c r="O357" s="123" t="str">
        <f>IFERROR(IF(OR($C357="",$C357="No CAS"),INDEX('DEQ Pollutant List'!$D$7:$D$611,MATCH($D357,'DEQ Pollutant List'!$B$7:$B$611,0)),INDEX('DEQ Pollutant List'!$D$7:$D$611,MATCH($C357,'DEQ Pollutant List'!$A$7:$A$611,0))),"")</f>
        <v/>
      </c>
    </row>
    <row r="358" spans="1:15" ht="15" x14ac:dyDescent="0.25">
      <c r="A358" s="113"/>
      <c r="B358" s="71"/>
      <c r="C358" s="114"/>
      <c r="D358" s="84" t="str">
        <f>IFERROR(IF(C358="No CAS","",INDEX('DEQ Pollutant List'!$B$7:$B$611,MATCH('3. Pollutant Emissions - EF'!C358,'DEQ Pollutant List'!$A$7:$A$611,0))),"")</f>
        <v/>
      </c>
      <c r="E358" s="117"/>
      <c r="F358" s="118"/>
      <c r="G358" s="117"/>
      <c r="H358" s="118"/>
      <c r="I358" s="119"/>
      <c r="J358" s="79"/>
      <c r="K358" s="88"/>
      <c r="L358" s="120"/>
      <c r="M358" s="71">
        <f>IF(ISBLANK($B358),_xlfn.XLOOKUP($A358,'2. TEUs &amp; Activities - EF'!$A$9:$A$190,'2. TEUs &amp; Activities - EF'!$J$9:$J$190),_xlfn.XLOOKUP($B358,'2. TEUs &amp; Activities - EF'!$B$9:$B$190,'2. TEUs &amp; Activities - EF'!$J$9:$J$190))*'3. Pollutant Emissions - EF'!$I358*IF(OR(ISBLANK($E358),$G358="Yes"),1,$E358)*IF($H358="Yes",1,(1-$F358))</f>
        <v>0</v>
      </c>
      <c r="N358" s="113">
        <f>IF(ISBLANK($B358),_xlfn.XLOOKUP($A358,'2. TEUs &amp; Activities - EF'!$A$9:$A$190,'2. TEUs &amp; Activities - EF'!$M$9:$M$190),_xlfn.XLOOKUP($B358,'2. TEUs &amp; Activities - EF'!$B$9:$B$190,'2. TEUs &amp; Activities - EF'!$M$9:$M$190))*'3. Pollutant Emissions - EF'!$J358*IF(OR(ISBLANK($E358),$G358="Yes"),1,$E358)*IF($H358="Yes",1,(1-$F358))</f>
        <v>0</v>
      </c>
      <c r="O358" s="123" t="str">
        <f>IFERROR(IF(OR($C358="",$C358="No CAS"),INDEX('DEQ Pollutant List'!$D$7:$D$611,MATCH($D358,'DEQ Pollutant List'!$B$7:$B$611,0)),INDEX('DEQ Pollutant List'!$D$7:$D$611,MATCH($C358,'DEQ Pollutant List'!$A$7:$A$611,0))),"")</f>
        <v/>
      </c>
    </row>
    <row r="359" spans="1:15" ht="15" x14ac:dyDescent="0.25">
      <c r="A359" s="113"/>
      <c r="B359" s="71"/>
      <c r="C359" s="114"/>
      <c r="D359" s="84" t="str">
        <f>IFERROR(IF(C359="No CAS","",INDEX('DEQ Pollutant List'!$B$7:$B$611,MATCH('3. Pollutant Emissions - EF'!C359,'DEQ Pollutant List'!$A$7:$A$611,0))),"")</f>
        <v/>
      </c>
      <c r="E359" s="117"/>
      <c r="F359" s="118"/>
      <c r="G359" s="117"/>
      <c r="H359" s="118"/>
      <c r="I359" s="119"/>
      <c r="J359" s="79"/>
      <c r="K359" s="88"/>
      <c r="L359" s="120"/>
      <c r="M359" s="71">
        <f>IF(ISBLANK($B359),_xlfn.XLOOKUP($A359,'2. TEUs &amp; Activities - EF'!$A$9:$A$190,'2. TEUs &amp; Activities - EF'!$J$9:$J$190),_xlfn.XLOOKUP($B359,'2. TEUs &amp; Activities - EF'!$B$9:$B$190,'2. TEUs &amp; Activities - EF'!$J$9:$J$190))*'3. Pollutant Emissions - EF'!$I359*IF(OR(ISBLANK($E359),$G359="Yes"),1,$E359)*IF($H359="Yes",1,(1-$F359))</f>
        <v>0</v>
      </c>
      <c r="N359" s="113">
        <f>IF(ISBLANK($B359),_xlfn.XLOOKUP($A359,'2. TEUs &amp; Activities - EF'!$A$9:$A$190,'2. TEUs &amp; Activities - EF'!$M$9:$M$190),_xlfn.XLOOKUP($B359,'2. TEUs &amp; Activities - EF'!$B$9:$B$190,'2. TEUs &amp; Activities - EF'!$M$9:$M$190))*'3. Pollutant Emissions - EF'!$J359*IF(OR(ISBLANK($E359),$G359="Yes"),1,$E359)*IF($H359="Yes",1,(1-$F359))</f>
        <v>0</v>
      </c>
      <c r="O359" s="123" t="str">
        <f>IFERROR(IF(OR($C359="",$C359="No CAS"),INDEX('DEQ Pollutant List'!$D$7:$D$611,MATCH($D359,'DEQ Pollutant List'!$B$7:$B$611,0)),INDEX('DEQ Pollutant List'!$D$7:$D$611,MATCH($C359,'DEQ Pollutant List'!$A$7:$A$611,0))),"")</f>
        <v/>
      </c>
    </row>
    <row r="360" spans="1:15" ht="15" x14ac:dyDescent="0.25">
      <c r="A360" s="113"/>
      <c r="B360" s="71"/>
      <c r="C360" s="114"/>
      <c r="D360" s="84" t="str">
        <f>IFERROR(IF(C360="No CAS","",INDEX('DEQ Pollutant List'!$B$7:$B$611,MATCH('3. Pollutant Emissions - EF'!C360,'DEQ Pollutant List'!$A$7:$A$611,0))),"")</f>
        <v/>
      </c>
      <c r="E360" s="117"/>
      <c r="F360" s="118"/>
      <c r="G360" s="117"/>
      <c r="H360" s="118"/>
      <c r="I360" s="119"/>
      <c r="J360" s="79"/>
      <c r="K360" s="88"/>
      <c r="L360" s="120"/>
      <c r="M360" s="71">
        <f>IF(ISBLANK($B360),_xlfn.XLOOKUP($A360,'2. TEUs &amp; Activities - EF'!$A$9:$A$190,'2. TEUs &amp; Activities - EF'!$J$9:$J$190),_xlfn.XLOOKUP($B360,'2. TEUs &amp; Activities - EF'!$B$9:$B$190,'2. TEUs &amp; Activities - EF'!$J$9:$J$190))*'3. Pollutant Emissions - EF'!$I360*IF(OR(ISBLANK($E360),$G360="Yes"),1,$E360)*IF($H360="Yes",1,(1-$F360))</f>
        <v>0</v>
      </c>
      <c r="N360" s="113">
        <f>IF(ISBLANK($B360),_xlfn.XLOOKUP($A360,'2. TEUs &amp; Activities - EF'!$A$9:$A$190,'2. TEUs &amp; Activities - EF'!$M$9:$M$190),_xlfn.XLOOKUP($B360,'2. TEUs &amp; Activities - EF'!$B$9:$B$190,'2. TEUs &amp; Activities - EF'!$M$9:$M$190))*'3. Pollutant Emissions - EF'!$J360*IF(OR(ISBLANK($E360),$G360="Yes"),1,$E360)*IF($H360="Yes",1,(1-$F360))</f>
        <v>0</v>
      </c>
      <c r="O360" s="123" t="str">
        <f>IFERROR(IF(OR($C360="",$C360="No CAS"),INDEX('DEQ Pollutant List'!$D$7:$D$611,MATCH($D360,'DEQ Pollutant List'!$B$7:$B$611,0)),INDEX('DEQ Pollutant List'!$D$7:$D$611,MATCH($C360,'DEQ Pollutant List'!$A$7:$A$611,0))),"")</f>
        <v/>
      </c>
    </row>
    <row r="361" spans="1:15" ht="15" x14ac:dyDescent="0.25">
      <c r="A361" s="113"/>
      <c r="B361" s="71"/>
      <c r="C361" s="114"/>
      <c r="D361" s="84" t="str">
        <f>IFERROR(IF(C361="No CAS","",INDEX('DEQ Pollutant List'!$B$7:$B$611,MATCH('3. Pollutant Emissions - EF'!C361,'DEQ Pollutant List'!$A$7:$A$611,0))),"")</f>
        <v/>
      </c>
      <c r="E361" s="117"/>
      <c r="F361" s="118"/>
      <c r="G361" s="117"/>
      <c r="H361" s="118"/>
      <c r="I361" s="119"/>
      <c r="J361" s="79"/>
      <c r="K361" s="88"/>
      <c r="L361" s="120"/>
      <c r="M361" s="71">
        <f>IF(ISBLANK($B361),_xlfn.XLOOKUP($A361,'2. TEUs &amp; Activities - EF'!$A$9:$A$190,'2. TEUs &amp; Activities - EF'!$J$9:$J$190),_xlfn.XLOOKUP($B361,'2. TEUs &amp; Activities - EF'!$B$9:$B$190,'2. TEUs &amp; Activities - EF'!$J$9:$J$190))*'3. Pollutant Emissions - EF'!$I361*IF(OR(ISBLANK($E361),$G361="Yes"),1,$E361)*IF($H361="Yes",1,(1-$F361))</f>
        <v>0</v>
      </c>
      <c r="N361" s="113">
        <f>IF(ISBLANK($B361),_xlfn.XLOOKUP($A361,'2. TEUs &amp; Activities - EF'!$A$9:$A$190,'2. TEUs &amp; Activities - EF'!$M$9:$M$190),_xlfn.XLOOKUP($B361,'2. TEUs &amp; Activities - EF'!$B$9:$B$190,'2. TEUs &amp; Activities - EF'!$M$9:$M$190))*'3. Pollutant Emissions - EF'!$J361*IF(OR(ISBLANK($E361),$G361="Yes"),1,$E361)*IF($H361="Yes",1,(1-$F361))</f>
        <v>0</v>
      </c>
      <c r="O361" s="123" t="str">
        <f>IFERROR(IF(OR($C361="",$C361="No CAS"),INDEX('DEQ Pollutant List'!$D$7:$D$611,MATCH($D361,'DEQ Pollutant List'!$B$7:$B$611,0)),INDEX('DEQ Pollutant List'!$D$7:$D$611,MATCH($C361,'DEQ Pollutant List'!$A$7:$A$611,0))),"")</f>
        <v/>
      </c>
    </row>
    <row r="362" spans="1:15" ht="15" x14ac:dyDescent="0.25">
      <c r="A362" s="113"/>
      <c r="B362" s="71"/>
      <c r="C362" s="114"/>
      <c r="D362" s="84" t="str">
        <f>IFERROR(IF(C362="No CAS","",INDEX('DEQ Pollutant List'!$B$7:$B$611,MATCH('3. Pollutant Emissions - EF'!C362,'DEQ Pollutant List'!$A$7:$A$611,0))),"")</f>
        <v/>
      </c>
      <c r="E362" s="117"/>
      <c r="F362" s="118"/>
      <c r="G362" s="117"/>
      <c r="H362" s="118"/>
      <c r="I362" s="119"/>
      <c r="J362" s="79"/>
      <c r="K362" s="88"/>
      <c r="L362" s="120"/>
      <c r="M362" s="71">
        <f>IF(ISBLANK($B362),_xlfn.XLOOKUP($A362,'2. TEUs &amp; Activities - EF'!$A$9:$A$190,'2. TEUs &amp; Activities - EF'!$J$9:$J$190),_xlfn.XLOOKUP($B362,'2. TEUs &amp; Activities - EF'!$B$9:$B$190,'2. TEUs &amp; Activities - EF'!$J$9:$J$190))*'3. Pollutant Emissions - EF'!$I362*IF(OR(ISBLANK($E362),$G362="Yes"),1,$E362)*IF($H362="Yes",1,(1-$F362))</f>
        <v>0</v>
      </c>
      <c r="N362" s="113">
        <f>IF(ISBLANK($B362),_xlfn.XLOOKUP($A362,'2. TEUs &amp; Activities - EF'!$A$9:$A$190,'2. TEUs &amp; Activities - EF'!$M$9:$M$190),_xlfn.XLOOKUP($B362,'2. TEUs &amp; Activities - EF'!$B$9:$B$190,'2. TEUs &amp; Activities - EF'!$M$9:$M$190))*'3. Pollutant Emissions - EF'!$J362*IF(OR(ISBLANK($E362),$G362="Yes"),1,$E362)*IF($H362="Yes",1,(1-$F362))</f>
        <v>0</v>
      </c>
      <c r="O362" s="123" t="str">
        <f>IFERROR(IF(OR($C362="",$C362="No CAS"),INDEX('DEQ Pollutant List'!$D$7:$D$611,MATCH($D362,'DEQ Pollutant List'!$B$7:$B$611,0)),INDEX('DEQ Pollutant List'!$D$7:$D$611,MATCH($C362,'DEQ Pollutant List'!$A$7:$A$611,0))),"")</f>
        <v/>
      </c>
    </row>
    <row r="363" spans="1:15" ht="15" x14ac:dyDescent="0.25">
      <c r="A363" s="113"/>
      <c r="B363" s="71"/>
      <c r="C363" s="114"/>
      <c r="D363" s="84" t="str">
        <f>IFERROR(IF(C363="No CAS","",INDEX('DEQ Pollutant List'!$B$7:$B$611,MATCH('3. Pollutant Emissions - EF'!C363,'DEQ Pollutant List'!$A$7:$A$611,0))),"")</f>
        <v/>
      </c>
      <c r="E363" s="117"/>
      <c r="F363" s="118"/>
      <c r="G363" s="117"/>
      <c r="H363" s="118"/>
      <c r="I363" s="119"/>
      <c r="J363" s="79"/>
      <c r="K363" s="88"/>
      <c r="L363" s="120"/>
      <c r="M363" s="71">
        <f>IF(ISBLANK($B363),_xlfn.XLOOKUP($A363,'2. TEUs &amp; Activities - EF'!$A$9:$A$190,'2. TEUs &amp; Activities - EF'!$J$9:$J$190),_xlfn.XLOOKUP($B363,'2. TEUs &amp; Activities - EF'!$B$9:$B$190,'2. TEUs &amp; Activities - EF'!$J$9:$J$190))*'3. Pollutant Emissions - EF'!$I363*IF(OR(ISBLANK($E363),$G363="Yes"),1,$E363)*IF($H363="Yes",1,(1-$F363))</f>
        <v>0</v>
      </c>
      <c r="N363" s="113">
        <f>IF(ISBLANK($B363),_xlfn.XLOOKUP($A363,'2. TEUs &amp; Activities - EF'!$A$9:$A$190,'2. TEUs &amp; Activities - EF'!$M$9:$M$190),_xlfn.XLOOKUP($B363,'2. TEUs &amp; Activities - EF'!$B$9:$B$190,'2. TEUs &amp; Activities - EF'!$M$9:$M$190))*'3. Pollutant Emissions - EF'!$J363*IF(OR(ISBLANK($E363),$G363="Yes"),1,$E363)*IF($H363="Yes",1,(1-$F363))</f>
        <v>0</v>
      </c>
      <c r="O363" s="123" t="str">
        <f>IFERROR(IF(OR($C363="",$C363="No CAS"),INDEX('DEQ Pollutant List'!$D$7:$D$611,MATCH($D363,'DEQ Pollutant List'!$B$7:$B$611,0)),INDEX('DEQ Pollutant List'!$D$7:$D$611,MATCH($C363,'DEQ Pollutant List'!$A$7:$A$611,0))),"")</f>
        <v/>
      </c>
    </row>
    <row r="364" spans="1:15" ht="15" x14ac:dyDescent="0.25">
      <c r="A364" s="113"/>
      <c r="B364" s="71"/>
      <c r="C364" s="114"/>
      <c r="D364" s="84" t="str">
        <f>IFERROR(IF(C364="No CAS","",INDEX('DEQ Pollutant List'!$B$7:$B$611,MATCH('3. Pollutant Emissions - EF'!C364,'DEQ Pollutant List'!$A$7:$A$611,0))),"")</f>
        <v/>
      </c>
      <c r="E364" s="117"/>
      <c r="F364" s="118"/>
      <c r="G364" s="117"/>
      <c r="H364" s="118"/>
      <c r="I364" s="119"/>
      <c r="J364" s="79"/>
      <c r="K364" s="88"/>
      <c r="L364" s="120"/>
      <c r="M364" s="71">
        <f>IF(ISBLANK($B364),_xlfn.XLOOKUP($A364,'2. TEUs &amp; Activities - EF'!$A$9:$A$190,'2. TEUs &amp; Activities - EF'!$J$9:$J$190),_xlfn.XLOOKUP($B364,'2. TEUs &amp; Activities - EF'!$B$9:$B$190,'2. TEUs &amp; Activities - EF'!$J$9:$J$190))*'3. Pollutant Emissions - EF'!$I364*IF(OR(ISBLANK($E364),$G364="Yes"),1,$E364)*IF($H364="Yes",1,(1-$F364))</f>
        <v>0</v>
      </c>
      <c r="N364" s="113">
        <f>IF(ISBLANK($B364),_xlfn.XLOOKUP($A364,'2. TEUs &amp; Activities - EF'!$A$9:$A$190,'2. TEUs &amp; Activities - EF'!$M$9:$M$190),_xlfn.XLOOKUP($B364,'2. TEUs &amp; Activities - EF'!$B$9:$B$190,'2. TEUs &amp; Activities - EF'!$M$9:$M$190))*'3. Pollutant Emissions - EF'!$J364*IF(OR(ISBLANK($E364),$G364="Yes"),1,$E364)*IF($H364="Yes",1,(1-$F364))</f>
        <v>0</v>
      </c>
      <c r="O364" s="123" t="str">
        <f>IFERROR(IF(OR($C364="",$C364="No CAS"),INDEX('DEQ Pollutant List'!$D$7:$D$611,MATCH($D364,'DEQ Pollutant List'!$B$7:$B$611,0)),INDEX('DEQ Pollutant List'!$D$7:$D$611,MATCH($C364,'DEQ Pollutant List'!$A$7:$A$611,0))),"")</f>
        <v/>
      </c>
    </row>
    <row r="365" spans="1:15" ht="15" x14ac:dyDescent="0.25">
      <c r="A365" s="113"/>
      <c r="B365" s="71"/>
      <c r="C365" s="114"/>
      <c r="D365" s="84" t="str">
        <f>IFERROR(IF(C365="No CAS","",INDEX('DEQ Pollutant List'!$B$7:$B$611,MATCH('3. Pollutant Emissions - EF'!C365,'DEQ Pollutant List'!$A$7:$A$611,0))),"")</f>
        <v/>
      </c>
      <c r="E365" s="117"/>
      <c r="F365" s="118"/>
      <c r="G365" s="117"/>
      <c r="H365" s="118"/>
      <c r="I365" s="119"/>
      <c r="J365" s="79"/>
      <c r="K365" s="88"/>
      <c r="L365" s="120"/>
      <c r="M365" s="71">
        <f>IF(ISBLANK($B365),_xlfn.XLOOKUP($A365,'2. TEUs &amp; Activities - EF'!$A$9:$A$190,'2. TEUs &amp; Activities - EF'!$J$9:$J$190),_xlfn.XLOOKUP($B365,'2. TEUs &amp; Activities - EF'!$B$9:$B$190,'2. TEUs &amp; Activities - EF'!$J$9:$J$190))*'3. Pollutant Emissions - EF'!$I365*IF(OR(ISBLANK($E365),$G365="Yes"),1,$E365)*IF($H365="Yes",1,(1-$F365))</f>
        <v>0</v>
      </c>
      <c r="N365" s="113">
        <f>IF(ISBLANK($B365),_xlfn.XLOOKUP($A365,'2. TEUs &amp; Activities - EF'!$A$9:$A$190,'2. TEUs &amp; Activities - EF'!$M$9:$M$190),_xlfn.XLOOKUP($B365,'2. TEUs &amp; Activities - EF'!$B$9:$B$190,'2. TEUs &amp; Activities - EF'!$M$9:$M$190))*'3. Pollutant Emissions - EF'!$J365*IF(OR(ISBLANK($E365),$G365="Yes"),1,$E365)*IF($H365="Yes",1,(1-$F365))</f>
        <v>0</v>
      </c>
      <c r="O365" s="123" t="str">
        <f>IFERROR(IF(OR($C365="",$C365="No CAS"),INDEX('DEQ Pollutant List'!$D$7:$D$611,MATCH($D365,'DEQ Pollutant List'!$B$7:$B$611,0)),INDEX('DEQ Pollutant List'!$D$7:$D$611,MATCH($C365,'DEQ Pollutant List'!$A$7:$A$611,0))),"")</f>
        <v/>
      </c>
    </row>
    <row r="366" spans="1:15" ht="15" x14ac:dyDescent="0.25">
      <c r="A366" s="113"/>
      <c r="B366" s="71"/>
      <c r="C366" s="114"/>
      <c r="D366" s="84" t="str">
        <f>IFERROR(IF(C366="No CAS","",INDEX('DEQ Pollutant List'!$B$7:$B$611,MATCH('3. Pollutant Emissions - EF'!C366,'DEQ Pollutant List'!$A$7:$A$611,0))),"")</f>
        <v/>
      </c>
      <c r="E366" s="117"/>
      <c r="F366" s="118"/>
      <c r="G366" s="117"/>
      <c r="H366" s="118"/>
      <c r="I366" s="119"/>
      <c r="J366" s="79"/>
      <c r="K366" s="88"/>
      <c r="L366" s="120"/>
      <c r="M366" s="71">
        <f>IF(ISBLANK($B366),_xlfn.XLOOKUP($A366,'2. TEUs &amp; Activities - EF'!$A$9:$A$190,'2. TEUs &amp; Activities - EF'!$J$9:$J$190),_xlfn.XLOOKUP($B366,'2. TEUs &amp; Activities - EF'!$B$9:$B$190,'2. TEUs &amp; Activities - EF'!$J$9:$J$190))*'3. Pollutant Emissions - EF'!$I366*IF(OR(ISBLANK($E366),$G366="Yes"),1,$E366)*IF($H366="Yes",1,(1-$F366))</f>
        <v>0</v>
      </c>
      <c r="N366" s="113">
        <f>IF(ISBLANK($B366),_xlfn.XLOOKUP($A366,'2. TEUs &amp; Activities - EF'!$A$9:$A$190,'2. TEUs &amp; Activities - EF'!$M$9:$M$190),_xlfn.XLOOKUP($B366,'2. TEUs &amp; Activities - EF'!$B$9:$B$190,'2. TEUs &amp; Activities - EF'!$M$9:$M$190))*'3. Pollutant Emissions - EF'!$J366*IF(OR(ISBLANK($E366),$G366="Yes"),1,$E366)*IF($H366="Yes",1,(1-$F366))</f>
        <v>0</v>
      </c>
      <c r="O366" s="123" t="str">
        <f>IFERROR(IF(OR($C366="",$C366="No CAS"),INDEX('DEQ Pollutant List'!$D$7:$D$611,MATCH($D366,'DEQ Pollutant List'!$B$7:$B$611,0)),INDEX('DEQ Pollutant List'!$D$7:$D$611,MATCH($C366,'DEQ Pollutant List'!$A$7:$A$611,0))),"")</f>
        <v/>
      </c>
    </row>
    <row r="367" spans="1:15" ht="15" x14ac:dyDescent="0.25">
      <c r="A367" s="113"/>
      <c r="B367" s="71"/>
      <c r="C367" s="114"/>
      <c r="D367" s="84" t="str">
        <f>IFERROR(IF(C367="No CAS","",INDEX('DEQ Pollutant List'!$B$7:$B$611,MATCH('3. Pollutant Emissions - EF'!C367,'DEQ Pollutant List'!$A$7:$A$611,0))),"")</f>
        <v/>
      </c>
      <c r="E367" s="117"/>
      <c r="F367" s="118"/>
      <c r="G367" s="117"/>
      <c r="H367" s="118"/>
      <c r="I367" s="119"/>
      <c r="J367" s="79"/>
      <c r="K367" s="88"/>
      <c r="L367" s="120"/>
      <c r="M367" s="71">
        <f>IF(ISBLANK($B367),_xlfn.XLOOKUP($A367,'2. TEUs &amp; Activities - EF'!$A$9:$A$190,'2. TEUs &amp; Activities - EF'!$J$9:$J$190),_xlfn.XLOOKUP($B367,'2. TEUs &amp; Activities - EF'!$B$9:$B$190,'2. TEUs &amp; Activities - EF'!$J$9:$J$190))*'3. Pollutant Emissions - EF'!$I367*IF(OR(ISBLANK($E367),$G367="Yes"),1,$E367)*IF($H367="Yes",1,(1-$F367))</f>
        <v>0</v>
      </c>
      <c r="N367" s="113">
        <f>IF(ISBLANK($B367),_xlfn.XLOOKUP($A367,'2. TEUs &amp; Activities - EF'!$A$9:$A$190,'2. TEUs &amp; Activities - EF'!$M$9:$M$190),_xlfn.XLOOKUP($B367,'2. TEUs &amp; Activities - EF'!$B$9:$B$190,'2. TEUs &amp; Activities - EF'!$M$9:$M$190))*'3. Pollutant Emissions - EF'!$J367*IF(OR(ISBLANK($E367),$G367="Yes"),1,$E367)*IF($H367="Yes",1,(1-$F367))</f>
        <v>0</v>
      </c>
      <c r="O367" s="123" t="str">
        <f>IFERROR(IF(OR($C367="",$C367="No CAS"),INDEX('DEQ Pollutant List'!$D$7:$D$611,MATCH($D367,'DEQ Pollutant List'!$B$7:$B$611,0)),INDEX('DEQ Pollutant List'!$D$7:$D$611,MATCH($C367,'DEQ Pollutant List'!$A$7:$A$611,0))),"")</f>
        <v/>
      </c>
    </row>
    <row r="368" spans="1:15" ht="15" x14ac:dyDescent="0.25">
      <c r="A368" s="113"/>
      <c r="B368" s="71"/>
      <c r="C368" s="114"/>
      <c r="D368" s="84" t="str">
        <f>IFERROR(IF(C368="No CAS","",INDEX('DEQ Pollutant List'!$B$7:$B$611,MATCH('3. Pollutant Emissions - EF'!C368,'DEQ Pollutant List'!$A$7:$A$611,0))),"")</f>
        <v/>
      </c>
      <c r="E368" s="117"/>
      <c r="F368" s="118"/>
      <c r="G368" s="117"/>
      <c r="H368" s="118"/>
      <c r="I368" s="119"/>
      <c r="J368" s="79"/>
      <c r="K368" s="88"/>
      <c r="L368" s="120"/>
      <c r="M368" s="71">
        <f>IF(ISBLANK($B368),_xlfn.XLOOKUP($A368,'2. TEUs &amp; Activities - EF'!$A$9:$A$190,'2. TEUs &amp; Activities - EF'!$J$9:$J$190),_xlfn.XLOOKUP($B368,'2. TEUs &amp; Activities - EF'!$B$9:$B$190,'2. TEUs &amp; Activities - EF'!$J$9:$J$190))*'3. Pollutant Emissions - EF'!$I368*IF(OR(ISBLANK($E368),$G368="Yes"),1,$E368)*IF($H368="Yes",1,(1-$F368))</f>
        <v>0</v>
      </c>
      <c r="N368" s="113">
        <f>IF(ISBLANK($B368),_xlfn.XLOOKUP($A368,'2. TEUs &amp; Activities - EF'!$A$9:$A$190,'2. TEUs &amp; Activities - EF'!$M$9:$M$190),_xlfn.XLOOKUP($B368,'2. TEUs &amp; Activities - EF'!$B$9:$B$190,'2. TEUs &amp; Activities - EF'!$M$9:$M$190))*'3. Pollutant Emissions - EF'!$J368*IF(OR(ISBLANK($E368),$G368="Yes"),1,$E368)*IF($H368="Yes",1,(1-$F368))</f>
        <v>0</v>
      </c>
      <c r="O368" s="123" t="str">
        <f>IFERROR(IF(OR($C368="",$C368="No CAS"),INDEX('DEQ Pollutant List'!$D$7:$D$611,MATCH($D368,'DEQ Pollutant List'!$B$7:$B$611,0)),INDEX('DEQ Pollutant List'!$D$7:$D$611,MATCH($C368,'DEQ Pollutant List'!$A$7:$A$611,0))),"")</f>
        <v/>
      </c>
    </row>
    <row r="369" spans="1:15" ht="15" x14ac:dyDescent="0.25">
      <c r="A369" s="113"/>
      <c r="B369" s="71"/>
      <c r="C369" s="114"/>
      <c r="D369" s="84" t="str">
        <f>IFERROR(IF(C369="No CAS","",INDEX('DEQ Pollutant List'!$B$7:$B$611,MATCH('3. Pollutant Emissions - EF'!C369,'DEQ Pollutant List'!$A$7:$A$611,0))),"")</f>
        <v/>
      </c>
      <c r="E369" s="117"/>
      <c r="F369" s="118"/>
      <c r="G369" s="117"/>
      <c r="H369" s="118"/>
      <c r="I369" s="119"/>
      <c r="J369" s="79"/>
      <c r="K369" s="88"/>
      <c r="L369" s="120"/>
      <c r="M369" s="71">
        <f>IF(ISBLANK($B369),_xlfn.XLOOKUP($A369,'2. TEUs &amp; Activities - EF'!$A$9:$A$190,'2. TEUs &amp; Activities - EF'!$J$9:$J$190),_xlfn.XLOOKUP($B369,'2. TEUs &amp; Activities - EF'!$B$9:$B$190,'2. TEUs &amp; Activities - EF'!$J$9:$J$190))*'3. Pollutant Emissions - EF'!$I369*IF(OR(ISBLANK($E369),$G369="Yes"),1,$E369)*IF($H369="Yes",1,(1-$F369))</f>
        <v>0</v>
      </c>
      <c r="N369" s="113">
        <f>IF(ISBLANK($B369),_xlfn.XLOOKUP($A369,'2. TEUs &amp; Activities - EF'!$A$9:$A$190,'2. TEUs &amp; Activities - EF'!$M$9:$M$190),_xlfn.XLOOKUP($B369,'2. TEUs &amp; Activities - EF'!$B$9:$B$190,'2. TEUs &amp; Activities - EF'!$M$9:$M$190))*'3. Pollutant Emissions - EF'!$J369*IF(OR(ISBLANK($E369),$G369="Yes"),1,$E369)*IF($H369="Yes",1,(1-$F369))</f>
        <v>0</v>
      </c>
      <c r="O369" s="123" t="str">
        <f>IFERROR(IF(OR($C369="",$C369="No CAS"),INDEX('DEQ Pollutant List'!$D$7:$D$611,MATCH($D369,'DEQ Pollutant List'!$B$7:$B$611,0)),INDEX('DEQ Pollutant List'!$D$7:$D$611,MATCH($C369,'DEQ Pollutant List'!$A$7:$A$611,0))),"")</f>
        <v/>
      </c>
    </row>
    <row r="370" spans="1:15" ht="15" x14ac:dyDescent="0.25">
      <c r="A370" s="113"/>
      <c r="B370" s="71"/>
      <c r="C370" s="114"/>
      <c r="D370" s="84" t="str">
        <f>IFERROR(IF(C370="No CAS","",INDEX('DEQ Pollutant List'!$B$7:$B$611,MATCH('3. Pollutant Emissions - EF'!C370,'DEQ Pollutant List'!$A$7:$A$611,0))),"")</f>
        <v/>
      </c>
      <c r="E370" s="117"/>
      <c r="F370" s="118"/>
      <c r="G370" s="117"/>
      <c r="H370" s="118"/>
      <c r="I370" s="119"/>
      <c r="J370" s="79"/>
      <c r="K370" s="88"/>
      <c r="L370" s="120"/>
      <c r="M370" s="71">
        <f>IF(ISBLANK($B370),_xlfn.XLOOKUP($A370,'2. TEUs &amp; Activities - EF'!$A$9:$A$190,'2. TEUs &amp; Activities - EF'!$J$9:$J$190),_xlfn.XLOOKUP($B370,'2. TEUs &amp; Activities - EF'!$B$9:$B$190,'2. TEUs &amp; Activities - EF'!$J$9:$J$190))*'3. Pollutant Emissions - EF'!$I370*IF(OR(ISBLANK($E370),$G370="Yes"),1,$E370)*IF($H370="Yes",1,(1-$F370))</f>
        <v>0</v>
      </c>
      <c r="N370" s="113">
        <f>IF(ISBLANK($B370),_xlfn.XLOOKUP($A370,'2. TEUs &amp; Activities - EF'!$A$9:$A$190,'2. TEUs &amp; Activities - EF'!$M$9:$M$190),_xlfn.XLOOKUP($B370,'2. TEUs &amp; Activities - EF'!$B$9:$B$190,'2. TEUs &amp; Activities - EF'!$M$9:$M$190))*'3. Pollutant Emissions - EF'!$J370*IF(OR(ISBLANK($E370),$G370="Yes"),1,$E370)*IF($H370="Yes",1,(1-$F370))</f>
        <v>0</v>
      </c>
      <c r="O370" s="123" t="str">
        <f>IFERROR(IF(OR($C370="",$C370="No CAS"),INDEX('DEQ Pollutant List'!$D$7:$D$611,MATCH($D370,'DEQ Pollutant List'!$B$7:$B$611,0)),INDEX('DEQ Pollutant List'!$D$7:$D$611,MATCH($C370,'DEQ Pollutant List'!$A$7:$A$611,0))),"")</f>
        <v/>
      </c>
    </row>
    <row r="371" spans="1:15" ht="15" x14ac:dyDescent="0.25">
      <c r="A371" s="113"/>
      <c r="B371" s="71"/>
      <c r="C371" s="114"/>
      <c r="D371" s="84" t="str">
        <f>IFERROR(IF(C371="No CAS","",INDEX('DEQ Pollutant List'!$B$7:$B$611,MATCH('3. Pollutant Emissions - EF'!C371,'DEQ Pollutant List'!$A$7:$A$611,0))),"")</f>
        <v/>
      </c>
      <c r="E371" s="117"/>
      <c r="F371" s="118"/>
      <c r="G371" s="117"/>
      <c r="H371" s="118"/>
      <c r="I371" s="119"/>
      <c r="J371" s="79"/>
      <c r="K371" s="88"/>
      <c r="L371" s="120"/>
      <c r="M371" s="71">
        <f>IF(ISBLANK($B371),_xlfn.XLOOKUP($A371,'2. TEUs &amp; Activities - EF'!$A$9:$A$190,'2. TEUs &amp; Activities - EF'!$J$9:$J$190),_xlfn.XLOOKUP($B371,'2. TEUs &amp; Activities - EF'!$B$9:$B$190,'2. TEUs &amp; Activities - EF'!$J$9:$J$190))*'3. Pollutant Emissions - EF'!$I371*IF(OR(ISBLANK($E371),$G371="Yes"),1,$E371)*IF($H371="Yes",1,(1-$F371))</f>
        <v>0</v>
      </c>
      <c r="N371" s="113">
        <f>IF(ISBLANK($B371),_xlfn.XLOOKUP($A371,'2. TEUs &amp; Activities - EF'!$A$9:$A$190,'2. TEUs &amp; Activities - EF'!$M$9:$M$190),_xlfn.XLOOKUP($B371,'2. TEUs &amp; Activities - EF'!$B$9:$B$190,'2. TEUs &amp; Activities - EF'!$M$9:$M$190))*'3. Pollutant Emissions - EF'!$J371*IF(OR(ISBLANK($E371),$G371="Yes"),1,$E371)*IF($H371="Yes",1,(1-$F371))</f>
        <v>0</v>
      </c>
      <c r="O371" s="123" t="str">
        <f>IFERROR(IF(OR($C371="",$C371="No CAS"),INDEX('DEQ Pollutant List'!$D$7:$D$611,MATCH($D371,'DEQ Pollutant List'!$B$7:$B$611,0)),INDEX('DEQ Pollutant List'!$D$7:$D$611,MATCH($C371,'DEQ Pollutant List'!$A$7:$A$611,0))),"")</f>
        <v/>
      </c>
    </row>
    <row r="372" spans="1:15" ht="15" x14ac:dyDescent="0.25">
      <c r="A372" s="113"/>
      <c r="B372" s="71"/>
      <c r="C372" s="114"/>
      <c r="D372" s="84" t="str">
        <f>IFERROR(IF(C372="No CAS","",INDEX('DEQ Pollutant List'!$B$7:$B$611,MATCH('3. Pollutant Emissions - EF'!C372,'DEQ Pollutant List'!$A$7:$A$611,0))),"")</f>
        <v/>
      </c>
      <c r="E372" s="117"/>
      <c r="F372" s="118"/>
      <c r="G372" s="117"/>
      <c r="H372" s="118"/>
      <c r="I372" s="119"/>
      <c r="J372" s="79"/>
      <c r="K372" s="88"/>
      <c r="L372" s="120"/>
      <c r="M372" s="71">
        <f>IF(ISBLANK($B372),_xlfn.XLOOKUP($A372,'2. TEUs &amp; Activities - EF'!$A$9:$A$190,'2. TEUs &amp; Activities - EF'!$J$9:$J$190),_xlfn.XLOOKUP($B372,'2. TEUs &amp; Activities - EF'!$B$9:$B$190,'2. TEUs &amp; Activities - EF'!$J$9:$J$190))*'3. Pollutant Emissions - EF'!$I372*IF(OR(ISBLANK($E372),$G372="Yes"),1,$E372)*IF($H372="Yes",1,(1-$F372))</f>
        <v>0</v>
      </c>
      <c r="N372" s="113">
        <f>IF(ISBLANK($B372),_xlfn.XLOOKUP($A372,'2. TEUs &amp; Activities - EF'!$A$9:$A$190,'2. TEUs &amp; Activities - EF'!$M$9:$M$190),_xlfn.XLOOKUP($B372,'2. TEUs &amp; Activities - EF'!$B$9:$B$190,'2. TEUs &amp; Activities - EF'!$M$9:$M$190))*'3. Pollutant Emissions - EF'!$J372*IF(OR(ISBLANK($E372),$G372="Yes"),1,$E372)*IF($H372="Yes",1,(1-$F372))</f>
        <v>0</v>
      </c>
      <c r="O372" s="123" t="str">
        <f>IFERROR(IF(OR($C372="",$C372="No CAS"),INDEX('DEQ Pollutant List'!$D$7:$D$611,MATCH($D372,'DEQ Pollutant List'!$B$7:$B$611,0)),INDEX('DEQ Pollutant List'!$D$7:$D$611,MATCH($C372,'DEQ Pollutant List'!$A$7:$A$611,0))),"")</f>
        <v/>
      </c>
    </row>
    <row r="373" spans="1:15" ht="15" x14ac:dyDescent="0.25">
      <c r="A373" s="113"/>
      <c r="B373" s="71"/>
      <c r="C373" s="114"/>
      <c r="D373" s="84" t="str">
        <f>IFERROR(IF(C373="No CAS","",INDEX('DEQ Pollutant List'!$B$7:$B$611,MATCH('3. Pollutant Emissions - EF'!C373,'DEQ Pollutant List'!$A$7:$A$611,0))),"")</f>
        <v/>
      </c>
      <c r="E373" s="117"/>
      <c r="F373" s="118"/>
      <c r="G373" s="117"/>
      <c r="H373" s="118"/>
      <c r="I373" s="119"/>
      <c r="J373" s="79"/>
      <c r="K373" s="88"/>
      <c r="L373" s="120"/>
      <c r="M373" s="71">
        <f>IF(ISBLANK($B373),_xlfn.XLOOKUP($A373,'2. TEUs &amp; Activities - EF'!$A$9:$A$190,'2. TEUs &amp; Activities - EF'!$J$9:$J$190),_xlfn.XLOOKUP($B373,'2. TEUs &amp; Activities - EF'!$B$9:$B$190,'2. TEUs &amp; Activities - EF'!$J$9:$J$190))*'3. Pollutant Emissions - EF'!$I373*IF(OR(ISBLANK($E373),$G373="Yes"),1,$E373)*IF($H373="Yes",1,(1-$F373))</f>
        <v>0</v>
      </c>
      <c r="N373" s="113">
        <f>IF(ISBLANK($B373),_xlfn.XLOOKUP($A373,'2. TEUs &amp; Activities - EF'!$A$9:$A$190,'2. TEUs &amp; Activities - EF'!$M$9:$M$190),_xlfn.XLOOKUP($B373,'2. TEUs &amp; Activities - EF'!$B$9:$B$190,'2. TEUs &amp; Activities - EF'!$M$9:$M$190))*'3. Pollutant Emissions - EF'!$J373*IF(OR(ISBLANK($E373),$G373="Yes"),1,$E373)*IF($H373="Yes",1,(1-$F373))</f>
        <v>0</v>
      </c>
      <c r="O373" s="123" t="str">
        <f>IFERROR(IF(OR($C373="",$C373="No CAS"),INDEX('DEQ Pollutant List'!$D$7:$D$611,MATCH($D373,'DEQ Pollutant List'!$B$7:$B$611,0)),INDEX('DEQ Pollutant List'!$D$7:$D$611,MATCH($C373,'DEQ Pollutant List'!$A$7:$A$611,0))),"")</f>
        <v/>
      </c>
    </row>
    <row r="374" spans="1:15" ht="15" x14ac:dyDescent="0.25">
      <c r="A374" s="113"/>
      <c r="B374" s="71"/>
      <c r="C374" s="114"/>
      <c r="D374" s="84" t="str">
        <f>IFERROR(IF(C374="No CAS","",INDEX('DEQ Pollutant List'!$B$7:$B$611,MATCH('3. Pollutant Emissions - EF'!C374,'DEQ Pollutant List'!$A$7:$A$611,0))),"")</f>
        <v/>
      </c>
      <c r="E374" s="117"/>
      <c r="F374" s="118"/>
      <c r="G374" s="117"/>
      <c r="H374" s="118"/>
      <c r="I374" s="119"/>
      <c r="J374" s="79"/>
      <c r="K374" s="88"/>
      <c r="L374" s="120"/>
      <c r="M374" s="71">
        <f>IF(ISBLANK($B374),_xlfn.XLOOKUP($A374,'2. TEUs &amp; Activities - EF'!$A$9:$A$190,'2. TEUs &amp; Activities - EF'!$J$9:$J$190),_xlfn.XLOOKUP($B374,'2. TEUs &amp; Activities - EF'!$B$9:$B$190,'2. TEUs &amp; Activities - EF'!$J$9:$J$190))*'3. Pollutant Emissions - EF'!$I374*IF(OR(ISBLANK($E374),$G374="Yes"),1,$E374)*IF($H374="Yes",1,(1-$F374))</f>
        <v>0</v>
      </c>
      <c r="N374" s="113">
        <f>IF(ISBLANK($B374),_xlfn.XLOOKUP($A374,'2. TEUs &amp; Activities - EF'!$A$9:$A$190,'2. TEUs &amp; Activities - EF'!$M$9:$M$190),_xlfn.XLOOKUP($B374,'2. TEUs &amp; Activities - EF'!$B$9:$B$190,'2. TEUs &amp; Activities - EF'!$M$9:$M$190))*'3. Pollutant Emissions - EF'!$J374*IF(OR(ISBLANK($E374),$G374="Yes"),1,$E374)*IF($H374="Yes",1,(1-$F374))</f>
        <v>0</v>
      </c>
      <c r="O374" s="123" t="str">
        <f>IFERROR(IF(OR($C374="",$C374="No CAS"),INDEX('DEQ Pollutant List'!$D$7:$D$611,MATCH($D374,'DEQ Pollutant List'!$B$7:$B$611,0)),INDEX('DEQ Pollutant List'!$D$7:$D$611,MATCH($C374,'DEQ Pollutant List'!$A$7:$A$611,0))),"")</f>
        <v/>
      </c>
    </row>
    <row r="375" spans="1:15" ht="15" x14ac:dyDescent="0.25">
      <c r="A375" s="113"/>
      <c r="B375" s="71"/>
      <c r="C375" s="114"/>
      <c r="D375" s="84" t="str">
        <f>IFERROR(IF(C375="No CAS","",INDEX('DEQ Pollutant List'!$B$7:$B$611,MATCH('3. Pollutant Emissions - EF'!C375,'DEQ Pollutant List'!$A$7:$A$611,0))),"")</f>
        <v/>
      </c>
      <c r="E375" s="117"/>
      <c r="F375" s="118"/>
      <c r="G375" s="117"/>
      <c r="H375" s="118"/>
      <c r="I375" s="119"/>
      <c r="J375" s="79"/>
      <c r="K375" s="88"/>
      <c r="L375" s="120"/>
      <c r="M375" s="71">
        <f>IF(ISBLANK($B375),_xlfn.XLOOKUP($A375,'2. TEUs &amp; Activities - EF'!$A$9:$A$190,'2. TEUs &amp; Activities - EF'!$J$9:$J$190),_xlfn.XLOOKUP($B375,'2. TEUs &amp; Activities - EF'!$B$9:$B$190,'2. TEUs &amp; Activities - EF'!$J$9:$J$190))*'3. Pollutant Emissions - EF'!$I375*IF(OR(ISBLANK($E375),$G375="Yes"),1,$E375)*IF($H375="Yes",1,(1-$F375))</f>
        <v>0</v>
      </c>
      <c r="N375" s="113">
        <f>IF(ISBLANK($B375),_xlfn.XLOOKUP($A375,'2. TEUs &amp; Activities - EF'!$A$9:$A$190,'2. TEUs &amp; Activities - EF'!$M$9:$M$190),_xlfn.XLOOKUP($B375,'2. TEUs &amp; Activities - EF'!$B$9:$B$190,'2. TEUs &amp; Activities - EF'!$M$9:$M$190))*'3. Pollutant Emissions - EF'!$J375*IF(OR(ISBLANK($E375),$G375="Yes"),1,$E375)*IF($H375="Yes",1,(1-$F375))</f>
        <v>0</v>
      </c>
      <c r="O375" s="123" t="str">
        <f>IFERROR(IF(OR($C375="",$C375="No CAS"),INDEX('DEQ Pollutant List'!$D$7:$D$611,MATCH($D375,'DEQ Pollutant List'!$B$7:$B$611,0)),INDEX('DEQ Pollutant List'!$D$7:$D$611,MATCH($C375,'DEQ Pollutant List'!$A$7:$A$611,0))),"")</f>
        <v/>
      </c>
    </row>
    <row r="376" spans="1:15" ht="15" x14ac:dyDescent="0.25">
      <c r="A376" s="113"/>
      <c r="B376" s="71"/>
      <c r="C376" s="114"/>
      <c r="D376" s="84" t="str">
        <f>IFERROR(IF(C376="No CAS","",INDEX('DEQ Pollutant List'!$B$7:$B$611,MATCH('3. Pollutant Emissions - EF'!C376,'DEQ Pollutant List'!$A$7:$A$611,0))),"")</f>
        <v/>
      </c>
      <c r="E376" s="117"/>
      <c r="F376" s="118"/>
      <c r="G376" s="117"/>
      <c r="H376" s="118"/>
      <c r="I376" s="119"/>
      <c r="J376" s="79"/>
      <c r="K376" s="88"/>
      <c r="L376" s="120"/>
      <c r="M376" s="71">
        <f>IF(ISBLANK($B376),_xlfn.XLOOKUP($A376,'2. TEUs &amp; Activities - EF'!$A$9:$A$190,'2. TEUs &amp; Activities - EF'!$J$9:$J$190),_xlfn.XLOOKUP($B376,'2. TEUs &amp; Activities - EF'!$B$9:$B$190,'2. TEUs &amp; Activities - EF'!$J$9:$J$190))*'3. Pollutant Emissions - EF'!$I376*IF(OR(ISBLANK($E376),$G376="Yes"),1,$E376)*IF($H376="Yes",1,(1-$F376))</f>
        <v>0</v>
      </c>
      <c r="N376" s="113">
        <f>IF(ISBLANK($B376),_xlfn.XLOOKUP($A376,'2. TEUs &amp; Activities - EF'!$A$9:$A$190,'2. TEUs &amp; Activities - EF'!$M$9:$M$190),_xlfn.XLOOKUP($B376,'2. TEUs &amp; Activities - EF'!$B$9:$B$190,'2. TEUs &amp; Activities - EF'!$M$9:$M$190))*'3. Pollutant Emissions - EF'!$J376*IF(OR(ISBLANK($E376),$G376="Yes"),1,$E376)*IF($H376="Yes",1,(1-$F376))</f>
        <v>0</v>
      </c>
      <c r="O376" s="123" t="str">
        <f>IFERROR(IF(OR($C376="",$C376="No CAS"),INDEX('DEQ Pollutant List'!$D$7:$D$611,MATCH($D376,'DEQ Pollutant List'!$B$7:$B$611,0)),INDEX('DEQ Pollutant List'!$D$7:$D$611,MATCH($C376,'DEQ Pollutant List'!$A$7:$A$611,0))),"")</f>
        <v/>
      </c>
    </row>
    <row r="377" spans="1:15" ht="15" x14ac:dyDescent="0.25">
      <c r="A377" s="113"/>
      <c r="B377" s="71"/>
      <c r="C377" s="114"/>
      <c r="D377" s="84" t="str">
        <f>IFERROR(IF(C377="No CAS","",INDEX('DEQ Pollutant List'!$B$7:$B$611,MATCH('3. Pollutant Emissions - EF'!C377,'DEQ Pollutant List'!$A$7:$A$611,0))),"")</f>
        <v/>
      </c>
      <c r="E377" s="117"/>
      <c r="F377" s="118"/>
      <c r="G377" s="117"/>
      <c r="H377" s="118"/>
      <c r="I377" s="119"/>
      <c r="J377" s="79"/>
      <c r="K377" s="88"/>
      <c r="L377" s="120"/>
      <c r="M377" s="71">
        <f>IF(ISBLANK($B377),_xlfn.XLOOKUP($A377,'2. TEUs &amp; Activities - EF'!$A$9:$A$190,'2. TEUs &amp; Activities - EF'!$J$9:$J$190),_xlfn.XLOOKUP($B377,'2. TEUs &amp; Activities - EF'!$B$9:$B$190,'2. TEUs &amp; Activities - EF'!$J$9:$J$190))*'3. Pollutant Emissions - EF'!$I377*IF(OR(ISBLANK($E377),$G377="Yes"),1,$E377)*IF($H377="Yes",1,(1-$F377))</f>
        <v>0</v>
      </c>
      <c r="N377" s="113">
        <f>IF(ISBLANK($B377),_xlfn.XLOOKUP($A377,'2. TEUs &amp; Activities - EF'!$A$9:$A$190,'2. TEUs &amp; Activities - EF'!$M$9:$M$190),_xlfn.XLOOKUP($B377,'2. TEUs &amp; Activities - EF'!$B$9:$B$190,'2. TEUs &amp; Activities - EF'!$M$9:$M$190))*'3. Pollutant Emissions - EF'!$J377*IF(OR(ISBLANK($E377),$G377="Yes"),1,$E377)*IF($H377="Yes",1,(1-$F377))</f>
        <v>0</v>
      </c>
      <c r="O377" s="123" t="str">
        <f>IFERROR(IF(OR($C377="",$C377="No CAS"),INDEX('DEQ Pollutant List'!$D$7:$D$611,MATCH($D377,'DEQ Pollutant List'!$B$7:$B$611,0)),INDEX('DEQ Pollutant List'!$D$7:$D$611,MATCH($C377,'DEQ Pollutant List'!$A$7:$A$611,0))),"")</f>
        <v/>
      </c>
    </row>
    <row r="378" spans="1:15" ht="15" x14ac:dyDescent="0.25">
      <c r="A378" s="113"/>
      <c r="B378" s="71"/>
      <c r="C378" s="114"/>
      <c r="D378" s="84" t="str">
        <f>IFERROR(IF(C378="No CAS","",INDEX('DEQ Pollutant List'!$B$7:$B$611,MATCH('3. Pollutant Emissions - EF'!C378,'DEQ Pollutant List'!$A$7:$A$611,0))),"")</f>
        <v/>
      </c>
      <c r="E378" s="117"/>
      <c r="F378" s="118"/>
      <c r="G378" s="117"/>
      <c r="H378" s="118"/>
      <c r="I378" s="119"/>
      <c r="J378" s="79"/>
      <c r="K378" s="88"/>
      <c r="L378" s="120"/>
      <c r="M378" s="71">
        <f>IF(ISBLANK($B378),_xlfn.XLOOKUP($A378,'2. TEUs &amp; Activities - EF'!$A$9:$A$190,'2. TEUs &amp; Activities - EF'!$J$9:$J$190),_xlfn.XLOOKUP($B378,'2. TEUs &amp; Activities - EF'!$B$9:$B$190,'2. TEUs &amp; Activities - EF'!$J$9:$J$190))*'3. Pollutant Emissions - EF'!$I378*IF(OR(ISBLANK($E378),$G378="Yes"),1,$E378)*IF($H378="Yes",1,(1-$F378))</f>
        <v>0</v>
      </c>
      <c r="N378" s="113">
        <f>IF(ISBLANK($B378),_xlfn.XLOOKUP($A378,'2. TEUs &amp; Activities - EF'!$A$9:$A$190,'2. TEUs &amp; Activities - EF'!$M$9:$M$190),_xlfn.XLOOKUP($B378,'2. TEUs &amp; Activities - EF'!$B$9:$B$190,'2. TEUs &amp; Activities - EF'!$M$9:$M$190))*'3. Pollutant Emissions - EF'!$J378*IF(OR(ISBLANK($E378),$G378="Yes"),1,$E378)*IF($H378="Yes",1,(1-$F378))</f>
        <v>0</v>
      </c>
      <c r="O378" s="123" t="str">
        <f>IFERROR(IF(OR($C378="",$C378="No CAS"),INDEX('DEQ Pollutant List'!$D$7:$D$611,MATCH($D378,'DEQ Pollutant List'!$B$7:$B$611,0)),INDEX('DEQ Pollutant List'!$D$7:$D$611,MATCH($C378,'DEQ Pollutant List'!$A$7:$A$611,0))),"")</f>
        <v/>
      </c>
    </row>
    <row r="379" spans="1:15" ht="15" x14ac:dyDescent="0.25">
      <c r="A379" s="113"/>
      <c r="B379" s="71"/>
      <c r="C379" s="114"/>
      <c r="D379" s="84" t="str">
        <f>IFERROR(IF(C379="No CAS","",INDEX('DEQ Pollutant List'!$B$7:$B$611,MATCH('3. Pollutant Emissions - EF'!C379,'DEQ Pollutant List'!$A$7:$A$611,0))),"")</f>
        <v/>
      </c>
      <c r="E379" s="117"/>
      <c r="F379" s="118"/>
      <c r="G379" s="117"/>
      <c r="H379" s="118"/>
      <c r="I379" s="119"/>
      <c r="J379" s="79"/>
      <c r="K379" s="88"/>
      <c r="L379" s="120"/>
      <c r="M379" s="71">
        <f>IF(ISBLANK($B379),_xlfn.XLOOKUP($A379,'2. TEUs &amp; Activities - EF'!$A$9:$A$190,'2. TEUs &amp; Activities - EF'!$J$9:$J$190),_xlfn.XLOOKUP($B379,'2. TEUs &amp; Activities - EF'!$B$9:$B$190,'2. TEUs &amp; Activities - EF'!$J$9:$J$190))*'3. Pollutant Emissions - EF'!$I379*IF(OR(ISBLANK($E379),$G379="Yes"),1,$E379)*IF($H379="Yes",1,(1-$F379))</f>
        <v>0</v>
      </c>
      <c r="N379" s="113">
        <f>IF(ISBLANK($B379),_xlfn.XLOOKUP($A379,'2. TEUs &amp; Activities - EF'!$A$9:$A$190,'2. TEUs &amp; Activities - EF'!$M$9:$M$190),_xlfn.XLOOKUP($B379,'2. TEUs &amp; Activities - EF'!$B$9:$B$190,'2. TEUs &amp; Activities - EF'!$M$9:$M$190))*'3. Pollutant Emissions - EF'!$J379*IF(OR(ISBLANK($E379),$G379="Yes"),1,$E379)*IF($H379="Yes",1,(1-$F379))</f>
        <v>0</v>
      </c>
      <c r="O379" s="123" t="str">
        <f>IFERROR(IF(OR($C379="",$C379="No CAS"),INDEX('DEQ Pollutant List'!$D$7:$D$611,MATCH($D379,'DEQ Pollutant List'!$B$7:$B$611,0)),INDEX('DEQ Pollutant List'!$D$7:$D$611,MATCH($C379,'DEQ Pollutant List'!$A$7:$A$611,0))),"")</f>
        <v/>
      </c>
    </row>
    <row r="380" spans="1:15" ht="15" x14ac:dyDescent="0.25">
      <c r="A380" s="113"/>
      <c r="B380" s="71"/>
      <c r="C380" s="114"/>
      <c r="D380" s="84" t="str">
        <f>IFERROR(IF(C380="No CAS","",INDEX('DEQ Pollutant List'!$B$7:$B$611,MATCH('3. Pollutant Emissions - EF'!C380,'DEQ Pollutant List'!$A$7:$A$611,0))),"")</f>
        <v/>
      </c>
      <c r="E380" s="117"/>
      <c r="F380" s="118"/>
      <c r="G380" s="117"/>
      <c r="H380" s="118"/>
      <c r="I380" s="119"/>
      <c r="J380" s="79"/>
      <c r="K380" s="88"/>
      <c r="L380" s="120"/>
      <c r="M380" s="71">
        <f>IF(ISBLANK($B380),_xlfn.XLOOKUP($A380,'2. TEUs &amp; Activities - EF'!$A$9:$A$190,'2. TEUs &amp; Activities - EF'!$J$9:$J$190),_xlfn.XLOOKUP($B380,'2. TEUs &amp; Activities - EF'!$B$9:$B$190,'2. TEUs &amp; Activities - EF'!$J$9:$J$190))*'3. Pollutant Emissions - EF'!$I380*IF(OR(ISBLANK($E380),$G380="Yes"),1,$E380)*IF($H380="Yes",1,(1-$F380))</f>
        <v>0</v>
      </c>
      <c r="N380" s="113">
        <f>IF(ISBLANK($B380),_xlfn.XLOOKUP($A380,'2. TEUs &amp; Activities - EF'!$A$9:$A$190,'2. TEUs &amp; Activities - EF'!$M$9:$M$190),_xlfn.XLOOKUP($B380,'2. TEUs &amp; Activities - EF'!$B$9:$B$190,'2. TEUs &amp; Activities - EF'!$M$9:$M$190))*'3. Pollutant Emissions - EF'!$J380*IF(OR(ISBLANK($E380),$G380="Yes"),1,$E380)*IF($H380="Yes",1,(1-$F380))</f>
        <v>0</v>
      </c>
      <c r="O380" s="123" t="str">
        <f>IFERROR(IF(OR($C380="",$C380="No CAS"),INDEX('DEQ Pollutant List'!$D$7:$D$611,MATCH($D380,'DEQ Pollutant List'!$B$7:$B$611,0)),INDEX('DEQ Pollutant List'!$D$7:$D$611,MATCH($C380,'DEQ Pollutant List'!$A$7:$A$611,0))),"")</f>
        <v/>
      </c>
    </row>
    <row r="381" spans="1:15" ht="15" x14ac:dyDescent="0.25">
      <c r="A381" s="113"/>
      <c r="B381" s="71"/>
      <c r="C381" s="114"/>
      <c r="D381" s="84" t="str">
        <f>IFERROR(IF(C381="No CAS","",INDEX('DEQ Pollutant List'!$B$7:$B$611,MATCH('3. Pollutant Emissions - EF'!C381,'DEQ Pollutant List'!$A$7:$A$611,0))),"")</f>
        <v/>
      </c>
      <c r="E381" s="117"/>
      <c r="F381" s="118"/>
      <c r="G381" s="117"/>
      <c r="H381" s="118"/>
      <c r="I381" s="119"/>
      <c r="J381" s="79"/>
      <c r="K381" s="88"/>
      <c r="L381" s="120"/>
      <c r="M381" s="71">
        <f>IF(ISBLANK($B381),_xlfn.XLOOKUP($A381,'2. TEUs &amp; Activities - EF'!$A$9:$A$190,'2. TEUs &amp; Activities - EF'!$J$9:$J$190),_xlfn.XLOOKUP($B381,'2. TEUs &amp; Activities - EF'!$B$9:$B$190,'2. TEUs &amp; Activities - EF'!$J$9:$J$190))*'3. Pollutant Emissions - EF'!$I381*IF(OR(ISBLANK($E381),$G381="Yes"),1,$E381)*IF($H381="Yes",1,(1-$F381))</f>
        <v>0</v>
      </c>
      <c r="N381" s="113">
        <f>IF(ISBLANK($B381),_xlfn.XLOOKUP($A381,'2. TEUs &amp; Activities - EF'!$A$9:$A$190,'2. TEUs &amp; Activities - EF'!$M$9:$M$190),_xlfn.XLOOKUP($B381,'2. TEUs &amp; Activities - EF'!$B$9:$B$190,'2. TEUs &amp; Activities - EF'!$M$9:$M$190))*'3. Pollutant Emissions - EF'!$J381*IF(OR(ISBLANK($E381),$G381="Yes"),1,$E381)*IF($H381="Yes",1,(1-$F381))</f>
        <v>0</v>
      </c>
      <c r="O381" s="123" t="str">
        <f>IFERROR(IF(OR($C381="",$C381="No CAS"),INDEX('DEQ Pollutant List'!$D$7:$D$611,MATCH($D381,'DEQ Pollutant List'!$B$7:$B$611,0)),INDEX('DEQ Pollutant List'!$D$7:$D$611,MATCH($C381,'DEQ Pollutant List'!$A$7:$A$611,0))),"")</f>
        <v/>
      </c>
    </row>
    <row r="382" spans="1:15" ht="15" x14ac:dyDescent="0.25">
      <c r="A382" s="113"/>
      <c r="B382" s="71"/>
      <c r="C382" s="114"/>
      <c r="D382" s="84" t="str">
        <f>IFERROR(IF(C382="No CAS","",INDEX('DEQ Pollutant List'!$B$7:$B$611,MATCH('3. Pollutant Emissions - EF'!C382,'DEQ Pollutant List'!$A$7:$A$611,0))),"")</f>
        <v/>
      </c>
      <c r="E382" s="117"/>
      <c r="F382" s="118"/>
      <c r="G382" s="117"/>
      <c r="H382" s="118"/>
      <c r="I382" s="119"/>
      <c r="J382" s="79"/>
      <c r="K382" s="88"/>
      <c r="L382" s="120"/>
      <c r="M382" s="71">
        <f>IF(ISBLANK($B382),_xlfn.XLOOKUP($A382,'2. TEUs &amp; Activities - EF'!$A$9:$A$190,'2. TEUs &amp; Activities - EF'!$J$9:$J$190),_xlfn.XLOOKUP($B382,'2. TEUs &amp; Activities - EF'!$B$9:$B$190,'2. TEUs &amp; Activities - EF'!$J$9:$J$190))*'3. Pollutant Emissions - EF'!$I382*IF(OR(ISBLANK($E382),$G382="Yes"),1,$E382)*IF($H382="Yes",1,(1-$F382))</f>
        <v>0</v>
      </c>
      <c r="N382" s="113">
        <f>IF(ISBLANK($B382),_xlfn.XLOOKUP($A382,'2. TEUs &amp; Activities - EF'!$A$9:$A$190,'2. TEUs &amp; Activities - EF'!$M$9:$M$190),_xlfn.XLOOKUP($B382,'2. TEUs &amp; Activities - EF'!$B$9:$B$190,'2. TEUs &amp; Activities - EF'!$M$9:$M$190))*'3. Pollutant Emissions - EF'!$J382*IF(OR(ISBLANK($E382),$G382="Yes"),1,$E382)*IF($H382="Yes",1,(1-$F382))</f>
        <v>0</v>
      </c>
      <c r="O382" s="123" t="str">
        <f>IFERROR(IF(OR($C382="",$C382="No CAS"),INDEX('DEQ Pollutant List'!$D$7:$D$611,MATCH($D382,'DEQ Pollutant List'!$B$7:$B$611,0)),INDEX('DEQ Pollutant List'!$D$7:$D$611,MATCH($C382,'DEQ Pollutant List'!$A$7:$A$611,0))),"")</f>
        <v/>
      </c>
    </row>
    <row r="383" spans="1:15" ht="15" x14ac:dyDescent="0.25">
      <c r="A383" s="113"/>
      <c r="B383" s="71"/>
      <c r="C383" s="114"/>
      <c r="D383" s="84" t="str">
        <f>IFERROR(IF(C383="No CAS","",INDEX('DEQ Pollutant List'!$B$7:$B$611,MATCH('3. Pollutant Emissions - EF'!C383,'DEQ Pollutant List'!$A$7:$A$611,0))),"")</f>
        <v/>
      </c>
      <c r="E383" s="117"/>
      <c r="F383" s="118"/>
      <c r="G383" s="117"/>
      <c r="H383" s="118"/>
      <c r="I383" s="119"/>
      <c r="J383" s="79"/>
      <c r="K383" s="88"/>
      <c r="L383" s="120"/>
      <c r="M383" s="71">
        <f>IF(ISBLANK($B383),_xlfn.XLOOKUP($A383,'2. TEUs &amp; Activities - EF'!$A$9:$A$190,'2. TEUs &amp; Activities - EF'!$J$9:$J$190),_xlfn.XLOOKUP($B383,'2. TEUs &amp; Activities - EF'!$B$9:$B$190,'2. TEUs &amp; Activities - EF'!$J$9:$J$190))*'3. Pollutant Emissions - EF'!$I383*IF(OR(ISBLANK($E383),$G383="Yes"),1,$E383)*IF($H383="Yes",1,(1-$F383))</f>
        <v>0</v>
      </c>
      <c r="N383" s="113">
        <f>IF(ISBLANK($B383),_xlfn.XLOOKUP($A383,'2. TEUs &amp; Activities - EF'!$A$9:$A$190,'2. TEUs &amp; Activities - EF'!$M$9:$M$190),_xlfn.XLOOKUP($B383,'2. TEUs &amp; Activities - EF'!$B$9:$B$190,'2. TEUs &amp; Activities - EF'!$M$9:$M$190))*'3. Pollutant Emissions - EF'!$J383*IF(OR(ISBLANK($E383),$G383="Yes"),1,$E383)*IF($H383="Yes",1,(1-$F383))</f>
        <v>0</v>
      </c>
      <c r="O383" s="123" t="str">
        <f>IFERROR(IF(OR($C383="",$C383="No CAS"),INDEX('DEQ Pollutant List'!$D$7:$D$611,MATCH($D383,'DEQ Pollutant List'!$B$7:$B$611,0)),INDEX('DEQ Pollutant List'!$D$7:$D$611,MATCH($C383,'DEQ Pollutant List'!$A$7:$A$611,0))),"")</f>
        <v/>
      </c>
    </row>
    <row r="384" spans="1:15" ht="15" x14ac:dyDescent="0.25">
      <c r="A384" s="113"/>
      <c r="B384" s="71"/>
      <c r="C384" s="114"/>
      <c r="D384" s="84" t="str">
        <f>IFERROR(IF(C384="No CAS","",INDEX('DEQ Pollutant List'!$B$7:$B$611,MATCH('3. Pollutant Emissions - EF'!C384,'DEQ Pollutant List'!$A$7:$A$611,0))),"")</f>
        <v/>
      </c>
      <c r="E384" s="117"/>
      <c r="F384" s="118"/>
      <c r="G384" s="117"/>
      <c r="H384" s="118"/>
      <c r="I384" s="119"/>
      <c r="J384" s="79"/>
      <c r="K384" s="88"/>
      <c r="L384" s="120"/>
      <c r="M384" s="71">
        <f>IF(ISBLANK($B384),_xlfn.XLOOKUP($A384,'2. TEUs &amp; Activities - EF'!$A$9:$A$190,'2. TEUs &amp; Activities - EF'!$J$9:$J$190),_xlfn.XLOOKUP($B384,'2. TEUs &amp; Activities - EF'!$B$9:$B$190,'2. TEUs &amp; Activities - EF'!$J$9:$J$190))*'3. Pollutant Emissions - EF'!$I384*IF(OR(ISBLANK($E384),$G384="Yes"),1,$E384)*IF($H384="Yes",1,(1-$F384))</f>
        <v>0</v>
      </c>
      <c r="N384" s="113">
        <f>IF(ISBLANK($B384),_xlfn.XLOOKUP($A384,'2. TEUs &amp; Activities - EF'!$A$9:$A$190,'2. TEUs &amp; Activities - EF'!$M$9:$M$190),_xlfn.XLOOKUP($B384,'2. TEUs &amp; Activities - EF'!$B$9:$B$190,'2. TEUs &amp; Activities - EF'!$M$9:$M$190))*'3. Pollutant Emissions - EF'!$J384*IF(OR(ISBLANK($E384),$G384="Yes"),1,$E384)*IF($H384="Yes",1,(1-$F384))</f>
        <v>0</v>
      </c>
      <c r="O384" s="123" t="str">
        <f>IFERROR(IF(OR($C384="",$C384="No CAS"),INDEX('DEQ Pollutant List'!$D$7:$D$611,MATCH($D384,'DEQ Pollutant List'!$B$7:$B$611,0)),INDEX('DEQ Pollutant List'!$D$7:$D$611,MATCH($C384,'DEQ Pollutant List'!$A$7:$A$611,0))),"")</f>
        <v/>
      </c>
    </row>
    <row r="385" spans="1:15" ht="15" x14ac:dyDescent="0.25">
      <c r="A385" s="113"/>
      <c r="B385" s="71"/>
      <c r="C385" s="114"/>
      <c r="D385" s="84" t="str">
        <f>IFERROR(IF(C385="No CAS","",INDEX('DEQ Pollutant List'!$B$7:$B$611,MATCH('3. Pollutant Emissions - EF'!C385,'DEQ Pollutant List'!$A$7:$A$611,0))),"")</f>
        <v/>
      </c>
      <c r="E385" s="117"/>
      <c r="F385" s="118"/>
      <c r="G385" s="117"/>
      <c r="H385" s="118"/>
      <c r="I385" s="119"/>
      <c r="J385" s="79"/>
      <c r="K385" s="88"/>
      <c r="L385" s="120"/>
      <c r="M385" s="71">
        <f>IF(ISBLANK($B385),_xlfn.XLOOKUP($A385,'2. TEUs &amp; Activities - EF'!$A$9:$A$190,'2. TEUs &amp; Activities - EF'!$J$9:$J$190),_xlfn.XLOOKUP($B385,'2. TEUs &amp; Activities - EF'!$B$9:$B$190,'2. TEUs &amp; Activities - EF'!$J$9:$J$190))*'3. Pollutant Emissions - EF'!$I385*IF(OR(ISBLANK($E385),$G385="Yes"),1,$E385)*IF($H385="Yes",1,(1-$F385))</f>
        <v>0</v>
      </c>
      <c r="N385" s="113">
        <f>IF(ISBLANK($B385),_xlfn.XLOOKUP($A385,'2. TEUs &amp; Activities - EF'!$A$9:$A$190,'2. TEUs &amp; Activities - EF'!$M$9:$M$190),_xlfn.XLOOKUP($B385,'2. TEUs &amp; Activities - EF'!$B$9:$B$190,'2. TEUs &amp; Activities - EF'!$M$9:$M$190))*'3. Pollutant Emissions - EF'!$J385*IF(OR(ISBLANK($E385),$G385="Yes"),1,$E385)*IF($H385="Yes",1,(1-$F385))</f>
        <v>0</v>
      </c>
      <c r="O385" s="123" t="str">
        <f>IFERROR(IF(OR($C385="",$C385="No CAS"),INDEX('DEQ Pollutant List'!$D$7:$D$611,MATCH($D385,'DEQ Pollutant List'!$B$7:$B$611,0)),INDEX('DEQ Pollutant List'!$D$7:$D$611,MATCH($C385,'DEQ Pollutant List'!$A$7:$A$611,0))),"")</f>
        <v/>
      </c>
    </row>
    <row r="386" spans="1:15" ht="15" x14ac:dyDescent="0.25">
      <c r="A386" s="113"/>
      <c r="B386" s="71"/>
      <c r="C386" s="114"/>
      <c r="D386" s="84" t="str">
        <f>IFERROR(IF(C386="No CAS","",INDEX('DEQ Pollutant List'!$B$7:$B$611,MATCH('3. Pollutant Emissions - EF'!C386,'DEQ Pollutant List'!$A$7:$A$611,0))),"")</f>
        <v/>
      </c>
      <c r="E386" s="117"/>
      <c r="F386" s="118"/>
      <c r="G386" s="117"/>
      <c r="H386" s="118"/>
      <c r="I386" s="119"/>
      <c r="J386" s="79"/>
      <c r="K386" s="88"/>
      <c r="L386" s="120"/>
      <c r="M386" s="71">
        <f>IF(ISBLANK($B386),_xlfn.XLOOKUP($A386,'2. TEUs &amp; Activities - EF'!$A$9:$A$190,'2. TEUs &amp; Activities - EF'!$J$9:$J$190),_xlfn.XLOOKUP($B386,'2. TEUs &amp; Activities - EF'!$B$9:$B$190,'2. TEUs &amp; Activities - EF'!$J$9:$J$190))*'3. Pollutant Emissions - EF'!$I386*IF(OR(ISBLANK($E386),$G386="Yes"),1,$E386)*IF($H386="Yes",1,(1-$F386))</f>
        <v>0</v>
      </c>
      <c r="N386" s="113">
        <f>IF(ISBLANK($B386),_xlfn.XLOOKUP($A386,'2. TEUs &amp; Activities - EF'!$A$9:$A$190,'2. TEUs &amp; Activities - EF'!$M$9:$M$190),_xlfn.XLOOKUP($B386,'2. TEUs &amp; Activities - EF'!$B$9:$B$190,'2. TEUs &amp; Activities - EF'!$M$9:$M$190))*'3. Pollutant Emissions - EF'!$J386*IF(OR(ISBLANK($E386),$G386="Yes"),1,$E386)*IF($H386="Yes",1,(1-$F386))</f>
        <v>0</v>
      </c>
      <c r="O386" s="123" t="str">
        <f>IFERROR(IF(OR($C386="",$C386="No CAS"),INDEX('DEQ Pollutant List'!$D$7:$D$611,MATCH($D386,'DEQ Pollutant List'!$B$7:$B$611,0)),INDEX('DEQ Pollutant List'!$D$7:$D$611,MATCH($C386,'DEQ Pollutant List'!$A$7:$A$611,0))),"")</f>
        <v/>
      </c>
    </row>
    <row r="387" spans="1:15" ht="15" x14ac:dyDescent="0.25">
      <c r="A387" s="113"/>
      <c r="B387" s="71"/>
      <c r="C387" s="114"/>
      <c r="D387" s="84" t="str">
        <f>IFERROR(IF(C387="No CAS","",INDEX('DEQ Pollutant List'!$B$7:$B$611,MATCH('3. Pollutant Emissions - EF'!C387,'DEQ Pollutant List'!$A$7:$A$611,0))),"")</f>
        <v/>
      </c>
      <c r="E387" s="117"/>
      <c r="F387" s="118"/>
      <c r="G387" s="117"/>
      <c r="H387" s="118"/>
      <c r="I387" s="119"/>
      <c r="J387" s="79"/>
      <c r="K387" s="88"/>
      <c r="L387" s="120"/>
      <c r="M387" s="71">
        <f>IF(ISBLANK($B387),_xlfn.XLOOKUP($A387,'2. TEUs &amp; Activities - EF'!$A$9:$A$190,'2. TEUs &amp; Activities - EF'!$J$9:$J$190),_xlfn.XLOOKUP($B387,'2. TEUs &amp; Activities - EF'!$B$9:$B$190,'2. TEUs &amp; Activities - EF'!$J$9:$J$190))*'3. Pollutant Emissions - EF'!$I387*IF(OR(ISBLANK($E387),$G387="Yes"),1,$E387)*IF($H387="Yes",1,(1-$F387))</f>
        <v>0</v>
      </c>
      <c r="N387" s="113">
        <f>IF(ISBLANK($B387),_xlfn.XLOOKUP($A387,'2. TEUs &amp; Activities - EF'!$A$9:$A$190,'2. TEUs &amp; Activities - EF'!$M$9:$M$190),_xlfn.XLOOKUP($B387,'2. TEUs &amp; Activities - EF'!$B$9:$B$190,'2. TEUs &amp; Activities - EF'!$M$9:$M$190))*'3. Pollutant Emissions - EF'!$J387*IF(OR(ISBLANK($E387),$G387="Yes"),1,$E387)*IF($H387="Yes",1,(1-$F387))</f>
        <v>0</v>
      </c>
      <c r="O387" s="123" t="str">
        <f>IFERROR(IF(OR($C387="",$C387="No CAS"),INDEX('DEQ Pollutant List'!$D$7:$D$611,MATCH($D387,'DEQ Pollutant List'!$B$7:$B$611,0)),INDEX('DEQ Pollutant List'!$D$7:$D$611,MATCH($C387,'DEQ Pollutant List'!$A$7:$A$611,0))),"")</f>
        <v/>
      </c>
    </row>
    <row r="388" spans="1:15" ht="15" x14ac:dyDescent="0.25">
      <c r="A388" s="113"/>
      <c r="B388" s="71"/>
      <c r="C388" s="114"/>
      <c r="D388" s="84" t="str">
        <f>IFERROR(IF(C388="No CAS","",INDEX('DEQ Pollutant List'!$B$7:$B$611,MATCH('3. Pollutant Emissions - EF'!C388,'DEQ Pollutant List'!$A$7:$A$611,0))),"")</f>
        <v/>
      </c>
      <c r="E388" s="117"/>
      <c r="F388" s="118"/>
      <c r="G388" s="117"/>
      <c r="H388" s="118"/>
      <c r="I388" s="119"/>
      <c r="J388" s="79"/>
      <c r="K388" s="88"/>
      <c r="L388" s="120"/>
      <c r="M388" s="71">
        <f>IF(ISBLANK($B388),_xlfn.XLOOKUP($A388,'2. TEUs &amp; Activities - EF'!$A$9:$A$190,'2. TEUs &amp; Activities - EF'!$J$9:$J$190),_xlfn.XLOOKUP($B388,'2. TEUs &amp; Activities - EF'!$B$9:$B$190,'2. TEUs &amp; Activities - EF'!$J$9:$J$190))*'3. Pollutant Emissions - EF'!$I388*IF(OR(ISBLANK($E388),$G388="Yes"),1,$E388)*IF($H388="Yes",1,(1-$F388))</f>
        <v>0</v>
      </c>
      <c r="N388" s="113">
        <f>IF(ISBLANK($B388),_xlfn.XLOOKUP($A388,'2. TEUs &amp; Activities - EF'!$A$9:$A$190,'2. TEUs &amp; Activities - EF'!$M$9:$M$190),_xlfn.XLOOKUP($B388,'2. TEUs &amp; Activities - EF'!$B$9:$B$190,'2. TEUs &amp; Activities - EF'!$M$9:$M$190))*'3. Pollutant Emissions - EF'!$J388*IF(OR(ISBLANK($E388),$G388="Yes"),1,$E388)*IF($H388="Yes",1,(1-$F388))</f>
        <v>0</v>
      </c>
      <c r="O388" s="123" t="str">
        <f>IFERROR(IF(OR($C388="",$C388="No CAS"),INDEX('DEQ Pollutant List'!$D$7:$D$611,MATCH($D388,'DEQ Pollutant List'!$B$7:$B$611,0)),INDEX('DEQ Pollutant List'!$D$7:$D$611,MATCH($C388,'DEQ Pollutant List'!$A$7:$A$611,0))),"")</f>
        <v/>
      </c>
    </row>
    <row r="389" spans="1:15" ht="15" x14ac:dyDescent="0.25">
      <c r="A389" s="113"/>
      <c r="B389" s="71"/>
      <c r="C389" s="114"/>
      <c r="D389" s="84" t="str">
        <f>IFERROR(IF(C389="No CAS","",INDEX('DEQ Pollutant List'!$B$7:$B$611,MATCH('3. Pollutant Emissions - EF'!C389,'DEQ Pollutant List'!$A$7:$A$611,0))),"")</f>
        <v/>
      </c>
      <c r="E389" s="117"/>
      <c r="F389" s="118"/>
      <c r="G389" s="117"/>
      <c r="H389" s="118"/>
      <c r="I389" s="119"/>
      <c r="J389" s="79"/>
      <c r="K389" s="88"/>
      <c r="L389" s="120"/>
      <c r="M389" s="71">
        <f>IF(ISBLANK($B389),_xlfn.XLOOKUP($A389,'2. TEUs &amp; Activities - EF'!$A$9:$A$190,'2. TEUs &amp; Activities - EF'!$J$9:$J$190),_xlfn.XLOOKUP($B389,'2. TEUs &amp; Activities - EF'!$B$9:$B$190,'2. TEUs &amp; Activities - EF'!$J$9:$J$190))*'3. Pollutant Emissions - EF'!$I389*IF(OR(ISBLANK($E389),$G389="Yes"),1,$E389)*IF($H389="Yes",1,(1-$F389))</f>
        <v>0</v>
      </c>
      <c r="N389" s="113">
        <f>IF(ISBLANK($B389),_xlfn.XLOOKUP($A389,'2. TEUs &amp; Activities - EF'!$A$9:$A$190,'2. TEUs &amp; Activities - EF'!$M$9:$M$190),_xlfn.XLOOKUP($B389,'2. TEUs &amp; Activities - EF'!$B$9:$B$190,'2. TEUs &amp; Activities - EF'!$M$9:$M$190))*'3. Pollutant Emissions - EF'!$J389*IF(OR(ISBLANK($E389),$G389="Yes"),1,$E389)*IF($H389="Yes",1,(1-$F389))</f>
        <v>0</v>
      </c>
      <c r="O389" s="123" t="str">
        <f>IFERROR(IF(OR($C389="",$C389="No CAS"),INDEX('DEQ Pollutant List'!$D$7:$D$611,MATCH($D389,'DEQ Pollutant List'!$B$7:$B$611,0)),INDEX('DEQ Pollutant List'!$D$7:$D$611,MATCH($C389,'DEQ Pollutant List'!$A$7:$A$611,0))),"")</f>
        <v/>
      </c>
    </row>
    <row r="390" spans="1:15" ht="15" x14ac:dyDescent="0.25">
      <c r="A390" s="113"/>
      <c r="B390" s="71"/>
      <c r="C390" s="114"/>
      <c r="D390" s="84" t="str">
        <f>IFERROR(IF(C390="No CAS","",INDEX('DEQ Pollutant List'!$B$7:$B$611,MATCH('3. Pollutant Emissions - EF'!C390,'DEQ Pollutant List'!$A$7:$A$611,0))),"")</f>
        <v/>
      </c>
      <c r="E390" s="117"/>
      <c r="F390" s="118"/>
      <c r="G390" s="117"/>
      <c r="H390" s="118"/>
      <c r="I390" s="119"/>
      <c r="J390" s="79"/>
      <c r="K390" s="88"/>
      <c r="L390" s="120"/>
      <c r="M390" s="71">
        <f>IF(ISBLANK($B390),_xlfn.XLOOKUP($A390,'2. TEUs &amp; Activities - EF'!$A$9:$A$190,'2. TEUs &amp; Activities - EF'!$J$9:$J$190),_xlfn.XLOOKUP($B390,'2. TEUs &amp; Activities - EF'!$B$9:$B$190,'2. TEUs &amp; Activities - EF'!$J$9:$J$190))*'3. Pollutant Emissions - EF'!$I390*IF(OR(ISBLANK($E390),$G390="Yes"),1,$E390)*IF($H390="Yes",1,(1-$F390))</f>
        <v>0</v>
      </c>
      <c r="N390" s="113">
        <f>IF(ISBLANK($B390),_xlfn.XLOOKUP($A390,'2. TEUs &amp; Activities - EF'!$A$9:$A$190,'2. TEUs &amp; Activities - EF'!$M$9:$M$190),_xlfn.XLOOKUP($B390,'2. TEUs &amp; Activities - EF'!$B$9:$B$190,'2. TEUs &amp; Activities - EF'!$M$9:$M$190))*'3. Pollutant Emissions - EF'!$J390*IF(OR(ISBLANK($E390),$G390="Yes"),1,$E390)*IF($H390="Yes",1,(1-$F390))</f>
        <v>0</v>
      </c>
      <c r="O390" s="123" t="str">
        <f>IFERROR(IF(OR($C390="",$C390="No CAS"),INDEX('DEQ Pollutant List'!$D$7:$D$611,MATCH($D390,'DEQ Pollutant List'!$B$7:$B$611,0)),INDEX('DEQ Pollutant List'!$D$7:$D$611,MATCH($C390,'DEQ Pollutant List'!$A$7:$A$611,0))),"")</f>
        <v/>
      </c>
    </row>
    <row r="391" spans="1:15" ht="15" x14ac:dyDescent="0.25">
      <c r="A391" s="113"/>
      <c r="B391" s="71"/>
      <c r="C391" s="114"/>
      <c r="D391" s="84" t="str">
        <f>IFERROR(IF(C391="No CAS","",INDEX('DEQ Pollutant List'!$B$7:$B$611,MATCH('3. Pollutant Emissions - EF'!C391,'DEQ Pollutant List'!$A$7:$A$611,0))),"")</f>
        <v/>
      </c>
      <c r="E391" s="117"/>
      <c r="F391" s="118"/>
      <c r="G391" s="117"/>
      <c r="H391" s="118"/>
      <c r="I391" s="119"/>
      <c r="J391" s="79"/>
      <c r="K391" s="88"/>
      <c r="L391" s="120"/>
      <c r="M391" s="71">
        <f>IF(ISBLANK($B391),_xlfn.XLOOKUP($A391,'2. TEUs &amp; Activities - EF'!$A$9:$A$190,'2. TEUs &amp; Activities - EF'!$J$9:$J$190),_xlfn.XLOOKUP($B391,'2. TEUs &amp; Activities - EF'!$B$9:$B$190,'2. TEUs &amp; Activities - EF'!$J$9:$J$190))*'3. Pollutant Emissions - EF'!$I391*IF(OR(ISBLANK($E391),$G391="Yes"),1,$E391)*IF($H391="Yes",1,(1-$F391))</f>
        <v>0</v>
      </c>
      <c r="N391" s="113">
        <f>IF(ISBLANK($B391),_xlfn.XLOOKUP($A391,'2. TEUs &amp; Activities - EF'!$A$9:$A$190,'2. TEUs &amp; Activities - EF'!$M$9:$M$190),_xlfn.XLOOKUP($B391,'2. TEUs &amp; Activities - EF'!$B$9:$B$190,'2. TEUs &amp; Activities - EF'!$M$9:$M$190))*'3. Pollutant Emissions - EF'!$J391*IF(OR(ISBLANK($E391),$G391="Yes"),1,$E391)*IF($H391="Yes",1,(1-$F391))</f>
        <v>0</v>
      </c>
      <c r="O391" s="123" t="str">
        <f>IFERROR(IF(OR($C391="",$C391="No CAS"),INDEX('DEQ Pollutant List'!$D$7:$D$611,MATCH($D391,'DEQ Pollutant List'!$B$7:$B$611,0)),INDEX('DEQ Pollutant List'!$D$7:$D$611,MATCH($C391,'DEQ Pollutant List'!$A$7:$A$611,0))),"")</f>
        <v/>
      </c>
    </row>
    <row r="392" spans="1:15" ht="15" x14ac:dyDescent="0.25">
      <c r="A392" s="113"/>
      <c r="B392" s="71"/>
      <c r="C392" s="114"/>
      <c r="D392" s="84" t="str">
        <f>IFERROR(IF(C392="No CAS","",INDEX('DEQ Pollutant List'!$B$7:$B$611,MATCH('3. Pollutant Emissions - EF'!C392,'DEQ Pollutant List'!$A$7:$A$611,0))),"")</f>
        <v/>
      </c>
      <c r="E392" s="117"/>
      <c r="F392" s="118"/>
      <c r="G392" s="117"/>
      <c r="H392" s="118"/>
      <c r="I392" s="119"/>
      <c r="J392" s="79"/>
      <c r="K392" s="88"/>
      <c r="L392" s="120"/>
      <c r="M392" s="71">
        <f>IF(ISBLANK($B392),_xlfn.XLOOKUP($A392,'2. TEUs &amp; Activities - EF'!$A$9:$A$190,'2. TEUs &amp; Activities - EF'!$J$9:$J$190),_xlfn.XLOOKUP($B392,'2. TEUs &amp; Activities - EF'!$B$9:$B$190,'2. TEUs &amp; Activities - EF'!$J$9:$J$190))*'3. Pollutant Emissions - EF'!$I392*IF(OR(ISBLANK($E392),$G392="Yes"),1,$E392)*IF($H392="Yes",1,(1-$F392))</f>
        <v>0</v>
      </c>
      <c r="N392" s="113">
        <f>IF(ISBLANK($B392),_xlfn.XLOOKUP($A392,'2. TEUs &amp; Activities - EF'!$A$9:$A$190,'2. TEUs &amp; Activities - EF'!$M$9:$M$190),_xlfn.XLOOKUP($B392,'2. TEUs &amp; Activities - EF'!$B$9:$B$190,'2. TEUs &amp; Activities - EF'!$M$9:$M$190))*'3. Pollutant Emissions - EF'!$J392*IF(OR(ISBLANK($E392),$G392="Yes"),1,$E392)*IF($H392="Yes",1,(1-$F392))</f>
        <v>0</v>
      </c>
      <c r="O392" s="123" t="str">
        <f>IFERROR(IF(OR($C392="",$C392="No CAS"),INDEX('DEQ Pollutant List'!$D$7:$D$611,MATCH($D392,'DEQ Pollutant List'!$B$7:$B$611,0)),INDEX('DEQ Pollutant List'!$D$7:$D$611,MATCH($C392,'DEQ Pollutant List'!$A$7:$A$611,0))),"")</f>
        <v/>
      </c>
    </row>
    <row r="393" spans="1:15" ht="15" x14ac:dyDescent="0.25">
      <c r="A393" s="113"/>
      <c r="B393" s="71"/>
      <c r="C393" s="114"/>
      <c r="D393" s="84" t="str">
        <f>IFERROR(IF(C393="No CAS","",INDEX('DEQ Pollutant List'!$B$7:$B$611,MATCH('3. Pollutant Emissions - EF'!C393,'DEQ Pollutant List'!$A$7:$A$611,0))),"")</f>
        <v/>
      </c>
      <c r="E393" s="117"/>
      <c r="F393" s="118"/>
      <c r="G393" s="117"/>
      <c r="H393" s="118"/>
      <c r="I393" s="119"/>
      <c r="J393" s="79"/>
      <c r="K393" s="88"/>
      <c r="L393" s="120"/>
      <c r="M393" s="71">
        <f>IF(ISBLANK($B393),_xlfn.XLOOKUP($A393,'2. TEUs &amp; Activities - EF'!$A$9:$A$190,'2. TEUs &amp; Activities - EF'!$J$9:$J$190),_xlfn.XLOOKUP($B393,'2. TEUs &amp; Activities - EF'!$B$9:$B$190,'2. TEUs &amp; Activities - EF'!$J$9:$J$190))*'3. Pollutant Emissions - EF'!$I393*IF(OR(ISBLANK($E393),$G393="Yes"),1,$E393)*IF($H393="Yes",1,(1-$F393))</f>
        <v>0</v>
      </c>
      <c r="N393" s="113">
        <f>IF(ISBLANK($B393),_xlfn.XLOOKUP($A393,'2. TEUs &amp; Activities - EF'!$A$9:$A$190,'2. TEUs &amp; Activities - EF'!$M$9:$M$190),_xlfn.XLOOKUP($B393,'2. TEUs &amp; Activities - EF'!$B$9:$B$190,'2. TEUs &amp; Activities - EF'!$M$9:$M$190))*'3. Pollutant Emissions - EF'!$J393*IF(OR(ISBLANK($E393),$G393="Yes"),1,$E393)*IF($H393="Yes",1,(1-$F393))</f>
        <v>0</v>
      </c>
      <c r="O393" s="123" t="str">
        <f>IFERROR(IF(OR($C393="",$C393="No CAS"),INDEX('DEQ Pollutant List'!$D$7:$D$611,MATCH($D393,'DEQ Pollutant List'!$B$7:$B$611,0)),INDEX('DEQ Pollutant List'!$D$7:$D$611,MATCH($C393,'DEQ Pollutant List'!$A$7:$A$611,0))),"")</f>
        <v/>
      </c>
    </row>
    <row r="394" spans="1:15" ht="15" x14ac:dyDescent="0.25">
      <c r="A394" s="113"/>
      <c r="B394" s="71"/>
      <c r="C394" s="114"/>
      <c r="D394" s="84" t="str">
        <f>IFERROR(IF(C394="No CAS","",INDEX('DEQ Pollutant List'!$B$7:$B$611,MATCH('3. Pollutant Emissions - EF'!C394,'DEQ Pollutant List'!$A$7:$A$611,0))),"")</f>
        <v/>
      </c>
      <c r="E394" s="117"/>
      <c r="F394" s="118"/>
      <c r="G394" s="117"/>
      <c r="H394" s="118"/>
      <c r="I394" s="119"/>
      <c r="J394" s="79"/>
      <c r="K394" s="88"/>
      <c r="L394" s="120"/>
      <c r="M394" s="71">
        <f>IF(ISBLANK($B394),_xlfn.XLOOKUP($A394,'2. TEUs &amp; Activities - EF'!$A$9:$A$190,'2. TEUs &amp; Activities - EF'!$J$9:$J$190),_xlfn.XLOOKUP($B394,'2. TEUs &amp; Activities - EF'!$B$9:$B$190,'2. TEUs &amp; Activities - EF'!$J$9:$J$190))*'3. Pollutant Emissions - EF'!$I394*IF(OR(ISBLANK($E394),$G394="Yes"),1,$E394)*IF($H394="Yes",1,(1-$F394))</f>
        <v>0</v>
      </c>
      <c r="N394" s="113">
        <f>IF(ISBLANK($B394),_xlfn.XLOOKUP($A394,'2. TEUs &amp; Activities - EF'!$A$9:$A$190,'2. TEUs &amp; Activities - EF'!$M$9:$M$190),_xlfn.XLOOKUP($B394,'2. TEUs &amp; Activities - EF'!$B$9:$B$190,'2. TEUs &amp; Activities - EF'!$M$9:$M$190))*'3. Pollutant Emissions - EF'!$J394*IF(OR(ISBLANK($E394),$G394="Yes"),1,$E394)*IF($H394="Yes",1,(1-$F394))</f>
        <v>0</v>
      </c>
      <c r="O394" s="123" t="str">
        <f>IFERROR(IF(OR($C394="",$C394="No CAS"),INDEX('DEQ Pollutant List'!$D$7:$D$611,MATCH($D394,'DEQ Pollutant List'!$B$7:$B$611,0)),INDEX('DEQ Pollutant List'!$D$7:$D$611,MATCH($C394,'DEQ Pollutant List'!$A$7:$A$611,0))),"")</f>
        <v/>
      </c>
    </row>
    <row r="395" spans="1:15" ht="15" x14ac:dyDescent="0.25">
      <c r="A395" s="113"/>
      <c r="B395" s="71"/>
      <c r="C395" s="114"/>
      <c r="D395" s="84" t="str">
        <f>IFERROR(IF(C395="No CAS","",INDEX('DEQ Pollutant List'!$B$7:$B$611,MATCH('3. Pollutant Emissions - EF'!C395,'DEQ Pollutant List'!$A$7:$A$611,0))),"")</f>
        <v/>
      </c>
      <c r="E395" s="117"/>
      <c r="F395" s="118"/>
      <c r="G395" s="117"/>
      <c r="H395" s="118"/>
      <c r="I395" s="119"/>
      <c r="J395" s="79"/>
      <c r="K395" s="88"/>
      <c r="L395" s="120"/>
      <c r="M395" s="71">
        <f>IF(ISBLANK($B395),_xlfn.XLOOKUP($A395,'2. TEUs &amp; Activities - EF'!$A$9:$A$190,'2. TEUs &amp; Activities - EF'!$J$9:$J$190),_xlfn.XLOOKUP($B395,'2. TEUs &amp; Activities - EF'!$B$9:$B$190,'2. TEUs &amp; Activities - EF'!$J$9:$J$190))*'3. Pollutant Emissions - EF'!$I395*IF(OR(ISBLANK($E395),$G395="Yes"),1,$E395)*IF($H395="Yes",1,(1-$F395))</f>
        <v>0</v>
      </c>
      <c r="N395" s="113">
        <f>IF(ISBLANK($B395),_xlfn.XLOOKUP($A395,'2. TEUs &amp; Activities - EF'!$A$9:$A$190,'2. TEUs &amp; Activities - EF'!$M$9:$M$190),_xlfn.XLOOKUP($B395,'2. TEUs &amp; Activities - EF'!$B$9:$B$190,'2. TEUs &amp; Activities - EF'!$M$9:$M$190))*'3. Pollutant Emissions - EF'!$J395*IF(OR(ISBLANK($E395),$G395="Yes"),1,$E395)*IF($H395="Yes",1,(1-$F395))</f>
        <v>0</v>
      </c>
      <c r="O395" s="123" t="str">
        <f>IFERROR(IF(OR($C395="",$C395="No CAS"),INDEX('DEQ Pollutant List'!$D$7:$D$611,MATCH($D395,'DEQ Pollutant List'!$B$7:$B$611,0)),INDEX('DEQ Pollutant List'!$D$7:$D$611,MATCH($C395,'DEQ Pollutant List'!$A$7:$A$611,0))),"")</f>
        <v/>
      </c>
    </row>
    <row r="396" spans="1:15" ht="15" x14ac:dyDescent="0.25">
      <c r="A396" s="113"/>
      <c r="B396" s="71"/>
      <c r="C396" s="114"/>
      <c r="D396" s="84" t="str">
        <f>IFERROR(IF(C396="No CAS","",INDEX('DEQ Pollutant List'!$B$7:$B$611,MATCH('3. Pollutant Emissions - EF'!C396,'DEQ Pollutant List'!$A$7:$A$611,0))),"")</f>
        <v/>
      </c>
      <c r="E396" s="117"/>
      <c r="F396" s="118"/>
      <c r="G396" s="117"/>
      <c r="H396" s="118"/>
      <c r="I396" s="119"/>
      <c r="J396" s="79"/>
      <c r="K396" s="88"/>
      <c r="L396" s="120"/>
      <c r="M396" s="71">
        <f>IF(ISBLANK($B396),_xlfn.XLOOKUP($A396,'2. TEUs &amp; Activities - EF'!$A$9:$A$190,'2. TEUs &amp; Activities - EF'!$J$9:$J$190),_xlfn.XLOOKUP($B396,'2. TEUs &amp; Activities - EF'!$B$9:$B$190,'2. TEUs &amp; Activities - EF'!$J$9:$J$190))*'3. Pollutant Emissions - EF'!$I396*IF(OR(ISBLANK($E396),$G396="Yes"),1,$E396)*IF($H396="Yes",1,(1-$F396))</f>
        <v>0</v>
      </c>
      <c r="N396" s="113">
        <f>IF(ISBLANK($B396),_xlfn.XLOOKUP($A396,'2. TEUs &amp; Activities - EF'!$A$9:$A$190,'2. TEUs &amp; Activities - EF'!$M$9:$M$190),_xlfn.XLOOKUP($B396,'2. TEUs &amp; Activities - EF'!$B$9:$B$190,'2. TEUs &amp; Activities - EF'!$M$9:$M$190))*'3. Pollutant Emissions - EF'!$J396*IF(OR(ISBLANK($E396),$G396="Yes"),1,$E396)*IF($H396="Yes",1,(1-$F396))</f>
        <v>0</v>
      </c>
      <c r="O396" s="123" t="str">
        <f>IFERROR(IF(OR($C396="",$C396="No CAS"),INDEX('DEQ Pollutant List'!$D$7:$D$611,MATCH($D396,'DEQ Pollutant List'!$B$7:$B$611,0)),INDEX('DEQ Pollutant List'!$D$7:$D$611,MATCH($C396,'DEQ Pollutant List'!$A$7:$A$611,0))),"")</f>
        <v/>
      </c>
    </row>
    <row r="397" spans="1:15" ht="15" x14ac:dyDescent="0.25">
      <c r="A397" s="113"/>
      <c r="B397" s="71"/>
      <c r="C397" s="114"/>
      <c r="D397" s="84" t="str">
        <f>IFERROR(IF(C397="No CAS","",INDEX('DEQ Pollutant List'!$B$7:$B$611,MATCH('3. Pollutant Emissions - EF'!C397,'DEQ Pollutant List'!$A$7:$A$611,0))),"")</f>
        <v/>
      </c>
      <c r="E397" s="117"/>
      <c r="F397" s="118"/>
      <c r="G397" s="117"/>
      <c r="H397" s="118"/>
      <c r="I397" s="119"/>
      <c r="J397" s="79"/>
      <c r="K397" s="88"/>
      <c r="L397" s="120"/>
      <c r="M397" s="71">
        <f>IF(ISBLANK($B397),_xlfn.XLOOKUP($A397,'2. TEUs &amp; Activities - EF'!$A$9:$A$190,'2. TEUs &amp; Activities - EF'!$J$9:$J$190),_xlfn.XLOOKUP($B397,'2. TEUs &amp; Activities - EF'!$B$9:$B$190,'2. TEUs &amp; Activities - EF'!$J$9:$J$190))*'3. Pollutant Emissions - EF'!$I397*IF(OR(ISBLANK($E397),$G397="Yes"),1,$E397)*IF($H397="Yes",1,(1-$F397))</f>
        <v>0</v>
      </c>
      <c r="N397" s="113">
        <f>IF(ISBLANK($B397),_xlfn.XLOOKUP($A397,'2. TEUs &amp; Activities - EF'!$A$9:$A$190,'2. TEUs &amp; Activities - EF'!$M$9:$M$190),_xlfn.XLOOKUP($B397,'2. TEUs &amp; Activities - EF'!$B$9:$B$190,'2. TEUs &amp; Activities - EF'!$M$9:$M$190))*'3. Pollutant Emissions - EF'!$J397*IF(OR(ISBLANK($E397),$G397="Yes"),1,$E397)*IF($H397="Yes",1,(1-$F397))</f>
        <v>0</v>
      </c>
      <c r="O397" s="123" t="str">
        <f>IFERROR(IF(OR($C397="",$C397="No CAS"),INDEX('DEQ Pollutant List'!$D$7:$D$611,MATCH($D397,'DEQ Pollutant List'!$B$7:$B$611,0)),INDEX('DEQ Pollutant List'!$D$7:$D$611,MATCH($C397,'DEQ Pollutant List'!$A$7:$A$611,0))),"")</f>
        <v/>
      </c>
    </row>
    <row r="398" spans="1:15" ht="15" x14ac:dyDescent="0.25">
      <c r="A398" s="113"/>
      <c r="B398" s="71"/>
      <c r="C398" s="114"/>
      <c r="D398" s="84" t="str">
        <f>IFERROR(IF(C398="No CAS","",INDEX('DEQ Pollutant List'!$B$7:$B$611,MATCH('3. Pollutant Emissions - EF'!C398,'DEQ Pollutant List'!$A$7:$A$611,0))),"")</f>
        <v/>
      </c>
      <c r="E398" s="117"/>
      <c r="F398" s="118"/>
      <c r="G398" s="117"/>
      <c r="H398" s="118"/>
      <c r="I398" s="119"/>
      <c r="J398" s="79"/>
      <c r="K398" s="88"/>
      <c r="L398" s="120"/>
      <c r="M398" s="71">
        <f>IF(ISBLANK($B398),_xlfn.XLOOKUP($A398,'2. TEUs &amp; Activities - EF'!$A$9:$A$190,'2. TEUs &amp; Activities - EF'!$J$9:$J$190),_xlfn.XLOOKUP($B398,'2. TEUs &amp; Activities - EF'!$B$9:$B$190,'2. TEUs &amp; Activities - EF'!$J$9:$J$190))*'3. Pollutant Emissions - EF'!$I398*IF(OR(ISBLANK($E398),$G398="Yes"),1,$E398)*IF($H398="Yes",1,(1-$F398))</f>
        <v>0</v>
      </c>
      <c r="N398" s="113">
        <f>IF(ISBLANK($B398),_xlfn.XLOOKUP($A398,'2. TEUs &amp; Activities - EF'!$A$9:$A$190,'2. TEUs &amp; Activities - EF'!$M$9:$M$190),_xlfn.XLOOKUP($B398,'2. TEUs &amp; Activities - EF'!$B$9:$B$190,'2. TEUs &amp; Activities - EF'!$M$9:$M$190))*'3. Pollutant Emissions - EF'!$J398*IF(OR(ISBLANK($E398),$G398="Yes"),1,$E398)*IF($H398="Yes",1,(1-$F398))</f>
        <v>0</v>
      </c>
      <c r="O398" s="123" t="str">
        <f>IFERROR(IF(OR($C398="",$C398="No CAS"),INDEX('DEQ Pollutant List'!$D$7:$D$611,MATCH($D398,'DEQ Pollutant List'!$B$7:$B$611,0)),INDEX('DEQ Pollutant List'!$D$7:$D$611,MATCH($C398,'DEQ Pollutant List'!$A$7:$A$611,0))),"")</f>
        <v/>
      </c>
    </row>
    <row r="399" spans="1:15" ht="15" x14ac:dyDescent="0.25">
      <c r="A399" s="113"/>
      <c r="B399" s="71"/>
      <c r="C399" s="114"/>
      <c r="D399" s="84" t="str">
        <f>IFERROR(IF(C399="No CAS","",INDEX('DEQ Pollutant List'!$B$7:$B$611,MATCH('3. Pollutant Emissions - EF'!C399,'DEQ Pollutant List'!$A$7:$A$611,0))),"")</f>
        <v/>
      </c>
      <c r="E399" s="117"/>
      <c r="F399" s="118"/>
      <c r="G399" s="117"/>
      <c r="H399" s="118"/>
      <c r="I399" s="119"/>
      <c r="J399" s="79"/>
      <c r="K399" s="88"/>
      <c r="L399" s="120"/>
      <c r="M399" s="71">
        <f>IF(ISBLANK($B399),_xlfn.XLOOKUP($A399,'2. TEUs &amp; Activities - EF'!$A$9:$A$190,'2. TEUs &amp; Activities - EF'!$J$9:$J$190),_xlfn.XLOOKUP($B399,'2. TEUs &amp; Activities - EF'!$B$9:$B$190,'2. TEUs &amp; Activities - EF'!$J$9:$J$190))*'3. Pollutant Emissions - EF'!$I399*IF(OR(ISBLANK($E399),$G399="Yes"),1,$E399)*IF($H399="Yes",1,(1-$F399))</f>
        <v>0</v>
      </c>
      <c r="N399" s="113">
        <f>IF(ISBLANK($B399),_xlfn.XLOOKUP($A399,'2. TEUs &amp; Activities - EF'!$A$9:$A$190,'2. TEUs &amp; Activities - EF'!$M$9:$M$190),_xlfn.XLOOKUP($B399,'2. TEUs &amp; Activities - EF'!$B$9:$B$190,'2. TEUs &amp; Activities - EF'!$M$9:$M$190))*'3. Pollutant Emissions - EF'!$J399*IF(OR(ISBLANK($E399),$G399="Yes"),1,$E399)*IF($H399="Yes",1,(1-$F399))</f>
        <v>0</v>
      </c>
      <c r="O399" s="123" t="str">
        <f>IFERROR(IF(OR($C399="",$C399="No CAS"),INDEX('DEQ Pollutant List'!$D$7:$D$611,MATCH($D399,'DEQ Pollutant List'!$B$7:$B$611,0)),INDEX('DEQ Pollutant List'!$D$7:$D$611,MATCH($C399,'DEQ Pollutant List'!$A$7:$A$611,0))),"")</f>
        <v/>
      </c>
    </row>
    <row r="400" spans="1:15" ht="15" x14ac:dyDescent="0.25">
      <c r="A400" s="113"/>
      <c r="B400" s="71"/>
      <c r="C400" s="114"/>
      <c r="D400" s="84" t="str">
        <f>IFERROR(IF(C400="No CAS","",INDEX('DEQ Pollutant List'!$B$7:$B$611,MATCH('3. Pollutant Emissions - EF'!C400,'DEQ Pollutant List'!$A$7:$A$611,0))),"")</f>
        <v/>
      </c>
      <c r="E400" s="117"/>
      <c r="F400" s="118"/>
      <c r="G400" s="117"/>
      <c r="H400" s="118"/>
      <c r="I400" s="119"/>
      <c r="J400" s="79"/>
      <c r="K400" s="88"/>
      <c r="L400" s="120"/>
      <c r="M400" s="71">
        <f>IF(ISBLANK($B400),_xlfn.XLOOKUP($A400,'2. TEUs &amp; Activities - EF'!$A$9:$A$190,'2. TEUs &amp; Activities - EF'!$J$9:$J$190),_xlfn.XLOOKUP($B400,'2. TEUs &amp; Activities - EF'!$B$9:$B$190,'2. TEUs &amp; Activities - EF'!$J$9:$J$190))*'3. Pollutant Emissions - EF'!$I400*IF(OR(ISBLANK($E400),$G400="Yes"),1,$E400)*IF($H400="Yes",1,(1-$F400))</f>
        <v>0</v>
      </c>
      <c r="N400" s="113">
        <f>IF(ISBLANK($B400),_xlfn.XLOOKUP($A400,'2. TEUs &amp; Activities - EF'!$A$9:$A$190,'2. TEUs &amp; Activities - EF'!$M$9:$M$190),_xlfn.XLOOKUP($B400,'2. TEUs &amp; Activities - EF'!$B$9:$B$190,'2. TEUs &amp; Activities - EF'!$M$9:$M$190))*'3. Pollutant Emissions - EF'!$J400*IF(OR(ISBLANK($E400),$G400="Yes"),1,$E400)*IF($H400="Yes",1,(1-$F400))</f>
        <v>0</v>
      </c>
      <c r="O400" s="123" t="str">
        <f>IFERROR(IF(OR($C400="",$C400="No CAS"),INDEX('DEQ Pollutant List'!$D$7:$D$611,MATCH($D400,'DEQ Pollutant List'!$B$7:$B$611,0)),INDEX('DEQ Pollutant List'!$D$7:$D$611,MATCH($C400,'DEQ Pollutant List'!$A$7:$A$611,0))),"")</f>
        <v/>
      </c>
    </row>
    <row r="401" spans="1:15" ht="15" x14ac:dyDescent="0.25">
      <c r="A401" s="113"/>
      <c r="B401" s="71"/>
      <c r="C401" s="114"/>
      <c r="D401" s="84" t="str">
        <f>IFERROR(IF(C401="No CAS","",INDEX('DEQ Pollutant List'!$B$7:$B$611,MATCH('3. Pollutant Emissions - EF'!C401,'DEQ Pollutant List'!$A$7:$A$611,0))),"")</f>
        <v/>
      </c>
      <c r="E401" s="117"/>
      <c r="F401" s="118"/>
      <c r="G401" s="117"/>
      <c r="H401" s="118"/>
      <c r="I401" s="119"/>
      <c r="J401" s="79"/>
      <c r="K401" s="88"/>
      <c r="L401" s="120"/>
      <c r="M401" s="71">
        <f>IF(ISBLANK($B401),_xlfn.XLOOKUP($A401,'2. TEUs &amp; Activities - EF'!$A$9:$A$190,'2. TEUs &amp; Activities - EF'!$J$9:$J$190),_xlfn.XLOOKUP($B401,'2. TEUs &amp; Activities - EF'!$B$9:$B$190,'2. TEUs &amp; Activities - EF'!$J$9:$J$190))*'3. Pollutant Emissions - EF'!$I401*IF(OR(ISBLANK($E401),$G401="Yes"),1,$E401)*IF($H401="Yes",1,(1-$F401))</f>
        <v>0</v>
      </c>
      <c r="N401" s="113">
        <f>IF(ISBLANK($B401),_xlfn.XLOOKUP($A401,'2. TEUs &amp; Activities - EF'!$A$9:$A$190,'2. TEUs &amp; Activities - EF'!$M$9:$M$190),_xlfn.XLOOKUP($B401,'2. TEUs &amp; Activities - EF'!$B$9:$B$190,'2. TEUs &amp; Activities - EF'!$M$9:$M$190))*'3. Pollutant Emissions - EF'!$J401*IF(OR(ISBLANK($E401),$G401="Yes"),1,$E401)*IF($H401="Yes",1,(1-$F401))</f>
        <v>0</v>
      </c>
      <c r="O401" s="123" t="str">
        <f>IFERROR(IF(OR($C401="",$C401="No CAS"),INDEX('DEQ Pollutant List'!$D$7:$D$611,MATCH($D401,'DEQ Pollutant List'!$B$7:$B$611,0)),INDEX('DEQ Pollutant List'!$D$7:$D$611,MATCH($C401,'DEQ Pollutant List'!$A$7:$A$611,0))),"")</f>
        <v/>
      </c>
    </row>
    <row r="402" spans="1:15" ht="15" x14ac:dyDescent="0.25">
      <c r="A402" s="113"/>
      <c r="B402" s="71"/>
      <c r="C402" s="114"/>
      <c r="D402" s="84" t="str">
        <f>IFERROR(IF(C402="No CAS","",INDEX('DEQ Pollutant List'!$B$7:$B$611,MATCH('3. Pollutant Emissions - EF'!C402,'DEQ Pollutant List'!$A$7:$A$611,0))),"")</f>
        <v/>
      </c>
      <c r="E402" s="117"/>
      <c r="F402" s="118"/>
      <c r="G402" s="117"/>
      <c r="H402" s="118"/>
      <c r="I402" s="119"/>
      <c r="J402" s="79"/>
      <c r="K402" s="88"/>
      <c r="L402" s="120"/>
      <c r="M402" s="71">
        <f>IF(ISBLANK($B402),_xlfn.XLOOKUP($A402,'2. TEUs &amp; Activities - EF'!$A$9:$A$190,'2. TEUs &amp; Activities - EF'!$J$9:$J$190),_xlfn.XLOOKUP($B402,'2. TEUs &amp; Activities - EF'!$B$9:$B$190,'2. TEUs &amp; Activities - EF'!$J$9:$J$190))*'3. Pollutant Emissions - EF'!$I402*IF(OR(ISBLANK($E402),$G402="Yes"),1,$E402)*IF($H402="Yes",1,(1-$F402))</f>
        <v>0</v>
      </c>
      <c r="N402" s="113">
        <f>IF(ISBLANK($B402),_xlfn.XLOOKUP($A402,'2. TEUs &amp; Activities - EF'!$A$9:$A$190,'2. TEUs &amp; Activities - EF'!$M$9:$M$190),_xlfn.XLOOKUP($B402,'2. TEUs &amp; Activities - EF'!$B$9:$B$190,'2. TEUs &amp; Activities - EF'!$M$9:$M$190))*'3. Pollutant Emissions - EF'!$J402*IF(OR(ISBLANK($E402),$G402="Yes"),1,$E402)*IF($H402="Yes",1,(1-$F402))</f>
        <v>0</v>
      </c>
      <c r="O402" s="123" t="str">
        <f>IFERROR(IF(OR($C402="",$C402="No CAS"),INDEX('DEQ Pollutant List'!$D$7:$D$611,MATCH($D402,'DEQ Pollutant List'!$B$7:$B$611,0)),INDEX('DEQ Pollutant List'!$D$7:$D$611,MATCH($C402,'DEQ Pollutant List'!$A$7:$A$611,0))),"")</f>
        <v/>
      </c>
    </row>
    <row r="403" spans="1:15" ht="15" x14ac:dyDescent="0.25">
      <c r="A403" s="113"/>
      <c r="B403" s="71"/>
      <c r="C403" s="114"/>
      <c r="D403" s="84" t="str">
        <f>IFERROR(IF(C403="No CAS","",INDEX('DEQ Pollutant List'!$B$7:$B$611,MATCH('3. Pollutant Emissions - EF'!C403,'DEQ Pollutant List'!$A$7:$A$611,0))),"")</f>
        <v/>
      </c>
      <c r="E403" s="117"/>
      <c r="F403" s="118"/>
      <c r="G403" s="117"/>
      <c r="H403" s="118"/>
      <c r="I403" s="119"/>
      <c r="J403" s="79"/>
      <c r="K403" s="88"/>
      <c r="L403" s="120"/>
      <c r="M403" s="71">
        <f>IF(ISBLANK($B403),_xlfn.XLOOKUP($A403,'2. TEUs &amp; Activities - EF'!$A$9:$A$190,'2. TEUs &amp; Activities - EF'!$J$9:$J$190),_xlfn.XLOOKUP($B403,'2. TEUs &amp; Activities - EF'!$B$9:$B$190,'2. TEUs &amp; Activities - EF'!$J$9:$J$190))*'3. Pollutant Emissions - EF'!$I403*IF(OR(ISBLANK($E403),$G403="Yes"),1,$E403)*IF($H403="Yes",1,(1-$F403))</f>
        <v>0</v>
      </c>
      <c r="N403" s="113">
        <f>IF(ISBLANK($B403),_xlfn.XLOOKUP($A403,'2. TEUs &amp; Activities - EF'!$A$9:$A$190,'2. TEUs &amp; Activities - EF'!$M$9:$M$190),_xlfn.XLOOKUP($B403,'2. TEUs &amp; Activities - EF'!$B$9:$B$190,'2. TEUs &amp; Activities - EF'!$M$9:$M$190))*'3. Pollutant Emissions - EF'!$J403*IF(OR(ISBLANK($E403),$G403="Yes"),1,$E403)*IF($H403="Yes",1,(1-$F403))</f>
        <v>0</v>
      </c>
      <c r="O403" s="123" t="str">
        <f>IFERROR(IF(OR($C403="",$C403="No CAS"),INDEX('DEQ Pollutant List'!$D$7:$D$611,MATCH($D403,'DEQ Pollutant List'!$B$7:$B$611,0)),INDEX('DEQ Pollutant List'!$D$7:$D$611,MATCH($C403,'DEQ Pollutant List'!$A$7:$A$611,0))),"")</f>
        <v/>
      </c>
    </row>
    <row r="404" spans="1:15" ht="15" x14ac:dyDescent="0.25">
      <c r="A404" s="113"/>
      <c r="B404" s="71"/>
      <c r="C404" s="114"/>
      <c r="D404" s="84" t="str">
        <f>IFERROR(IF(C404="No CAS","",INDEX('DEQ Pollutant List'!$B$7:$B$611,MATCH('3. Pollutant Emissions - EF'!C404,'DEQ Pollutant List'!$A$7:$A$611,0))),"")</f>
        <v/>
      </c>
      <c r="E404" s="117"/>
      <c r="F404" s="118"/>
      <c r="G404" s="117"/>
      <c r="H404" s="118"/>
      <c r="I404" s="119"/>
      <c r="J404" s="79"/>
      <c r="K404" s="88"/>
      <c r="L404" s="120"/>
      <c r="M404" s="71">
        <f>IF(ISBLANK($B404),_xlfn.XLOOKUP($A404,'2. TEUs &amp; Activities - EF'!$A$9:$A$190,'2. TEUs &amp; Activities - EF'!$J$9:$J$190),_xlfn.XLOOKUP($B404,'2. TEUs &amp; Activities - EF'!$B$9:$B$190,'2. TEUs &amp; Activities - EF'!$J$9:$J$190))*'3. Pollutant Emissions - EF'!$I404*IF(OR(ISBLANK($E404),$G404="Yes"),1,$E404)*IF($H404="Yes",1,(1-$F404))</f>
        <v>0</v>
      </c>
      <c r="N404" s="113">
        <f>IF(ISBLANK($B404),_xlfn.XLOOKUP($A404,'2. TEUs &amp; Activities - EF'!$A$9:$A$190,'2. TEUs &amp; Activities - EF'!$M$9:$M$190),_xlfn.XLOOKUP($B404,'2. TEUs &amp; Activities - EF'!$B$9:$B$190,'2. TEUs &amp; Activities - EF'!$M$9:$M$190))*'3. Pollutant Emissions - EF'!$J404*IF(OR(ISBLANK($E404),$G404="Yes"),1,$E404)*IF($H404="Yes",1,(1-$F404))</f>
        <v>0</v>
      </c>
      <c r="O404" s="123" t="str">
        <f>IFERROR(IF(OR($C404="",$C404="No CAS"),INDEX('DEQ Pollutant List'!$D$7:$D$611,MATCH($D404,'DEQ Pollutant List'!$B$7:$B$611,0)),INDEX('DEQ Pollutant List'!$D$7:$D$611,MATCH($C404,'DEQ Pollutant List'!$A$7:$A$611,0))),"")</f>
        <v/>
      </c>
    </row>
    <row r="405" spans="1:15" ht="15" x14ac:dyDescent="0.25">
      <c r="A405" s="113"/>
      <c r="B405" s="71"/>
      <c r="C405" s="114"/>
      <c r="D405" s="84" t="str">
        <f>IFERROR(IF(C405="No CAS","",INDEX('DEQ Pollutant List'!$B$7:$B$611,MATCH('3. Pollutant Emissions - EF'!C405,'DEQ Pollutant List'!$A$7:$A$611,0))),"")</f>
        <v/>
      </c>
      <c r="E405" s="117"/>
      <c r="F405" s="118"/>
      <c r="G405" s="117"/>
      <c r="H405" s="118"/>
      <c r="I405" s="119"/>
      <c r="J405" s="79"/>
      <c r="K405" s="88"/>
      <c r="L405" s="120"/>
      <c r="M405" s="71">
        <f>IF(ISBLANK($B405),_xlfn.XLOOKUP($A405,'2. TEUs &amp; Activities - EF'!$A$9:$A$190,'2. TEUs &amp; Activities - EF'!$J$9:$J$190),_xlfn.XLOOKUP($B405,'2. TEUs &amp; Activities - EF'!$B$9:$B$190,'2. TEUs &amp; Activities - EF'!$J$9:$J$190))*'3. Pollutant Emissions - EF'!$I405*IF(OR(ISBLANK($E405),$G405="Yes"),1,$E405)*IF($H405="Yes",1,(1-$F405))</f>
        <v>0</v>
      </c>
      <c r="N405" s="113">
        <f>IF(ISBLANK($B405),_xlfn.XLOOKUP($A405,'2. TEUs &amp; Activities - EF'!$A$9:$A$190,'2. TEUs &amp; Activities - EF'!$M$9:$M$190),_xlfn.XLOOKUP($B405,'2. TEUs &amp; Activities - EF'!$B$9:$B$190,'2. TEUs &amp; Activities - EF'!$M$9:$M$190))*'3. Pollutant Emissions - EF'!$J405*IF(OR(ISBLANK($E405),$G405="Yes"),1,$E405)*IF($H405="Yes",1,(1-$F405))</f>
        <v>0</v>
      </c>
      <c r="O405" s="123" t="str">
        <f>IFERROR(IF(OR($C405="",$C405="No CAS"),INDEX('DEQ Pollutant List'!$D$7:$D$611,MATCH($D405,'DEQ Pollutant List'!$B$7:$B$611,0)),INDEX('DEQ Pollutant List'!$D$7:$D$611,MATCH($C405,'DEQ Pollutant List'!$A$7:$A$611,0))),"")</f>
        <v/>
      </c>
    </row>
    <row r="406" spans="1:15" ht="15" x14ac:dyDescent="0.25">
      <c r="A406" s="113"/>
      <c r="B406" s="71"/>
      <c r="C406" s="114"/>
      <c r="D406" s="84" t="str">
        <f>IFERROR(IF(C406="No CAS","",INDEX('DEQ Pollutant List'!$B$7:$B$611,MATCH('3. Pollutant Emissions - EF'!C406,'DEQ Pollutant List'!$A$7:$A$611,0))),"")</f>
        <v/>
      </c>
      <c r="E406" s="117"/>
      <c r="F406" s="118"/>
      <c r="G406" s="117"/>
      <c r="H406" s="118"/>
      <c r="I406" s="119"/>
      <c r="J406" s="79"/>
      <c r="K406" s="88"/>
      <c r="L406" s="120"/>
      <c r="M406" s="71">
        <f>IF(ISBLANK($B406),_xlfn.XLOOKUP($A406,'2. TEUs &amp; Activities - EF'!$A$9:$A$190,'2. TEUs &amp; Activities - EF'!$J$9:$J$190),_xlfn.XLOOKUP($B406,'2. TEUs &amp; Activities - EF'!$B$9:$B$190,'2. TEUs &amp; Activities - EF'!$J$9:$J$190))*'3. Pollutant Emissions - EF'!$I406*IF(OR(ISBLANK($E406),$G406="Yes"),1,$E406)*IF($H406="Yes",1,(1-$F406))</f>
        <v>0</v>
      </c>
      <c r="N406" s="113">
        <f>IF(ISBLANK($B406),_xlfn.XLOOKUP($A406,'2. TEUs &amp; Activities - EF'!$A$9:$A$190,'2. TEUs &amp; Activities - EF'!$M$9:$M$190),_xlfn.XLOOKUP($B406,'2. TEUs &amp; Activities - EF'!$B$9:$B$190,'2. TEUs &amp; Activities - EF'!$M$9:$M$190))*'3. Pollutant Emissions - EF'!$J406*IF(OR(ISBLANK($E406),$G406="Yes"),1,$E406)*IF($H406="Yes",1,(1-$F406))</f>
        <v>0</v>
      </c>
      <c r="O406" s="123" t="str">
        <f>IFERROR(IF(OR($C406="",$C406="No CAS"),INDEX('DEQ Pollutant List'!$D$7:$D$611,MATCH($D406,'DEQ Pollutant List'!$B$7:$B$611,0)),INDEX('DEQ Pollutant List'!$D$7:$D$611,MATCH($C406,'DEQ Pollutant List'!$A$7:$A$611,0))),"")</f>
        <v/>
      </c>
    </row>
    <row r="407" spans="1:15" ht="15" x14ac:dyDescent="0.25">
      <c r="A407" s="113"/>
      <c r="B407" s="71"/>
      <c r="C407" s="114"/>
      <c r="D407" s="84" t="str">
        <f>IFERROR(IF(C407="No CAS","",INDEX('DEQ Pollutant List'!$B$7:$B$611,MATCH('3. Pollutant Emissions - EF'!C407,'DEQ Pollutant List'!$A$7:$A$611,0))),"")</f>
        <v/>
      </c>
      <c r="E407" s="117"/>
      <c r="F407" s="118"/>
      <c r="G407" s="117"/>
      <c r="H407" s="118"/>
      <c r="I407" s="119"/>
      <c r="J407" s="79"/>
      <c r="K407" s="88"/>
      <c r="L407" s="120"/>
      <c r="M407" s="71">
        <f>IF(ISBLANK($B407),_xlfn.XLOOKUP($A407,'2. TEUs &amp; Activities - EF'!$A$9:$A$190,'2. TEUs &amp; Activities - EF'!$J$9:$J$190),_xlfn.XLOOKUP($B407,'2. TEUs &amp; Activities - EF'!$B$9:$B$190,'2. TEUs &amp; Activities - EF'!$J$9:$J$190))*'3. Pollutant Emissions - EF'!$I407*IF(OR(ISBLANK($E407),$G407="Yes"),1,$E407)*IF($H407="Yes",1,(1-$F407))</f>
        <v>0</v>
      </c>
      <c r="N407" s="113">
        <f>IF(ISBLANK($B407),_xlfn.XLOOKUP($A407,'2. TEUs &amp; Activities - EF'!$A$9:$A$190,'2. TEUs &amp; Activities - EF'!$M$9:$M$190),_xlfn.XLOOKUP($B407,'2. TEUs &amp; Activities - EF'!$B$9:$B$190,'2. TEUs &amp; Activities - EF'!$M$9:$M$190))*'3. Pollutant Emissions - EF'!$J407*IF(OR(ISBLANK($E407),$G407="Yes"),1,$E407)*IF($H407="Yes",1,(1-$F407))</f>
        <v>0</v>
      </c>
      <c r="O407" s="123" t="str">
        <f>IFERROR(IF(OR($C407="",$C407="No CAS"),INDEX('DEQ Pollutant List'!$D$7:$D$611,MATCH($D407,'DEQ Pollutant List'!$B$7:$B$611,0)),INDEX('DEQ Pollutant List'!$D$7:$D$611,MATCH($C407,'DEQ Pollutant List'!$A$7:$A$611,0))),"")</f>
        <v/>
      </c>
    </row>
    <row r="408" spans="1:15" ht="15" x14ac:dyDescent="0.25">
      <c r="A408" s="113"/>
      <c r="B408" s="71"/>
      <c r="C408" s="114"/>
      <c r="D408" s="84" t="str">
        <f>IFERROR(IF(C408="No CAS","",INDEX('DEQ Pollutant List'!$B$7:$B$611,MATCH('3. Pollutant Emissions - EF'!C408,'DEQ Pollutant List'!$A$7:$A$611,0))),"")</f>
        <v/>
      </c>
      <c r="E408" s="117"/>
      <c r="F408" s="118"/>
      <c r="G408" s="117"/>
      <c r="H408" s="118"/>
      <c r="I408" s="119"/>
      <c r="J408" s="79"/>
      <c r="K408" s="88"/>
      <c r="L408" s="120"/>
      <c r="M408" s="71">
        <f>IF(ISBLANK($B408),_xlfn.XLOOKUP($A408,'2. TEUs &amp; Activities - EF'!$A$9:$A$190,'2. TEUs &amp; Activities - EF'!$J$9:$J$190),_xlfn.XLOOKUP($B408,'2. TEUs &amp; Activities - EF'!$B$9:$B$190,'2. TEUs &amp; Activities - EF'!$J$9:$J$190))*'3. Pollutant Emissions - EF'!$I408*IF(OR(ISBLANK($E408),$G408="Yes"),1,$E408)*IF($H408="Yes",1,(1-$F408))</f>
        <v>0</v>
      </c>
      <c r="N408" s="113">
        <f>IF(ISBLANK($B408),_xlfn.XLOOKUP($A408,'2. TEUs &amp; Activities - EF'!$A$9:$A$190,'2. TEUs &amp; Activities - EF'!$M$9:$M$190),_xlfn.XLOOKUP($B408,'2. TEUs &amp; Activities - EF'!$B$9:$B$190,'2. TEUs &amp; Activities - EF'!$M$9:$M$190))*'3. Pollutant Emissions - EF'!$J408*IF(OR(ISBLANK($E408),$G408="Yes"),1,$E408)*IF($H408="Yes",1,(1-$F408))</f>
        <v>0</v>
      </c>
      <c r="O408" s="123" t="str">
        <f>IFERROR(IF(OR($C408="",$C408="No CAS"),INDEX('DEQ Pollutant List'!$D$7:$D$611,MATCH($D408,'DEQ Pollutant List'!$B$7:$B$611,0)),INDEX('DEQ Pollutant List'!$D$7:$D$611,MATCH($C408,'DEQ Pollutant List'!$A$7:$A$611,0))),"")</f>
        <v/>
      </c>
    </row>
    <row r="409" spans="1:15" ht="15" x14ac:dyDescent="0.25">
      <c r="A409" s="113"/>
      <c r="B409" s="71"/>
      <c r="C409" s="114"/>
      <c r="D409" s="84" t="str">
        <f>IFERROR(IF(C409="No CAS","",INDEX('DEQ Pollutant List'!$B$7:$B$611,MATCH('3. Pollutant Emissions - EF'!C409,'DEQ Pollutant List'!$A$7:$A$611,0))),"")</f>
        <v/>
      </c>
      <c r="E409" s="117"/>
      <c r="F409" s="118"/>
      <c r="G409" s="117"/>
      <c r="H409" s="118"/>
      <c r="I409" s="119"/>
      <c r="J409" s="79"/>
      <c r="K409" s="88"/>
      <c r="L409" s="120"/>
      <c r="M409" s="71">
        <f>IF(ISBLANK($B409),_xlfn.XLOOKUP($A409,'2. TEUs &amp; Activities - EF'!$A$9:$A$190,'2. TEUs &amp; Activities - EF'!$J$9:$J$190),_xlfn.XLOOKUP($B409,'2. TEUs &amp; Activities - EF'!$B$9:$B$190,'2. TEUs &amp; Activities - EF'!$J$9:$J$190))*'3. Pollutant Emissions - EF'!$I409*IF(OR(ISBLANK($E409),$G409="Yes"),1,$E409)*IF($H409="Yes",1,(1-$F409))</f>
        <v>0</v>
      </c>
      <c r="N409" s="113">
        <f>IF(ISBLANK($B409),_xlfn.XLOOKUP($A409,'2. TEUs &amp; Activities - EF'!$A$9:$A$190,'2. TEUs &amp; Activities - EF'!$M$9:$M$190),_xlfn.XLOOKUP($B409,'2. TEUs &amp; Activities - EF'!$B$9:$B$190,'2. TEUs &amp; Activities - EF'!$M$9:$M$190))*'3. Pollutant Emissions - EF'!$J409*IF(OR(ISBLANK($E409),$G409="Yes"),1,$E409)*IF($H409="Yes",1,(1-$F409))</f>
        <v>0</v>
      </c>
      <c r="O409" s="123" t="str">
        <f>IFERROR(IF(OR($C409="",$C409="No CAS"),INDEX('DEQ Pollutant List'!$D$7:$D$611,MATCH($D409,'DEQ Pollutant List'!$B$7:$B$611,0)),INDEX('DEQ Pollutant List'!$D$7:$D$611,MATCH($C409,'DEQ Pollutant List'!$A$7:$A$611,0))),"")</f>
        <v/>
      </c>
    </row>
    <row r="410" spans="1:15" ht="15" x14ac:dyDescent="0.25">
      <c r="A410" s="113"/>
      <c r="B410" s="71"/>
      <c r="C410" s="114"/>
      <c r="D410" s="84" t="str">
        <f>IFERROR(IF(C410="No CAS","",INDEX('DEQ Pollutant List'!$B$7:$B$611,MATCH('3. Pollutant Emissions - EF'!C410,'DEQ Pollutant List'!$A$7:$A$611,0))),"")</f>
        <v/>
      </c>
      <c r="E410" s="117"/>
      <c r="F410" s="118"/>
      <c r="G410" s="117"/>
      <c r="H410" s="118"/>
      <c r="I410" s="119"/>
      <c r="J410" s="79"/>
      <c r="K410" s="88"/>
      <c r="L410" s="120"/>
      <c r="M410" s="71">
        <f>IF(ISBLANK($B410),_xlfn.XLOOKUP($A410,'2. TEUs &amp; Activities - EF'!$A$9:$A$190,'2. TEUs &amp; Activities - EF'!$J$9:$J$190),_xlfn.XLOOKUP($B410,'2. TEUs &amp; Activities - EF'!$B$9:$B$190,'2. TEUs &amp; Activities - EF'!$J$9:$J$190))*'3. Pollutant Emissions - EF'!$I410*IF(OR(ISBLANK($E410),$G410="Yes"),1,$E410)*IF($H410="Yes",1,(1-$F410))</f>
        <v>0</v>
      </c>
      <c r="N410" s="113">
        <f>IF(ISBLANK($B410),_xlfn.XLOOKUP($A410,'2. TEUs &amp; Activities - EF'!$A$9:$A$190,'2. TEUs &amp; Activities - EF'!$M$9:$M$190),_xlfn.XLOOKUP($B410,'2. TEUs &amp; Activities - EF'!$B$9:$B$190,'2. TEUs &amp; Activities - EF'!$M$9:$M$190))*'3. Pollutant Emissions - EF'!$J410*IF(OR(ISBLANK($E410),$G410="Yes"),1,$E410)*IF($H410="Yes",1,(1-$F410))</f>
        <v>0</v>
      </c>
      <c r="O410" s="123" t="str">
        <f>IFERROR(IF(OR($C410="",$C410="No CAS"),INDEX('DEQ Pollutant List'!$D$7:$D$611,MATCH($D410,'DEQ Pollutant List'!$B$7:$B$611,0)),INDEX('DEQ Pollutant List'!$D$7:$D$611,MATCH($C410,'DEQ Pollutant List'!$A$7:$A$611,0))),"")</f>
        <v/>
      </c>
    </row>
    <row r="411" spans="1:15" ht="15" x14ac:dyDescent="0.25">
      <c r="A411" s="113"/>
      <c r="B411" s="71"/>
      <c r="C411" s="114"/>
      <c r="D411" s="84" t="str">
        <f>IFERROR(IF(C411="No CAS","",INDEX('DEQ Pollutant List'!$B$7:$B$611,MATCH('3. Pollutant Emissions - EF'!C411,'DEQ Pollutant List'!$A$7:$A$611,0))),"")</f>
        <v/>
      </c>
      <c r="E411" s="117"/>
      <c r="F411" s="118"/>
      <c r="G411" s="117"/>
      <c r="H411" s="118"/>
      <c r="I411" s="119"/>
      <c r="J411" s="79"/>
      <c r="K411" s="88"/>
      <c r="L411" s="120"/>
      <c r="M411" s="71">
        <f>IF(ISBLANK($B411),_xlfn.XLOOKUP($A411,'2. TEUs &amp; Activities - EF'!$A$9:$A$190,'2. TEUs &amp; Activities - EF'!$J$9:$J$190),_xlfn.XLOOKUP($B411,'2. TEUs &amp; Activities - EF'!$B$9:$B$190,'2. TEUs &amp; Activities - EF'!$J$9:$J$190))*'3. Pollutant Emissions - EF'!$I411*IF(OR(ISBLANK($E411),$G411="Yes"),1,$E411)*IF($H411="Yes",1,(1-$F411))</f>
        <v>0</v>
      </c>
      <c r="N411" s="113">
        <f>IF(ISBLANK($B411),_xlfn.XLOOKUP($A411,'2. TEUs &amp; Activities - EF'!$A$9:$A$190,'2. TEUs &amp; Activities - EF'!$M$9:$M$190),_xlfn.XLOOKUP($B411,'2. TEUs &amp; Activities - EF'!$B$9:$B$190,'2. TEUs &amp; Activities - EF'!$M$9:$M$190))*'3. Pollutant Emissions - EF'!$J411*IF(OR(ISBLANK($E411),$G411="Yes"),1,$E411)*IF($H411="Yes",1,(1-$F411))</f>
        <v>0</v>
      </c>
      <c r="O411" s="123" t="str">
        <f>IFERROR(IF(OR($C411="",$C411="No CAS"),INDEX('DEQ Pollutant List'!$D$7:$D$611,MATCH($D411,'DEQ Pollutant List'!$B$7:$B$611,0)),INDEX('DEQ Pollutant List'!$D$7:$D$611,MATCH($C411,'DEQ Pollutant List'!$A$7:$A$611,0))),"")</f>
        <v/>
      </c>
    </row>
    <row r="412" spans="1:15" ht="15" x14ac:dyDescent="0.25">
      <c r="A412" s="113"/>
      <c r="B412" s="71"/>
      <c r="C412" s="114"/>
      <c r="D412" s="84" t="str">
        <f>IFERROR(IF(C412="No CAS","",INDEX('DEQ Pollutant List'!$B$7:$B$611,MATCH('3. Pollutant Emissions - EF'!C412,'DEQ Pollutant List'!$A$7:$A$611,0))),"")</f>
        <v/>
      </c>
      <c r="E412" s="117"/>
      <c r="F412" s="118"/>
      <c r="G412" s="117"/>
      <c r="H412" s="118"/>
      <c r="I412" s="119"/>
      <c r="J412" s="79"/>
      <c r="K412" s="88"/>
      <c r="L412" s="120"/>
      <c r="M412" s="71">
        <f>IF(ISBLANK($B412),_xlfn.XLOOKUP($A412,'2. TEUs &amp; Activities - EF'!$A$9:$A$190,'2. TEUs &amp; Activities - EF'!$J$9:$J$190),_xlfn.XLOOKUP($B412,'2. TEUs &amp; Activities - EF'!$B$9:$B$190,'2. TEUs &amp; Activities - EF'!$J$9:$J$190))*'3. Pollutant Emissions - EF'!$I412*IF(OR(ISBLANK($E412),$G412="Yes"),1,$E412)*IF($H412="Yes",1,(1-$F412))</f>
        <v>0</v>
      </c>
      <c r="N412" s="113">
        <f>IF(ISBLANK($B412),_xlfn.XLOOKUP($A412,'2. TEUs &amp; Activities - EF'!$A$9:$A$190,'2. TEUs &amp; Activities - EF'!$M$9:$M$190),_xlfn.XLOOKUP($B412,'2. TEUs &amp; Activities - EF'!$B$9:$B$190,'2. TEUs &amp; Activities - EF'!$M$9:$M$190))*'3. Pollutant Emissions - EF'!$J412*IF(OR(ISBLANK($E412),$G412="Yes"),1,$E412)*IF($H412="Yes",1,(1-$F412))</f>
        <v>0</v>
      </c>
      <c r="O412" s="123" t="str">
        <f>IFERROR(IF(OR($C412="",$C412="No CAS"),INDEX('DEQ Pollutant List'!$D$7:$D$611,MATCH($D412,'DEQ Pollutant List'!$B$7:$B$611,0)),INDEX('DEQ Pollutant List'!$D$7:$D$611,MATCH($C412,'DEQ Pollutant List'!$A$7:$A$611,0))),"")</f>
        <v/>
      </c>
    </row>
    <row r="413" spans="1:15" ht="15" x14ac:dyDescent="0.25">
      <c r="A413" s="113"/>
      <c r="B413" s="71"/>
      <c r="C413" s="114"/>
      <c r="D413" s="84" t="str">
        <f>IFERROR(IF(C413="No CAS","",INDEX('DEQ Pollutant List'!$B$7:$B$611,MATCH('3. Pollutant Emissions - EF'!C413,'DEQ Pollutant List'!$A$7:$A$611,0))),"")</f>
        <v/>
      </c>
      <c r="E413" s="117"/>
      <c r="F413" s="118"/>
      <c r="G413" s="117"/>
      <c r="H413" s="118"/>
      <c r="I413" s="119"/>
      <c r="J413" s="79"/>
      <c r="K413" s="88"/>
      <c r="L413" s="120"/>
      <c r="M413" s="71">
        <f>IF(ISBLANK($B413),_xlfn.XLOOKUP($A413,'2. TEUs &amp; Activities - EF'!$A$9:$A$190,'2. TEUs &amp; Activities - EF'!$J$9:$J$190),_xlfn.XLOOKUP($B413,'2. TEUs &amp; Activities - EF'!$B$9:$B$190,'2. TEUs &amp; Activities - EF'!$J$9:$J$190))*'3. Pollutant Emissions - EF'!$I413*IF(OR(ISBLANK($E413),$G413="Yes"),1,$E413)*IF($H413="Yes",1,(1-$F413))</f>
        <v>0</v>
      </c>
      <c r="N413" s="113">
        <f>IF(ISBLANK($B413),_xlfn.XLOOKUP($A413,'2. TEUs &amp; Activities - EF'!$A$9:$A$190,'2. TEUs &amp; Activities - EF'!$M$9:$M$190),_xlfn.XLOOKUP($B413,'2. TEUs &amp; Activities - EF'!$B$9:$B$190,'2. TEUs &amp; Activities - EF'!$M$9:$M$190))*'3. Pollutant Emissions - EF'!$J413*IF(OR(ISBLANK($E413),$G413="Yes"),1,$E413)*IF($H413="Yes",1,(1-$F413))</f>
        <v>0</v>
      </c>
      <c r="O413" s="123" t="str">
        <f>IFERROR(IF(OR($C413="",$C413="No CAS"),INDEX('DEQ Pollutant List'!$D$7:$D$611,MATCH($D413,'DEQ Pollutant List'!$B$7:$B$611,0)),INDEX('DEQ Pollutant List'!$D$7:$D$611,MATCH($C413,'DEQ Pollutant List'!$A$7:$A$611,0))),"")</f>
        <v/>
      </c>
    </row>
    <row r="414" spans="1:15" ht="15" x14ac:dyDescent="0.25">
      <c r="A414" s="113"/>
      <c r="B414" s="71"/>
      <c r="C414" s="114"/>
      <c r="D414" s="84" t="str">
        <f>IFERROR(IF(C414="No CAS","",INDEX('DEQ Pollutant List'!$B$7:$B$611,MATCH('3. Pollutant Emissions - EF'!C414,'DEQ Pollutant List'!$A$7:$A$611,0))),"")</f>
        <v/>
      </c>
      <c r="E414" s="117"/>
      <c r="F414" s="118"/>
      <c r="G414" s="117"/>
      <c r="H414" s="118"/>
      <c r="I414" s="119"/>
      <c r="J414" s="79"/>
      <c r="K414" s="88"/>
      <c r="L414" s="120"/>
      <c r="M414" s="71">
        <f>IF(ISBLANK($B414),_xlfn.XLOOKUP($A414,'2. TEUs &amp; Activities - EF'!$A$9:$A$190,'2. TEUs &amp; Activities - EF'!$J$9:$J$190),_xlfn.XLOOKUP($B414,'2. TEUs &amp; Activities - EF'!$B$9:$B$190,'2. TEUs &amp; Activities - EF'!$J$9:$J$190))*'3. Pollutant Emissions - EF'!$I414*IF(OR(ISBLANK($E414),$G414="Yes"),1,$E414)*IF($H414="Yes",1,(1-$F414))</f>
        <v>0</v>
      </c>
      <c r="N414" s="113">
        <f>IF(ISBLANK($B414),_xlfn.XLOOKUP($A414,'2. TEUs &amp; Activities - EF'!$A$9:$A$190,'2. TEUs &amp; Activities - EF'!$M$9:$M$190),_xlfn.XLOOKUP($B414,'2. TEUs &amp; Activities - EF'!$B$9:$B$190,'2. TEUs &amp; Activities - EF'!$M$9:$M$190))*'3. Pollutant Emissions - EF'!$J414*IF(OR(ISBLANK($E414),$G414="Yes"),1,$E414)*IF($H414="Yes",1,(1-$F414))</f>
        <v>0</v>
      </c>
      <c r="O414" s="123" t="str">
        <f>IFERROR(IF(OR($C414="",$C414="No CAS"),INDEX('DEQ Pollutant List'!$D$7:$D$611,MATCH($D414,'DEQ Pollutant List'!$B$7:$B$611,0)),INDEX('DEQ Pollutant List'!$D$7:$D$611,MATCH($C414,'DEQ Pollutant List'!$A$7:$A$611,0))),"")</f>
        <v/>
      </c>
    </row>
    <row r="415" spans="1:15" ht="15" x14ac:dyDescent="0.25">
      <c r="A415" s="113"/>
      <c r="B415" s="71"/>
      <c r="C415" s="114"/>
      <c r="D415" s="84" t="str">
        <f>IFERROR(IF(C415="No CAS","",INDEX('DEQ Pollutant List'!$B$7:$B$611,MATCH('3. Pollutant Emissions - EF'!C415,'DEQ Pollutant List'!$A$7:$A$611,0))),"")</f>
        <v/>
      </c>
      <c r="E415" s="117"/>
      <c r="F415" s="118"/>
      <c r="G415" s="117"/>
      <c r="H415" s="118"/>
      <c r="I415" s="119"/>
      <c r="J415" s="79"/>
      <c r="K415" s="88"/>
      <c r="L415" s="120"/>
      <c r="M415" s="71">
        <f>IF(ISBLANK($B415),_xlfn.XLOOKUP($A415,'2. TEUs &amp; Activities - EF'!$A$9:$A$190,'2. TEUs &amp; Activities - EF'!$J$9:$J$190),_xlfn.XLOOKUP($B415,'2. TEUs &amp; Activities - EF'!$B$9:$B$190,'2. TEUs &amp; Activities - EF'!$J$9:$J$190))*'3. Pollutant Emissions - EF'!$I415*IF(OR(ISBLANK($E415),$G415="Yes"),1,$E415)*IF($H415="Yes",1,(1-$F415))</f>
        <v>0</v>
      </c>
      <c r="N415" s="113">
        <f>IF(ISBLANK($B415),_xlfn.XLOOKUP($A415,'2. TEUs &amp; Activities - EF'!$A$9:$A$190,'2. TEUs &amp; Activities - EF'!$M$9:$M$190),_xlfn.XLOOKUP($B415,'2. TEUs &amp; Activities - EF'!$B$9:$B$190,'2. TEUs &amp; Activities - EF'!$M$9:$M$190))*'3. Pollutant Emissions - EF'!$J415*IF(OR(ISBLANK($E415),$G415="Yes"),1,$E415)*IF($H415="Yes",1,(1-$F415))</f>
        <v>0</v>
      </c>
      <c r="O415" s="123" t="str">
        <f>IFERROR(IF(OR($C415="",$C415="No CAS"),INDEX('DEQ Pollutant List'!$D$7:$D$611,MATCH($D415,'DEQ Pollutant List'!$B$7:$B$611,0)),INDEX('DEQ Pollutant List'!$D$7:$D$611,MATCH($C415,'DEQ Pollutant List'!$A$7:$A$611,0))),"")</f>
        <v/>
      </c>
    </row>
    <row r="416" spans="1:15" ht="15" x14ac:dyDescent="0.25">
      <c r="A416" s="113"/>
      <c r="B416" s="71"/>
      <c r="C416" s="114"/>
      <c r="D416" s="84" t="str">
        <f>IFERROR(IF(C416="No CAS","",INDEX('DEQ Pollutant List'!$B$7:$B$611,MATCH('3. Pollutant Emissions - EF'!C416,'DEQ Pollutant List'!$A$7:$A$611,0))),"")</f>
        <v/>
      </c>
      <c r="E416" s="117"/>
      <c r="F416" s="118"/>
      <c r="G416" s="117"/>
      <c r="H416" s="118"/>
      <c r="I416" s="119"/>
      <c r="J416" s="79"/>
      <c r="K416" s="88"/>
      <c r="L416" s="120"/>
      <c r="M416" s="71">
        <f>IF(ISBLANK($B416),_xlfn.XLOOKUP($A416,'2. TEUs &amp; Activities - EF'!$A$9:$A$190,'2. TEUs &amp; Activities - EF'!$J$9:$J$190),_xlfn.XLOOKUP($B416,'2. TEUs &amp; Activities - EF'!$B$9:$B$190,'2. TEUs &amp; Activities - EF'!$J$9:$J$190))*'3. Pollutant Emissions - EF'!$I416*IF(OR(ISBLANK($E416),$G416="Yes"),1,$E416)*IF($H416="Yes",1,(1-$F416))</f>
        <v>0</v>
      </c>
      <c r="N416" s="113">
        <f>IF(ISBLANK($B416),_xlfn.XLOOKUP($A416,'2. TEUs &amp; Activities - EF'!$A$9:$A$190,'2. TEUs &amp; Activities - EF'!$M$9:$M$190),_xlfn.XLOOKUP($B416,'2. TEUs &amp; Activities - EF'!$B$9:$B$190,'2. TEUs &amp; Activities - EF'!$M$9:$M$190))*'3. Pollutant Emissions - EF'!$J416*IF(OR(ISBLANK($E416),$G416="Yes"),1,$E416)*IF($H416="Yes",1,(1-$F416))</f>
        <v>0</v>
      </c>
      <c r="O416" s="123" t="str">
        <f>IFERROR(IF(OR($C416="",$C416="No CAS"),INDEX('DEQ Pollutant List'!$D$7:$D$611,MATCH($D416,'DEQ Pollutant List'!$B$7:$B$611,0)),INDEX('DEQ Pollutant List'!$D$7:$D$611,MATCH($C416,'DEQ Pollutant List'!$A$7:$A$611,0))),"")</f>
        <v/>
      </c>
    </row>
    <row r="417" spans="1:15" ht="15" x14ac:dyDescent="0.25">
      <c r="A417" s="113"/>
      <c r="B417" s="71"/>
      <c r="C417" s="114"/>
      <c r="D417" s="84" t="str">
        <f>IFERROR(IF(C417="No CAS","",INDEX('DEQ Pollutant List'!$B$7:$B$611,MATCH('3. Pollutant Emissions - EF'!C417,'DEQ Pollutant List'!$A$7:$A$611,0))),"")</f>
        <v/>
      </c>
      <c r="E417" s="117"/>
      <c r="F417" s="118"/>
      <c r="G417" s="117"/>
      <c r="H417" s="118"/>
      <c r="I417" s="119"/>
      <c r="J417" s="79"/>
      <c r="K417" s="88"/>
      <c r="L417" s="120"/>
      <c r="M417" s="71">
        <f>IF(ISBLANK($B417),_xlfn.XLOOKUP($A417,'2. TEUs &amp; Activities - EF'!$A$9:$A$190,'2. TEUs &amp; Activities - EF'!$J$9:$J$190),_xlfn.XLOOKUP($B417,'2. TEUs &amp; Activities - EF'!$B$9:$B$190,'2. TEUs &amp; Activities - EF'!$J$9:$J$190))*'3. Pollutant Emissions - EF'!$I417*IF(OR(ISBLANK($E417),$G417="Yes"),1,$E417)*IF($H417="Yes",1,(1-$F417))</f>
        <v>0</v>
      </c>
      <c r="N417" s="113">
        <f>IF(ISBLANK($B417),_xlfn.XLOOKUP($A417,'2. TEUs &amp; Activities - EF'!$A$9:$A$190,'2. TEUs &amp; Activities - EF'!$M$9:$M$190),_xlfn.XLOOKUP($B417,'2. TEUs &amp; Activities - EF'!$B$9:$B$190,'2. TEUs &amp; Activities - EF'!$M$9:$M$190))*'3. Pollutant Emissions - EF'!$J417*IF(OR(ISBLANK($E417),$G417="Yes"),1,$E417)*IF($H417="Yes",1,(1-$F417))</f>
        <v>0</v>
      </c>
      <c r="O417" s="123" t="str">
        <f>IFERROR(IF(OR($C417="",$C417="No CAS"),INDEX('DEQ Pollutant List'!$D$7:$D$611,MATCH($D417,'DEQ Pollutant List'!$B$7:$B$611,0)),INDEX('DEQ Pollutant List'!$D$7:$D$611,MATCH($C417,'DEQ Pollutant List'!$A$7:$A$611,0))),"")</f>
        <v/>
      </c>
    </row>
    <row r="418" spans="1:15" ht="15" x14ac:dyDescent="0.25">
      <c r="A418" s="113"/>
      <c r="B418" s="71"/>
      <c r="C418" s="114"/>
      <c r="D418" s="84" t="str">
        <f>IFERROR(IF(C418="No CAS","",INDEX('DEQ Pollutant List'!$B$7:$B$611,MATCH('3. Pollutant Emissions - EF'!C418,'DEQ Pollutant List'!$A$7:$A$611,0))),"")</f>
        <v/>
      </c>
      <c r="E418" s="117"/>
      <c r="F418" s="118"/>
      <c r="G418" s="117"/>
      <c r="H418" s="118"/>
      <c r="I418" s="119"/>
      <c r="J418" s="79"/>
      <c r="K418" s="88"/>
      <c r="L418" s="120"/>
      <c r="M418" s="71">
        <f>IF(ISBLANK($B418),_xlfn.XLOOKUP($A418,'2. TEUs &amp; Activities - EF'!$A$9:$A$190,'2. TEUs &amp; Activities - EF'!$J$9:$J$190),_xlfn.XLOOKUP($B418,'2. TEUs &amp; Activities - EF'!$B$9:$B$190,'2. TEUs &amp; Activities - EF'!$J$9:$J$190))*'3. Pollutant Emissions - EF'!$I418*IF(OR(ISBLANK($E418),$G418="Yes"),1,$E418)*IF($H418="Yes",1,(1-$F418))</f>
        <v>0</v>
      </c>
      <c r="N418" s="113">
        <f>IF(ISBLANK($B418),_xlfn.XLOOKUP($A418,'2. TEUs &amp; Activities - EF'!$A$9:$A$190,'2. TEUs &amp; Activities - EF'!$M$9:$M$190),_xlfn.XLOOKUP($B418,'2. TEUs &amp; Activities - EF'!$B$9:$B$190,'2. TEUs &amp; Activities - EF'!$M$9:$M$190))*'3. Pollutant Emissions - EF'!$J418*IF(OR(ISBLANK($E418),$G418="Yes"),1,$E418)*IF($H418="Yes",1,(1-$F418))</f>
        <v>0</v>
      </c>
      <c r="O418" s="123" t="str">
        <f>IFERROR(IF(OR($C418="",$C418="No CAS"),INDEX('DEQ Pollutant List'!$D$7:$D$611,MATCH($D418,'DEQ Pollutant List'!$B$7:$B$611,0)),INDEX('DEQ Pollutant List'!$D$7:$D$611,MATCH($C418,'DEQ Pollutant List'!$A$7:$A$611,0))),"")</f>
        <v/>
      </c>
    </row>
    <row r="419" spans="1:15" ht="15" x14ac:dyDescent="0.25">
      <c r="A419" s="113"/>
      <c r="B419" s="71"/>
      <c r="C419" s="114"/>
      <c r="D419" s="84" t="str">
        <f>IFERROR(IF(C419="No CAS","",INDEX('DEQ Pollutant List'!$B$7:$B$611,MATCH('3. Pollutant Emissions - EF'!C419,'DEQ Pollutant List'!$A$7:$A$611,0))),"")</f>
        <v/>
      </c>
      <c r="E419" s="117"/>
      <c r="F419" s="118"/>
      <c r="G419" s="117"/>
      <c r="H419" s="118"/>
      <c r="I419" s="119"/>
      <c r="J419" s="79"/>
      <c r="K419" s="88"/>
      <c r="L419" s="120"/>
      <c r="M419" s="71">
        <f>IF(ISBLANK($B419),_xlfn.XLOOKUP($A419,'2. TEUs &amp; Activities - EF'!$A$9:$A$190,'2. TEUs &amp; Activities - EF'!$J$9:$J$190),_xlfn.XLOOKUP($B419,'2. TEUs &amp; Activities - EF'!$B$9:$B$190,'2. TEUs &amp; Activities - EF'!$J$9:$J$190))*'3. Pollutant Emissions - EF'!$I419*IF(OR(ISBLANK($E419),$G419="Yes"),1,$E419)*IF($H419="Yes",1,(1-$F419))</f>
        <v>0</v>
      </c>
      <c r="N419" s="113">
        <f>IF(ISBLANK($B419),_xlfn.XLOOKUP($A419,'2. TEUs &amp; Activities - EF'!$A$9:$A$190,'2. TEUs &amp; Activities - EF'!$M$9:$M$190),_xlfn.XLOOKUP($B419,'2. TEUs &amp; Activities - EF'!$B$9:$B$190,'2. TEUs &amp; Activities - EF'!$M$9:$M$190))*'3. Pollutant Emissions - EF'!$J419*IF(OR(ISBLANK($E419),$G419="Yes"),1,$E419)*IF($H419="Yes",1,(1-$F419))</f>
        <v>0</v>
      </c>
      <c r="O419" s="123" t="str">
        <f>IFERROR(IF(OR($C419="",$C419="No CAS"),INDEX('DEQ Pollutant List'!$D$7:$D$611,MATCH($D419,'DEQ Pollutant List'!$B$7:$B$611,0)),INDEX('DEQ Pollutant List'!$D$7:$D$611,MATCH($C419,'DEQ Pollutant List'!$A$7:$A$611,0))),"")</f>
        <v/>
      </c>
    </row>
    <row r="420" spans="1:15" ht="15" x14ac:dyDescent="0.25">
      <c r="A420" s="113"/>
      <c r="B420" s="71"/>
      <c r="C420" s="114"/>
      <c r="D420" s="84" t="str">
        <f>IFERROR(IF(C420="No CAS","",INDEX('DEQ Pollutant List'!$B$7:$B$611,MATCH('3. Pollutant Emissions - EF'!C420,'DEQ Pollutant List'!$A$7:$A$611,0))),"")</f>
        <v/>
      </c>
      <c r="E420" s="117"/>
      <c r="F420" s="118"/>
      <c r="G420" s="117"/>
      <c r="H420" s="118"/>
      <c r="I420" s="119"/>
      <c r="J420" s="79"/>
      <c r="K420" s="88"/>
      <c r="L420" s="120"/>
      <c r="M420" s="71">
        <f>IF(ISBLANK($B420),_xlfn.XLOOKUP($A420,'2. TEUs &amp; Activities - EF'!$A$9:$A$190,'2. TEUs &amp; Activities - EF'!$J$9:$J$190),_xlfn.XLOOKUP($B420,'2. TEUs &amp; Activities - EF'!$B$9:$B$190,'2. TEUs &amp; Activities - EF'!$J$9:$J$190))*'3. Pollutant Emissions - EF'!$I420*IF(OR(ISBLANK($E420),$G420="Yes"),1,$E420)*IF($H420="Yes",1,(1-$F420))</f>
        <v>0</v>
      </c>
      <c r="N420" s="113">
        <f>IF(ISBLANK($B420),_xlfn.XLOOKUP($A420,'2. TEUs &amp; Activities - EF'!$A$9:$A$190,'2. TEUs &amp; Activities - EF'!$M$9:$M$190),_xlfn.XLOOKUP($B420,'2. TEUs &amp; Activities - EF'!$B$9:$B$190,'2. TEUs &amp; Activities - EF'!$M$9:$M$190))*'3. Pollutant Emissions - EF'!$J420*IF(OR(ISBLANK($E420),$G420="Yes"),1,$E420)*IF($H420="Yes",1,(1-$F420))</f>
        <v>0</v>
      </c>
      <c r="O420" s="123" t="str">
        <f>IFERROR(IF(OR($C420="",$C420="No CAS"),INDEX('DEQ Pollutant List'!$D$7:$D$611,MATCH($D420,'DEQ Pollutant List'!$B$7:$B$611,0)),INDEX('DEQ Pollutant List'!$D$7:$D$611,MATCH($C420,'DEQ Pollutant List'!$A$7:$A$611,0))),"")</f>
        <v/>
      </c>
    </row>
    <row r="421" spans="1:15" ht="15" x14ac:dyDescent="0.25">
      <c r="A421" s="113"/>
      <c r="B421" s="71"/>
      <c r="C421" s="114"/>
      <c r="D421" s="84" t="str">
        <f>IFERROR(IF(C421="No CAS","",INDEX('DEQ Pollutant List'!$B$7:$B$611,MATCH('3. Pollutant Emissions - EF'!C421,'DEQ Pollutant List'!$A$7:$A$611,0))),"")</f>
        <v/>
      </c>
      <c r="E421" s="117"/>
      <c r="F421" s="118"/>
      <c r="G421" s="117"/>
      <c r="H421" s="118"/>
      <c r="I421" s="119"/>
      <c r="J421" s="79"/>
      <c r="K421" s="88"/>
      <c r="L421" s="120"/>
      <c r="M421" s="71">
        <f>IF(ISBLANK($B421),_xlfn.XLOOKUP($A421,'2. TEUs &amp; Activities - EF'!$A$9:$A$190,'2. TEUs &amp; Activities - EF'!$J$9:$J$190),_xlfn.XLOOKUP($B421,'2. TEUs &amp; Activities - EF'!$B$9:$B$190,'2. TEUs &amp; Activities - EF'!$J$9:$J$190))*'3. Pollutant Emissions - EF'!$I421*IF(OR(ISBLANK($E421),$G421="Yes"),1,$E421)*IF($H421="Yes",1,(1-$F421))</f>
        <v>0</v>
      </c>
      <c r="N421" s="113">
        <f>IF(ISBLANK($B421),_xlfn.XLOOKUP($A421,'2. TEUs &amp; Activities - EF'!$A$9:$A$190,'2. TEUs &amp; Activities - EF'!$M$9:$M$190),_xlfn.XLOOKUP($B421,'2. TEUs &amp; Activities - EF'!$B$9:$B$190,'2. TEUs &amp; Activities - EF'!$M$9:$M$190))*'3. Pollutant Emissions - EF'!$J421*IF(OR(ISBLANK($E421),$G421="Yes"),1,$E421)*IF($H421="Yes",1,(1-$F421))</f>
        <v>0</v>
      </c>
      <c r="O421" s="123" t="str">
        <f>IFERROR(IF(OR($C421="",$C421="No CAS"),INDEX('DEQ Pollutant List'!$D$7:$D$611,MATCH($D421,'DEQ Pollutant List'!$B$7:$B$611,0)),INDEX('DEQ Pollutant List'!$D$7:$D$611,MATCH($C421,'DEQ Pollutant List'!$A$7:$A$611,0))),"")</f>
        <v/>
      </c>
    </row>
    <row r="422" spans="1:15" ht="15" x14ac:dyDescent="0.25">
      <c r="A422" s="113"/>
      <c r="B422" s="71"/>
      <c r="C422" s="114"/>
      <c r="D422" s="84" t="str">
        <f>IFERROR(IF(C422="No CAS","",INDEX('DEQ Pollutant List'!$B$7:$B$611,MATCH('3. Pollutant Emissions - EF'!C422,'DEQ Pollutant List'!$A$7:$A$611,0))),"")</f>
        <v/>
      </c>
      <c r="E422" s="117"/>
      <c r="F422" s="118"/>
      <c r="G422" s="117"/>
      <c r="H422" s="118"/>
      <c r="I422" s="119"/>
      <c r="J422" s="79"/>
      <c r="K422" s="88"/>
      <c r="L422" s="120"/>
      <c r="M422" s="71">
        <f>IF(ISBLANK($B422),_xlfn.XLOOKUP($A422,'2. TEUs &amp; Activities - EF'!$A$9:$A$190,'2. TEUs &amp; Activities - EF'!$J$9:$J$190),_xlfn.XLOOKUP($B422,'2. TEUs &amp; Activities - EF'!$B$9:$B$190,'2. TEUs &amp; Activities - EF'!$J$9:$J$190))*'3. Pollutant Emissions - EF'!$I422*IF(OR(ISBLANK($E422),$G422="Yes"),1,$E422)*IF($H422="Yes",1,(1-$F422))</f>
        <v>0</v>
      </c>
      <c r="N422" s="113">
        <f>IF(ISBLANK($B422),_xlfn.XLOOKUP($A422,'2. TEUs &amp; Activities - EF'!$A$9:$A$190,'2. TEUs &amp; Activities - EF'!$M$9:$M$190),_xlfn.XLOOKUP($B422,'2. TEUs &amp; Activities - EF'!$B$9:$B$190,'2. TEUs &amp; Activities - EF'!$M$9:$M$190))*'3. Pollutant Emissions - EF'!$J422*IF(OR(ISBLANK($E422),$G422="Yes"),1,$E422)*IF($H422="Yes",1,(1-$F422))</f>
        <v>0</v>
      </c>
      <c r="O422" s="123" t="str">
        <f>IFERROR(IF(OR($C422="",$C422="No CAS"),INDEX('DEQ Pollutant List'!$D$7:$D$611,MATCH($D422,'DEQ Pollutant List'!$B$7:$B$611,0)),INDEX('DEQ Pollutant List'!$D$7:$D$611,MATCH($C422,'DEQ Pollutant List'!$A$7:$A$611,0))),"")</f>
        <v/>
      </c>
    </row>
    <row r="423" spans="1:15" ht="15" x14ac:dyDescent="0.25">
      <c r="A423" s="113"/>
      <c r="B423" s="71"/>
      <c r="C423" s="114"/>
      <c r="D423" s="84" t="str">
        <f>IFERROR(IF(C423="No CAS","",INDEX('DEQ Pollutant List'!$B$7:$B$611,MATCH('3. Pollutant Emissions - EF'!C423,'DEQ Pollutant List'!$A$7:$A$611,0))),"")</f>
        <v/>
      </c>
      <c r="E423" s="117"/>
      <c r="F423" s="118"/>
      <c r="G423" s="117"/>
      <c r="H423" s="118"/>
      <c r="I423" s="119"/>
      <c r="J423" s="79"/>
      <c r="K423" s="88"/>
      <c r="L423" s="120"/>
      <c r="M423" s="71">
        <f>IF(ISBLANK($B423),_xlfn.XLOOKUP($A423,'2. TEUs &amp; Activities - EF'!$A$9:$A$190,'2. TEUs &amp; Activities - EF'!$J$9:$J$190),_xlfn.XLOOKUP($B423,'2. TEUs &amp; Activities - EF'!$B$9:$B$190,'2. TEUs &amp; Activities - EF'!$J$9:$J$190))*'3. Pollutant Emissions - EF'!$I423*IF(OR(ISBLANK($E423),$G423="Yes"),1,$E423)*IF($H423="Yes",1,(1-$F423))</f>
        <v>0</v>
      </c>
      <c r="N423" s="113">
        <f>IF(ISBLANK($B423),_xlfn.XLOOKUP($A423,'2. TEUs &amp; Activities - EF'!$A$9:$A$190,'2. TEUs &amp; Activities - EF'!$M$9:$M$190),_xlfn.XLOOKUP($B423,'2. TEUs &amp; Activities - EF'!$B$9:$B$190,'2. TEUs &amp; Activities - EF'!$M$9:$M$190))*'3. Pollutant Emissions - EF'!$J423*IF(OR(ISBLANK($E423),$G423="Yes"),1,$E423)*IF($H423="Yes",1,(1-$F423))</f>
        <v>0</v>
      </c>
      <c r="O423" s="123" t="str">
        <f>IFERROR(IF(OR($C423="",$C423="No CAS"),INDEX('DEQ Pollutant List'!$D$7:$D$611,MATCH($D423,'DEQ Pollutant List'!$B$7:$B$611,0)),INDEX('DEQ Pollutant List'!$D$7:$D$611,MATCH($C423,'DEQ Pollutant List'!$A$7:$A$611,0))),"")</f>
        <v/>
      </c>
    </row>
    <row r="424" spans="1:15" ht="15" x14ac:dyDescent="0.25">
      <c r="A424" s="113"/>
      <c r="B424" s="71"/>
      <c r="C424" s="114"/>
      <c r="D424" s="84" t="str">
        <f>IFERROR(IF(C424="No CAS","",INDEX('DEQ Pollutant List'!$B$7:$B$611,MATCH('3. Pollutant Emissions - EF'!C424,'DEQ Pollutant List'!$A$7:$A$611,0))),"")</f>
        <v/>
      </c>
      <c r="E424" s="117"/>
      <c r="F424" s="118"/>
      <c r="G424" s="117"/>
      <c r="H424" s="118"/>
      <c r="I424" s="119"/>
      <c r="J424" s="79"/>
      <c r="K424" s="88"/>
      <c r="L424" s="120"/>
      <c r="M424" s="71">
        <f>IF(ISBLANK($B424),_xlfn.XLOOKUP($A424,'2. TEUs &amp; Activities - EF'!$A$9:$A$190,'2. TEUs &amp; Activities - EF'!$J$9:$J$190),_xlfn.XLOOKUP($B424,'2. TEUs &amp; Activities - EF'!$B$9:$B$190,'2. TEUs &amp; Activities - EF'!$J$9:$J$190))*'3. Pollutant Emissions - EF'!$I424*IF(OR(ISBLANK($E424),$G424="Yes"),1,$E424)*IF($H424="Yes",1,(1-$F424))</f>
        <v>0</v>
      </c>
      <c r="N424" s="113">
        <f>IF(ISBLANK($B424),_xlfn.XLOOKUP($A424,'2. TEUs &amp; Activities - EF'!$A$9:$A$190,'2. TEUs &amp; Activities - EF'!$M$9:$M$190),_xlfn.XLOOKUP($B424,'2. TEUs &amp; Activities - EF'!$B$9:$B$190,'2. TEUs &amp; Activities - EF'!$M$9:$M$190))*'3. Pollutant Emissions - EF'!$J424*IF(OR(ISBLANK($E424),$G424="Yes"),1,$E424)*IF($H424="Yes",1,(1-$F424))</f>
        <v>0</v>
      </c>
      <c r="O424" s="123" t="str">
        <f>IFERROR(IF(OR($C424="",$C424="No CAS"),INDEX('DEQ Pollutant List'!$D$7:$D$611,MATCH($D424,'DEQ Pollutant List'!$B$7:$B$611,0)),INDEX('DEQ Pollutant List'!$D$7:$D$611,MATCH($C424,'DEQ Pollutant List'!$A$7:$A$611,0))),"")</f>
        <v/>
      </c>
    </row>
    <row r="425" spans="1:15" ht="15" x14ac:dyDescent="0.25">
      <c r="A425" s="113"/>
      <c r="B425" s="71"/>
      <c r="C425" s="114"/>
      <c r="D425" s="84" t="str">
        <f>IFERROR(IF(C425="No CAS","",INDEX('DEQ Pollutant List'!$B$7:$B$611,MATCH('3. Pollutant Emissions - EF'!C425,'DEQ Pollutant List'!$A$7:$A$611,0))),"")</f>
        <v/>
      </c>
      <c r="E425" s="117"/>
      <c r="F425" s="118"/>
      <c r="G425" s="117"/>
      <c r="H425" s="118"/>
      <c r="I425" s="119"/>
      <c r="J425" s="79"/>
      <c r="K425" s="88"/>
      <c r="L425" s="120"/>
      <c r="M425" s="71">
        <f>IF(ISBLANK($B425),_xlfn.XLOOKUP($A425,'2. TEUs &amp; Activities - EF'!$A$9:$A$190,'2. TEUs &amp; Activities - EF'!$J$9:$J$190),_xlfn.XLOOKUP($B425,'2. TEUs &amp; Activities - EF'!$B$9:$B$190,'2. TEUs &amp; Activities - EF'!$J$9:$J$190))*'3. Pollutant Emissions - EF'!$I425*IF(OR(ISBLANK($E425),$G425="Yes"),1,$E425)*IF($H425="Yes",1,(1-$F425))</f>
        <v>0</v>
      </c>
      <c r="N425" s="113">
        <f>IF(ISBLANK($B425),_xlfn.XLOOKUP($A425,'2. TEUs &amp; Activities - EF'!$A$9:$A$190,'2. TEUs &amp; Activities - EF'!$M$9:$M$190),_xlfn.XLOOKUP($B425,'2. TEUs &amp; Activities - EF'!$B$9:$B$190,'2. TEUs &amp; Activities - EF'!$M$9:$M$190))*'3. Pollutant Emissions - EF'!$J425*IF(OR(ISBLANK($E425),$G425="Yes"),1,$E425)*IF($H425="Yes",1,(1-$F425))</f>
        <v>0</v>
      </c>
      <c r="O425" s="123" t="str">
        <f>IFERROR(IF(OR($C425="",$C425="No CAS"),INDEX('DEQ Pollutant List'!$D$7:$D$611,MATCH($D425,'DEQ Pollutant List'!$B$7:$B$611,0)),INDEX('DEQ Pollutant List'!$D$7:$D$611,MATCH($C425,'DEQ Pollutant List'!$A$7:$A$611,0))),"")</f>
        <v/>
      </c>
    </row>
    <row r="426" spans="1:15" ht="15" x14ac:dyDescent="0.25">
      <c r="A426" s="113"/>
      <c r="B426" s="71"/>
      <c r="C426" s="114"/>
      <c r="D426" s="84" t="str">
        <f>IFERROR(IF(C426="No CAS","",INDEX('DEQ Pollutant List'!$B$7:$B$611,MATCH('3. Pollutant Emissions - EF'!C426,'DEQ Pollutant List'!$A$7:$A$611,0))),"")</f>
        <v/>
      </c>
      <c r="E426" s="117"/>
      <c r="F426" s="118"/>
      <c r="G426" s="117"/>
      <c r="H426" s="118"/>
      <c r="I426" s="119"/>
      <c r="J426" s="79"/>
      <c r="K426" s="88"/>
      <c r="L426" s="120"/>
      <c r="M426" s="71">
        <f>IF(ISBLANK($B426),_xlfn.XLOOKUP($A426,'2. TEUs &amp; Activities - EF'!$A$9:$A$190,'2. TEUs &amp; Activities - EF'!$J$9:$J$190),_xlfn.XLOOKUP($B426,'2. TEUs &amp; Activities - EF'!$B$9:$B$190,'2. TEUs &amp; Activities - EF'!$J$9:$J$190))*'3. Pollutant Emissions - EF'!$I426*IF(OR(ISBLANK($E426),$G426="Yes"),1,$E426)*IF($H426="Yes",1,(1-$F426))</f>
        <v>0</v>
      </c>
      <c r="N426" s="113">
        <f>IF(ISBLANK($B426),_xlfn.XLOOKUP($A426,'2. TEUs &amp; Activities - EF'!$A$9:$A$190,'2. TEUs &amp; Activities - EF'!$M$9:$M$190),_xlfn.XLOOKUP($B426,'2. TEUs &amp; Activities - EF'!$B$9:$B$190,'2. TEUs &amp; Activities - EF'!$M$9:$M$190))*'3. Pollutant Emissions - EF'!$J426*IF(OR(ISBLANK($E426),$G426="Yes"),1,$E426)*IF($H426="Yes",1,(1-$F426))</f>
        <v>0</v>
      </c>
      <c r="O426" s="123" t="str">
        <f>IFERROR(IF(OR($C426="",$C426="No CAS"),INDEX('DEQ Pollutant List'!$D$7:$D$611,MATCH($D426,'DEQ Pollutant List'!$B$7:$B$611,0)),INDEX('DEQ Pollutant List'!$D$7:$D$611,MATCH($C426,'DEQ Pollutant List'!$A$7:$A$611,0))),"")</f>
        <v/>
      </c>
    </row>
    <row r="427" spans="1:15" ht="15" x14ac:dyDescent="0.25">
      <c r="A427" s="113"/>
      <c r="B427" s="71"/>
      <c r="C427" s="114"/>
      <c r="D427" s="84" t="str">
        <f>IFERROR(IF(C427="No CAS","",INDEX('DEQ Pollutant List'!$B$7:$B$611,MATCH('3. Pollutant Emissions - EF'!C427,'DEQ Pollutant List'!$A$7:$A$611,0))),"")</f>
        <v/>
      </c>
      <c r="E427" s="117"/>
      <c r="F427" s="118"/>
      <c r="G427" s="117"/>
      <c r="H427" s="118"/>
      <c r="I427" s="119"/>
      <c r="J427" s="79"/>
      <c r="K427" s="88"/>
      <c r="L427" s="120"/>
      <c r="M427" s="71">
        <f>IF(ISBLANK($B427),_xlfn.XLOOKUP($A427,'2. TEUs &amp; Activities - EF'!$A$9:$A$190,'2. TEUs &amp; Activities - EF'!$J$9:$J$190),_xlfn.XLOOKUP($B427,'2. TEUs &amp; Activities - EF'!$B$9:$B$190,'2. TEUs &amp; Activities - EF'!$J$9:$J$190))*'3. Pollutant Emissions - EF'!$I427*IF(OR(ISBLANK($E427),$G427="Yes"),1,$E427)*IF($H427="Yes",1,(1-$F427))</f>
        <v>0</v>
      </c>
      <c r="N427" s="113">
        <f>IF(ISBLANK($B427),_xlfn.XLOOKUP($A427,'2. TEUs &amp; Activities - EF'!$A$9:$A$190,'2. TEUs &amp; Activities - EF'!$M$9:$M$190),_xlfn.XLOOKUP($B427,'2. TEUs &amp; Activities - EF'!$B$9:$B$190,'2. TEUs &amp; Activities - EF'!$M$9:$M$190))*'3. Pollutant Emissions - EF'!$J427*IF(OR(ISBLANK($E427),$G427="Yes"),1,$E427)*IF($H427="Yes",1,(1-$F427))</f>
        <v>0</v>
      </c>
      <c r="O427" s="123" t="str">
        <f>IFERROR(IF(OR($C427="",$C427="No CAS"),INDEX('DEQ Pollutant List'!$D$7:$D$611,MATCH($D427,'DEQ Pollutant List'!$B$7:$B$611,0)),INDEX('DEQ Pollutant List'!$D$7:$D$611,MATCH($C427,'DEQ Pollutant List'!$A$7:$A$611,0))),"")</f>
        <v/>
      </c>
    </row>
    <row r="428" spans="1:15" ht="15" x14ac:dyDescent="0.25">
      <c r="A428" s="113"/>
      <c r="B428" s="71"/>
      <c r="C428" s="114"/>
      <c r="D428" s="84" t="str">
        <f>IFERROR(IF(C428="No CAS","",INDEX('DEQ Pollutant List'!$B$7:$B$611,MATCH('3. Pollutant Emissions - EF'!C428,'DEQ Pollutant List'!$A$7:$A$611,0))),"")</f>
        <v/>
      </c>
      <c r="E428" s="117"/>
      <c r="F428" s="118"/>
      <c r="G428" s="117"/>
      <c r="H428" s="118"/>
      <c r="I428" s="119"/>
      <c r="J428" s="79"/>
      <c r="K428" s="88"/>
      <c r="L428" s="120"/>
      <c r="M428" s="71">
        <f>IF(ISBLANK($B428),_xlfn.XLOOKUP($A428,'2. TEUs &amp; Activities - EF'!$A$9:$A$190,'2. TEUs &amp; Activities - EF'!$J$9:$J$190),_xlfn.XLOOKUP($B428,'2. TEUs &amp; Activities - EF'!$B$9:$B$190,'2. TEUs &amp; Activities - EF'!$J$9:$J$190))*'3. Pollutant Emissions - EF'!$I428*IF(OR(ISBLANK($E428),$G428="Yes"),1,$E428)*IF($H428="Yes",1,(1-$F428))</f>
        <v>0</v>
      </c>
      <c r="N428" s="113">
        <f>IF(ISBLANK($B428),_xlfn.XLOOKUP($A428,'2. TEUs &amp; Activities - EF'!$A$9:$A$190,'2. TEUs &amp; Activities - EF'!$M$9:$M$190),_xlfn.XLOOKUP($B428,'2. TEUs &amp; Activities - EF'!$B$9:$B$190,'2. TEUs &amp; Activities - EF'!$M$9:$M$190))*'3. Pollutant Emissions - EF'!$J428*IF(OR(ISBLANK($E428),$G428="Yes"),1,$E428)*IF($H428="Yes",1,(1-$F428))</f>
        <v>0</v>
      </c>
      <c r="O428" s="123" t="str">
        <f>IFERROR(IF(OR($C428="",$C428="No CAS"),INDEX('DEQ Pollutant List'!$D$7:$D$611,MATCH($D428,'DEQ Pollutant List'!$B$7:$B$611,0)),INDEX('DEQ Pollutant List'!$D$7:$D$611,MATCH($C428,'DEQ Pollutant List'!$A$7:$A$611,0))),"")</f>
        <v/>
      </c>
    </row>
    <row r="429" spans="1:15" ht="15" x14ac:dyDescent="0.25">
      <c r="A429" s="113"/>
      <c r="B429" s="71"/>
      <c r="C429" s="114"/>
      <c r="D429" s="84" t="str">
        <f>IFERROR(IF(C429="No CAS","",INDEX('DEQ Pollutant List'!$B$7:$B$611,MATCH('3. Pollutant Emissions - EF'!C429,'DEQ Pollutant List'!$A$7:$A$611,0))),"")</f>
        <v/>
      </c>
      <c r="E429" s="117"/>
      <c r="F429" s="118"/>
      <c r="G429" s="117"/>
      <c r="H429" s="118"/>
      <c r="I429" s="119"/>
      <c r="J429" s="79"/>
      <c r="K429" s="88"/>
      <c r="L429" s="120"/>
      <c r="M429" s="71">
        <f>IF(ISBLANK($B429),_xlfn.XLOOKUP($A429,'2. TEUs &amp; Activities - EF'!$A$9:$A$190,'2. TEUs &amp; Activities - EF'!$J$9:$J$190),_xlfn.XLOOKUP($B429,'2. TEUs &amp; Activities - EF'!$B$9:$B$190,'2. TEUs &amp; Activities - EF'!$J$9:$J$190))*'3. Pollutant Emissions - EF'!$I429*IF(OR(ISBLANK($E429),$G429="Yes"),1,$E429)*IF($H429="Yes",1,(1-$F429))</f>
        <v>0</v>
      </c>
      <c r="N429" s="113">
        <f>IF(ISBLANK($B429),_xlfn.XLOOKUP($A429,'2. TEUs &amp; Activities - EF'!$A$9:$A$190,'2. TEUs &amp; Activities - EF'!$M$9:$M$190),_xlfn.XLOOKUP($B429,'2. TEUs &amp; Activities - EF'!$B$9:$B$190,'2. TEUs &amp; Activities - EF'!$M$9:$M$190))*'3. Pollutant Emissions - EF'!$J429*IF(OR(ISBLANK($E429),$G429="Yes"),1,$E429)*IF($H429="Yes",1,(1-$F429))</f>
        <v>0</v>
      </c>
      <c r="O429" s="123" t="str">
        <f>IFERROR(IF(OR($C429="",$C429="No CAS"),INDEX('DEQ Pollutant List'!$D$7:$D$611,MATCH($D429,'DEQ Pollutant List'!$B$7:$B$611,0)),INDEX('DEQ Pollutant List'!$D$7:$D$611,MATCH($C429,'DEQ Pollutant List'!$A$7:$A$611,0))),"")</f>
        <v/>
      </c>
    </row>
    <row r="430" spans="1:15" ht="15" x14ac:dyDescent="0.25">
      <c r="A430" s="113"/>
      <c r="B430" s="71"/>
      <c r="C430" s="114"/>
      <c r="D430" s="84" t="str">
        <f>IFERROR(IF(C430="No CAS","",INDEX('DEQ Pollutant List'!$B$7:$B$611,MATCH('3. Pollutant Emissions - EF'!C430,'DEQ Pollutant List'!$A$7:$A$611,0))),"")</f>
        <v/>
      </c>
      <c r="E430" s="117"/>
      <c r="F430" s="118"/>
      <c r="G430" s="117"/>
      <c r="H430" s="118"/>
      <c r="I430" s="119"/>
      <c r="J430" s="79"/>
      <c r="K430" s="88"/>
      <c r="L430" s="120"/>
      <c r="M430" s="71">
        <f>IF(ISBLANK($B430),_xlfn.XLOOKUP($A430,'2. TEUs &amp; Activities - EF'!$A$9:$A$190,'2. TEUs &amp; Activities - EF'!$J$9:$J$190),_xlfn.XLOOKUP($B430,'2. TEUs &amp; Activities - EF'!$B$9:$B$190,'2. TEUs &amp; Activities - EF'!$J$9:$J$190))*'3. Pollutant Emissions - EF'!$I430*IF(OR(ISBLANK($E430),$G430="Yes"),1,$E430)*IF($H430="Yes",1,(1-$F430))</f>
        <v>0</v>
      </c>
      <c r="N430" s="113">
        <f>IF(ISBLANK($B430),_xlfn.XLOOKUP($A430,'2. TEUs &amp; Activities - EF'!$A$9:$A$190,'2. TEUs &amp; Activities - EF'!$M$9:$M$190),_xlfn.XLOOKUP($B430,'2. TEUs &amp; Activities - EF'!$B$9:$B$190,'2. TEUs &amp; Activities - EF'!$M$9:$M$190))*'3. Pollutant Emissions - EF'!$J430*IF(OR(ISBLANK($E430),$G430="Yes"),1,$E430)*IF($H430="Yes",1,(1-$F430))</f>
        <v>0</v>
      </c>
      <c r="O430" s="123" t="str">
        <f>IFERROR(IF(OR($C430="",$C430="No CAS"),INDEX('DEQ Pollutant List'!$D$7:$D$611,MATCH($D430,'DEQ Pollutant List'!$B$7:$B$611,0)),INDEX('DEQ Pollutant List'!$D$7:$D$611,MATCH($C430,'DEQ Pollutant List'!$A$7:$A$611,0))),"")</f>
        <v/>
      </c>
    </row>
    <row r="431" spans="1:15" ht="15" x14ac:dyDescent="0.25">
      <c r="A431" s="113"/>
      <c r="B431" s="71"/>
      <c r="C431" s="114"/>
      <c r="D431" s="84" t="str">
        <f>IFERROR(IF(C431="No CAS","",INDEX('DEQ Pollutant List'!$B$7:$B$611,MATCH('3. Pollutant Emissions - EF'!C431,'DEQ Pollutant List'!$A$7:$A$611,0))),"")</f>
        <v/>
      </c>
      <c r="E431" s="117"/>
      <c r="F431" s="118"/>
      <c r="G431" s="117"/>
      <c r="H431" s="118"/>
      <c r="I431" s="119"/>
      <c r="J431" s="79"/>
      <c r="K431" s="88"/>
      <c r="L431" s="120"/>
      <c r="M431" s="71">
        <f>IF(ISBLANK($B431),_xlfn.XLOOKUP($A431,'2. TEUs &amp; Activities - EF'!$A$9:$A$190,'2. TEUs &amp; Activities - EF'!$J$9:$J$190),_xlfn.XLOOKUP($B431,'2. TEUs &amp; Activities - EF'!$B$9:$B$190,'2. TEUs &amp; Activities - EF'!$J$9:$J$190))*'3. Pollutant Emissions - EF'!$I431*IF(OR(ISBLANK($E431),$G431="Yes"),1,$E431)*IF($H431="Yes",1,(1-$F431))</f>
        <v>0</v>
      </c>
      <c r="N431" s="113">
        <f>IF(ISBLANK($B431),_xlfn.XLOOKUP($A431,'2. TEUs &amp; Activities - EF'!$A$9:$A$190,'2. TEUs &amp; Activities - EF'!$M$9:$M$190),_xlfn.XLOOKUP($B431,'2. TEUs &amp; Activities - EF'!$B$9:$B$190,'2. TEUs &amp; Activities - EF'!$M$9:$M$190))*'3. Pollutant Emissions - EF'!$J431*IF(OR(ISBLANK($E431),$G431="Yes"),1,$E431)*IF($H431="Yes",1,(1-$F431))</f>
        <v>0</v>
      </c>
      <c r="O431" s="123" t="str">
        <f>IFERROR(IF(OR($C431="",$C431="No CAS"),INDEX('DEQ Pollutant List'!$D$7:$D$611,MATCH($D431,'DEQ Pollutant List'!$B$7:$B$611,0)),INDEX('DEQ Pollutant List'!$D$7:$D$611,MATCH($C431,'DEQ Pollutant List'!$A$7:$A$611,0))),"")</f>
        <v/>
      </c>
    </row>
    <row r="432" spans="1:15" ht="15" x14ac:dyDescent="0.25">
      <c r="A432" s="113"/>
      <c r="B432" s="71"/>
      <c r="C432" s="114"/>
      <c r="D432" s="84" t="str">
        <f>IFERROR(IF(C432="No CAS","",INDEX('DEQ Pollutant List'!$B$7:$B$611,MATCH('3. Pollutant Emissions - EF'!C432,'DEQ Pollutant List'!$A$7:$A$611,0))),"")</f>
        <v/>
      </c>
      <c r="E432" s="117"/>
      <c r="F432" s="118"/>
      <c r="G432" s="117"/>
      <c r="H432" s="118"/>
      <c r="I432" s="119"/>
      <c r="J432" s="79"/>
      <c r="K432" s="88"/>
      <c r="L432" s="120"/>
      <c r="M432" s="71">
        <f>IF(ISBLANK($B432),_xlfn.XLOOKUP($A432,'2. TEUs &amp; Activities - EF'!$A$9:$A$190,'2. TEUs &amp; Activities - EF'!$J$9:$J$190),_xlfn.XLOOKUP($B432,'2. TEUs &amp; Activities - EF'!$B$9:$B$190,'2. TEUs &amp; Activities - EF'!$J$9:$J$190))*'3. Pollutant Emissions - EF'!$I432*IF(OR(ISBLANK($E432),$G432="Yes"),1,$E432)*IF($H432="Yes",1,(1-$F432))</f>
        <v>0</v>
      </c>
      <c r="N432" s="113">
        <f>IF(ISBLANK($B432),_xlfn.XLOOKUP($A432,'2. TEUs &amp; Activities - EF'!$A$9:$A$190,'2. TEUs &amp; Activities - EF'!$M$9:$M$190),_xlfn.XLOOKUP($B432,'2. TEUs &amp; Activities - EF'!$B$9:$B$190,'2. TEUs &amp; Activities - EF'!$M$9:$M$190))*'3. Pollutant Emissions - EF'!$J432*IF(OR(ISBLANK($E432),$G432="Yes"),1,$E432)*IF($H432="Yes",1,(1-$F432))</f>
        <v>0</v>
      </c>
      <c r="O432" s="123" t="str">
        <f>IFERROR(IF(OR($C432="",$C432="No CAS"),INDEX('DEQ Pollutant List'!$D$7:$D$611,MATCH($D432,'DEQ Pollutant List'!$B$7:$B$611,0)),INDEX('DEQ Pollutant List'!$D$7:$D$611,MATCH($C432,'DEQ Pollutant List'!$A$7:$A$611,0))),"")</f>
        <v/>
      </c>
    </row>
    <row r="433" spans="1:15" ht="15" x14ac:dyDescent="0.25">
      <c r="A433" s="113"/>
      <c r="B433" s="71"/>
      <c r="C433" s="114"/>
      <c r="D433" s="84" t="str">
        <f>IFERROR(IF(C433="No CAS","",INDEX('DEQ Pollutant List'!$B$7:$B$611,MATCH('3. Pollutant Emissions - EF'!C433,'DEQ Pollutant List'!$A$7:$A$611,0))),"")</f>
        <v/>
      </c>
      <c r="E433" s="117"/>
      <c r="F433" s="118"/>
      <c r="G433" s="117"/>
      <c r="H433" s="118"/>
      <c r="I433" s="119"/>
      <c r="J433" s="79"/>
      <c r="K433" s="88"/>
      <c r="L433" s="120"/>
      <c r="M433" s="71">
        <f>IF(ISBLANK($B433),_xlfn.XLOOKUP($A433,'2. TEUs &amp; Activities - EF'!$A$9:$A$190,'2. TEUs &amp; Activities - EF'!$J$9:$J$190),_xlfn.XLOOKUP($B433,'2. TEUs &amp; Activities - EF'!$B$9:$B$190,'2. TEUs &amp; Activities - EF'!$J$9:$J$190))*'3. Pollutant Emissions - EF'!$I433*IF(OR(ISBLANK($E433),$G433="Yes"),1,$E433)*IF($H433="Yes",1,(1-$F433))</f>
        <v>0</v>
      </c>
      <c r="N433" s="113">
        <f>IF(ISBLANK($B433),_xlfn.XLOOKUP($A433,'2. TEUs &amp; Activities - EF'!$A$9:$A$190,'2. TEUs &amp; Activities - EF'!$M$9:$M$190),_xlfn.XLOOKUP($B433,'2. TEUs &amp; Activities - EF'!$B$9:$B$190,'2. TEUs &amp; Activities - EF'!$M$9:$M$190))*'3. Pollutant Emissions - EF'!$J433*IF(OR(ISBLANK($E433),$G433="Yes"),1,$E433)*IF($H433="Yes",1,(1-$F433))</f>
        <v>0</v>
      </c>
      <c r="O433" s="123" t="str">
        <f>IFERROR(IF(OR($C433="",$C433="No CAS"),INDEX('DEQ Pollutant List'!$D$7:$D$611,MATCH($D433,'DEQ Pollutant List'!$B$7:$B$611,0)),INDEX('DEQ Pollutant List'!$D$7:$D$611,MATCH($C433,'DEQ Pollutant List'!$A$7:$A$611,0))),"")</f>
        <v/>
      </c>
    </row>
    <row r="434" spans="1:15" ht="15" x14ac:dyDescent="0.25">
      <c r="A434" s="113"/>
      <c r="B434" s="71"/>
      <c r="C434" s="114"/>
      <c r="D434" s="84" t="str">
        <f>IFERROR(IF(C434="No CAS","",INDEX('DEQ Pollutant List'!$B$7:$B$611,MATCH('3. Pollutant Emissions - EF'!C434,'DEQ Pollutant List'!$A$7:$A$611,0))),"")</f>
        <v/>
      </c>
      <c r="E434" s="117"/>
      <c r="F434" s="118"/>
      <c r="G434" s="117"/>
      <c r="H434" s="118"/>
      <c r="I434" s="119"/>
      <c r="J434" s="79"/>
      <c r="K434" s="88"/>
      <c r="L434" s="120"/>
      <c r="M434" s="71">
        <f>IF(ISBLANK($B434),_xlfn.XLOOKUP($A434,'2. TEUs &amp; Activities - EF'!$A$9:$A$190,'2. TEUs &amp; Activities - EF'!$J$9:$J$190),_xlfn.XLOOKUP($B434,'2. TEUs &amp; Activities - EF'!$B$9:$B$190,'2. TEUs &amp; Activities - EF'!$J$9:$J$190))*'3. Pollutant Emissions - EF'!$I434*IF(OR(ISBLANK($E434),$G434="Yes"),1,$E434)*IF($H434="Yes",1,(1-$F434))</f>
        <v>0</v>
      </c>
      <c r="N434" s="113">
        <f>IF(ISBLANK($B434),_xlfn.XLOOKUP($A434,'2. TEUs &amp; Activities - EF'!$A$9:$A$190,'2. TEUs &amp; Activities - EF'!$M$9:$M$190),_xlfn.XLOOKUP($B434,'2. TEUs &amp; Activities - EF'!$B$9:$B$190,'2. TEUs &amp; Activities - EF'!$M$9:$M$190))*'3. Pollutant Emissions - EF'!$J434*IF(OR(ISBLANK($E434),$G434="Yes"),1,$E434)*IF($H434="Yes",1,(1-$F434))</f>
        <v>0</v>
      </c>
      <c r="O434" s="123" t="str">
        <f>IFERROR(IF(OR($C434="",$C434="No CAS"),INDEX('DEQ Pollutant List'!$D$7:$D$611,MATCH($D434,'DEQ Pollutant List'!$B$7:$B$611,0)),INDEX('DEQ Pollutant List'!$D$7:$D$611,MATCH($C434,'DEQ Pollutant List'!$A$7:$A$611,0))),"")</f>
        <v/>
      </c>
    </row>
    <row r="435" spans="1:15" ht="15" x14ac:dyDescent="0.25">
      <c r="A435" s="113"/>
      <c r="B435" s="71"/>
      <c r="C435" s="114"/>
      <c r="D435" s="84" t="str">
        <f>IFERROR(IF(C435="No CAS","",INDEX('DEQ Pollutant List'!$B$7:$B$611,MATCH('3. Pollutant Emissions - EF'!C435,'DEQ Pollutant List'!$A$7:$A$611,0))),"")</f>
        <v/>
      </c>
      <c r="E435" s="117"/>
      <c r="F435" s="118"/>
      <c r="G435" s="117"/>
      <c r="H435" s="118"/>
      <c r="I435" s="119"/>
      <c r="J435" s="79"/>
      <c r="K435" s="88"/>
      <c r="L435" s="120"/>
      <c r="M435" s="71">
        <f>IF(ISBLANK($B435),_xlfn.XLOOKUP($A435,'2. TEUs &amp; Activities - EF'!$A$9:$A$190,'2. TEUs &amp; Activities - EF'!$J$9:$J$190),_xlfn.XLOOKUP($B435,'2. TEUs &amp; Activities - EF'!$B$9:$B$190,'2. TEUs &amp; Activities - EF'!$J$9:$J$190))*'3. Pollutant Emissions - EF'!$I435*IF(OR(ISBLANK($E435),$G435="Yes"),1,$E435)*IF($H435="Yes",1,(1-$F435))</f>
        <v>0</v>
      </c>
      <c r="N435" s="113">
        <f>IF(ISBLANK($B435),_xlfn.XLOOKUP($A435,'2. TEUs &amp; Activities - EF'!$A$9:$A$190,'2. TEUs &amp; Activities - EF'!$M$9:$M$190),_xlfn.XLOOKUP($B435,'2. TEUs &amp; Activities - EF'!$B$9:$B$190,'2. TEUs &amp; Activities - EF'!$M$9:$M$190))*'3. Pollutant Emissions - EF'!$J435*IF(OR(ISBLANK($E435),$G435="Yes"),1,$E435)*IF($H435="Yes",1,(1-$F435))</f>
        <v>0</v>
      </c>
      <c r="O435" s="123" t="str">
        <f>IFERROR(IF(OR($C435="",$C435="No CAS"),INDEX('DEQ Pollutant List'!$D$7:$D$611,MATCH($D435,'DEQ Pollutant List'!$B$7:$B$611,0)),INDEX('DEQ Pollutant List'!$D$7:$D$611,MATCH($C435,'DEQ Pollutant List'!$A$7:$A$611,0))),"")</f>
        <v/>
      </c>
    </row>
    <row r="436" spans="1:15" ht="15" x14ac:dyDescent="0.25">
      <c r="A436" s="113"/>
      <c r="B436" s="71"/>
      <c r="C436" s="114"/>
      <c r="D436" s="84" t="str">
        <f>IFERROR(IF(C436="No CAS","",INDEX('DEQ Pollutant List'!$B$7:$B$611,MATCH('3. Pollutant Emissions - EF'!C436,'DEQ Pollutant List'!$A$7:$A$611,0))),"")</f>
        <v/>
      </c>
      <c r="E436" s="117"/>
      <c r="F436" s="118"/>
      <c r="G436" s="117"/>
      <c r="H436" s="118"/>
      <c r="I436" s="119"/>
      <c r="J436" s="79"/>
      <c r="K436" s="88"/>
      <c r="L436" s="120"/>
      <c r="M436" s="71">
        <f>IF(ISBLANK($B436),_xlfn.XLOOKUP($A436,'2. TEUs &amp; Activities - EF'!$A$9:$A$190,'2. TEUs &amp; Activities - EF'!$J$9:$J$190),_xlfn.XLOOKUP($B436,'2. TEUs &amp; Activities - EF'!$B$9:$B$190,'2. TEUs &amp; Activities - EF'!$J$9:$J$190))*'3. Pollutant Emissions - EF'!$I436*IF(OR(ISBLANK($E436),$G436="Yes"),1,$E436)*IF($H436="Yes",1,(1-$F436))</f>
        <v>0</v>
      </c>
      <c r="N436" s="113">
        <f>IF(ISBLANK($B436),_xlfn.XLOOKUP($A436,'2. TEUs &amp; Activities - EF'!$A$9:$A$190,'2. TEUs &amp; Activities - EF'!$M$9:$M$190),_xlfn.XLOOKUP($B436,'2. TEUs &amp; Activities - EF'!$B$9:$B$190,'2. TEUs &amp; Activities - EF'!$M$9:$M$190))*'3. Pollutant Emissions - EF'!$J436*IF(OR(ISBLANK($E436),$G436="Yes"),1,$E436)*IF($H436="Yes",1,(1-$F436))</f>
        <v>0</v>
      </c>
      <c r="O436" s="123" t="str">
        <f>IFERROR(IF(OR($C436="",$C436="No CAS"),INDEX('DEQ Pollutant List'!$D$7:$D$611,MATCH($D436,'DEQ Pollutant List'!$B$7:$B$611,0)),INDEX('DEQ Pollutant List'!$D$7:$D$611,MATCH($C436,'DEQ Pollutant List'!$A$7:$A$611,0))),"")</f>
        <v/>
      </c>
    </row>
    <row r="437" spans="1:15" ht="15" x14ac:dyDescent="0.25">
      <c r="A437" s="113"/>
      <c r="B437" s="71"/>
      <c r="C437" s="114"/>
      <c r="D437" s="84" t="str">
        <f>IFERROR(IF(C437="No CAS","",INDEX('DEQ Pollutant List'!$B$7:$B$611,MATCH('3. Pollutant Emissions - EF'!C437,'DEQ Pollutant List'!$A$7:$A$611,0))),"")</f>
        <v/>
      </c>
      <c r="E437" s="117"/>
      <c r="F437" s="118"/>
      <c r="G437" s="117"/>
      <c r="H437" s="118"/>
      <c r="I437" s="119"/>
      <c r="J437" s="79"/>
      <c r="K437" s="88"/>
      <c r="L437" s="120"/>
      <c r="M437" s="71">
        <f>IF(ISBLANK($B437),_xlfn.XLOOKUP($A437,'2. TEUs &amp; Activities - EF'!$A$9:$A$190,'2. TEUs &amp; Activities - EF'!$J$9:$J$190),_xlfn.XLOOKUP($B437,'2. TEUs &amp; Activities - EF'!$B$9:$B$190,'2. TEUs &amp; Activities - EF'!$J$9:$J$190))*'3. Pollutant Emissions - EF'!$I437*IF(OR(ISBLANK($E437),$G437="Yes"),1,$E437)*IF($H437="Yes",1,(1-$F437))</f>
        <v>0</v>
      </c>
      <c r="N437" s="113">
        <f>IF(ISBLANK($B437),_xlfn.XLOOKUP($A437,'2. TEUs &amp; Activities - EF'!$A$9:$A$190,'2. TEUs &amp; Activities - EF'!$M$9:$M$190),_xlfn.XLOOKUP($B437,'2. TEUs &amp; Activities - EF'!$B$9:$B$190,'2. TEUs &amp; Activities - EF'!$M$9:$M$190))*'3. Pollutant Emissions - EF'!$J437*IF(OR(ISBLANK($E437),$G437="Yes"),1,$E437)*IF($H437="Yes",1,(1-$F437))</f>
        <v>0</v>
      </c>
      <c r="O437" s="123" t="str">
        <f>IFERROR(IF(OR($C437="",$C437="No CAS"),INDEX('DEQ Pollutant List'!$D$7:$D$611,MATCH($D437,'DEQ Pollutant List'!$B$7:$B$611,0)),INDEX('DEQ Pollutant List'!$D$7:$D$611,MATCH($C437,'DEQ Pollutant List'!$A$7:$A$611,0))),"")</f>
        <v/>
      </c>
    </row>
    <row r="438" spans="1:15" ht="15" x14ac:dyDescent="0.25">
      <c r="A438" s="113"/>
      <c r="B438" s="71"/>
      <c r="C438" s="114"/>
      <c r="D438" s="84" t="str">
        <f>IFERROR(IF(C438="No CAS","",INDEX('DEQ Pollutant List'!$B$7:$B$611,MATCH('3. Pollutant Emissions - EF'!C438,'DEQ Pollutant List'!$A$7:$A$611,0))),"")</f>
        <v/>
      </c>
      <c r="E438" s="117"/>
      <c r="F438" s="118"/>
      <c r="G438" s="117"/>
      <c r="H438" s="118"/>
      <c r="I438" s="119"/>
      <c r="J438" s="79"/>
      <c r="K438" s="88"/>
      <c r="L438" s="120"/>
      <c r="M438" s="71">
        <f>IF(ISBLANK($B438),_xlfn.XLOOKUP($A438,'2. TEUs &amp; Activities - EF'!$A$9:$A$190,'2. TEUs &amp; Activities - EF'!$J$9:$J$190),_xlfn.XLOOKUP($B438,'2. TEUs &amp; Activities - EF'!$B$9:$B$190,'2. TEUs &amp; Activities - EF'!$J$9:$J$190))*'3. Pollutant Emissions - EF'!$I438*IF(OR(ISBLANK($E438),$G438="Yes"),1,$E438)*IF($H438="Yes",1,(1-$F438))</f>
        <v>0</v>
      </c>
      <c r="N438" s="113">
        <f>IF(ISBLANK($B438),_xlfn.XLOOKUP($A438,'2. TEUs &amp; Activities - EF'!$A$9:$A$190,'2. TEUs &amp; Activities - EF'!$M$9:$M$190),_xlfn.XLOOKUP($B438,'2. TEUs &amp; Activities - EF'!$B$9:$B$190,'2. TEUs &amp; Activities - EF'!$M$9:$M$190))*'3. Pollutant Emissions - EF'!$J438*IF(OR(ISBLANK($E438),$G438="Yes"),1,$E438)*IF($H438="Yes",1,(1-$F438))</f>
        <v>0</v>
      </c>
      <c r="O438" s="123" t="str">
        <f>IFERROR(IF(OR($C438="",$C438="No CAS"),INDEX('DEQ Pollutant List'!$D$7:$D$611,MATCH($D438,'DEQ Pollutant List'!$B$7:$B$611,0)),INDEX('DEQ Pollutant List'!$D$7:$D$611,MATCH($C438,'DEQ Pollutant List'!$A$7:$A$611,0))),"")</f>
        <v/>
      </c>
    </row>
    <row r="439" spans="1:15" ht="15" x14ac:dyDescent="0.25">
      <c r="A439" s="113"/>
      <c r="B439" s="71"/>
      <c r="C439" s="114"/>
      <c r="D439" s="84" t="str">
        <f>IFERROR(IF(C439="No CAS","",INDEX('DEQ Pollutant List'!$B$7:$B$611,MATCH('3. Pollutant Emissions - EF'!C439,'DEQ Pollutant List'!$A$7:$A$611,0))),"")</f>
        <v/>
      </c>
      <c r="E439" s="117"/>
      <c r="F439" s="118"/>
      <c r="G439" s="117"/>
      <c r="H439" s="118"/>
      <c r="I439" s="119"/>
      <c r="J439" s="79"/>
      <c r="K439" s="88"/>
      <c r="L439" s="120"/>
      <c r="M439" s="71">
        <f>IF(ISBLANK($B439),_xlfn.XLOOKUP($A439,'2. TEUs &amp; Activities - EF'!$A$9:$A$190,'2. TEUs &amp; Activities - EF'!$J$9:$J$190),_xlfn.XLOOKUP($B439,'2. TEUs &amp; Activities - EF'!$B$9:$B$190,'2. TEUs &amp; Activities - EF'!$J$9:$J$190))*'3. Pollutant Emissions - EF'!$I439*IF(OR(ISBLANK($E439),$G439="Yes"),1,$E439)*IF($H439="Yes",1,(1-$F439))</f>
        <v>0</v>
      </c>
      <c r="N439" s="113">
        <f>IF(ISBLANK($B439),_xlfn.XLOOKUP($A439,'2. TEUs &amp; Activities - EF'!$A$9:$A$190,'2. TEUs &amp; Activities - EF'!$M$9:$M$190),_xlfn.XLOOKUP($B439,'2. TEUs &amp; Activities - EF'!$B$9:$B$190,'2. TEUs &amp; Activities - EF'!$M$9:$M$190))*'3. Pollutant Emissions - EF'!$J439*IF(OR(ISBLANK($E439),$G439="Yes"),1,$E439)*IF($H439="Yes",1,(1-$F439))</f>
        <v>0</v>
      </c>
      <c r="O439" s="123" t="str">
        <f>IFERROR(IF(OR($C439="",$C439="No CAS"),INDEX('DEQ Pollutant List'!$D$7:$D$611,MATCH($D439,'DEQ Pollutant List'!$B$7:$B$611,0)),INDEX('DEQ Pollutant List'!$D$7:$D$611,MATCH($C439,'DEQ Pollutant List'!$A$7:$A$611,0))),"")</f>
        <v/>
      </c>
    </row>
    <row r="440" spans="1:15" ht="15" x14ac:dyDescent="0.25">
      <c r="A440" s="113"/>
      <c r="B440" s="71"/>
      <c r="C440" s="114"/>
      <c r="D440" s="84" t="str">
        <f>IFERROR(IF(C440="No CAS","",INDEX('DEQ Pollutant List'!$B$7:$B$611,MATCH('3. Pollutant Emissions - EF'!C440,'DEQ Pollutant List'!$A$7:$A$611,0))),"")</f>
        <v/>
      </c>
      <c r="E440" s="117"/>
      <c r="F440" s="118"/>
      <c r="G440" s="117"/>
      <c r="H440" s="118"/>
      <c r="I440" s="119"/>
      <c r="J440" s="79"/>
      <c r="K440" s="88"/>
      <c r="L440" s="120"/>
      <c r="M440" s="71">
        <f>IF(ISBLANK($B440),_xlfn.XLOOKUP($A440,'2. TEUs &amp; Activities - EF'!$A$9:$A$190,'2. TEUs &amp; Activities - EF'!$J$9:$J$190),_xlfn.XLOOKUP($B440,'2. TEUs &amp; Activities - EF'!$B$9:$B$190,'2. TEUs &amp; Activities - EF'!$J$9:$J$190))*'3. Pollutant Emissions - EF'!$I440*IF(OR(ISBLANK($E440),$G440="Yes"),1,$E440)*IF($H440="Yes",1,(1-$F440))</f>
        <v>0</v>
      </c>
      <c r="N440" s="113">
        <f>IF(ISBLANK($B440),_xlfn.XLOOKUP($A440,'2. TEUs &amp; Activities - EF'!$A$9:$A$190,'2. TEUs &amp; Activities - EF'!$M$9:$M$190),_xlfn.XLOOKUP($B440,'2. TEUs &amp; Activities - EF'!$B$9:$B$190,'2. TEUs &amp; Activities - EF'!$M$9:$M$190))*'3. Pollutant Emissions - EF'!$J440*IF(OR(ISBLANK($E440),$G440="Yes"),1,$E440)*IF($H440="Yes",1,(1-$F440))</f>
        <v>0</v>
      </c>
      <c r="O440" s="123" t="str">
        <f>IFERROR(IF(OR($C440="",$C440="No CAS"),INDEX('DEQ Pollutant List'!$D$7:$D$611,MATCH($D440,'DEQ Pollutant List'!$B$7:$B$611,0)),INDEX('DEQ Pollutant List'!$D$7:$D$611,MATCH($C440,'DEQ Pollutant List'!$A$7:$A$611,0))),"")</f>
        <v/>
      </c>
    </row>
    <row r="441" spans="1:15" ht="15" x14ac:dyDescent="0.25">
      <c r="A441" s="113"/>
      <c r="B441" s="71"/>
      <c r="C441" s="114"/>
      <c r="D441" s="84" t="str">
        <f>IFERROR(IF(C441="No CAS","",INDEX('DEQ Pollutant List'!$B$7:$B$611,MATCH('3. Pollutant Emissions - EF'!C441,'DEQ Pollutant List'!$A$7:$A$611,0))),"")</f>
        <v/>
      </c>
      <c r="E441" s="117"/>
      <c r="F441" s="118"/>
      <c r="G441" s="117"/>
      <c r="H441" s="118"/>
      <c r="I441" s="119"/>
      <c r="J441" s="79"/>
      <c r="K441" s="88"/>
      <c r="L441" s="120"/>
      <c r="M441" s="71">
        <f>IF(ISBLANK($B441),_xlfn.XLOOKUP($A441,'2. TEUs &amp; Activities - EF'!$A$9:$A$190,'2. TEUs &amp; Activities - EF'!$J$9:$J$190),_xlfn.XLOOKUP($B441,'2. TEUs &amp; Activities - EF'!$B$9:$B$190,'2. TEUs &amp; Activities - EF'!$J$9:$J$190))*'3. Pollutant Emissions - EF'!$I441*IF(OR(ISBLANK($E441),$G441="Yes"),1,$E441)*IF($H441="Yes",1,(1-$F441))</f>
        <v>0</v>
      </c>
      <c r="N441" s="113">
        <f>IF(ISBLANK($B441),_xlfn.XLOOKUP($A441,'2. TEUs &amp; Activities - EF'!$A$9:$A$190,'2. TEUs &amp; Activities - EF'!$M$9:$M$190),_xlfn.XLOOKUP($B441,'2. TEUs &amp; Activities - EF'!$B$9:$B$190,'2. TEUs &amp; Activities - EF'!$M$9:$M$190))*'3. Pollutant Emissions - EF'!$J441*IF(OR(ISBLANK($E441),$G441="Yes"),1,$E441)*IF($H441="Yes",1,(1-$F441))</f>
        <v>0</v>
      </c>
      <c r="O441" s="123" t="str">
        <f>IFERROR(IF(OR($C441="",$C441="No CAS"),INDEX('DEQ Pollutant List'!$D$7:$D$611,MATCH($D441,'DEQ Pollutant List'!$B$7:$B$611,0)),INDEX('DEQ Pollutant List'!$D$7:$D$611,MATCH($C441,'DEQ Pollutant List'!$A$7:$A$611,0))),"")</f>
        <v/>
      </c>
    </row>
    <row r="442" spans="1:15" ht="15" x14ac:dyDescent="0.25">
      <c r="A442" s="113"/>
      <c r="B442" s="71"/>
      <c r="C442" s="114"/>
      <c r="D442" s="84" t="str">
        <f>IFERROR(IF(C442="No CAS","",INDEX('DEQ Pollutant List'!$B$7:$B$611,MATCH('3. Pollutant Emissions - EF'!C442,'DEQ Pollutant List'!$A$7:$A$611,0))),"")</f>
        <v/>
      </c>
      <c r="E442" s="117"/>
      <c r="F442" s="118"/>
      <c r="G442" s="117"/>
      <c r="H442" s="118"/>
      <c r="I442" s="119"/>
      <c r="J442" s="79"/>
      <c r="K442" s="88"/>
      <c r="L442" s="120"/>
      <c r="M442" s="71">
        <f>IF(ISBLANK($B442),_xlfn.XLOOKUP($A442,'2. TEUs &amp; Activities - EF'!$A$9:$A$190,'2. TEUs &amp; Activities - EF'!$J$9:$J$190),_xlfn.XLOOKUP($B442,'2. TEUs &amp; Activities - EF'!$B$9:$B$190,'2. TEUs &amp; Activities - EF'!$J$9:$J$190))*'3. Pollutant Emissions - EF'!$I442*IF(OR(ISBLANK($E442),$G442="Yes"),1,$E442)*IF($H442="Yes",1,(1-$F442))</f>
        <v>0</v>
      </c>
      <c r="N442" s="113">
        <f>IF(ISBLANK($B442),_xlfn.XLOOKUP($A442,'2. TEUs &amp; Activities - EF'!$A$9:$A$190,'2. TEUs &amp; Activities - EF'!$M$9:$M$190),_xlfn.XLOOKUP($B442,'2. TEUs &amp; Activities - EF'!$B$9:$B$190,'2. TEUs &amp; Activities - EF'!$M$9:$M$190))*'3. Pollutant Emissions - EF'!$J442*IF(OR(ISBLANK($E442),$G442="Yes"),1,$E442)*IF($H442="Yes",1,(1-$F442))</f>
        <v>0</v>
      </c>
      <c r="O442" s="123" t="str">
        <f>IFERROR(IF(OR($C442="",$C442="No CAS"),INDEX('DEQ Pollutant List'!$D$7:$D$611,MATCH($D442,'DEQ Pollutant List'!$B$7:$B$611,0)),INDEX('DEQ Pollutant List'!$D$7:$D$611,MATCH($C442,'DEQ Pollutant List'!$A$7:$A$611,0))),"")</f>
        <v/>
      </c>
    </row>
    <row r="443" spans="1:15" ht="15" x14ac:dyDescent="0.25">
      <c r="A443" s="113"/>
      <c r="B443" s="71"/>
      <c r="C443" s="114"/>
      <c r="D443" s="84" t="str">
        <f>IFERROR(IF(C443="No CAS","",INDEX('DEQ Pollutant List'!$B$7:$B$611,MATCH('3. Pollutant Emissions - EF'!C443,'DEQ Pollutant List'!$A$7:$A$611,0))),"")</f>
        <v/>
      </c>
      <c r="E443" s="117"/>
      <c r="F443" s="118"/>
      <c r="G443" s="117"/>
      <c r="H443" s="118"/>
      <c r="I443" s="119"/>
      <c r="J443" s="79"/>
      <c r="K443" s="88"/>
      <c r="L443" s="120"/>
      <c r="M443" s="71">
        <f>IF(ISBLANK($B443),_xlfn.XLOOKUP($A443,'2. TEUs &amp; Activities - EF'!$A$9:$A$190,'2. TEUs &amp; Activities - EF'!$J$9:$J$190),_xlfn.XLOOKUP($B443,'2. TEUs &amp; Activities - EF'!$B$9:$B$190,'2. TEUs &amp; Activities - EF'!$J$9:$J$190))*'3. Pollutant Emissions - EF'!$I443*IF(OR(ISBLANK($E443),$G443="Yes"),1,$E443)*IF($H443="Yes",1,(1-$F443))</f>
        <v>0</v>
      </c>
      <c r="N443" s="113">
        <f>IF(ISBLANK($B443),_xlfn.XLOOKUP($A443,'2. TEUs &amp; Activities - EF'!$A$9:$A$190,'2. TEUs &amp; Activities - EF'!$M$9:$M$190),_xlfn.XLOOKUP($B443,'2. TEUs &amp; Activities - EF'!$B$9:$B$190,'2. TEUs &amp; Activities - EF'!$M$9:$M$190))*'3. Pollutant Emissions - EF'!$J443*IF(OR(ISBLANK($E443),$G443="Yes"),1,$E443)*IF($H443="Yes",1,(1-$F443))</f>
        <v>0</v>
      </c>
      <c r="O443" s="123" t="str">
        <f>IFERROR(IF(OR($C443="",$C443="No CAS"),INDEX('DEQ Pollutant List'!$D$7:$D$611,MATCH($D443,'DEQ Pollutant List'!$B$7:$B$611,0)),INDEX('DEQ Pollutant List'!$D$7:$D$611,MATCH($C443,'DEQ Pollutant List'!$A$7:$A$611,0))),"")</f>
        <v/>
      </c>
    </row>
    <row r="444" spans="1:15" ht="15" x14ac:dyDescent="0.25">
      <c r="A444" s="113"/>
      <c r="B444" s="71"/>
      <c r="C444" s="114"/>
      <c r="D444" s="84" t="str">
        <f>IFERROR(IF(C444="No CAS","",INDEX('DEQ Pollutant List'!$B$7:$B$611,MATCH('3. Pollutant Emissions - EF'!C444,'DEQ Pollutant List'!$A$7:$A$611,0))),"")</f>
        <v/>
      </c>
      <c r="E444" s="117"/>
      <c r="F444" s="118"/>
      <c r="G444" s="117"/>
      <c r="H444" s="118"/>
      <c r="I444" s="119"/>
      <c r="J444" s="79"/>
      <c r="K444" s="88"/>
      <c r="L444" s="120"/>
      <c r="M444" s="71">
        <f>IF(ISBLANK($B444),_xlfn.XLOOKUP($A444,'2. TEUs &amp; Activities - EF'!$A$9:$A$190,'2. TEUs &amp; Activities - EF'!$J$9:$J$190),_xlfn.XLOOKUP($B444,'2. TEUs &amp; Activities - EF'!$B$9:$B$190,'2. TEUs &amp; Activities - EF'!$J$9:$J$190))*'3. Pollutant Emissions - EF'!$I444*IF(OR(ISBLANK($E444),$G444="Yes"),1,$E444)*IF($H444="Yes",1,(1-$F444))</f>
        <v>0</v>
      </c>
      <c r="N444" s="113">
        <f>IF(ISBLANK($B444),_xlfn.XLOOKUP($A444,'2. TEUs &amp; Activities - EF'!$A$9:$A$190,'2. TEUs &amp; Activities - EF'!$M$9:$M$190),_xlfn.XLOOKUP($B444,'2. TEUs &amp; Activities - EF'!$B$9:$B$190,'2. TEUs &amp; Activities - EF'!$M$9:$M$190))*'3. Pollutant Emissions - EF'!$J444*IF(OR(ISBLANK($E444),$G444="Yes"),1,$E444)*IF($H444="Yes",1,(1-$F444))</f>
        <v>0</v>
      </c>
      <c r="O444" s="123" t="str">
        <f>IFERROR(IF(OR($C444="",$C444="No CAS"),INDEX('DEQ Pollutant List'!$D$7:$D$611,MATCH($D444,'DEQ Pollutant List'!$B$7:$B$611,0)),INDEX('DEQ Pollutant List'!$D$7:$D$611,MATCH($C444,'DEQ Pollutant List'!$A$7:$A$611,0))),"")</f>
        <v/>
      </c>
    </row>
    <row r="445" spans="1:15" ht="15" x14ac:dyDescent="0.25">
      <c r="A445" s="113"/>
      <c r="B445" s="71"/>
      <c r="C445" s="114"/>
      <c r="D445" s="84" t="str">
        <f>IFERROR(IF(C445="No CAS","",INDEX('DEQ Pollutant List'!$B$7:$B$611,MATCH('3. Pollutant Emissions - EF'!C445,'DEQ Pollutant List'!$A$7:$A$611,0))),"")</f>
        <v/>
      </c>
      <c r="E445" s="117"/>
      <c r="F445" s="118"/>
      <c r="G445" s="117"/>
      <c r="H445" s="118"/>
      <c r="I445" s="119"/>
      <c r="J445" s="79"/>
      <c r="K445" s="88"/>
      <c r="L445" s="120"/>
      <c r="M445" s="71">
        <f>IF(ISBLANK($B445),_xlfn.XLOOKUP($A445,'2. TEUs &amp; Activities - EF'!$A$9:$A$190,'2. TEUs &amp; Activities - EF'!$J$9:$J$190),_xlfn.XLOOKUP($B445,'2. TEUs &amp; Activities - EF'!$B$9:$B$190,'2. TEUs &amp; Activities - EF'!$J$9:$J$190))*'3. Pollutant Emissions - EF'!$I445*IF(OR(ISBLANK($E445),$G445="Yes"),1,$E445)*IF($H445="Yes",1,(1-$F445))</f>
        <v>0</v>
      </c>
      <c r="N445" s="113">
        <f>IF(ISBLANK($B445),_xlfn.XLOOKUP($A445,'2. TEUs &amp; Activities - EF'!$A$9:$A$190,'2. TEUs &amp; Activities - EF'!$M$9:$M$190),_xlfn.XLOOKUP($B445,'2. TEUs &amp; Activities - EF'!$B$9:$B$190,'2. TEUs &amp; Activities - EF'!$M$9:$M$190))*'3. Pollutant Emissions - EF'!$J445*IF(OR(ISBLANK($E445),$G445="Yes"),1,$E445)*IF($H445="Yes",1,(1-$F445))</f>
        <v>0</v>
      </c>
      <c r="O445" s="123" t="str">
        <f>IFERROR(IF(OR($C445="",$C445="No CAS"),INDEX('DEQ Pollutant List'!$D$7:$D$611,MATCH($D445,'DEQ Pollutant List'!$B$7:$B$611,0)),INDEX('DEQ Pollutant List'!$D$7:$D$611,MATCH($C445,'DEQ Pollutant List'!$A$7:$A$611,0))),"")</f>
        <v/>
      </c>
    </row>
    <row r="446" spans="1:15" ht="15" x14ac:dyDescent="0.25">
      <c r="A446" s="113"/>
      <c r="B446" s="71"/>
      <c r="C446" s="114"/>
      <c r="D446" s="84" t="str">
        <f>IFERROR(IF(C446="No CAS","",INDEX('DEQ Pollutant List'!$B$7:$B$611,MATCH('3. Pollutant Emissions - EF'!C446,'DEQ Pollutant List'!$A$7:$A$611,0))),"")</f>
        <v/>
      </c>
      <c r="E446" s="117"/>
      <c r="F446" s="118"/>
      <c r="G446" s="117"/>
      <c r="H446" s="118"/>
      <c r="I446" s="119"/>
      <c r="J446" s="79"/>
      <c r="K446" s="88"/>
      <c r="L446" s="120"/>
      <c r="M446" s="71">
        <f>IF(ISBLANK($B446),_xlfn.XLOOKUP($A446,'2. TEUs &amp; Activities - EF'!$A$9:$A$190,'2. TEUs &amp; Activities - EF'!$J$9:$J$190),_xlfn.XLOOKUP($B446,'2. TEUs &amp; Activities - EF'!$B$9:$B$190,'2. TEUs &amp; Activities - EF'!$J$9:$J$190))*'3. Pollutant Emissions - EF'!$I446*IF(OR(ISBLANK($E446),$G446="Yes"),1,$E446)*IF($H446="Yes",1,(1-$F446))</f>
        <v>0</v>
      </c>
      <c r="N446" s="113">
        <f>IF(ISBLANK($B446),_xlfn.XLOOKUP($A446,'2. TEUs &amp; Activities - EF'!$A$9:$A$190,'2. TEUs &amp; Activities - EF'!$M$9:$M$190),_xlfn.XLOOKUP($B446,'2. TEUs &amp; Activities - EF'!$B$9:$B$190,'2. TEUs &amp; Activities - EF'!$M$9:$M$190))*'3. Pollutant Emissions - EF'!$J446*IF(OR(ISBLANK($E446),$G446="Yes"),1,$E446)*IF($H446="Yes",1,(1-$F446))</f>
        <v>0</v>
      </c>
      <c r="O446" s="123" t="str">
        <f>IFERROR(IF(OR($C446="",$C446="No CAS"),INDEX('DEQ Pollutant List'!$D$7:$D$611,MATCH($D446,'DEQ Pollutant List'!$B$7:$B$611,0)),INDEX('DEQ Pollutant List'!$D$7:$D$611,MATCH($C446,'DEQ Pollutant List'!$A$7:$A$611,0))),"")</f>
        <v/>
      </c>
    </row>
    <row r="447" spans="1:15" ht="15" x14ac:dyDescent="0.25">
      <c r="A447" s="113"/>
      <c r="B447" s="71"/>
      <c r="C447" s="114"/>
      <c r="D447" s="84" t="str">
        <f>IFERROR(IF(C447="No CAS","",INDEX('DEQ Pollutant List'!$B$7:$B$611,MATCH('3. Pollutant Emissions - EF'!C447,'DEQ Pollutant List'!$A$7:$A$611,0))),"")</f>
        <v/>
      </c>
      <c r="E447" s="117"/>
      <c r="F447" s="118"/>
      <c r="G447" s="117"/>
      <c r="H447" s="118"/>
      <c r="I447" s="119"/>
      <c r="J447" s="79"/>
      <c r="K447" s="88"/>
      <c r="L447" s="120"/>
      <c r="M447" s="71">
        <f>IF(ISBLANK($B447),_xlfn.XLOOKUP($A447,'2. TEUs &amp; Activities - EF'!$A$9:$A$190,'2. TEUs &amp; Activities - EF'!$J$9:$J$190),_xlfn.XLOOKUP($B447,'2. TEUs &amp; Activities - EF'!$B$9:$B$190,'2. TEUs &amp; Activities - EF'!$J$9:$J$190))*'3. Pollutant Emissions - EF'!$I447*IF(OR(ISBLANK($E447),$G447="Yes"),1,$E447)*IF($H447="Yes",1,(1-$F447))</f>
        <v>0</v>
      </c>
      <c r="N447" s="113">
        <f>IF(ISBLANK($B447),_xlfn.XLOOKUP($A447,'2. TEUs &amp; Activities - EF'!$A$9:$A$190,'2. TEUs &amp; Activities - EF'!$M$9:$M$190),_xlfn.XLOOKUP($B447,'2. TEUs &amp; Activities - EF'!$B$9:$B$190,'2. TEUs &amp; Activities - EF'!$M$9:$M$190))*'3. Pollutant Emissions - EF'!$J447*IF(OR(ISBLANK($E447),$G447="Yes"),1,$E447)*IF($H447="Yes",1,(1-$F447))</f>
        <v>0</v>
      </c>
      <c r="O447" s="123" t="str">
        <f>IFERROR(IF(OR($C447="",$C447="No CAS"),INDEX('DEQ Pollutant List'!$D$7:$D$611,MATCH($D447,'DEQ Pollutant List'!$B$7:$B$611,0)),INDEX('DEQ Pollutant List'!$D$7:$D$611,MATCH($C447,'DEQ Pollutant List'!$A$7:$A$611,0))),"")</f>
        <v/>
      </c>
    </row>
    <row r="448" spans="1:15" ht="15" x14ac:dyDescent="0.25">
      <c r="A448" s="113"/>
      <c r="B448" s="71"/>
      <c r="C448" s="114"/>
      <c r="D448" s="84" t="str">
        <f>IFERROR(IF(C448="No CAS","",INDEX('DEQ Pollutant List'!$B$7:$B$611,MATCH('3. Pollutant Emissions - EF'!C448,'DEQ Pollutant List'!$A$7:$A$611,0))),"")</f>
        <v/>
      </c>
      <c r="E448" s="117"/>
      <c r="F448" s="118"/>
      <c r="G448" s="117"/>
      <c r="H448" s="118"/>
      <c r="I448" s="119"/>
      <c r="J448" s="79"/>
      <c r="K448" s="88"/>
      <c r="L448" s="120"/>
      <c r="M448" s="71">
        <f>IF(ISBLANK($B448),_xlfn.XLOOKUP($A448,'2. TEUs &amp; Activities - EF'!$A$9:$A$190,'2. TEUs &amp; Activities - EF'!$J$9:$J$190),_xlfn.XLOOKUP($B448,'2. TEUs &amp; Activities - EF'!$B$9:$B$190,'2. TEUs &amp; Activities - EF'!$J$9:$J$190))*'3. Pollutant Emissions - EF'!$I448*IF(OR(ISBLANK($E448),$G448="Yes"),1,$E448)*IF($H448="Yes",1,(1-$F448))</f>
        <v>0</v>
      </c>
      <c r="N448" s="113">
        <f>IF(ISBLANK($B448),_xlfn.XLOOKUP($A448,'2. TEUs &amp; Activities - EF'!$A$9:$A$190,'2. TEUs &amp; Activities - EF'!$M$9:$M$190),_xlfn.XLOOKUP($B448,'2. TEUs &amp; Activities - EF'!$B$9:$B$190,'2. TEUs &amp; Activities - EF'!$M$9:$M$190))*'3. Pollutant Emissions - EF'!$J448*IF(OR(ISBLANK($E448),$G448="Yes"),1,$E448)*IF($H448="Yes",1,(1-$F448))</f>
        <v>0</v>
      </c>
      <c r="O448" s="123" t="str">
        <f>IFERROR(IF(OR($C448="",$C448="No CAS"),INDEX('DEQ Pollutant List'!$D$7:$D$611,MATCH($D448,'DEQ Pollutant List'!$B$7:$B$611,0)),INDEX('DEQ Pollutant List'!$D$7:$D$611,MATCH($C448,'DEQ Pollutant List'!$A$7:$A$611,0))),"")</f>
        <v/>
      </c>
    </row>
    <row r="449" spans="1:15" ht="15" x14ac:dyDescent="0.25">
      <c r="A449" s="113"/>
      <c r="B449" s="71"/>
      <c r="C449" s="114"/>
      <c r="D449" s="84" t="str">
        <f>IFERROR(IF(C449="No CAS","",INDEX('DEQ Pollutant List'!$B$7:$B$611,MATCH('3. Pollutant Emissions - EF'!C449,'DEQ Pollutant List'!$A$7:$A$611,0))),"")</f>
        <v/>
      </c>
      <c r="E449" s="117"/>
      <c r="F449" s="118"/>
      <c r="G449" s="117"/>
      <c r="H449" s="118"/>
      <c r="I449" s="119"/>
      <c r="J449" s="79"/>
      <c r="K449" s="88"/>
      <c r="L449" s="120"/>
      <c r="M449" s="71">
        <f>IF(ISBLANK($B449),_xlfn.XLOOKUP($A449,'2. TEUs &amp; Activities - EF'!$A$9:$A$190,'2. TEUs &amp; Activities - EF'!$J$9:$J$190),_xlfn.XLOOKUP($B449,'2. TEUs &amp; Activities - EF'!$B$9:$B$190,'2. TEUs &amp; Activities - EF'!$J$9:$J$190))*'3. Pollutant Emissions - EF'!$I449*IF(OR(ISBLANK($E449),$G449="Yes"),1,$E449)*IF($H449="Yes",1,(1-$F449))</f>
        <v>0</v>
      </c>
      <c r="N449" s="113">
        <f>IF(ISBLANK($B449),_xlfn.XLOOKUP($A449,'2. TEUs &amp; Activities - EF'!$A$9:$A$190,'2. TEUs &amp; Activities - EF'!$M$9:$M$190),_xlfn.XLOOKUP($B449,'2. TEUs &amp; Activities - EF'!$B$9:$B$190,'2. TEUs &amp; Activities - EF'!$M$9:$M$190))*'3. Pollutant Emissions - EF'!$J449*IF(OR(ISBLANK($E449),$G449="Yes"),1,$E449)*IF($H449="Yes",1,(1-$F449))</f>
        <v>0</v>
      </c>
      <c r="O449" s="123" t="str">
        <f>IFERROR(IF(OR($C449="",$C449="No CAS"),INDEX('DEQ Pollutant List'!$D$7:$D$611,MATCH($D449,'DEQ Pollutant List'!$B$7:$B$611,0)),INDEX('DEQ Pollutant List'!$D$7:$D$611,MATCH($C449,'DEQ Pollutant List'!$A$7:$A$611,0))),"")</f>
        <v/>
      </c>
    </row>
    <row r="450" spans="1:15" ht="15" x14ac:dyDescent="0.25">
      <c r="A450" s="113"/>
      <c r="B450" s="71"/>
      <c r="C450" s="114"/>
      <c r="D450" s="84" t="str">
        <f>IFERROR(IF(C450="No CAS","",INDEX('DEQ Pollutant List'!$B$7:$B$611,MATCH('3. Pollutant Emissions - EF'!C450,'DEQ Pollutant List'!$A$7:$A$611,0))),"")</f>
        <v/>
      </c>
      <c r="E450" s="117"/>
      <c r="F450" s="118"/>
      <c r="G450" s="117"/>
      <c r="H450" s="118"/>
      <c r="I450" s="119"/>
      <c r="J450" s="79"/>
      <c r="K450" s="88"/>
      <c r="L450" s="120"/>
      <c r="M450" s="71">
        <f>IF(ISBLANK($B450),_xlfn.XLOOKUP($A450,'2. TEUs &amp; Activities - EF'!$A$9:$A$190,'2. TEUs &amp; Activities - EF'!$J$9:$J$190),_xlfn.XLOOKUP($B450,'2. TEUs &amp; Activities - EF'!$B$9:$B$190,'2. TEUs &amp; Activities - EF'!$J$9:$J$190))*'3. Pollutant Emissions - EF'!$I450*IF(OR(ISBLANK($E450),$G450="Yes"),1,$E450)*IF($H450="Yes",1,(1-$F450))</f>
        <v>0</v>
      </c>
      <c r="N450" s="113">
        <f>IF(ISBLANK($B450),_xlfn.XLOOKUP($A450,'2. TEUs &amp; Activities - EF'!$A$9:$A$190,'2. TEUs &amp; Activities - EF'!$M$9:$M$190),_xlfn.XLOOKUP($B450,'2. TEUs &amp; Activities - EF'!$B$9:$B$190,'2. TEUs &amp; Activities - EF'!$M$9:$M$190))*'3. Pollutant Emissions - EF'!$J450*IF(OR(ISBLANK($E450),$G450="Yes"),1,$E450)*IF($H450="Yes",1,(1-$F450))</f>
        <v>0</v>
      </c>
      <c r="O450" s="123" t="str">
        <f>IFERROR(IF(OR($C450="",$C450="No CAS"),INDEX('DEQ Pollutant List'!$D$7:$D$611,MATCH($D450,'DEQ Pollutant List'!$B$7:$B$611,0)),INDEX('DEQ Pollutant List'!$D$7:$D$611,MATCH($C450,'DEQ Pollutant List'!$A$7:$A$611,0))),"")</f>
        <v/>
      </c>
    </row>
    <row r="451" spans="1:15" ht="15" x14ac:dyDescent="0.25">
      <c r="A451" s="113"/>
      <c r="B451" s="71"/>
      <c r="C451" s="114"/>
      <c r="D451" s="84" t="str">
        <f>IFERROR(IF(C451="No CAS","",INDEX('DEQ Pollutant List'!$B$7:$B$611,MATCH('3. Pollutant Emissions - EF'!C451,'DEQ Pollutant List'!$A$7:$A$611,0))),"")</f>
        <v/>
      </c>
      <c r="E451" s="117"/>
      <c r="F451" s="118"/>
      <c r="G451" s="117"/>
      <c r="H451" s="118"/>
      <c r="I451" s="119"/>
      <c r="J451" s="79"/>
      <c r="K451" s="88"/>
      <c r="L451" s="120"/>
      <c r="M451" s="71">
        <f>IF(ISBLANK($B451),_xlfn.XLOOKUP($A451,'2. TEUs &amp; Activities - EF'!$A$9:$A$190,'2. TEUs &amp; Activities - EF'!$J$9:$J$190),_xlfn.XLOOKUP($B451,'2. TEUs &amp; Activities - EF'!$B$9:$B$190,'2. TEUs &amp; Activities - EF'!$J$9:$J$190))*'3. Pollutant Emissions - EF'!$I451*IF(OR(ISBLANK($E451),$G451="Yes"),1,$E451)*IF($H451="Yes",1,(1-$F451))</f>
        <v>0</v>
      </c>
      <c r="N451" s="113">
        <f>IF(ISBLANK($B451),_xlfn.XLOOKUP($A451,'2. TEUs &amp; Activities - EF'!$A$9:$A$190,'2. TEUs &amp; Activities - EF'!$M$9:$M$190),_xlfn.XLOOKUP($B451,'2. TEUs &amp; Activities - EF'!$B$9:$B$190,'2. TEUs &amp; Activities - EF'!$M$9:$M$190))*'3. Pollutant Emissions - EF'!$J451*IF(OR(ISBLANK($E451),$G451="Yes"),1,$E451)*IF($H451="Yes",1,(1-$F451))</f>
        <v>0</v>
      </c>
      <c r="O451" s="123" t="str">
        <f>IFERROR(IF(OR($C451="",$C451="No CAS"),INDEX('DEQ Pollutant List'!$D$7:$D$611,MATCH($D451,'DEQ Pollutant List'!$B$7:$B$611,0)),INDEX('DEQ Pollutant List'!$D$7:$D$611,MATCH($C451,'DEQ Pollutant List'!$A$7:$A$611,0))),"")</f>
        <v/>
      </c>
    </row>
    <row r="452" spans="1:15" ht="15" x14ac:dyDescent="0.25">
      <c r="A452" s="113"/>
      <c r="B452" s="71"/>
      <c r="C452" s="114"/>
      <c r="D452" s="84" t="str">
        <f>IFERROR(IF(C452="No CAS","",INDEX('DEQ Pollutant List'!$B$7:$B$611,MATCH('3. Pollutant Emissions - EF'!C452,'DEQ Pollutant List'!$A$7:$A$611,0))),"")</f>
        <v/>
      </c>
      <c r="E452" s="117"/>
      <c r="F452" s="118"/>
      <c r="G452" s="117"/>
      <c r="H452" s="118"/>
      <c r="I452" s="119"/>
      <c r="J452" s="79"/>
      <c r="K452" s="88"/>
      <c r="L452" s="120"/>
      <c r="M452" s="71">
        <f>IF(ISBLANK($B452),_xlfn.XLOOKUP($A452,'2. TEUs &amp; Activities - EF'!$A$9:$A$190,'2. TEUs &amp; Activities - EF'!$J$9:$J$190),_xlfn.XLOOKUP($B452,'2. TEUs &amp; Activities - EF'!$B$9:$B$190,'2. TEUs &amp; Activities - EF'!$J$9:$J$190))*'3. Pollutant Emissions - EF'!$I452*IF(OR(ISBLANK($E452),$G452="Yes"),1,$E452)*IF($H452="Yes",1,(1-$F452))</f>
        <v>0</v>
      </c>
      <c r="N452" s="113">
        <f>IF(ISBLANK($B452),_xlfn.XLOOKUP($A452,'2. TEUs &amp; Activities - EF'!$A$9:$A$190,'2. TEUs &amp; Activities - EF'!$M$9:$M$190),_xlfn.XLOOKUP($B452,'2. TEUs &amp; Activities - EF'!$B$9:$B$190,'2. TEUs &amp; Activities - EF'!$M$9:$M$190))*'3. Pollutant Emissions - EF'!$J452*IF(OR(ISBLANK($E452),$G452="Yes"),1,$E452)*IF($H452="Yes",1,(1-$F452))</f>
        <v>0</v>
      </c>
      <c r="O452" s="123" t="str">
        <f>IFERROR(IF(OR($C452="",$C452="No CAS"),INDEX('DEQ Pollutant List'!$D$7:$D$611,MATCH($D452,'DEQ Pollutant List'!$B$7:$B$611,0)),INDEX('DEQ Pollutant List'!$D$7:$D$611,MATCH($C452,'DEQ Pollutant List'!$A$7:$A$611,0))),"")</f>
        <v/>
      </c>
    </row>
    <row r="453" spans="1:15" ht="15" x14ac:dyDescent="0.25">
      <c r="A453" s="113"/>
      <c r="B453" s="71"/>
      <c r="C453" s="114"/>
      <c r="D453" s="84" t="str">
        <f>IFERROR(IF(C453="No CAS","",INDEX('DEQ Pollutant List'!$B$7:$B$611,MATCH('3. Pollutant Emissions - EF'!C453,'DEQ Pollutant List'!$A$7:$A$611,0))),"")</f>
        <v/>
      </c>
      <c r="E453" s="117"/>
      <c r="F453" s="118"/>
      <c r="G453" s="117"/>
      <c r="H453" s="118"/>
      <c r="I453" s="119"/>
      <c r="J453" s="79"/>
      <c r="K453" s="88"/>
      <c r="L453" s="120"/>
      <c r="M453" s="71">
        <f>IF(ISBLANK($B453),_xlfn.XLOOKUP($A453,'2. TEUs &amp; Activities - EF'!$A$9:$A$190,'2. TEUs &amp; Activities - EF'!$J$9:$J$190),_xlfn.XLOOKUP($B453,'2. TEUs &amp; Activities - EF'!$B$9:$B$190,'2. TEUs &amp; Activities - EF'!$J$9:$J$190))*'3. Pollutant Emissions - EF'!$I453*IF(OR(ISBLANK($E453),$G453="Yes"),1,$E453)*IF($H453="Yes",1,(1-$F453))</f>
        <v>0</v>
      </c>
      <c r="N453" s="113">
        <f>IF(ISBLANK($B453),_xlfn.XLOOKUP($A453,'2. TEUs &amp; Activities - EF'!$A$9:$A$190,'2. TEUs &amp; Activities - EF'!$M$9:$M$190),_xlfn.XLOOKUP($B453,'2. TEUs &amp; Activities - EF'!$B$9:$B$190,'2. TEUs &amp; Activities - EF'!$M$9:$M$190))*'3. Pollutant Emissions - EF'!$J453*IF(OR(ISBLANK($E453),$G453="Yes"),1,$E453)*IF($H453="Yes",1,(1-$F453))</f>
        <v>0</v>
      </c>
      <c r="O453" s="123" t="str">
        <f>IFERROR(IF(OR($C453="",$C453="No CAS"),INDEX('DEQ Pollutant List'!$D$7:$D$611,MATCH($D453,'DEQ Pollutant List'!$B$7:$B$611,0)),INDEX('DEQ Pollutant List'!$D$7:$D$611,MATCH($C453,'DEQ Pollutant List'!$A$7:$A$611,0))),"")</f>
        <v/>
      </c>
    </row>
    <row r="454" spans="1:15" ht="15" x14ac:dyDescent="0.25">
      <c r="A454" s="113"/>
      <c r="B454" s="71"/>
      <c r="C454" s="114"/>
      <c r="D454" s="84" t="str">
        <f>IFERROR(IF(C454="No CAS","",INDEX('DEQ Pollutant List'!$B$7:$B$611,MATCH('3. Pollutant Emissions - EF'!C454,'DEQ Pollutant List'!$A$7:$A$611,0))),"")</f>
        <v/>
      </c>
      <c r="E454" s="117"/>
      <c r="F454" s="118"/>
      <c r="G454" s="117"/>
      <c r="H454" s="118"/>
      <c r="I454" s="119"/>
      <c r="J454" s="79"/>
      <c r="K454" s="88"/>
      <c r="L454" s="120"/>
      <c r="M454" s="71">
        <f>IF(ISBLANK($B454),_xlfn.XLOOKUP($A454,'2. TEUs &amp; Activities - EF'!$A$9:$A$190,'2. TEUs &amp; Activities - EF'!$J$9:$J$190),_xlfn.XLOOKUP($B454,'2. TEUs &amp; Activities - EF'!$B$9:$B$190,'2. TEUs &amp; Activities - EF'!$J$9:$J$190))*'3. Pollutant Emissions - EF'!$I454*IF(OR(ISBLANK($E454),$G454="Yes"),1,$E454)*IF($H454="Yes",1,(1-$F454))</f>
        <v>0</v>
      </c>
      <c r="N454" s="113">
        <f>IF(ISBLANK($B454),_xlfn.XLOOKUP($A454,'2. TEUs &amp; Activities - EF'!$A$9:$A$190,'2. TEUs &amp; Activities - EF'!$M$9:$M$190),_xlfn.XLOOKUP($B454,'2. TEUs &amp; Activities - EF'!$B$9:$B$190,'2. TEUs &amp; Activities - EF'!$M$9:$M$190))*'3. Pollutant Emissions - EF'!$J454*IF(OR(ISBLANK($E454),$G454="Yes"),1,$E454)*IF($H454="Yes",1,(1-$F454))</f>
        <v>0</v>
      </c>
      <c r="O454" s="123" t="str">
        <f>IFERROR(IF(OR($C454="",$C454="No CAS"),INDEX('DEQ Pollutant List'!$D$7:$D$611,MATCH($D454,'DEQ Pollutant List'!$B$7:$B$611,0)),INDEX('DEQ Pollutant List'!$D$7:$D$611,MATCH($C454,'DEQ Pollutant List'!$A$7:$A$611,0))),"")</f>
        <v/>
      </c>
    </row>
    <row r="455" spans="1:15" ht="15" x14ac:dyDescent="0.25">
      <c r="A455" s="113"/>
      <c r="B455" s="71"/>
      <c r="C455" s="114"/>
      <c r="D455" s="84" t="str">
        <f>IFERROR(IF(C455="No CAS","",INDEX('DEQ Pollutant List'!$B$7:$B$611,MATCH('3. Pollutant Emissions - EF'!C455,'DEQ Pollutant List'!$A$7:$A$611,0))),"")</f>
        <v/>
      </c>
      <c r="E455" s="117"/>
      <c r="F455" s="118"/>
      <c r="G455" s="117"/>
      <c r="H455" s="118"/>
      <c r="I455" s="119"/>
      <c r="J455" s="79"/>
      <c r="K455" s="88"/>
      <c r="L455" s="120"/>
      <c r="M455" s="71">
        <f>IF(ISBLANK($B455),_xlfn.XLOOKUP($A455,'2. TEUs &amp; Activities - EF'!$A$9:$A$190,'2. TEUs &amp; Activities - EF'!$J$9:$J$190),_xlfn.XLOOKUP($B455,'2. TEUs &amp; Activities - EF'!$B$9:$B$190,'2. TEUs &amp; Activities - EF'!$J$9:$J$190))*'3. Pollutant Emissions - EF'!$I455*IF(OR(ISBLANK($E455),$G455="Yes"),1,$E455)*IF($H455="Yes",1,(1-$F455))</f>
        <v>0</v>
      </c>
      <c r="N455" s="113">
        <f>IF(ISBLANK($B455),_xlfn.XLOOKUP($A455,'2. TEUs &amp; Activities - EF'!$A$9:$A$190,'2. TEUs &amp; Activities - EF'!$M$9:$M$190),_xlfn.XLOOKUP($B455,'2. TEUs &amp; Activities - EF'!$B$9:$B$190,'2. TEUs &amp; Activities - EF'!$M$9:$M$190))*'3. Pollutant Emissions - EF'!$J455*IF(OR(ISBLANK($E455),$G455="Yes"),1,$E455)*IF($H455="Yes",1,(1-$F455))</f>
        <v>0</v>
      </c>
      <c r="O455" s="123" t="str">
        <f>IFERROR(IF(OR($C455="",$C455="No CAS"),INDEX('DEQ Pollutant List'!$D$7:$D$611,MATCH($D455,'DEQ Pollutant List'!$B$7:$B$611,0)),INDEX('DEQ Pollutant List'!$D$7:$D$611,MATCH($C455,'DEQ Pollutant List'!$A$7:$A$611,0))),"")</f>
        <v/>
      </c>
    </row>
    <row r="456" spans="1:15" ht="15" x14ac:dyDescent="0.25">
      <c r="A456" s="113"/>
      <c r="B456" s="71"/>
      <c r="C456" s="114"/>
      <c r="D456" s="84" t="str">
        <f>IFERROR(IF(C456="No CAS","",INDEX('DEQ Pollutant List'!$B$7:$B$611,MATCH('3. Pollutant Emissions - EF'!C456,'DEQ Pollutant List'!$A$7:$A$611,0))),"")</f>
        <v/>
      </c>
      <c r="E456" s="117"/>
      <c r="F456" s="118"/>
      <c r="G456" s="117"/>
      <c r="H456" s="118"/>
      <c r="I456" s="119"/>
      <c r="J456" s="79"/>
      <c r="K456" s="88"/>
      <c r="L456" s="120"/>
      <c r="M456" s="71">
        <f>IF(ISBLANK($B456),_xlfn.XLOOKUP($A456,'2. TEUs &amp; Activities - EF'!$A$9:$A$190,'2. TEUs &amp; Activities - EF'!$J$9:$J$190),_xlfn.XLOOKUP($B456,'2. TEUs &amp; Activities - EF'!$B$9:$B$190,'2. TEUs &amp; Activities - EF'!$J$9:$J$190))*'3. Pollutant Emissions - EF'!$I456*IF(OR(ISBLANK($E456),$G456="Yes"),1,$E456)*IF($H456="Yes",1,(1-$F456))</f>
        <v>0</v>
      </c>
      <c r="N456" s="113">
        <f>IF(ISBLANK($B456),_xlfn.XLOOKUP($A456,'2. TEUs &amp; Activities - EF'!$A$9:$A$190,'2. TEUs &amp; Activities - EF'!$M$9:$M$190),_xlfn.XLOOKUP($B456,'2. TEUs &amp; Activities - EF'!$B$9:$B$190,'2. TEUs &amp; Activities - EF'!$M$9:$M$190))*'3. Pollutant Emissions - EF'!$J456*IF(OR(ISBLANK($E456),$G456="Yes"),1,$E456)*IF($H456="Yes",1,(1-$F456))</f>
        <v>0</v>
      </c>
      <c r="O456" s="123" t="str">
        <f>IFERROR(IF(OR($C456="",$C456="No CAS"),INDEX('DEQ Pollutant List'!$D$7:$D$611,MATCH($D456,'DEQ Pollutant List'!$B$7:$B$611,0)),INDEX('DEQ Pollutant List'!$D$7:$D$611,MATCH($C456,'DEQ Pollutant List'!$A$7:$A$611,0))),"")</f>
        <v/>
      </c>
    </row>
    <row r="457" spans="1:15" ht="15" x14ac:dyDescent="0.25">
      <c r="A457" s="113"/>
      <c r="B457" s="71"/>
      <c r="C457" s="114"/>
      <c r="D457" s="84" t="str">
        <f>IFERROR(IF(C457="No CAS","",INDEX('DEQ Pollutant List'!$B$7:$B$611,MATCH('3. Pollutant Emissions - EF'!C457,'DEQ Pollutant List'!$A$7:$A$611,0))),"")</f>
        <v/>
      </c>
      <c r="E457" s="117"/>
      <c r="F457" s="118"/>
      <c r="G457" s="117"/>
      <c r="H457" s="118"/>
      <c r="I457" s="119"/>
      <c r="J457" s="79"/>
      <c r="K457" s="88"/>
      <c r="L457" s="120"/>
      <c r="M457" s="71">
        <f>IF(ISBLANK($B457),_xlfn.XLOOKUP($A457,'2. TEUs &amp; Activities - EF'!$A$9:$A$190,'2. TEUs &amp; Activities - EF'!$J$9:$J$190),_xlfn.XLOOKUP($B457,'2. TEUs &amp; Activities - EF'!$B$9:$B$190,'2. TEUs &amp; Activities - EF'!$J$9:$J$190))*'3. Pollutant Emissions - EF'!$I457*IF(OR(ISBLANK($E457),$G457="Yes"),1,$E457)*IF($H457="Yes",1,(1-$F457))</f>
        <v>0</v>
      </c>
      <c r="N457" s="113">
        <f>IF(ISBLANK($B457),_xlfn.XLOOKUP($A457,'2. TEUs &amp; Activities - EF'!$A$9:$A$190,'2. TEUs &amp; Activities - EF'!$M$9:$M$190),_xlfn.XLOOKUP($B457,'2. TEUs &amp; Activities - EF'!$B$9:$B$190,'2. TEUs &amp; Activities - EF'!$M$9:$M$190))*'3. Pollutant Emissions - EF'!$J457*IF(OR(ISBLANK($E457),$G457="Yes"),1,$E457)*IF($H457="Yes",1,(1-$F457))</f>
        <v>0</v>
      </c>
      <c r="O457" s="123" t="str">
        <f>IFERROR(IF(OR($C457="",$C457="No CAS"),INDEX('DEQ Pollutant List'!$D$7:$D$611,MATCH($D457,'DEQ Pollutant List'!$B$7:$B$611,0)),INDEX('DEQ Pollutant List'!$D$7:$D$611,MATCH($C457,'DEQ Pollutant List'!$A$7:$A$611,0))),"")</f>
        <v/>
      </c>
    </row>
    <row r="458" spans="1:15" ht="15" x14ac:dyDescent="0.25">
      <c r="A458" s="113"/>
      <c r="B458" s="71"/>
      <c r="C458" s="114"/>
      <c r="D458" s="84" t="str">
        <f>IFERROR(IF(C458="No CAS","",INDEX('DEQ Pollutant List'!$B$7:$B$611,MATCH('3. Pollutant Emissions - EF'!C458,'DEQ Pollutant List'!$A$7:$A$611,0))),"")</f>
        <v/>
      </c>
      <c r="E458" s="117"/>
      <c r="F458" s="118"/>
      <c r="G458" s="117"/>
      <c r="H458" s="118"/>
      <c r="I458" s="119"/>
      <c r="J458" s="79"/>
      <c r="K458" s="88"/>
      <c r="L458" s="120"/>
      <c r="M458" s="71">
        <f>IF(ISBLANK($B458),_xlfn.XLOOKUP($A458,'2. TEUs &amp; Activities - EF'!$A$9:$A$190,'2. TEUs &amp; Activities - EF'!$J$9:$J$190),_xlfn.XLOOKUP($B458,'2. TEUs &amp; Activities - EF'!$B$9:$B$190,'2. TEUs &amp; Activities - EF'!$J$9:$J$190))*'3. Pollutant Emissions - EF'!$I458*IF(OR(ISBLANK($E458),$G458="Yes"),1,$E458)*IF($H458="Yes",1,(1-$F458))</f>
        <v>0</v>
      </c>
      <c r="N458" s="113">
        <f>IF(ISBLANK($B458),_xlfn.XLOOKUP($A458,'2. TEUs &amp; Activities - EF'!$A$9:$A$190,'2. TEUs &amp; Activities - EF'!$M$9:$M$190),_xlfn.XLOOKUP($B458,'2. TEUs &amp; Activities - EF'!$B$9:$B$190,'2. TEUs &amp; Activities - EF'!$M$9:$M$190))*'3. Pollutant Emissions - EF'!$J458*IF(OR(ISBLANK($E458),$G458="Yes"),1,$E458)*IF($H458="Yes",1,(1-$F458))</f>
        <v>0</v>
      </c>
      <c r="O458" s="123" t="str">
        <f>IFERROR(IF(OR($C458="",$C458="No CAS"),INDEX('DEQ Pollutant List'!$D$7:$D$611,MATCH($D458,'DEQ Pollutant List'!$B$7:$B$611,0)),INDEX('DEQ Pollutant List'!$D$7:$D$611,MATCH($C458,'DEQ Pollutant List'!$A$7:$A$611,0))),"")</f>
        <v/>
      </c>
    </row>
    <row r="459" spans="1:15" ht="15" x14ac:dyDescent="0.25">
      <c r="A459" s="113"/>
      <c r="B459" s="71"/>
      <c r="C459" s="114"/>
      <c r="D459" s="84" t="str">
        <f>IFERROR(IF(C459="No CAS","",INDEX('DEQ Pollutant List'!$B$7:$B$611,MATCH('3. Pollutant Emissions - EF'!C459,'DEQ Pollutant List'!$A$7:$A$611,0))),"")</f>
        <v/>
      </c>
      <c r="E459" s="117"/>
      <c r="F459" s="118"/>
      <c r="G459" s="117"/>
      <c r="H459" s="118"/>
      <c r="I459" s="119"/>
      <c r="J459" s="79"/>
      <c r="K459" s="88"/>
      <c r="L459" s="120"/>
      <c r="M459" s="71">
        <f>IF(ISBLANK($B459),_xlfn.XLOOKUP($A459,'2. TEUs &amp; Activities - EF'!$A$9:$A$190,'2. TEUs &amp; Activities - EF'!$J$9:$J$190),_xlfn.XLOOKUP($B459,'2. TEUs &amp; Activities - EF'!$B$9:$B$190,'2. TEUs &amp; Activities - EF'!$J$9:$J$190))*'3. Pollutant Emissions - EF'!$I459*IF(OR(ISBLANK($E459),$G459="Yes"),1,$E459)*IF($H459="Yes",1,(1-$F459))</f>
        <v>0</v>
      </c>
      <c r="N459" s="113">
        <f>IF(ISBLANK($B459),_xlfn.XLOOKUP($A459,'2. TEUs &amp; Activities - EF'!$A$9:$A$190,'2. TEUs &amp; Activities - EF'!$M$9:$M$190),_xlfn.XLOOKUP($B459,'2. TEUs &amp; Activities - EF'!$B$9:$B$190,'2. TEUs &amp; Activities - EF'!$M$9:$M$190))*'3. Pollutant Emissions - EF'!$J459*IF(OR(ISBLANK($E459),$G459="Yes"),1,$E459)*IF($H459="Yes",1,(1-$F459))</f>
        <v>0</v>
      </c>
      <c r="O459" s="123" t="str">
        <f>IFERROR(IF(OR($C459="",$C459="No CAS"),INDEX('DEQ Pollutant List'!$D$7:$D$611,MATCH($D459,'DEQ Pollutant List'!$B$7:$B$611,0)),INDEX('DEQ Pollutant List'!$D$7:$D$611,MATCH($C459,'DEQ Pollutant List'!$A$7:$A$611,0))),"")</f>
        <v/>
      </c>
    </row>
    <row r="460" spans="1:15" ht="15" x14ac:dyDescent="0.25">
      <c r="A460" s="113"/>
      <c r="B460" s="71"/>
      <c r="C460" s="114"/>
      <c r="D460" s="84" t="str">
        <f>IFERROR(IF(C460="No CAS","",INDEX('DEQ Pollutant List'!$B$7:$B$611,MATCH('3. Pollutant Emissions - EF'!C460,'DEQ Pollutant List'!$A$7:$A$611,0))),"")</f>
        <v/>
      </c>
      <c r="E460" s="117"/>
      <c r="F460" s="118"/>
      <c r="G460" s="117"/>
      <c r="H460" s="118"/>
      <c r="I460" s="119"/>
      <c r="J460" s="79"/>
      <c r="K460" s="88"/>
      <c r="L460" s="120"/>
      <c r="M460" s="71">
        <f>IF(ISBLANK($B460),_xlfn.XLOOKUP($A460,'2. TEUs &amp; Activities - EF'!$A$9:$A$190,'2. TEUs &amp; Activities - EF'!$J$9:$J$190),_xlfn.XLOOKUP($B460,'2. TEUs &amp; Activities - EF'!$B$9:$B$190,'2. TEUs &amp; Activities - EF'!$J$9:$J$190))*'3. Pollutant Emissions - EF'!$I460*IF(OR(ISBLANK($E460),$G460="Yes"),1,$E460)*IF($H460="Yes",1,(1-$F460))</f>
        <v>0</v>
      </c>
      <c r="N460" s="113">
        <f>IF(ISBLANK($B460),_xlfn.XLOOKUP($A460,'2. TEUs &amp; Activities - EF'!$A$9:$A$190,'2. TEUs &amp; Activities - EF'!$M$9:$M$190),_xlfn.XLOOKUP($B460,'2. TEUs &amp; Activities - EF'!$B$9:$B$190,'2. TEUs &amp; Activities - EF'!$M$9:$M$190))*'3. Pollutant Emissions - EF'!$J460*IF(OR(ISBLANK($E460),$G460="Yes"),1,$E460)*IF($H460="Yes",1,(1-$F460))</f>
        <v>0</v>
      </c>
      <c r="O460" s="123" t="str">
        <f>IFERROR(IF(OR($C460="",$C460="No CAS"),INDEX('DEQ Pollutant List'!$D$7:$D$611,MATCH($D460,'DEQ Pollutant List'!$B$7:$B$611,0)),INDEX('DEQ Pollutant List'!$D$7:$D$611,MATCH($C460,'DEQ Pollutant List'!$A$7:$A$611,0))),"")</f>
        <v/>
      </c>
    </row>
    <row r="461" spans="1:15" ht="15" x14ac:dyDescent="0.25">
      <c r="A461" s="113"/>
      <c r="B461" s="71"/>
      <c r="C461" s="114"/>
      <c r="D461" s="84" t="str">
        <f>IFERROR(IF(C461="No CAS","",INDEX('DEQ Pollutant List'!$B$7:$B$611,MATCH('3. Pollutant Emissions - EF'!C461,'DEQ Pollutant List'!$A$7:$A$611,0))),"")</f>
        <v/>
      </c>
      <c r="E461" s="117"/>
      <c r="F461" s="118"/>
      <c r="G461" s="117"/>
      <c r="H461" s="118"/>
      <c r="I461" s="119"/>
      <c r="J461" s="79"/>
      <c r="K461" s="88"/>
      <c r="L461" s="120"/>
      <c r="M461" s="71">
        <f>IF(ISBLANK($B461),_xlfn.XLOOKUP($A461,'2. TEUs &amp; Activities - EF'!$A$9:$A$190,'2. TEUs &amp; Activities - EF'!$J$9:$J$190),_xlfn.XLOOKUP($B461,'2. TEUs &amp; Activities - EF'!$B$9:$B$190,'2. TEUs &amp; Activities - EF'!$J$9:$J$190))*'3. Pollutant Emissions - EF'!$I461*IF(OR(ISBLANK($E461),$G461="Yes"),1,$E461)*IF($H461="Yes",1,(1-$F461))</f>
        <v>0</v>
      </c>
      <c r="N461" s="113">
        <f>IF(ISBLANK($B461),_xlfn.XLOOKUP($A461,'2. TEUs &amp; Activities - EF'!$A$9:$A$190,'2. TEUs &amp; Activities - EF'!$M$9:$M$190),_xlfn.XLOOKUP($B461,'2. TEUs &amp; Activities - EF'!$B$9:$B$190,'2. TEUs &amp; Activities - EF'!$M$9:$M$190))*'3. Pollutant Emissions - EF'!$J461*IF(OR(ISBLANK($E461),$G461="Yes"),1,$E461)*IF($H461="Yes",1,(1-$F461))</f>
        <v>0</v>
      </c>
      <c r="O461" s="123" t="str">
        <f>IFERROR(IF(OR($C461="",$C461="No CAS"),INDEX('DEQ Pollutant List'!$D$7:$D$611,MATCH($D461,'DEQ Pollutant List'!$B$7:$B$611,0)),INDEX('DEQ Pollutant List'!$D$7:$D$611,MATCH($C461,'DEQ Pollutant List'!$A$7:$A$611,0))),"")</f>
        <v/>
      </c>
    </row>
    <row r="462" spans="1:15" ht="15" x14ac:dyDescent="0.25">
      <c r="A462" s="113"/>
      <c r="B462" s="71"/>
      <c r="C462" s="114"/>
      <c r="D462" s="84" t="str">
        <f>IFERROR(IF(C462="No CAS","",INDEX('DEQ Pollutant List'!$B$7:$B$611,MATCH('3. Pollutant Emissions - EF'!C462,'DEQ Pollutant List'!$A$7:$A$611,0))),"")</f>
        <v/>
      </c>
      <c r="E462" s="117"/>
      <c r="F462" s="118"/>
      <c r="G462" s="117"/>
      <c r="H462" s="118"/>
      <c r="I462" s="119"/>
      <c r="J462" s="79"/>
      <c r="K462" s="88"/>
      <c r="L462" s="120"/>
      <c r="M462" s="71">
        <f>IF(ISBLANK($B462),_xlfn.XLOOKUP($A462,'2. TEUs &amp; Activities - EF'!$A$9:$A$190,'2. TEUs &amp; Activities - EF'!$J$9:$J$190),_xlfn.XLOOKUP($B462,'2. TEUs &amp; Activities - EF'!$B$9:$B$190,'2. TEUs &amp; Activities - EF'!$J$9:$J$190))*'3. Pollutant Emissions - EF'!$I462*IF(OR(ISBLANK($E462),$G462="Yes"),1,$E462)*IF($H462="Yes",1,(1-$F462))</f>
        <v>0</v>
      </c>
      <c r="N462" s="113">
        <f>IF(ISBLANK($B462),_xlfn.XLOOKUP($A462,'2. TEUs &amp; Activities - EF'!$A$9:$A$190,'2. TEUs &amp; Activities - EF'!$M$9:$M$190),_xlfn.XLOOKUP($B462,'2. TEUs &amp; Activities - EF'!$B$9:$B$190,'2. TEUs &amp; Activities - EF'!$M$9:$M$190))*'3. Pollutant Emissions - EF'!$J462*IF(OR(ISBLANK($E462),$G462="Yes"),1,$E462)*IF($H462="Yes",1,(1-$F462))</f>
        <v>0</v>
      </c>
      <c r="O462" s="123" t="str">
        <f>IFERROR(IF(OR($C462="",$C462="No CAS"),INDEX('DEQ Pollutant List'!$D$7:$D$611,MATCH($D462,'DEQ Pollutant List'!$B$7:$B$611,0)),INDEX('DEQ Pollutant List'!$D$7:$D$611,MATCH($C462,'DEQ Pollutant List'!$A$7:$A$611,0))),"")</f>
        <v/>
      </c>
    </row>
    <row r="463" spans="1:15" ht="15" x14ac:dyDescent="0.25">
      <c r="A463" s="113"/>
      <c r="B463" s="71"/>
      <c r="C463" s="114"/>
      <c r="D463" s="84" t="str">
        <f>IFERROR(IF(C463="No CAS","",INDEX('DEQ Pollutant List'!$B$7:$B$611,MATCH('3. Pollutant Emissions - EF'!C463,'DEQ Pollutant List'!$A$7:$A$611,0))),"")</f>
        <v/>
      </c>
      <c r="E463" s="117"/>
      <c r="F463" s="118"/>
      <c r="G463" s="117"/>
      <c r="H463" s="118"/>
      <c r="I463" s="119"/>
      <c r="J463" s="79"/>
      <c r="K463" s="88"/>
      <c r="L463" s="120"/>
      <c r="M463" s="71">
        <f>IF(ISBLANK($B463),_xlfn.XLOOKUP($A463,'2. TEUs &amp; Activities - EF'!$A$9:$A$190,'2. TEUs &amp; Activities - EF'!$J$9:$J$190),_xlfn.XLOOKUP($B463,'2. TEUs &amp; Activities - EF'!$B$9:$B$190,'2. TEUs &amp; Activities - EF'!$J$9:$J$190))*'3. Pollutant Emissions - EF'!$I463*IF(OR(ISBLANK($E463),$G463="Yes"),1,$E463)*IF($H463="Yes",1,(1-$F463))</f>
        <v>0</v>
      </c>
      <c r="N463" s="113">
        <f>IF(ISBLANK($B463),_xlfn.XLOOKUP($A463,'2. TEUs &amp; Activities - EF'!$A$9:$A$190,'2. TEUs &amp; Activities - EF'!$M$9:$M$190),_xlfn.XLOOKUP($B463,'2. TEUs &amp; Activities - EF'!$B$9:$B$190,'2. TEUs &amp; Activities - EF'!$M$9:$M$190))*'3. Pollutant Emissions - EF'!$J463*IF(OR(ISBLANK($E463),$G463="Yes"),1,$E463)*IF($H463="Yes",1,(1-$F463))</f>
        <v>0</v>
      </c>
      <c r="O463" s="123" t="str">
        <f>IFERROR(IF(OR($C463="",$C463="No CAS"),INDEX('DEQ Pollutant List'!$D$7:$D$611,MATCH($D463,'DEQ Pollutant List'!$B$7:$B$611,0)),INDEX('DEQ Pollutant List'!$D$7:$D$611,MATCH($C463,'DEQ Pollutant List'!$A$7:$A$611,0))),"")</f>
        <v/>
      </c>
    </row>
    <row r="464" spans="1:15" ht="15" x14ac:dyDescent="0.25">
      <c r="A464" s="113"/>
      <c r="B464" s="71"/>
      <c r="C464" s="114"/>
      <c r="D464" s="84" t="str">
        <f>IFERROR(IF(C464="No CAS","",INDEX('DEQ Pollutant List'!$B$7:$B$611,MATCH('3. Pollutant Emissions - EF'!C464,'DEQ Pollutant List'!$A$7:$A$611,0))),"")</f>
        <v/>
      </c>
      <c r="E464" s="117"/>
      <c r="F464" s="118"/>
      <c r="G464" s="117"/>
      <c r="H464" s="118"/>
      <c r="I464" s="119"/>
      <c r="J464" s="79"/>
      <c r="K464" s="88"/>
      <c r="L464" s="120"/>
      <c r="M464" s="71">
        <f>IF(ISBLANK($B464),_xlfn.XLOOKUP($A464,'2. TEUs &amp; Activities - EF'!$A$9:$A$190,'2. TEUs &amp; Activities - EF'!$J$9:$J$190),_xlfn.XLOOKUP($B464,'2. TEUs &amp; Activities - EF'!$B$9:$B$190,'2. TEUs &amp; Activities - EF'!$J$9:$J$190))*'3. Pollutant Emissions - EF'!$I464*IF(OR(ISBLANK($E464),$G464="Yes"),1,$E464)*IF($H464="Yes",1,(1-$F464))</f>
        <v>0</v>
      </c>
      <c r="N464" s="113">
        <f>IF(ISBLANK($B464),_xlfn.XLOOKUP($A464,'2. TEUs &amp; Activities - EF'!$A$9:$A$190,'2. TEUs &amp; Activities - EF'!$M$9:$M$190),_xlfn.XLOOKUP($B464,'2. TEUs &amp; Activities - EF'!$B$9:$B$190,'2. TEUs &amp; Activities - EF'!$M$9:$M$190))*'3. Pollutant Emissions - EF'!$J464*IF(OR(ISBLANK($E464),$G464="Yes"),1,$E464)*IF($H464="Yes",1,(1-$F464))</f>
        <v>0</v>
      </c>
      <c r="O464" s="123" t="str">
        <f>IFERROR(IF(OR($C464="",$C464="No CAS"),INDEX('DEQ Pollutant List'!$D$7:$D$611,MATCH($D464,'DEQ Pollutant List'!$B$7:$B$611,0)),INDEX('DEQ Pollutant List'!$D$7:$D$611,MATCH($C464,'DEQ Pollutant List'!$A$7:$A$611,0))),"")</f>
        <v/>
      </c>
    </row>
    <row r="465" spans="1:15" ht="15" x14ac:dyDescent="0.25">
      <c r="A465" s="113"/>
      <c r="B465" s="71"/>
      <c r="C465" s="114"/>
      <c r="D465" s="84" t="str">
        <f>IFERROR(IF(C465="No CAS","",INDEX('DEQ Pollutant List'!$B$7:$B$611,MATCH('3. Pollutant Emissions - EF'!C465,'DEQ Pollutant List'!$A$7:$A$611,0))),"")</f>
        <v/>
      </c>
      <c r="E465" s="117"/>
      <c r="F465" s="118"/>
      <c r="G465" s="117"/>
      <c r="H465" s="118"/>
      <c r="I465" s="119"/>
      <c r="J465" s="79"/>
      <c r="K465" s="88"/>
      <c r="L465" s="120"/>
      <c r="M465" s="71">
        <f>IF(ISBLANK($B465),_xlfn.XLOOKUP($A465,'2. TEUs &amp; Activities - EF'!$A$9:$A$190,'2. TEUs &amp; Activities - EF'!$J$9:$J$190),_xlfn.XLOOKUP($B465,'2. TEUs &amp; Activities - EF'!$B$9:$B$190,'2. TEUs &amp; Activities - EF'!$J$9:$J$190))*'3. Pollutant Emissions - EF'!$I465*IF(OR(ISBLANK($E465),$G465="Yes"),1,$E465)*IF($H465="Yes",1,(1-$F465))</f>
        <v>0</v>
      </c>
      <c r="N465" s="113">
        <f>IF(ISBLANK($B465),_xlfn.XLOOKUP($A465,'2. TEUs &amp; Activities - EF'!$A$9:$A$190,'2. TEUs &amp; Activities - EF'!$M$9:$M$190),_xlfn.XLOOKUP($B465,'2. TEUs &amp; Activities - EF'!$B$9:$B$190,'2. TEUs &amp; Activities - EF'!$M$9:$M$190))*'3. Pollutant Emissions - EF'!$J465*IF(OR(ISBLANK($E465),$G465="Yes"),1,$E465)*IF($H465="Yes",1,(1-$F465))</f>
        <v>0</v>
      </c>
      <c r="O465" s="123" t="str">
        <f>IFERROR(IF(OR($C465="",$C465="No CAS"),INDEX('DEQ Pollutant List'!$D$7:$D$611,MATCH($D465,'DEQ Pollutant List'!$B$7:$B$611,0)),INDEX('DEQ Pollutant List'!$D$7:$D$611,MATCH($C465,'DEQ Pollutant List'!$A$7:$A$611,0))),"")</f>
        <v/>
      </c>
    </row>
    <row r="466" spans="1:15" ht="15" x14ac:dyDescent="0.25">
      <c r="A466" s="113"/>
      <c r="B466" s="71"/>
      <c r="C466" s="114"/>
      <c r="D466" s="84" t="str">
        <f>IFERROR(IF(C466="No CAS","",INDEX('DEQ Pollutant List'!$B$7:$B$611,MATCH('3. Pollutant Emissions - EF'!C466,'DEQ Pollutant List'!$A$7:$A$611,0))),"")</f>
        <v/>
      </c>
      <c r="E466" s="117"/>
      <c r="F466" s="118"/>
      <c r="G466" s="117"/>
      <c r="H466" s="118"/>
      <c r="I466" s="119"/>
      <c r="J466" s="79"/>
      <c r="K466" s="88"/>
      <c r="L466" s="120"/>
      <c r="M466" s="71">
        <f>IF(ISBLANK($B466),_xlfn.XLOOKUP($A466,'2. TEUs &amp; Activities - EF'!$A$9:$A$190,'2. TEUs &amp; Activities - EF'!$J$9:$J$190),_xlfn.XLOOKUP($B466,'2. TEUs &amp; Activities - EF'!$B$9:$B$190,'2. TEUs &amp; Activities - EF'!$J$9:$J$190))*'3. Pollutant Emissions - EF'!$I466*IF(OR(ISBLANK($E466),$G466="Yes"),1,$E466)*IF($H466="Yes",1,(1-$F466))</f>
        <v>0</v>
      </c>
      <c r="N466" s="113">
        <f>IF(ISBLANK($B466),_xlfn.XLOOKUP($A466,'2. TEUs &amp; Activities - EF'!$A$9:$A$190,'2. TEUs &amp; Activities - EF'!$M$9:$M$190),_xlfn.XLOOKUP($B466,'2. TEUs &amp; Activities - EF'!$B$9:$B$190,'2. TEUs &amp; Activities - EF'!$M$9:$M$190))*'3. Pollutant Emissions - EF'!$J466*IF(OR(ISBLANK($E466),$G466="Yes"),1,$E466)*IF($H466="Yes",1,(1-$F466))</f>
        <v>0</v>
      </c>
      <c r="O466" s="123" t="str">
        <f>IFERROR(IF(OR($C466="",$C466="No CAS"),INDEX('DEQ Pollutant List'!$D$7:$D$611,MATCH($D466,'DEQ Pollutant List'!$B$7:$B$611,0)),INDEX('DEQ Pollutant List'!$D$7:$D$611,MATCH($C466,'DEQ Pollutant List'!$A$7:$A$611,0))),"")</f>
        <v/>
      </c>
    </row>
    <row r="467" spans="1:15" ht="15" x14ac:dyDescent="0.25">
      <c r="A467" s="113"/>
      <c r="B467" s="71"/>
      <c r="C467" s="114"/>
      <c r="D467" s="84" t="str">
        <f>IFERROR(IF(C467="No CAS","",INDEX('DEQ Pollutant List'!$B$7:$B$611,MATCH('3. Pollutant Emissions - EF'!C467,'DEQ Pollutant List'!$A$7:$A$611,0))),"")</f>
        <v/>
      </c>
      <c r="E467" s="117"/>
      <c r="F467" s="118"/>
      <c r="G467" s="117"/>
      <c r="H467" s="118"/>
      <c r="I467" s="119"/>
      <c r="J467" s="79"/>
      <c r="K467" s="88"/>
      <c r="L467" s="120"/>
      <c r="M467" s="71">
        <f>IF(ISBLANK($B467),_xlfn.XLOOKUP($A467,'2. TEUs &amp; Activities - EF'!$A$9:$A$190,'2. TEUs &amp; Activities - EF'!$J$9:$J$190),_xlfn.XLOOKUP($B467,'2. TEUs &amp; Activities - EF'!$B$9:$B$190,'2. TEUs &amp; Activities - EF'!$J$9:$J$190))*'3. Pollutant Emissions - EF'!$I467*IF(OR(ISBLANK($E467),$G467="Yes"),1,$E467)*IF($H467="Yes",1,(1-$F467))</f>
        <v>0</v>
      </c>
      <c r="N467" s="113">
        <f>IF(ISBLANK($B467),_xlfn.XLOOKUP($A467,'2. TEUs &amp; Activities - EF'!$A$9:$A$190,'2. TEUs &amp; Activities - EF'!$M$9:$M$190),_xlfn.XLOOKUP($B467,'2. TEUs &amp; Activities - EF'!$B$9:$B$190,'2. TEUs &amp; Activities - EF'!$M$9:$M$190))*'3. Pollutant Emissions - EF'!$J467*IF(OR(ISBLANK($E467),$G467="Yes"),1,$E467)*IF($H467="Yes",1,(1-$F467))</f>
        <v>0</v>
      </c>
      <c r="O467" s="123" t="str">
        <f>IFERROR(IF(OR($C467="",$C467="No CAS"),INDEX('DEQ Pollutant List'!$D$7:$D$611,MATCH($D467,'DEQ Pollutant List'!$B$7:$B$611,0)),INDEX('DEQ Pollutant List'!$D$7:$D$611,MATCH($C467,'DEQ Pollutant List'!$A$7:$A$611,0))),"")</f>
        <v/>
      </c>
    </row>
    <row r="468" spans="1:15" ht="15" x14ac:dyDescent="0.25">
      <c r="A468" s="113"/>
      <c r="B468" s="71"/>
      <c r="C468" s="114"/>
      <c r="D468" s="84" t="str">
        <f>IFERROR(IF(C468="No CAS","",INDEX('DEQ Pollutant List'!$B$7:$B$611,MATCH('3. Pollutant Emissions - EF'!C468,'DEQ Pollutant List'!$A$7:$A$611,0))),"")</f>
        <v/>
      </c>
      <c r="E468" s="117"/>
      <c r="F468" s="118"/>
      <c r="G468" s="117"/>
      <c r="H468" s="118"/>
      <c r="I468" s="119"/>
      <c r="J468" s="79"/>
      <c r="K468" s="88"/>
      <c r="L468" s="120"/>
      <c r="M468" s="71">
        <f>IF(ISBLANK($B468),_xlfn.XLOOKUP($A468,'2. TEUs &amp; Activities - EF'!$A$9:$A$190,'2. TEUs &amp; Activities - EF'!$J$9:$J$190),_xlfn.XLOOKUP($B468,'2. TEUs &amp; Activities - EF'!$B$9:$B$190,'2. TEUs &amp; Activities - EF'!$J$9:$J$190))*'3. Pollutant Emissions - EF'!$I468*IF(OR(ISBLANK($E468),$G468="Yes"),1,$E468)*IF($H468="Yes",1,(1-$F468))</f>
        <v>0</v>
      </c>
      <c r="N468" s="113">
        <f>IF(ISBLANK($B468),_xlfn.XLOOKUP($A468,'2. TEUs &amp; Activities - EF'!$A$9:$A$190,'2. TEUs &amp; Activities - EF'!$M$9:$M$190),_xlfn.XLOOKUP($B468,'2. TEUs &amp; Activities - EF'!$B$9:$B$190,'2. TEUs &amp; Activities - EF'!$M$9:$M$190))*'3. Pollutant Emissions - EF'!$J468*IF(OR(ISBLANK($E468),$G468="Yes"),1,$E468)*IF($H468="Yes",1,(1-$F468))</f>
        <v>0</v>
      </c>
      <c r="O468" s="123" t="str">
        <f>IFERROR(IF(OR($C468="",$C468="No CAS"),INDEX('DEQ Pollutant List'!$D$7:$D$611,MATCH($D468,'DEQ Pollutant List'!$B$7:$B$611,0)),INDEX('DEQ Pollutant List'!$D$7:$D$611,MATCH($C468,'DEQ Pollutant List'!$A$7:$A$611,0))),"")</f>
        <v/>
      </c>
    </row>
    <row r="469" spans="1:15" ht="15" x14ac:dyDescent="0.25">
      <c r="A469" s="113"/>
      <c r="B469" s="71"/>
      <c r="C469" s="114"/>
      <c r="D469" s="84" t="str">
        <f>IFERROR(IF(C469="No CAS","",INDEX('DEQ Pollutant List'!$B$7:$B$611,MATCH('3. Pollutant Emissions - EF'!C469,'DEQ Pollutant List'!$A$7:$A$611,0))),"")</f>
        <v/>
      </c>
      <c r="E469" s="117"/>
      <c r="F469" s="118"/>
      <c r="G469" s="117"/>
      <c r="H469" s="118"/>
      <c r="I469" s="119"/>
      <c r="J469" s="79"/>
      <c r="K469" s="88"/>
      <c r="L469" s="120"/>
      <c r="M469" s="71">
        <f>IF(ISBLANK($B469),_xlfn.XLOOKUP($A469,'2. TEUs &amp; Activities - EF'!$A$9:$A$190,'2. TEUs &amp; Activities - EF'!$J$9:$J$190),_xlfn.XLOOKUP($B469,'2. TEUs &amp; Activities - EF'!$B$9:$B$190,'2. TEUs &amp; Activities - EF'!$J$9:$J$190))*'3. Pollutant Emissions - EF'!$I469*IF(OR(ISBLANK($E469),$G469="Yes"),1,$E469)*IF($H469="Yes",1,(1-$F469))</f>
        <v>0</v>
      </c>
      <c r="N469" s="113">
        <f>IF(ISBLANK($B469),_xlfn.XLOOKUP($A469,'2. TEUs &amp; Activities - EF'!$A$9:$A$190,'2. TEUs &amp; Activities - EF'!$M$9:$M$190),_xlfn.XLOOKUP($B469,'2. TEUs &amp; Activities - EF'!$B$9:$B$190,'2. TEUs &amp; Activities - EF'!$M$9:$M$190))*'3. Pollutant Emissions - EF'!$J469*IF(OR(ISBLANK($E469),$G469="Yes"),1,$E469)*IF($H469="Yes",1,(1-$F469))</f>
        <v>0</v>
      </c>
      <c r="O469" s="123" t="str">
        <f>IFERROR(IF(OR($C469="",$C469="No CAS"),INDEX('DEQ Pollutant List'!$D$7:$D$611,MATCH($D469,'DEQ Pollutant List'!$B$7:$B$611,0)),INDEX('DEQ Pollutant List'!$D$7:$D$611,MATCH($C469,'DEQ Pollutant List'!$A$7:$A$611,0))),"")</f>
        <v/>
      </c>
    </row>
    <row r="470" spans="1:15" ht="15" x14ac:dyDescent="0.25">
      <c r="A470" s="113"/>
      <c r="B470" s="71"/>
      <c r="C470" s="114"/>
      <c r="D470" s="84" t="str">
        <f>IFERROR(IF(C470="No CAS","",INDEX('DEQ Pollutant List'!$B$7:$B$611,MATCH('3. Pollutant Emissions - EF'!C470,'DEQ Pollutant List'!$A$7:$A$611,0))),"")</f>
        <v/>
      </c>
      <c r="E470" s="117"/>
      <c r="F470" s="118"/>
      <c r="G470" s="117"/>
      <c r="H470" s="118"/>
      <c r="I470" s="119"/>
      <c r="J470" s="79"/>
      <c r="K470" s="88"/>
      <c r="L470" s="120"/>
      <c r="M470" s="71">
        <f>IF(ISBLANK($B470),_xlfn.XLOOKUP($A470,'2. TEUs &amp; Activities - EF'!$A$9:$A$190,'2. TEUs &amp; Activities - EF'!$J$9:$J$190),_xlfn.XLOOKUP($B470,'2. TEUs &amp; Activities - EF'!$B$9:$B$190,'2. TEUs &amp; Activities - EF'!$J$9:$J$190))*'3. Pollutant Emissions - EF'!$I470*IF(OR(ISBLANK($E470),$G470="Yes"),1,$E470)*IF($H470="Yes",1,(1-$F470))</f>
        <v>0</v>
      </c>
      <c r="N470" s="113">
        <f>IF(ISBLANK($B470),_xlfn.XLOOKUP($A470,'2. TEUs &amp; Activities - EF'!$A$9:$A$190,'2. TEUs &amp; Activities - EF'!$M$9:$M$190),_xlfn.XLOOKUP($B470,'2. TEUs &amp; Activities - EF'!$B$9:$B$190,'2. TEUs &amp; Activities - EF'!$M$9:$M$190))*'3. Pollutant Emissions - EF'!$J470*IF(OR(ISBLANK($E470),$G470="Yes"),1,$E470)*IF($H470="Yes",1,(1-$F470))</f>
        <v>0</v>
      </c>
      <c r="O470" s="123" t="str">
        <f>IFERROR(IF(OR($C470="",$C470="No CAS"),INDEX('DEQ Pollutant List'!$D$7:$D$611,MATCH($D470,'DEQ Pollutant List'!$B$7:$B$611,0)),INDEX('DEQ Pollutant List'!$D$7:$D$611,MATCH($C470,'DEQ Pollutant List'!$A$7:$A$611,0))),"")</f>
        <v/>
      </c>
    </row>
    <row r="471" spans="1:15" ht="15" x14ac:dyDescent="0.25">
      <c r="A471" s="113"/>
      <c r="B471" s="71"/>
      <c r="C471" s="114"/>
      <c r="D471" s="84" t="str">
        <f>IFERROR(IF(C471="No CAS","",INDEX('DEQ Pollutant List'!$B$7:$B$611,MATCH('3. Pollutant Emissions - EF'!C471,'DEQ Pollutant List'!$A$7:$A$611,0))),"")</f>
        <v/>
      </c>
      <c r="E471" s="117"/>
      <c r="F471" s="118"/>
      <c r="G471" s="117"/>
      <c r="H471" s="118"/>
      <c r="I471" s="119"/>
      <c r="J471" s="79"/>
      <c r="K471" s="88"/>
      <c r="L471" s="120"/>
      <c r="M471" s="71">
        <f>IF(ISBLANK($B471),_xlfn.XLOOKUP($A471,'2. TEUs &amp; Activities - EF'!$A$9:$A$190,'2. TEUs &amp; Activities - EF'!$J$9:$J$190),_xlfn.XLOOKUP($B471,'2. TEUs &amp; Activities - EF'!$B$9:$B$190,'2. TEUs &amp; Activities - EF'!$J$9:$J$190))*'3. Pollutant Emissions - EF'!$I471*IF(OR(ISBLANK($E471),$G471="Yes"),1,$E471)*IF($H471="Yes",1,(1-$F471))</f>
        <v>0</v>
      </c>
      <c r="N471" s="113">
        <f>IF(ISBLANK($B471),_xlfn.XLOOKUP($A471,'2. TEUs &amp; Activities - EF'!$A$9:$A$190,'2. TEUs &amp; Activities - EF'!$M$9:$M$190),_xlfn.XLOOKUP($B471,'2. TEUs &amp; Activities - EF'!$B$9:$B$190,'2. TEUs &amp; Activities - EF'!$M$9:$M$190))*'3. Pollutant Emissions - EF'!$J471*IF(OR(ISBLANK($E471),$G471="Yes"),1,$E471)*IF($H471="Yes",1,(1-$F471))</f>
        <v>0</v>
      </c>
      <c r="O471" s="123" t="str">
        <f>IFERROR(IF(OR($C471="",$C471="No CAS"),INDEX('DEQ Pollutant List'!$D$7:$D$611,MATCH($D471,'DEQ Pollutant List'!$B$7:$B$611,0)),INDEX('DEQ Pollutant List'!$D$7:$D$611,MATCH($C471,'DEQ Pollutant List'!$A$7:$A$611,0))),"")</f>
        <v/>
      </c>
    </row>
    <row r="472" spans="1:15" ht="15" x14ac:dyDescent="0.25">
      <c r="A472" s="113"/>
      <c r="B472" s="71"/>
      <c r="C472" s="114"/>
      <c r="D472" s="84" t="str">
        <f>IFERROR(IF(C472="No CAS","",INDEX('DEQ Pollutant List'!$B$7:$B$611,MATCH('3. Pollutant Emissions - EF'!C472,'DEQ Pollutant List'!$A$7:$A$611,0))),"")</f>
        <v/>
      </c>
      <c r="E472" s="117"/>
      <c r="F472" s="118"/>
      <c r="G472" s="117"/>
      <c r="H472" s="118"/>
      <c r="I472" s="119"/>
      <c r="J472" s="79"/>
      <c r="K472" s="88"/>
      <c r="L472" s="120"/>
      <c r="M472" s="71">
        <f>IF(ISBLANK($B472),_xlfn.XLOOKUP($A472,'2. TEUs &amp; Activities - EF'!$A$9:$A$190,'2. TEUs &amp; Activities - EF'!$J$9:$J$190),_xlfn.XLOOKUP($B472,'2. TEUs &amp; Activities - EF'!$B$9:$B$190,'2. TEUs &amp; Activities - EF'!$J$9:$J$190))*'3. Pollutant Emissions - EF'!$I472*IF(OR(ISBLANK($E472),$G472="Yes"),1,$E472)*IF($H472="Yes",1,(1-$F472))</f>
        <v>0</v>
      </c>
      <c r="N472" s="113">
        <f>IF(ISBLANK($B472),_xlfn.XLOOKUP($A472,'2. TEUs &amp; Activities - EF'!$A$9:$A$190,'2. TEUs &amp; Activities - EF'!$M$9:$M$190),_xlfn.XLOOKUP($B472,'2. TEUs &amp; Activities - EF'!$B$9:$B$190,'2. TEUs &amp; Activities - EF'!$M$9:$M$190))*'3. Pollutant Emissions - EF'!$J472*IF(OR(ISBLANK($E472),$G472="Yes"),1,$E472)*IF($H472="Yes",1,(1-$F472))</f>
        <v>0</v>
      </c>
      <c r="O472" s="123" t="str">
        <f>IFERROR(IF(OR($C472="",$C472="No CAS"),INDEX('DEQ Pollutant List'!$D$7:$D$611,MATCH($D472,'DEQ Pollutant List'!$B$7:$B$611,0)),INDEX('DEQ Pollutant List'!$D$7:$D$611,MATCH($C472,'DEQ Pollutant List'!$A$7:$A$611,0))),"")</f>
        <v/>
      </c>
    </row>
    <row r="473" spans="1:15" ht="15" x14ac:dyDescent="0.25">
      <c r="A473" s="113"/>
      <c r="B473" s="71"/>
      <c r="C473" s="114"/>
      <c r="D473" s="84" t="str">
        <f>IFERROR(IF(C473="No CAS","",INDEX('DEQ Pollutant List'!$B$7:$B$611,MATCH('3. Pollutant Emissions - EF'!C473,'DEQ Pollutant List'!$A$7:$A$611,0))),"")</f>
        <v/>
      </c>
      <c r="E473" s="117"/>
      <c r="F473" s="118"/>
      <c r="G473" s="117"/>
      <c r="H473" s="118"/>
      <c r="I473" s="119"/>
      <c r="J473" s="79"/>
      <c r="K473" s="88"/>
      <c r="L473" s="120"/>
      <c r="M473" s="71">
        <f>IF(ISBLANK($B473),_xlfn.XLOOKUP($A473,'2. TEUs &amp; Activities - EF'!$A$9:$A$190,'2. TEUs &amp; Activities - EF'!$J$9:$J$190),_xlfn.XLOOKUP($B473,'2. TEUs &amp; Activities - EF'!$B$9:$B$190,'2. TEUs &amp; Activities - EF'!$J$9:$J$190))*'3. Pollutant Emissions - EF'!$I473*IF(OR(ISBLANK($E473),$G473="Yes"),1,$E473)*IF($H473="Yes",1,(1-$F473))</f>
        <v>0</v>
      </c>
      <c r="N473" s="113">
        <f>IF(ISBLANK($B473),_xlfn.XLOOKUP($A473,'2. TEUs &amp; Activities - EF'!$A$9:$A$190,'2. TEUs &amp; Activities - EF'!$M$9:$M$190),_xlfn.XLOOKUP($B473,'2. TEUs &amp; Activities - EF'!$B$9:$B$190,'2. TEUs &amp; Activities - EF'!$M$9:$M$190))*'3. Pollutant Emissions - EF'!$J473*IF(OR(ISBLANK($E473),$G473="Yes"),1,$E473)*IF($H473="Yes",1,(1-$F473))</f>
        <v>0</v>
      </c>
      <c r="O473" s="123" t="str">
        <f>IFERROR(IF(OR($C473="",$C473="No CAS"),INDEX('DEQ Pollutant List'!$D$7:$D$611,MATCH($D473,'DEQ Pollutant List'!$B$7:$B$611,0)),INDEX('DEQ Pollutant List'!$D$7:$D$611,MATCH($C473,'DEQ Pollutant List'!$A$7:$A$611,0))),"")</f>
        <v/>
      </c>
    </row>
    <row r="474" spans="1:15" ht="15" x14ac:dyDescent="0.25">
      <c r="A474" s="113"/>
      <c r="B474" s="71"/>
      <c r="C474" s="114"/>
      <c r="D474" s="84" t="str">
        <f>IFERROR(IF(C474="No CAS","",INDEX('DEQ Pollutant List'!$B$7:$B$611,MATCH('3. Pollutant Emissions - EF'!C474,'DEQ Pollutant List'!$A$7:$A$611,0))),"")</f>
        <v/>
      </c>
      <c r="E474" s="117"/>
      <c r="F474" s="118"/>
      <c r="G474" s="117"/>
      <c r="H474" s="118"/>
      <c r="I474" s="119"/>
      <c r="J474" s="79"/>
      <c r="K474" s="88"/>
      <c r="L474" s="120"/>
      <c r="M474" s="71">
        <f>IF(ISBLANK($B474),_xlfn.XLOOKUP($A474,'2. TEUs &amp; Activities - EF'!$A$9:$A$190,'2. TEUs &amp; Activities - EF'!$J$9:$J$190),_xlfn.XLOOKUP($B474,'2. TEUs &amp; Activities - EF'!$B$9:$B$190,'2. TEUs &amp; Activities - EF'!$J$9:$J$190))*'3. Pollutant Emissions - EF'!$I474*IF(OR(ISBLANK($E474),$G474="Yes"),1,$E474)*IF($H474="Yes",1,(1-$F474))</f>
        <v>0</v>
      </c>
      <c r="N474" s="113">
        <f>IF(ISBLANK($B474),_xlfn.XLOOKUP($A474,'2. TEUs &amp; Activities - EF'!$A$9:$A$190,'2. TEUs &amp; Activities - EF'!$M$9:$M$190),_xlfn.XLOOKUP($B474,'2. TEUs &amp; Activities - EF'!$B$9:$B$190,'2. TEUs &amp; Activities - EF'!$M$9:$M$190))*'3. Pollutant Emissions - EF'!$J474*IF(OR(ISBLANK($E474),$G474="Yes"),1,$E474)*IF($H474="Yes",1,(1-$F474))</f>
        <v>0</v>
      </c>
      <c r="O474" s="123" t="str">
        <f>IFERROR(IF(OR($C474="",$C474="No CAS"),INDEX('DEQ Pollutant List'!$D$7:$D$611,MATCH($D474,'DEQ Pollutant List'!$B$7:$B$611,0)),INDEX('DEQ Pollutant List'!$D$7:$D$611,MATCH($C474,'DEQ Pollutant List'!$A$7:$A$611,0))),"")</f>
        <v/>
      </c>
    </row>
    <row r="475" spans="1:15" ht="15" x14ac:dyDescent="0.25">
      <c r="A475" s="113"/>
      <c r="B475" s="71"/>
      <c r="C475" s="114"/>
      <c r="D475" s="84" t="str">
        <f>IFERROR(IF(C475="No CAS","",INDEX('DEQ Pollutant List'!$B$7:$B$611,MATCH('3. Pollutant Emissions - EF'!C475,'DEQ Pollutant List'!$A$7:$A$611,0))),"")</f>
        <v/>
      </c>
      <c r="E475" s="117"/>
      <c r="F475" s="118"/>
      <c r="G475" s="117"/>
      <c r="H475" s="118"/>
      <c r="I475" s="119"/>
      <c r="J475" s="79"/>
      <c r="K475" s="88"/>
      <c r="L475" s="120"/>
      <c r="M475" s="71">
        <f>IF(ISBLANK($B475),_xlfn.XLOOKUP($A475,'2. TEUs &amp; Activities - EF'!$A$9:$A$190,'2. TEUs &amp; Activities - EF'!$J$9:$J$190),_xlfn.XLOOKUP($B475,'2. TEUs &amp; Activities - EF'!$B$9:$B$190,'2. TEUs &amp; Activities - EF'!$J$9:$J$190))*'3. Pollutant Emissions - EF'!$I475*IF(OR(ISBLANK($E475),$G475="Yes"),1,$E475)*IF($H475="Yes",1,(1-$F475))</f>
        <v>0</v>
      </c>
      <c r="N475" s="113">
        <f>IF(ISBLANK($B475),_xlfn.XLOOKUP($A475,'2. TEUs &amp; Activities - EF'!$A$9:$A$190,'2. TEUs &amp; Activities - EF'!$M$9:$M$190),_xlfn.XLOOKUP($B475,'2. TEUs &amp; Activities - EF'!$B$9:$B$190,'2. TEUs &amp; Activities - EF'!$M$9:$M$190))*'3. Pollutant Emissions - EF'!$J475*IF(OR(ISBLANK($E475),$G475="Yes"),1,$E475)*IF($H475="Yes",1,(1-$F475))</f>
        <v>0</v>
      </c>
      <c r="O475" s="123" t="str">
        <f>IFERROR(IF(OR($C475="",$C475="No CAS"),INDEX('DEQ Pollutant List'!$D$7:$D$611,MATCH($D475,'DEQ Pollutant List'!$B$7:$B$611,0)),INDEX('DEQ Pollutant List'!$D$7:$D$611,MATCH($C475,'DEQ Pollutant List'!$A$7:$A$611,0))),"")</f>
        <v/>
      </c>
    </row>
    <row r="476" spans="1:15" ht="15" x14ac:dyDescent="0.25">
      <c r="A476" s="113"/>
      <c r="B476" s="71"/>
      <c r="C476" s="114"/>
      <c r="D476" s="84" t="str">
        <f>IFERROR(IF(C476="No CAS","",INDEX('DEQ Pollutant List'!$B$7:$B$611,MATCH('3. Pollutant Emissions - EF'!C476,'DEQ Pollutant List'!$A$7:$A$611,0))),"")</f>
        <v/>
      </c>
      <c r="E476" s="117"/>
      <c r="F476" s="118"/>
      <c r="G476" s="117"/>
      <c r="H476" s="118"/>
      <c r="I476" s="119"/>
      <c r="J476" s="79"/>
      <c r="K476" s="88"/>
      <c r="L476" s="120"/>
      <c r="M476" s="71">
        <f>IF(ISBLANK($B476),_xlfn.XLOOKUP($A476,'2. TEUs &amp; Activities - EF'!$A$9:$A$190,'2. TEUs &amp; Activities - EF'!$J$9:$J$190),_xlfn.XLOOKUP($B476,'2. TEUs &amp; Activities - EF'!$B$9:$B$190,'2. TEUs &amp; Activities - EF'!$J$9:$J$190))*'3. Pollutant Emissions - EF'!$I476*IF(OR(ISBLANK($E476),$G476="Yes"),1,$E476)*IF($H476="Yes",1,(1-$F476))</f>
        <v>0</v>
      </c>
      <c r="N476" s="113">
        <f>IF(ISBLANK($B476),_xlfn.XLOOKUP($A476,'2. TEUs &amp; Activities - EF'!$A$9:$A$190,'2. TEUs &amp; Activities - EF'!$M$9:$M$190),_xlfn.XLOOKUP($B476,'2. TEUs &amp; Activities - EF'!$B$9:$B$190,'2. TEUs &amp; Activities - EF'!$M$9:$M$190))*'3. Pollutant Emissions - EF'!$J476*IF(OR(ISBLANK($E476),$G476="Yes"),1,$E476)*IF($H476="Yes",1,(1-$F476))</f>
        <v>0</v>
      </c>
      <c r="O476" s="123" t="str">
        <f>IFERROR(IF(OR($C476="",$C476="No CAS"),INDEX('DEQ Pollutant List'!$D$7:$D$611,MATCH($D476,'DEQ Pollutant List'!$B$7:$B$611,0)),INDEX('DEQ Pollutant List'!$D$7:$D$611,MATCH($C476,'DEQ Pollutant List'!$A$7:$A$611,0))),"")</f>
        <v/>
      </c>
    </row>
    <row r="477" spans="1:15" ht="15" x14ac:dyDescent="0.25">
      <c r="A477" s="113"/>
      <c r="B477" s="71"/>
      <c r="C477" s="114"/>
      <c r="D477" s="84" t="str">
        <f>IFERROR(IF(C477="No CAS","",INDEX('DEQ Pollutant List'!$B$7:$B$611,MATCH('3. Pollutant Emissions - EF'!C477,'DEQ Pollutant List'!$A$7:$A$611,0))),"")</f>
        <v/>
      </c>
      <c r="E477" s="117"/>
      <c r="F477" s="118"/>
      <c r="G477" s="117"/>
      <c r="H477" s="118"/>
      <c r="I477" s="119"/>
      <c r="J477" s="79"/>
      <c r="K477" s="88"/>
      <c r="L477" s="120"/>
      <c r="M477" s="71">
        <f>IF(ISBLANK($B477),_xlfn.XLOOKUP($A477,'2. TEUs &amp; Activities - EF'!$A$9:$A$190,'2. TEUs &amp; Activities - EF'!$J$9:$J$190),_xlfn.XLOOKUP($B477,'2. TEUs &amp; Activities - EF'!$B$9:$B$190,'2. TEUs &amp; Activities - EF'!$J$9:$J$190))*'3. Pollutant Emissions - EF'!$I477*IF(OR(ISBLANK($E477),$G477="Yes"),1,$E477)*IF($H477="Yes",1,(1-$F477))</f>
        <v>0</v>
      </c>
      <c r="N477" s="113">
        <f>IF(ISBLANK($B477),_xlfn.XLOOKUP($A477,'2. TEUs &amp; Activities - EF'!$A$9:$A$190,'2. TEUs &amp; Activities - EF'!$M$9:$M$190),_xlfn.XLOOKUP($B477,'2. TEUs &amp; Activities - EF'!$B$9:$B$190,'2. TEUs &amp; Activities - EF'!$M$9:$M$190))*'3. Pollutant Emissions - EF'!$J477*IF(OR(ISBLANK($E477),$G477="Yes"),1,$E477)*IF($H477="Yes",1,(1-$F477))</f>
        <v>0</v>
      </c>
      <c r="O477" s="123" t="str">
        <f>IFERROR(IF(OR($C477="",$C477="No CAS"),INDEX('DEQ Pollutant List'!$D$7:$D$611,MATCH($D477,'DEQ Pollutant List'!$B$7:$B$611,0)),INDEX('DEQ Pollutant List'!$D$7:$D$611,MATCH($C477,'DEQ Pollutant List'!$A$7:$A$611,0))),"")</f>
        <v/>
      </c>
    </row>
    <row r="478" spans="1:15" ht="15" x14ac:dyDescent="0.25">
      <c r="A478" s="113"/>
      <c r="B478" s="71"/>
      <c r="C478" s="114"/>
      <c r="D478" s="84" t="str">
        <f>IFERROR(IF(C478="No CAS","",INDEX('DEQ Pollutant List'!$B$7:$B$611,MATCH('3. Pollutant Emissions - EF'!C478,'DEQ Pollutant List'!$A$7:$A$611,0))),"")</f>
        <v/>
      </c>
      <c r="E478" s="117"/>
      <c r="F478" s="118"/>
      <c r="G478" s="117"/>
      <c r="H478" s="118"/>
      <c r="I478" s="119"/>
      <c r="J478" s="79"/>
      <c r="K478" s="88"/>
      <c r="L478" s="120"/>
      <c r="M478" s="71">
        <f>IF(ISBLANK($B478),_xlfn.XLOOKUP($A478,'2. TEUs &amp; Activities - EF'!$A$9:$A$190,'2. TEUs &amp; Activities - EF'!$J$9:$J$190),_xlfn.XLOOKUP($B478,'2. TEUs &amp; Activities - EF'!$B$9:$B$190,'2. TEUs &amp; Activities - EF'!$J$9:$J$190))*'3. Pollutant Emissions - EF'!$I478*IF(OR(ISBLANK($E478),$G478="Yes"),1,$E478)*IF($H478="Yes",1,(1-$F478))</f>
        <v>0</v>
      </c>
      <c r="N478" s="113">
        <f>IF(ISBLANK($B478),_xlfn.XLOOKUP($A478,'2. TEUs &amp; Activities - EF'!$A$9:$A$190,'2. TEUs &amp; Activities - EF'!$M$9:$M$190),_xlfn.XLOOKUP($B478,'2. TEUs &amp; Activities - EF'!$B$9:$B$190,'2. TEUs &amp; Activities - EF'!$M$9:$M$190))*'3. Pollutant Emissions - EF'!$J478*IF(OR(ISBLANK($E478),$G478="Yes"),1,$E478)*IF($H478="Yes",1,(1-$F478))</f>
        <v>0</v>
      </c>
      <c r="O478" s="123" t="str">
        <f>IFERROR(IF(OR($C478="",$C478="No CAS"),INDEX('DEQ Pollutant List'!$D$7:$D$611,MATCH($D478,'DEQ Pollutant List'!$B$7:$B$611,0)),INDEX('DEQ Pollutant List'!$D$7:$D$611,MATCH($C478,'DEQ Pollutant List'!$A$7:$A$611,0))),"")</f>
        <v/>
      </c>
    </row>
    <row r="479" spans="1:15" ht="15" x14ac:dyDescent="0.25">
      <c r="A479" s="113"/>
      <c r="B479" s="71"/>
      <c r="C479" s="114"/>
      <c r="D479" s="84" t="str">
        <f>IFERROR(IF(C479="No CAS","",INDEX('DEQ Pollutant List'!$B$7:$B$611,MATCH('3. Pollutant Emissions - EF'!C479,'DEQ Pollutant List'!$A$7:$A$611,0))),"")</f>
        <v/>
      </c>
      <c r="E479" s="117"/>
      <c r="F479" s="118"/>
      <c r="G479" s="117"/>
      <c r="H479" s="118"/>
      <c r="I479" s="119"/>
      <c r="J479" s="79"/>
      <c r="K479" s="88"/>
      <c r="L479" s="120"/>
      <c r="M479" s="71">
        <f>IF(ISBLANK($B479),_xlfn.XLOOKUP($A479,'2. TEUs &amp; Activities - EF'!$A$9:$A$190,'2. TEUs &amp; Activities - EF'!$J$9:$J$190),_xlfn.XLOOKUP($B479,'2. TEUs &amp; Activities - EF'!$B$9:$B$190,'2. TEUs &amp; Activities - EF'!$J$9:$J$190))*'3. Pollutant Emissions - EF'!$I479*IF(OR(ISBLANK($E479),$G479="Yes"),1,$E479)*IF($H479="Yes",1,(1-$F479))</f>
        <v>0</v>
      </c>
      <c r="N479" s="113">
        <f>IF(ISBLANK($B479),_xlfn.XLOOKUP($A479,'2. TEUs &amp; Activities - EF'!$A$9:$A$190,'2. TEUs &amp; Activities - EF'!$M$9:$M$190),_xlfn.XLOOKUP($B479,'2. TEUs &amp; Activities - EF'!$B$9:$B$190,'2. TEUs &amp; Activities - EF'!$M$9:$M$190))*'3. Pollutant Emissions - EF'!$J479*IF(OR(ISBLANK($E479),$G479="Yes"),1,$E479)*IF($H479="Yes",1,(1-$F479))</f>
        <v>0</v>
      </c>
      <c r="O479" s="123" t="str">
        <f>IFERROR(IF(OR($C479="",$C479="No CAS"),INDEX('DEQ Pollutant List'!$D$7:$D$611,MATCH($D479,'DEQ Pollutant List'!$B$7:$B$611,0)),INDEX('DEQ Pollutant List'!$D$7:$D$611,MATCH($C479,'DEQ Pollutant List'!$A$7:$A$611,0))),"")</f>
        <v/>
      </c>
    </row>
    <row r="480" spans="1:15" ht="15" x14ac:dyDescent="0.25">
      <c r="A480" s="113"/>
      <c r="B480" s="71"/>
      <c r="C480" s="114"/>
      <c r="D480" s="84" t="str">
        <f>IFERROR(IF(C480="No CAS","",INDEX('DEQ Pollutant List'!$B$7:$B$611,MATCH('3. Pollutant Emissions - EF'!C480,'DEQ Pollutant List'!$A$7:$A$611,0))),"")</f>
        <v/>
      </c>
      <c r="E480" s="117"/>
      <c r="F480" s="118"/>
      <c r="G480" s="117"/>
      <c r="H480" s="118"/>
      <c r="I480" s="119"/>
      <c r="J480" s="79"/>
      <c r="K480" s="88"/>
      <c r="L480" s="120"/>
      <c r="M480" s="71">
        <f>IF(ISBLANK($B480),_xlfn.XLOOKUP($A480,'2. TEUs &amp; Activities - EF'!$A$9:$A$190,'2. TEUs &amp; Activities - EF'!$J$9:$J$190),_xlfn.XLOOKUP($B480,'2. TEUs &amp; Activities - EF'!$B$9:$B$190,'2. TEUs &amp; Activities - EF'!$J$9:$J$190))*'3. Pollutant Emissions - EF'!$I480*IF(OR(ISBLANK($E480),$G480="Yes"),1,$E480)*IF($H480="Yes",1,(1-$F480))</f>
        <v>0</v>
      </c>
      <c r="N480" s="113">
        <f>IF(ISBLANK($B480),_xlfn.XLOOKUP($A480,'2. TEUs &amp; Activities - EF'!$A$9:$A$190,'2. TEUs &amp; Activities - EF'!$M$9:$M$190),_xlfn.XLOOKUP($B480,'2. TEUs &amp; Activities - EF'!$B$9:$B$190,'2. TEUs &amp; Activities - EF'!$M$9:$M$190))*'3. Pollutant Emissions - EF'!$J480*IF(OR(ISBLANK($E480),$G480="Yes"),1,$E480)*IF($H480="Yes",1,(1-$F480))</f>
        <v>0</v>
      </c>
      <c r="O480" s="123" t="str">
        <f>IFERROR(IF(OR($C480="",$C480="No CAS"),INDEX('DEQ Pollutant List'!$D$7:$D$611,MATCH($D480,'DEQ Pollutant List'!$B$7:$B$611,0)),INDEX('DEQ Pollutant List'!$D$7:$D$611,MATCH($C480,'DEQ Pollutant List'!$A$7:$A$611,0))),"")</f>
        <v/>
      </c>
    </row>
    <row r="481" spans="1:15" ht="15" x14ac:dyDescent="0.25">
      <c r="A481" s="113"/>
      <c r="B481" s="71"/>
      <c r="C481" s="114"/>
      <c r="D481" s="84" t="str">
        <f>IFERROR(IF(C481="No CAS","",INDEX('DEQ Pollutant List'!$B$7:$B$611,MATCH('3. Pollutant Emissions - EF'!C481,'DEQ Pollutant List'!$A$7:$A$611,0))),"")</f>
        <v/>
      </c>
      <c r="E481" s="117"/>
      <c r="F481" s="118"/>
      <c r="G481" s="117"/>
      <c r="H481" s="118"/>
      <c r="I481" s="119"/>
      <c r="J481" s="79"/>
      <c r="K481" s="88"/>
      <c r="L481" s="120"/>
      <c r="M481" s="71">
        <f>IF(ISBLANK($B481),_xlfn.XLOOKUP($A481,'2. TEUs &amp; Activities - EF'!$A$9:$A$190,'2. TEUs &amp; Activities - EF'!$J$9:$J$190),_xlfn.XLOOKUP($B481,'2. TEUs &amp; Activities - EF'!$B$9:$B$190,'2. TEUs &amp; Activities - EF'!$J$9:$J$190))*'3. Pollutant Emissions - EF'!$I481*IF(OR(ISBLANK($E481),$G481="Yes"),1,$E481)*IF($H481="Yes",1,(1-$F481))</f>
        <v>0</v>
      </c>
      <c r="N481" s="113">
        <f>IF(ISBLANK($B481),_xlfn.XLOOKUP($A481,'2. TEUs &amp; Activities - EF'!$A$9:$A$190,'2. TEUs &amp; Activities - EF'!$M$9:$M$190),_xlfn.XLOOKUP($B481,'2. TEUs &amp; Activities - EF'!$B$9:$B$190,'2. TEUs &amp; Activities - EF'!$M$9:$M$190))*'3. Pollutant Emissions - EF'!$J481*IF(OR(ISBLANK($E481),$G481="Yes"),1,$E481)*IF($H481="Yes",1,(1-$F481))</f>
        <v>0</v>
      </c>
      <c r="O481" s="123" t="str">
        <f>IFERROR(IF(OR($C481="",$C481="No CAS"),INDEX('DEQ Pollutant List'!$D$7:$D$611,MATCH($D481,'DEQ Pollutant List'!$B$7:$B$611,0)),INDEX('DEQ Pollutant List'!$D$7:$D$611,MATCH($C481,'DEQ Pollutant List'!$A$7:$A$611,0))),"")</f>
        <v/>
      </c>
    </row>
    <row r="482" spans="1:15" ht="15" x14ac:dyDescent="0.25">
      <c r="A482" s="113"/>
      <c r="B482" s="71"/>
      <c r="C482" s="114"/>
      <c r="D482" s="84" t="str">
        <f>IFERROR(IF(C482="No CAS","",INDEX('DEQ Pollutant List'!$B$7:$B$611,MATCH('3. Pollutant Emissions - EF'!C482,'DEQ Pollutant List'!$A$7:$A$611,0))),"")</f>
        <v/>
      </c>
      <c r="E482" s="117"/>
      <c r="F482" s="118"/>
      <c r="G482" s="117"/>
      <c r="H482" s="118"/>
      <c r="I482" s="119"/>
      <c r="J482" s="79"/>
      <c r="K482" s="88"/>
      <c r="L482" s="120"/>
      <c r="M482" s="71">
        <f>IF(ISBLANK($B482),_xlfn.XLOOKUP($A482,'2. TEUs &amp; Activities - EF'!$A$9:$A$190,'2. TEUs &amp; Activities - EF'!$J$9:$J$190),_xlfn.XLOOKUP($B482,'2. TEUs &amp; Activities - EF'!$B$9:$B$190,'2. TEUs &amp; Activities - EF'!$J$9:$J$190))*'3. Pollutant Emissions - EF'!$I482*IF(OR(ISBLANK($E482),$G482="Yes"),1,$E482)*IF($H482="Yes",1,(1-$F482))</f>
        <v>0</v>
      </c>
      <c r="N482" s="113">
        <f>IF(ISBLANK($B482),_xlfn.XLOOKUP($A482,'2. TEUs &amp; Activities - EF'!$A$9:$A$190,'2. TEUs &amp; Activities - EF'!$M$9:$M$190),_xlfn.XLOOKUP($B482,'2. TEUs &amp; Activities - EF'!$B$9:$B$190,'2. TEUs &amp; Activities - EF'!$M$9:$M$190))*'3. Pollutant Emissions - EF'!$J482*IF(OR(ISBLANK($E482),$G482="Yes"),1,$E482)*IF($H482="Yes",1,(1-$F482))</f>
        <v>0</v>
      </c>
      <c r="O482" s="123" t="str">
        <f>IFERROR(IF(OR($C482="",$C482="No CAS"),INDEX('DEQ Pollutant List'!$D$7:$D$611,MATCH($D482,'DEQ Pollutant List'!$B$7:$B$611,0)),INDEX('DEQ Pollutant List'!$D$7:$D$611,MATCH($C482,'DEQ Pollutant List'!$A$7:$A$611,0))),"")</f>
        <v/>
      </c>
    </row>
    <row r="483" spans="1:15" ht="15" x14ac:dyDescent="0.25">
      <c r="A483" s="113"/>
      <c r="B483" s="71"/>
      <c r="C483" s="114"/>
      <c r="D483" s="84" t="str">
        <f>IFERROR(IF(C483="No CAS","",INDEX('DEQ Pollutant List'!$B$7:$B$611,MATCH('3. Pollutant Emissions - EF'!C483,'DEQ Pollutant List'!$A$7:$A$611,0))),"")</f>
        <v/>
      </c>
      <c r="E483" s="117"/>
      <c r="F483" s="118"/>
      <c r="G483" s="117"/>
      <c r="H483" s="118"/>
      <c r="I483" s="119"/>
      <c r="J483" s="79"/>
      <c r="K483" s="88"/>
      <c r="L483" s="120"/>
      <c r="M483" s="71">
        <f>IF(ISBLANK($B483),_xlfn.XLOOKUP($A483,'2. TEUs &amp; Activities - EF'!$A$9:$A$190,'2. TEUs &amp; Activities - EF'!$J$9:$J$190),_xlfn.XLOOKUP($B483,'2. TEUs &amp; Activities - EF'!$B$9:$B$190,'2. TEUs &amp; Activities - EF'!$J$9:$J$190))*'3. Pollutant Emissions - EF'!$I483*IF(OR(ISBLANK($E483),$G483="Yes"),1,$E483)*IF($H483="Yes",1,(1-$F483))</f>
        <v>0</v>
      </c>
      <c r="N483" s="113">
        <f>IF(ISBLANK($B483),_xlfn.XLOOKUP($A483,'2. TEUs &amp; Activities - EF'!$A$9:$A$190,'2. TEUs &amp; Activities - EF'!$M$9:$M$190),_xlfn.XLOOKUP($B483,'2. TEUs &amp; Activities - EF'!$B$9:$B$190,'2. TEUs &amp; Activities - EF'!$M$9:$M$190))*'3. Pollutant Emissions - EF'!$J483*IF(OR(ISBLANK($E483),$G483="Yes"),1,$E483)*IF($H483="Yes",1,(1-$F483))</f>
        <v>0</v>
      </c>
      <c r="O483" s="123" t="str">
        <f>IFERROR(IF(OR($C483="",$C483="No CAS"),INDEX('DEQ Pollutant List'!$D$7:$D$611,MATCH($D483,'DEQ Pollutant List'!$B$7:$B$611,0)),INDEX('DEQ Pollutant List'!$D$7:$D$611,MATCH($C483,'DEQ Pollutant List'!$A$7:$A$611,0))),"")</f>
        <v/>
      </c>
    </row>
    <row r="484" spans="1:15" ht="15" x14ac:dyDescent="0.25">
      <c r="A484" s="113"/>
      <c r="B484" s="71"/>
      <c r="C484" s="114"/>
      <c r="D484" s="84" t="str">
        <f>IFERROR(IF(C484="No CAS","",INDEX('DEQ Pollutant List'!$B$7:$B$611,MATCH('3. Pollutant Emissions - EF'!C484,'DEQ Pollutant List'!$A$7:$A$611,0))),"")</f>
        <v/>
      </c>
      <c r="E484" s="117"/>
      <c r="F484" s="118"/>
      <c r="G484" s="117"/>
      <c r="H484" s="118"/>
      <c r="I484" s="119"/>
      <c r="J484" s="79"/>
      <c r="K484" s="88"/>
      <c r="L484" s="120"/>
      <c r="M484" s="71">
        <f>IF(ISBLANK($B484),_xlfn.XLOOKUP($A484,'2. TEUs &amp; Activities - EF'!$A$9:$A$190,'2. TEUs &amp; Activities - EF'!$J$9:$J$190),_xlfn.XLOOKUP($B484,'2. TEUs &amp; Activities - EF'!$B$9:$B$190,'2. TEUs &amp; Activities - EF'!$J$9:$J$190))*'3. Pollutant Emissions - EF'!$I484*IF(OR(ISBLANK($E484),$G484="Yes"),1,$E484)*IF($H484="Yes",1,(1-$F484))</f>
        <v>0</v>
      </c>
      <c r="N484" s="113">
        <f>IF(ISBLANK($B484),_xlfn.XLOOKUP($A484,'2. TEUs &amp; Activities - EF'!$A$9:$A$190,'2. TEUs &amp; Activities - EF'!$M$9:$M$190),_xlfn.XLOOKUP($B484,'2. TEUs &amp; Activities - EF'!$B$9:$B$190,'2. TEUs &amp; Activities - EF'!$M$9:$M$190))*'3. Pollutant Emissions - EF'!$J484*IF(OR(ISBLANK($E484),$G484="Yes"),1,$E484)*IF($H484="Yes",1,(1-$F484))</f>
        <v>0</v>
      </c>
      <c r="O484" s="123" t="str">
        <f>IFERROR(IF(OR($C484="",$C484="No CAS"),INDEX('DEQ Pollutant List'!$D$7:$D$611,MATCH($D484,'DEQ Pollutant List'!$B$7:$B$611,0)),INDEX('DEQ Pollutant List'!$D$7:$D$611,MATCH($C484,'DEQ Pollutant List'!$A$7:$A$611,0))),"")</f>
        <v/>
      </c>
    </row>
    <row r="485" spans="1:15" ht="15" x14ac:dyDescent="0.25">
      <c r="A485" s="113"/>
      <c r="B485" s="71"/>
      <c r="C485" s="114"/>
      <c r="D485" s="84" t="str">
        <f>IFERROR(IF(C485="No CAS","",INDEX('DEQ Pollutant List'!$B$7:$B$611,MATCH('3. Pollutant Emissions - EF'!C485,'DEQ Pollutant List'!$A$7:$A$611,0))),"")</f>
        <v/>
      </c>
      <c r="E485" s="117"/>
      <c r="F485" s="118"/>
      <c r="G485" s="117"/>
      <c r="H485" s="118"/>
      <c r="I485" s="119"/>
      <c r="J485" s="79"/>
      <c r="K485" s="88"/>
      <c r="L485" s="120"/>
      <c r="M485" s="71">
        <f>IF(ISBLANK($B485),_xlfn.XLOOKUP($A485,'2. TEUs &amp; Activities - EF'!$A$9:$A$190,'2. TEUs &amp; Activities - EF'!$J$9:$J$190),_xlfn.XLOOKUP($B485,'2. TEUs &amp; Activities - EF'!$B$9:$B$190,'2. TEUs &amp; Activities - EF'!$J$9:$J$190))*'3. Pollutant Emissions - EF'!$I485*IF(OR(ISBLANK($E485),$G485="Yes"),1,$E485)*IF($H485="Yes",1,(1-$F485))</f>
        <v>0</v>
      </c>
      <c r="N485" s="113">
        <f>IF(ISBLANK($B485),_xlfn.XLOOKUP($A485,'2. TEUs &amp; Activities - EF'!$A$9:$A$190,'2. TEUs &amp; Activities - EF'!$M$9:$M$190),_xlfn.XLOOKUP($B485,'2. TEUs &amp; Activities - EF'!$B$9:$B$190,'2. TEUs &amp; Activities - EF'!$M$9:$M$190))*'3. Pollutant Emissions - EF'!$J485*IF(OR(ISBLANK($E485),$G485="Yes"),1,$E485)*IF($H485="Yes",1,(1-$F485))</f>
        <v>0</v>
      </c>
      <c r="O485" s="123" t="str">
        <f>IFERROR(IF(OR($C485="",$C485="No CAS"),INDEX('DEQ Pollutant List'!$D$7:$D$611,MATCH($D485,'DEQ Pollutant List'!$B$7:$B$611,0)),INDEX('DEQ Pollutant List'!$D$7:$D$611,MATCH($C485,'DEQ Pollutant List'!$A$7:$A$611,0))),"")</f>
        <v/>
      </c>
    </row>
    <row r="486" spans="1:15" ht="15" x14ac:dyDescent="0.25">
      <c r="A486" s="113"/>
      <c r="B486" s="71"/>
      <c r="C486" s="114"/>
      <c r="D486" s="84" t="str">
        <f>IFERROR(IF(C486="No CAS","",INDEX('DEQ Pollutant List'!$B$7:$B$611,MATCH('3. Pollutant Emissions - EF'!C486,'DEQ Pollutant List'!$A$7:$A$611,0))),"")</f>
        <v/>
      </c>
      <c r="E486" s="117"/>
      <c r="F486" s="118"/>
      <c r="G486" s="117"/>
      <c r="H486" s="118"/>
      <c r="I486" s="119"/>
      <c r="J486" s="79"/>
      <c r="K486" s="88"/>
      <c r="L486" s="120"/>
      <c r="M486" s="71">
        <f>IF(ISBLANK($B486),_xlfn.XLOOKUP($A486,'2. TEUs &amp; Activities - EF'!$A$9:$A$190,'2. TEUs &amp; Activities - EF'!$J$9:$J$190),_xlfn.XLOOKUP($B486,'2. TEUs &amp; Activities - EF'!$B$9:$B$190,'2. TEUs &amp; Activities - EF'!$J$9:$J$190))*'3. Pollutant Emissions - EF'!$I486*IF(OR(ISBLANK($E486),$G486="Yes"),1,$E486)*IF($H486="Yes",1,(1-$F486))</f>
        <v>0</v>
      </c>
      <c r="N486" s="113">
        <f>IF(ISBLANK($B486),_xlfn.XLOOKUP($A486,'2. TEUs &amp; Activities - EF'!$A$9:$A$190,'2. TEUs &amp; Activities - EF'!$M$9:$M$190),_xlfn.XLOOKUP($B486,'2. TEUs &amp; Activities - EF'!$B$9:$B$190,'2. TEUs &amp; Activities - EF'!$M$9:$M$190))*'3. Pollutant Emissions - EF'!$J486*IF(OR(ISBLANK($E486),$G486="Yes"),1,$E486)*IF($H486="Yes",1,(1-$F486))</f>
        <v>0</v>
      </c>
      <c r="O486" s="123" t="str">
        <f>IFERROR(IF(OR($C486="",$C486="No CAS"),INDEX('DEQ Pollutant List'!$D$7:$D$611,MATCH($D486,'DEQ Pollutant List'!$B$7:$B$611,0)),INDEX('DEQ Pollutant List'!$D$7:$D$611,MATCH($C486,'DEQ Pollutant List'!$A$7:$A$611,0))),"")</f>
        <v/>
      </c>
    </row>
    <row r="487" spans="1:15" ht="15" x14ac:dyDescent="0.25">
      <c r="A487" s="113"/>
      <c r="B487" s="71"/>
      <c r="C487" s="114"/>
      <c r="D487" s="84" t="str">
        <f>IFERROR(IF(C487="No CAS","",INDEX('DEQ Pollutant List'!$B$7:$B$611,MATCH('3. Pollutant Emissions - EF'!C487,'DEQ Pollutant List'!$A$7:$A$611,0))),"")</f>
        <v/>
      </c>
      <c r="E487" s="117"/>
      <c r="F487" s="118"/>
      <c r="G487" s="117"/>
      <c r="H487" s="118"/>
      <c r="I487" s="119"/>
      <c r="J487" s="79"/>
      <c r="K487" s="88"/>
      <c r="L487" s="120"/>
      <c r="M487" s="71">
        <f>IF(ISBLANK($B487),_xlfn.XLOOKUP($A487,'2. TEUs &amp; Activities - EF'!$A$9:$A$190,'2. TEUs &amp; Activities - EF'!$J$9:$J$190),_xlfn.XLOOKUP($B487,'2. TEUs &amp; Activities - EF'!$B$9:$B$190,'2. TEUs &amp; Activities - EF'!$J$9:$J$190))*'3. Pollutant Emissions - EF'!$I487*IF(OR(ISBLANK($E487),$G487="Yes"),1,$E487)*IF($H487="Yes",1,(1-$F487))</f>
        <v>0</v>
      </c>
      <c r="N487" s="113">
        <f>IF(ISBLANK($B487),_xlfn.XLOOKUP($A487,'2. TEUs &amp; Activities - EF'!$A$9:$A$190,'2. TEUs &amp; Activities - EF'!$M$9:$M$190),_xlfn.XLOOKUP($B487,'2. TEUs &amp; Activities - EF'!$B$9:$B$190,'2. TEUs &amp; Activities - EF'!$M$9:$M$190))*'3. Pollutant Emissions - EF'!$J487*IF(OR(ISBLANK($E487),$G487="Yes"),1,$E487)*IF($H487="Yes",1,(1-$F487))</f>
        <v>0</v>
      </c>
      <c r="O487" s="123" t="str">
        <f>IFERROR(IF(OR($C487="",$C487="No CAS"),INDEX('DEQ Pollutant List'!$D$7:$D$611,MATCH($D487,'DEQ Pollutant List'!$B$7:$B$611,0)),INDEX('DEQ Pollutant List'!$D$7:$D$611,MATCH($C487,'DEQ Pollutant List'!$A$7:$A$611,0))),"")</f>
        <v/>
      </c>
    </row>
    <row r="488" spans="1:15" ht="15" x14ac:dyDescent="0.25">
      <c r="A488" s="113"/>
      <c r="B488" s="71"/>
      <c r="C488" s="114"/>
      <c r="D488" s="84" t="str">
        <f>IFERROR(IF(C488="No CAS","",INDEX('DEQ Pollutant List'!$B$7:$B$611,MATCH('3. Pollutant Emissions - EF'!C488,'DEQ Pollutant List'!$A$7:$A$611,0))),"")</f>
        <v/>
      </c>
      <c r="E488" s="117"/>
      <c r="F488" s="118"/>
      <c r="G488" s="117"/>
      <c r="H488" s="118"/>
      <c r="I488" s="119"/>
      <c r="J488" s="79"/>
      <c r="K488" s="88"/>
      <c r="L488" s="120"/>
      <c r="M488" s="71">
        <f>IF(ISBLANK($B488),_xlfn.XLOOKUP($A488,'2. TEUs &amp; Activities - EF'!$A$9:$A$190,'2. TEUs &amp; Activities - EF'!$J$9:$J$190),_xlfn.XLOOKUP($B488,'2. TEUs &amp; Activities - EF'!$B$9:$B$190,'2. TEUs &amp; Activities - EF'!$J$9:$J$190))*'3. Pollutant Emissions - EF'!$I488*IF(OR(ISBLANK($E488),$G488="Yes"),1,$E488)*IF($H488="Yes",1,(1-$F488))</f>
        <v>0</v>
      </c>
      <c r="N488" s="113">
        <f>IF(ISBLANK($B488),_xlfn.XLOOKUP($A488,'2. TEUs &amp; Activities - EF'!$A$9:$A$190,'2. TEUs &amp; Activities - EF'!$M$9:$M$190),_xlfn.XLOOKUP($B488,'2. TEUs &amp; Activities - EF'!$B$9:$B$190,'2. TEUs &amp; Activities - EF'!$M$9:$M$190))*'3. Pollutant Emissions - EF'!$J488*IF(OR(ISBLANK($E488),$G488="Yes"),1,$E488)*IF($H488="Yes",1,(1-$F488))</f>
        <v>0</v>
      </c>
      <c r="O488" s="123" t="str">
        <f>IFERROR(IF(OR($C488="",$C488="No CAS"),INDEX('DEQ Pollutant List'!$D$7:$D$611,MATCH($D488,'DEQ Pollutant List'!$B$7:$B$611,0)),INDEX('DEQ Pollutant List'!$D$7:$D$611,MATCH($C488,'DEQ Pollutant List'!$A$7:$A$611,0))),"")</f>
        <v/>
      </c>
    </row>
    <row r="489" spans="1:15" ht="15" x14ac:dyDescent="0.25">
      <c r="A489" s="113"/>
      <c r="B489" s="71"/>
      <c r="C489" s="114"/>
      <c r="D489" s="84" t="str">
        <f>IFERROR(IF(C489="No CAS","",INDEX('DEQ Pollutant List'!$B$7:$B$611,MATCH('3. Pollutant Emissions - EF'!C489,'DEQ Pollutant List'!$A$7:$A$611,0))),"")</f>
        <v/>
      </c>
      <c r="E489" s="117"/>
      <c r="F489" s="118"/>
      <c r="G489" s="117"/>
      <c r="H489" s="118"/>
      <c r="I489" s="119"/>
      <c r="J489" s="79"/>
      <c r="K489" s="88"/>
      <c r="L489" s="120"/>
      <c r="M489" s="71">
        <f>IF(ISBLANK($B489),_xlfn.XLOOKUP($A489,'2. TEUs &amp; Activities - EF'!$A$9:$A$190,'2. TEUs &amp; Activities - EF'!$J$9:$J$190),_xlfn.XLOOKUP($B489,'2. TEUs &amp; Activities - EF'!$B$9:$B$190,'2. TEUs &amp; Activities - EF'!$J$9:$J$190))*'3. Pollutant Emissions - EF'!$I489*IF(OR(ISBLANK($E489),$G489="Yes"),1,$E489)*IF($H489="Yes",1,(1-$F489))</f>
        <v>0</v>
      </c>
      <c r="N489" s="113">
        <f>IF(ISBLANK($B489),_xlfn.XLOOKUP($A489,'2. TEUs &amp; Activities - EF'!$A$9:$A$190,'2. TEUs &amp; Activities - EF'!$M$9:$M$190),_xlfn.XLOOKUP($B489,'2. TEUs &amp; Activities - EF'!$B$9:$B$190,'2. TEUs &amp; Activities - EF'!$M$9:$M$190))*'3. Pollutant Emissions - EF'!$J489*IF(OR(ISBLANK($E489),$G489="Yes"),1,$E489)*IF($H489="Yes",1,(1-$F489))</f>
        <v>0</v>
      </c>
      <c r="O489" s="123" t="str">
        <f>IFERROR(IF(OR($C489="",$C489="No CAS"),INDEX('DEQ Pollutant List'!$D$7:$D$611,MATCH($D489,'DEQ Pollutant List'!$B$7:$B$611,0)),INDEX('DEQ Pollutant List'!$D$7:$D$611,MATCH($C489,'DEQ Pollutant List'!$A$7:$A$611,0))),"")</f>
        <v/>
      </c>
    </row>
    <row r="490" spans="1:15" ht="15" x14ac:dyDescent="0.25">
      <c r="A490" s="113"/>
      <c r="B490" s="71"/>
      <c r="C490" s="114"/>
      <c r="D490" s="84" t="str">
        <f>IFERROR(IF(C490="No CAS","",INDEX('DEQ Pollutant List'!$B$7:$B$611,MATCH('3. Pollutant Emissions - EF'!C490,'DEQ Pollutant List'!$A$7:$A$611,0))),"")</f>
        <v/>
      </c>
      <c r="E490" s="117"/>
      <c r="F490" s="118"/>
      <c r="G490" s="117"/>
      <c r="H490" s="118"/>
      <c r="I490" s="119"/>
      <c r="J490" s="79"/>
      <c r="K490" s="88"/>
      <c r="L490" s="120"/>
      <c r="M490" s="71">
        <f>IF(ISBLANK($B490),_xlfn.XLOOKUP($A490,'2. TEUs &amp; Activities - EF'!$A$9:$A$190,'2. TEUs &amp; Activities - EF'!$J$9:$J$190),_xlfn.XLOOKUP($B490,'2. TEUs &amp; Activities - EF'!$B$9:$B$190,'2. TEUs &amp; Activities - EF'!$J$9:$J$190))*'3. Pollutant Emissions - EF'!$I490*IF(OR(ISBLANK($E490),$G490="Yes"),1,$E490)*IF($H490="Yes",1,(1-$F490))</f>
        <v>0</v>
      </c>
      <c r="N490" s="113">
        <f>IF(ISBLANK($B490),_xlfn.XLOOKUP($A490,'2. TEUs &amp; Activities - EF'!$A$9:$A$190,'2. TEUs &amp; Activities - EF'!$M$9:$M$190),_xlfn.XLOOKUP($B490,'2. TEUs &amp; Activities - EF'!$B$9:$B$190,'2. TEUs &amp; Activities - EF'!$M$9:$M$190))*'3. Pollutant Emissions - EF'!$J490*IF(OR(ISBLANK($E490),$G490="Yes"),1,$E490)*IF($H490="Yes",1,(1-$F490))</f>
        <v>0</v>
      </c>
      <c r="O490" s="123" t="str">
        <f>IFERROR(IF(OR($C490="",$C490="No CAS"),INDEX('DEQ Pollutant List'!$D$7:$D$611,MATCH($D490,'DEQ Pollutant List'!$B$7:$B$611,0)),INDEX('DEQ Pollutant List'!$D$7:$D$611,MATCH($C490,'DEQ Pollutant List'!$A$7:$A$611,0))),"")</f>
        <v/>
      </c>
    </row>
    <row r="491" spans="1:15" ht="15" x14ac:dyDescent="0.25">
      <c r="A491" s="113"/>
      <c r="B491" s="71"/>
      <c r="C491" s="114"/>
      <c r="D491" s="84" t="str">
        <f>IFERROR(IF(C491="No CAS","",INDEX('DEQ Pollutant List'!$B$7:$B$611,MATCH('3. Pollutant Emissions - EF'!C491,'DEQ Pollutant List'!$A$7:$A$611,0))),"")</f>
        <v/>
      </c>
      <c r="E491" s="117"/>
      <c r="F491" s="118"/>
      <c r="G491" s="117"/>
      <c r="H491" s="118"/>
      <c r="I491" s="119"/>
      <c r="J491" s="79"/>
      <c r="K491" s="88"/>
      <c r="L491" s="120"/>
      <c r="M491" s="71">
        <f>IF(ISBLANK($B491),_xlfn.XLOOKUP($A491,'2. TEUs &amp; Activities - EF'!$A$9:$A$190,'2. TEUs &amp; Activities - EF'!$J$9:$J$190),_xlfn.XLOOKUP($B491,'2. TEUs &amp; Activities - EF'!$B$9:$B$190,'2. TEUs &amp; Activities - EF'!$J$9:$J$190))*'3. Pollutant Emissions - EF'!$I491*IF(OR(ISBLANK($E491),$G491="Yes"),1,$E491)*IF($H491="Yes",1,(1-$F491))</f>
        <v>0</v>
      </c>
      <c r="N491" s="113">
        <f>IF(ISBLANK($B491),_xlfn.XLOOKUP($A491,'2. TEUs &amp; Activities - EF'!$A$9:$A$190,'2. TEUs &amp; Activities - EF'!$M$9:$M$190),_xlfn.XLOOKUP($B491,'2. TEUs &amp; Activities - EF'!$B$9:$B$190,'2. TEUs &amp; Activities - EF'!$M$9:$M$190))*'3. Pollutant Emissions - EF'!$J491*IF(OR(ISBLANK($E491),$G491="Yes"),1,$E491)*IF($H491="Yes",1,(1-$F491))</f>
        <v>0</v>
      </c>
      <c r="O491" s="123" t="str">
        <f>IFERROR(IF(OR($C491="",$C491="No CAS"),INDEX('DEQ Pollutant List'!$D$7:$D$611,MATCH($D491,'DEQ Pollutant List'!$B$7:$B$611,0)),INDEX('DEQ Pollutant List'!$D$7:$D$611,MATCH($C491,'DEQ Pollutant List'!$A$7:$A$611,0))),"")</f>
        <v/>
      </c>
    </row>
    <row r="492" spans="1:15" ht="15" x14ac:dyDescent="0.25">
      <c r="A492" s="113"/>
      <c r="B492" s="71"/>
      <c r="C492" s="114"/>
      <c r="D492" s="84" t="str">
        <f>IFERROR(IF(C492="No CAS","",INDEX('DEQ Pollutant List'!$B$7:$B$611,MATCH('3. Pollutant Emissions - EF'!C492,'DEQ Pollutant List'!$A$7:$A$611,0))),"")</f>
        <v/>
      </c>
      <c r="E492" s="117"/>
      <c r="F492" s="118"/>
      <c r="G492" s="117"/>
      <c r="H492" s="118"/>
      <c r="I492" s="119"/>
      <c r="J492" s="79"/>
      <c r="K492" s="88"/>
      <c r="L492" s="120"/>
      <c r="M492" s="71">
        <f>IF(ISBLANK($B492),_xlfn.XLOOKUP($A492,'2. TEUs &amp; Activities - EF'!$A$9:$A$190,'2. TEUs &amp; Activities - EF'!$J$9:$J$190),_xlfn.XLOOKUP($B492,'2. TEUs &amp; Activities - EF'!$B$9:$B$190,'2. TEUs &amp; Activities - EF'!$J$9:$J$190))*'3. Pollutant Emissions - EF'!$I492*IF(OR(ISBLANK($E492),$G492="Yes"),1,$E492)*IF($H492="Yes",1,(1-$F492))</f>
        <v>0</v>
      </c>
      <c r="N492" s="113">
        <f>IF(ISBLANK($B492),_xlfn.XLOOKUP($A492,'2. TEUs &amp; Activities - EF'!$A$9:$A$190,'2. TEUs &amp; Activities - EF'!$M$9:$M$190),_xlfn.XLOOKUP($B492,'2. TEUs &amp; Activities - EF'!$B$9:$B$190,'2. TEUs &amp; Activities - EF'!$M$9:$M$190))*'3. Pollutant Emissions - EF'!$J492*IF(OR(ISBLANK($E492),$G492="Yes"),1,$E492)*IF($H492="Yes",1,(1-$F492))</f>
        <v>0</v>
      </c>
      <c r="O492" s="123" t="str">
        <f>IFERROR(IF(OR($C492="",$C492="No CAS"),INDEX('DEQ Pollutant List'!$D$7:$D$611,MATCH($D492,'DEQ Pollutant List'!$B$7:$B$611,0)),INDEX('DEQ Pollutant List'!$D$7:$D$611,MATCH($C492,'DEQ Pollutant List'!$A$7:$A$611,0))),"")</f>
        <v/>
      </c>
    </row>
    <row r="493" spans="1:15" ht="15" x14ac:dyDescent="0.25">
      <c r="A493" s="113"/>
      <c r="B493" s="71"/>
      <c r="C493" s="114"/>
      <c r="D493" s="84" t="str">
        <f>IFERROR(IF(C493="No CAS","",INDEX('DEQ Pollutant List'!$B$7:$B$611,MATCH('3. Pollutant Emissions - EF'!C493,'DEQ Pollutant List'!$A$7:$A$611,0))),"")</f>
        <v/>
      </c>
      <c r="E493" s="117"/>
      <c r="F493" s="118"/>
      <c r="G493" s="117"/>
      <c r="H493" s="118"/>
      <c r="I493" s="119"/>
      <c r="J493" s="79"/>
      <c r="K493" s="88"/>
      <c r="L493" s="120"/>
      <c r="M493" s="71">
        <f>IF(ISBLANK($B493),_xlfn.XLOOKUP($A493,'2. TEUs &amp; Activities - EF'!$A$9:$A$190,'2. TEUs &amp; Activities - EF'!$J$9:$J$190),_xlfn.XLOOKUP($B493,'2. TEUs &amp; Activities - EF'!$B$9:$B$190,'2. TEUs &amp; Activities - EF'!$J$9:$J$190))*'3. Pollutant Emissions - EF'!$I493*IF(OR(ISBLANK($E493),$G493="Yes"),1,$E493)*IF($H493="Yes",1,(1-$F493))</f>
        <v>0</v>
      </c>
      <c r="N493" s="113">
        <f>IF(ISBLANK($B493),_xlfn.XLOOKUP($A493,'2. TEUs &amp; Activities - EF'!$A$9:$A$190,'2. TEUs &amp; Activities - EF'!$M$9:$M$190),_xlfn.XLOOKUP($B493,'2. TEUs &amp; Activities - EF'!$B$9:$B$190,'2. TEUs &amp; Activities - EF'!$M$9:$M$190))*'3. Pollutant Emissions - EF'!$J493*IF(OR(ISBLANK($E493),$G493="Yes"),1,$E493)*IF($H493="Yes",1,(1-$F493))</f>
        <v>0</v>
      </c>
      <c r="O493" s="123" t="str">
        <f>IFERROR(IF(OR($C493="",$C493="No CAS"),INDEX('DEQ Pollutant List'!$D$7:$D$611,MATCH($D493,'DEQ Pollutant List'!$B$7:$B$611,0)),INDEX('DEQ Pollutant List'!$D$7:$D$611,MATCH($C493,'DEQ Pollutant List'!$A$7:$A$611,0))),"")</f>
        <v/>
      </c>
    </row>
    <row r="494" spans="1:15" ht="15" x14ac:dyDescent="0.25">
      <c r="A494" s="113"/>
      <c r="B494" s="71"/>
      <c r="C494" s="114"/>
      <c r="D494" s="84" t="str">
        <f>IFERROR(IF(C494="No CAS","",INDEX('DEQ Pollutant List'!$B$7:$B$611,MATCH('3. Pollutant Emissions - EF'!C494,'DEQ Pollutant List'!$A$7:$A$611,0))),"")</f>
        <v/>
      </c>
      <c r="E494" s="117"/>
      <c r="F494" s="118"/>
      <c r="G494" s="117"/>
      <c r="H494" s="118"/>
      <c r="I494" s="119"/>
      <c r="J494" s="79"/>
      <c r="K494" s="88"/>
      <c r="L494" s="120"/>
      <c r="M494" s="71">
        <f>IF(ISBLANK($B494),_xlfn.XLOOKUP($A494,'2. TEUs &amp; Activities - EF'!$A$9:$A$190,'2. TEUs &amp; Activities - EF'!$J$9:$J$190),_xlfn.XLOOKUP($B494,'2. TEUs &amp; Activities - EF'!$B$9:$B$190,'2. TEUs &amp; Activities - EF'!$J$9:$J$190))*'3. Pollutant Emissions - EF'!$I494*IF(OR(ISBLANK($E494),$G494="Yes"),1,$E494)*IF($H494="Yes",1,(1-$F494))</f>
        <v>0</v>
      </c>
      <c r="N494" s="113">
        <f>IF(ISBLANK($B494),_xlfn.XLOOKUP($A494,'2. TEUs &amp; Activities - EF'!$A$9:$A$190,'2. TEUs &amp; Activities - EF'!$M$9:$M$190),_xlfn.XLOOKUP($B494,'2. TEUs &amp; Activities - EF'!$B$9:$B$190,'2. TEUs &amp; Activities - EF'!$M$9:$M$190))*'3. Pollutant Emissions - EF'!$J494*IF(OR(ISBLANK($E494),$G494="Yes"),1,$E494)*IF($H494="Yes",1,(1-$F494))</f>
        <v>0</v>
      </c>
      <c r="O494" s="123" t="str">
        <f>IFERROR(IF(OR($C494="",$C494="No CAS"),INDEX('DEQ Pollutant List'!$D$7:$D$611,MATCH($D494,'DEQ Pollutant List'!$B$7:$B$611,0)),INDEX('DEQ Pollutant List'!$D$7:$D$611,MATCH($C494,'DEQ Pollutant List'!$A$7:$A$611,0))),"")</f>
        <v/>
      </c>
    </row>
    <row r="495" spans="1:15" ht="15" x14ac:dyDescent="0.25">
      <c r="A495" s="113"/>
      <c r="B495" s="71"/>
      <c r="C495" s="114"/>
      <c r="D495" s="84" t="str">
        <f>IFERROR(IF(C495="No CAS","",INDEX('DEQ Pollutant List'!$B$7:$B$611,MATCH('3. Pollutant Emissions - EF'!C495,'DEQ Pollutant List'!$A$7:$A$611,0))),"")</f>
        <v/>
      </c>
      <c r="E495" s="117"/>
      <c r="F495" s="118"/>
      <c r="G495" s="117"/>
      <c r="H495" s="118"/>
      <c r="I495" s="119"/>
      <c r="J495" s="79"/>
      <c r="K495" s="88"/>
      <c r="L495" s="120"/>
      <c r="M495" s="71">
        <f>IF(ISBLANK($B495),_xlfn.XLOOKUP($A495,'2. TEUs &amp; Activities - EF'!$A$9:$A$190,'2. TEUs &amp; Activities - EF'!$J$9:$J$190),_xlfn.XLOOKUP($B495,'2. TEUs &amp; Activities - EF'!$B$9:$B$190,'2. TEUs &amp; Activities - EF'!$J$9:$J$190))*'3. Pollutant Emissions - EF'!$I495*IF(OR(ISBLANK($E495),$G495="Yes"),1,$E495)*IF($H495="Yes",1,(1-$F495))</f>
        <v>0</v>
      </c>
      <c r="N495" s="113">
        <f>IF(ISBLANK($B495),_xlfn.XLOOKUP($A495,'2. TEUs &amp; Activities - EF'!$A$9:$A$190,'2. TEUs &amp; Activities - EF'!$M$9:$M$190),_xlfn.XLOOKUP($B495,'2. TEUs &amp; Activities - EF'!$B$9:$B$190,'2. TEUs &amp; Activities - EF'!$M$9:$M$190))*'3. Pollutant Emissions - EF'!$J495*IF(OR(ISBLANK($E495),$G495="Yes"),1,$E495)*IF($H495="Yes",1,(1-$F495))</f>
        <v>0</v>
      </c>
      <c r="O495" s="123" t="str">
        <f>IFERROR(IF(OR($C495="",$C495="No CAS"),INDEX('DEQ Pollutant List'!$D$7:$D$611,MATCH($D495,'DEQ Pollutant List'!$B$7:$B$611,0)),INDEX('DEQ Pollutant List'!$D$7:$D$611,MATCH($C495,'DEQ Pollutant List'!$A$7:$A$611,0))),"")</f>
        <v/>
      </c>
    </row>
    <row r="496" spans="1:15" ht="15" x14ac:dyDescent="0.25">
      <c r="A496" s="113"/>
      <c r="B496" s="71"/>
      <c r="C496" s="114"/>
      <c r="D496" s="84" t="str">
        <f>IFERROR(IF(C496="No CAS","",INDEX('DEQ Pollutant List'!$B$7:$B$611,MATCH('3. Pollutant Emissions - EF'!C496,'DEQ Pollutant List'!$A$7:$A$611,0))),"")</f>
        <v/>
      </c>
      <c r="E496" s="117"/>
      <c r="F496" s="118"/>
      <c r="G496" s="117"/>
      <c r="H496" s="118"/>
      <c r="I496" s="119"/>
      <c r="J496" s="79"/>
      <c r="K496" s="88"/>
      <c r="L496" s="120"/>
      <c r="M496" s="71">
        <f>IF(ISBLANK($B496),_xlfn.XLOOKUP($A496,'2. TEUs &amp; Activities - EF'!$A$9:$A$190,'2. TEUs &amp; Activities - EF'!$J$9:$J$190),_xlfn.XLOOKUP($B496,'2. TEUs &amp; Activities - EF'!$B$9:$B$190,'2. TEUs &amp; Activities - EF'!$J$9:$J$190))*'3. Pollutant Emissions - EF'!$I496*IF(OR(ISBLANK($E496),$G496="Yes"),1,$E496)*IF($H496="Yes",1,(1-$F496))</f>
        <v>0</v>
      </c>
      <c r="N496" s="113">
        <f>IF(ISBLANK($B496),_xlfn.XLOOKUP($A496,'2. TEUs &amp; Activities - EF'!$A$9:$A$190,'2. TEUs &amp; Activities - EF'!$M$9:$M$190),_xlfn.XLOOKUP($B496,'2. TEUs &amp; Activities - EF'!$B$9:$B$190,'2. TEUs &amp; Activities - EF'!$M$9:$M$190))*'3. Pollutant Emissions - EF'!$J496*IF(OR(ISBLANK($E496),$G496="Yes"),1,$E496)*IF($H496="Yes",1,(1-$F496))</f>
        <v>0</v>
      </c>
      <c r="O496" s="123" t="str">
        <f>IFERROR(IF(OR($C496="",$C496="No CAS"),INDEX('DEQ Pollutant List'!$D$7:$D$611,MATCH($D496,'DEQ Pollutant List'!$B$7:$B$611,0)),INDEX('DEQ Pollutant List'!$D$7:$D$611,MATCH($C496,'DEQ Pollutant List'!$A$7:$A$611,0))),"")</f>
        <v/>
      </c>
    </row>
    <row r="497" spans="1:15" ht="15" x14ac:dyDescent="0.25">
      <c r="A497" s="113"/>
      <c r="B497" s="71"/>
      <c r="C497" s="114"/>
      <c r="D497" s="84" t="str">
        <f>IFERROR(IF(C497="No CAS","",INDEX('DEQ Pollutant List'!$B$7:$B$611,MATCH('3. Pollutant Emissions - EF'!C497,'DEQ Pollutant List'!$A$7:$A$611,0))),"")</f>
        <v/>
      </c>
      <c r="E497" s="117"/>
      <c r="F497" s="118"/>
      <c r="G497" s="117"/>
      <c r="H497" s="118"/>
      <c r="I497" s="119"/>
      <c r="J497" s="79"/>
      <c r="K497" s="88"/>
      <c r="L497" s="120"/>
      <c r="M497" s="71">
        <f>IF(ISBLANK($B497),_xlfn.XLOOKUP($A497,'2. TEUs &amp; Activities - EF'!$A$9:$A$190,'2. TEUs &amp; Activities - EF'!$J$9:$J$190),_xlfn.XLOOKUP($B497,'2. TEUs &amp; Activities - EF'!$B$9:$B$190,'2. TEUs &amp; Activities - EF'!$J$9:$J$190))*'3. Pollutant Emissions - EF'!$I497*IF(OR(ISBLANK($E497),$G497="Yes"),1,$E497)*IF($H497="Yes",1,(1-$F497))</f>
        <v>0</v>
      </c>
      <c r="N497" s="113">
        <f>IF(ISBLANK($B497),_xlfn.XLOOKUP($A497,'2. TEUs &amp; Activities - EF'!$A$9:$A$190,'2. TEUs &amp; Activities - EF'!$M$9:$M$190),_xlfn.XLOOKUP($B497,'2. TEUs &amp; Activities - EF'!$B$9:$B$190,'2. TEUs &amp; Activities - EF'!$M$9:$M$190))*'3. Pollutant Emissions - EF'!$J497*IF(OR(ISBLANK($E497),$G497="Yes"),1,$E497)*IF($H497="Yes",1,(1-$F497))</f>
        <v>0</v>
      </c>
      <c r="O497" s="123" t="str">
        <f>IFERROR(IF(OR($C497="",$C497="No CAS"),INDEX('DEQ Pollutant List'!$D$7:$D$611,MATCH($D497,'DEQ Pollutant List'!$B$7:$B$611,0)),INDEX('DEQ Pollutant List'!$D$7:$D$611,MATCH($C497,'DEQ Pollutant List'!$A$7:$A$611,0))),"")</f>
        <v/>
      </c>
    </row>
    <row r="498" spans="1:15" ht="15" x14ac:dyDescent="0.25">
      <c r="A498" s="113"/>
      <c r="B498" s="71"/>
      <c r="C498" s="114"/>
      <c r="D498" s="84" t="str">
        <f>IFERROR(IF(C498="No CAS","",INDEX('DEQ Pollutant List'!$B$7:$B$611,MATCH('3. Pollutant Emissions - EF'!C498,'DEQ Pollutant List'!$A$7:$A$611,0))),"")</f>
        <v/>
      </c>
      <c r="E498" s="117"/>
      <c r="F498" s="118"/>
      <c r="G498" s="117"/>
      <c r="H498" s="118"/>
      <c r="I498" s="119"/>
      <c r="J498" s="79"/>
      <c r="K498" s="88"/>
      <c r="L498" s="120"/>
      <c r="M498" s="71">
        <f>IF(ISBLANK($B498),_xlfn.XLOOKUP($A498,'2. TEUs &amp; Activities - EF'!$A$9:$A$190,'2. TEUs &amp; Activities - EF'!$J$9:$J$190),_xlfn.XLOOKUP($B498,'2. TEUs &amp; Activities - EF'!$B$9:$B$190,'2. TEUs &amp; Activities - EF'!$J$9:$J$190))*'3. Pollutant Emissions - EF'!$I498*IF(OR(ISBLANK($E498),$G498="Yes"),1,$E498)*IF($H498="Yes",1,(1-$F498))</f>
        <v>0</v>
      </c>
      <c r="N498" s="113">
        <f>IF(ISBLANK($B498),_xlfn.XLOOKUP($A498,'2. TEUs &amp; Activities - EF'!$A$9:$A$190,'2. TEUs &amp; Activities - EF'!$M$9:$M$190),_xlfn.XLOOKUP($B498,'2. TEUs &amp; Activities - EF'!$B$9:$B$190,'2. TEUs &amp; Activities - EF'!$M$9:$M$190))*'3. Pollutant Emissions - EF'!$J498*IF(OR(ISBLANK($E498),$G498="Yes"),1,$E498)*IF($H498="Yes",1,(1-$F498))</f>
        <v>0</v>
      </c>
      <c r="O498" s="123" t="str">
        <f>IFERROR(IF(OR($C498="",$C498="No CAS"),INDEX('DEQ Pollutant List'!$D$7:$D$611,MATCH($D498,'DEQ Pollutant List'!$B$7:$B$611,0)),INDEX('DEQ Pollutant List'!$D$7:$D$611,MATCH($C498,'DEQ Pollutant List'!$A$7:$A$611,0))),"")</f>
        <v/>
      </c>
    </row>
    <row r="499" spans="1:15" ht="15" x14ac:dyDescent="0.25">
      <c r="A499" s="113"/>
      <c r="B499" s="71"/>
      <c r="C499" s="114"/>
      <c r="D499" s="84" t="str">
        <f>IFERROR(IF(C499="No CAS","",INDEX('DEQ Pollutant List'!$B$7:$B$611,MATCH('3. Pollutant Emissions - EF'!C499,'DEQ Pollutant List'!$A$7:$A$611,0))),"")</f>
        <v/>
      </c>
      <c r="E499" s="117"/>
      <c r="F499" s="118"/>
      <c r="G499" s="117"/>
      <c r="H499" s="118"/>
      <c r="I499" s="119"/>
      <c r="J499" s="79"/>
      <c r="K499" s="88"/>
      <c r="L499" s="120"/>
      <c r="M499" s="71">
        <f>IF(ISBLANK($B499),_xlfn.XLOOKUP($A499,'2. TEUs &amp; Activities - EF'!$A$9:$A$190,'2. TEUs &amp; Activities - EF'!$J$9:$J$190),_xlfn.XLOOKUP($B499,'2. TEUs &amp; Activities - EF'!$B$9:$B$190,'2. TEUs &amp; Activities - EF'!$J$9:$J$190))*'3. Pollutant Emissions - EF'!$I499*IF(OR(ISBLANK($E499),$G499="Yes"),1,$E499)*IF($H499="Yes",1,(1-$F499))</f>
        <v>0</v>
      </c>
      <c r="N499" s="113">
        <f>IF(ISBLANK($B499),_xlfn.XLOOKUP($A499,'2. TEUs &amp; Activities - EF'!$A$9:$A$190,'2. TEUs &amp; Activities - EF'!$M$9:$M$190),_xlfn.XLOOKUP($B499,'2. TEUs &amp; Activities - EF'!$B$9:$B$190,'2. TEUs &amp; Activities - EF'!$M$9:$M$190))*'3. Pollutant Emissions - EF'!$J499*IF(OR(ISBLANK($E499),$G499="Yes"),1,$E499)*IF($H499="Yes",1,(1-$F499))</f>
        <v>0</v>
      </c>
      <c r="O499" s="123" t="str">
        <f>IFERROR(IF(OR($C499="",$C499="No CAS"),INDEX('DEQ Pollutant List'!$D$7:$D$611,MATCH($D499,'DEQ Pollutant List'!$B$7:$B$611,0)),INDEX('DEQ Pollutant List'!$D$7:$D$611,MATCH($C499,'DEQ Pollutant List'!$A$7:$A$611,0))),"")</f>
        <v/>
      </c>
    </row>
    <row r="500" spans="1:15" ht="15" x14ac:dyDescent="0.25">
      <c r="A500" s="113"/>
      <c r="B500" s="71"/>
      <c r="C500" s="114"/>
      <c r="D500" s="84" t="str">
        <f>IFERROR(IF(C500="No CAS","",INDEX('DEQ Pollutant List'!$B$7:$B$611,MATCH('3. Pollutant Emissions - EF'!C500,'DEQ Pollutant List'!$A$7:$A$611,0))),"")</f>
        <v/>
      </c>
      <c r="E500" s="117"/>
      <c r="F500" s="118"/>
      <c r="G500" s="117"/>
      <c r="H500" s="118"/>
      <c r="I500" s="119"/>
      <c r="J500" s="79"/>
      <c r="K500" s="88"/>
      <c r="L500" s="120"/>
      <c r="M500" s="71">
        <f>IF(ISBLANK($B500),_xlfn.XLOOKUP($A500,'2. TEUs &amp; Activities - EF'!$A$9:$A$190,'2. TEUs &amp; Activities - EF'!$J$9:$J$190),_xlfn.XLOOKUP($B500,'2. TEUs &amp; Activities - EF'!$B$9:$B$190,'2. TEUs &amp; Activities - EF'!$J$9:$J$190))*'3. Pollutant Emissions - EF'!$I500*IF(OR(ISBLANK($E500),$G500="Yes"),1,$E500)*IF($H500="Yes",1,(1-$F500))</f>
        <v>0</v>
      </c>
      <c r="N500" s="113">
        <f>IF(ISBLANK($B500),_xlfn.XLOOKUP($A500,'2. TEUs &amp; Activities - EF'!$A$9:$A$190,'2. TEUs &amp; Activities - EF'!$M$9:$M$190),_xlfn.XLOOKUP($B500,'2. TEUs &amp; Activities - EF'!$B$9:$B$190,'2. TEUs &amp; Activities - EF'!$M$9:$M$190))*'3. Pollutant Emissions - EF'!$J500*IF(OR(ISBLANK($E500),$G500="Yes"),1,$E500)*IF($H500="Yes",1,(1-$F500))</f>
        <v>0</v>
      </c>
      <c r="O500" s="123" t="str">
        <f>IFERROR(IF(OR($C500="",$C500="No CAS"),INDEX('DEQ Pollutant List'!$D$7:$D$611,MATCH($D500,'DEQ Pollutant List'!$B$7:$B$611,0)),INDEX('DEQ Pollutant List'!$D$7:$D$611,MATCH($C500,'DEQ Pollutant List'!$A$7:$A$611,0))),"")</f>
        <v/>
      </c>
    </row>
    <row r="501" spans="1:15" ht="15" x14ac:dyDescent="0.25">
      <c r="A501" s="113"/>
      <c r="B501" s="71"/>
      <c r="C501" s="114"/>
      <c r="D501" s="84" t="str">
        <f>IFERROR(IF(C501="No CAS","",INDEX('DEQ Pollutant List'!$B$7:$B$611,MATCH('3. Pollutant Emissions - EF'!C501,'DEQ Pollutant List'!$A$7:$A$611,0))),"")</f>
        <v/>
      </c>
      <c r="E501" s="117"/>
      <c r="F501" s="118"/>
      <c r="G501" s="117"/>
      <c r="H501" s="118"/>
      <c r="I501" s="119"/>
      <c r="J501" s="79"/>
      <c r="K501" s="88"/>
      <c r="L501" s="120"/>
      <c r="M501" s="71">
        <f>IF(ISBLANK($B501),_xlfn.XLOOKUP($A501,'2. TEUs &amp; Activities - EF'!$A$9:$A$190,'2. TEUs &amp; Activities - EF'!$J$9:$J$190),_xlfn.XLOOKUP($B501,'2. TEUs &amp; Activities - EF'!$B$9:$B$190,'2. TEUs &amp; Activities - EF'!$J$9:$J$190))*'3. Pollutant Emissions - EF'!$I501*IF(OR(ISBLANK($E501),$G501="Yes"),1,$E501)*IF($H501="Yes",1,(1-$F501))</f>
        <v>0</v>
      </c>
      <c r="N501" s="113">
        <f>IF(ISBLANK($B501),_xlfn.XLOOKUP($A501,'2. TEUs &amp; Activities - EF'!$A$9:$A$190,'2. TEUs &amp; Activities - EF'!$M$9:$M$190),_xlfn.XLOOKUP($B501,'2. TEUs &amp; Activities - EF'!$B$9:$B$190,'2. TEUs &amp; Activities - EF'!$M$9:$M$190))*'3. Pollutant Emissions - EF'!$J501*IF(OR(ISBLANK($E501),$G501="Yes"),1,$E501)*IF($H501="Yes",1,(1-$F501))</f>
        <v>0</v>
      </c>
      <c r="O501" s="123" t="str">
        <f>IFERROR(IF(OR($C501="",$C501="No CAS"),INDEX('DEQ Pollutant List'!$D$7:$D$611,MATCH($D501,'DEQ Pollutant List'!$B$7:$B$611,0)),INDEX('DEQ Pollutant List'!$D$7:$D$611,MATCH($C501,'DEQ Pollutant List'!$A$7:$A$611,0))),"")</f>
        <v/>
      </c>
    </row>
    <row r="502" spans="1:15" ht="15" x14ac:dyDescent="0.25">
      <c r="A502" s="113"/>
      <c r="B502" s="71"/>
      <c r="C502" s="114"/>
      <c r="D502" s="84" t="str">
        <f>IFERROR(IF(C502="No CAS","",INDEX('DEQ Pollutant List'!$B$7:$B$611,MATCH('3. Pollutant Emissions - EF'!C502,'DEQ Pollutant List'!$A$7:$A$611,0))),"")</f>
        <v/>
      </c>
      <c r="E502" s="117"/>
      <c r="F502" s="118"/>
      <c r="G502" s="117"/>
      <c r="H502" s="118"/>
      <c r="I502" s="119"/>
      <c r="J502" s="79"/>
      <c r="K502" s="88"/>
      <c r="L502" s="120"/>
      <c r="M502" s="71">
        <f>IF(ISBLANK($B502),_xlfn.XLOOKUP($A502,'2. TEUs &amp; Activities - EF'!$A$9:$A$190,'2. TEUs &amp; Activities - EF'!$J$9:$J$190),_xlfn.XLOOKUP($B502,'2. TEUs &amp; Activities - EF'!$B$9:$B$190,'2. TEUs &amp; Activities - EF'!$J$9:$J$190))*'3. Pollutant Emissions - EF'!$I502*IF(OR(ISBLANK($E502),$G502="Yes"),1,$E502)*IF($H502="Yes",1,(1-$F502))</f>
        <v>0</v>
      </c>
      <c r="N502" s="113">
        <f>IF(ISBLANK($B502),_xlfn.XLOOKUP($A502,'2. TEUs &amp; Activities - EF'!$A$9:$A$190,'2. TEUs &amp; Activities - EF'!$M$9:$M$190),_xlfn.XLOOKUP($B502,'2. TEUs &amp; Activities - EF'!$B$9:$B$190,'2. TEUs &amp; Activities - EF'!$M$9:$M$190))*'3. Pollutant Emissions - EF'!$J502*IF(OR(ISBLANK($E502),$G502="Yes"),1,$E502)*IF($H502="Yes",1,(1-$F502))</f>
        <v>0</v>
      </c>
      <c r="O502" s="123" t="str">
        <f>IFERROR(IF(OR($C502="",$C502="No CAS"),INDEX('DEQ Pollutant List'!$D$7:$D$611,MATCH($D502,'DEQ Pollutant List'!$B$7:$B$611,0)),INDEX('DEQ Pollutant List'!$D$7:$D$611,MATCH($C502,'DEQ Pollutant List'!$A$7:$A$611,0))),"")</f>
        <v/>
      </c>
    </row>
    <row r="503" spans="1:15" ht="15" x14ac:dyDescent="0.25">
      <c r="A503" s="113"/>
      <c r="B503" s="71"/>
      <c r="C503" s="114"/>
      <c r="D503" s="84" t="str">
        <f>IFERROR(IF(C503="No CAS","",INDEX('DEQ Pollutant List'!$B$7:$B$611,MATCH('3. Pollutant Emissions - EF'!C503,'DEQ Pollutant List'!$A$7:$A$611,0))),"")</f>
        <v/>
      </c>
      <c r="E503" s="117"/>
      <c r="F503" s="118"/>
      <c r="G503" s="117"/>
      <c r="H503" s="118"/>
      <c r="I503" s="119"/>
      <c r="J503" s="79"/>
      <c r="K503" s="88"/>
      <c r="L503" s="120"/>
      <c r="M503" s="71">
        <f>IF(ISBLANK($B503),_xlfn.XLOOKUP($A503,'2. TEUs &amp; Activities - EF'!$A$9:$A$190,'2. TEUs &amp; Activities - EF'!$J$9:$J$190),_xlfn.XLOOKUP($B503,'2. TEUs &amp; Activities - EF'!$B$9:$B$190,'2. TEUs &amp; Activities - EF'!$J$9:$J$190))*'3. Pollutant Emissions - EF'!$I503*IF(OR(ISBLANK($E503),$G503="Yes"),1,$E503)*IF($H503="Yes",1,(1-$F503))</f>
        <v>0</v>
      </c>
      <c r="N503" s="113">
        <f>IF(ISBLANK($B503),_xlfn.XLOOKUP($A503,'2. TEUs &amp; Activities - EF'!$A$9:$A$190,'2. TEUs &amp; Activities - EF'!$M$9:$M$190),_xlfn.XLOOKUP($B503,'2. TEUs &amp; Activities - EF'!$B$9:$B$190,'2. TEUs &amp; Activities - EF'!$M$9:$M$190))*'3. Pollutant Emissions - EF'!$J503*IF(OR(ISBLANK($E503),$G503="Yes"),1,$E503)*IF($H503="Yes",1,(1-$F503))</f>
        <v>0</v>
      </c>
      <c r="O503" s="123" t="str">
        <f>IFERROR(IF(OR($C503="",$C503="No CAS"),INDEX('DEQ Pollutant List'!$D$7:$D$611,MATCH($D503,'DEQ Pollutant List'!$B$7:$B$611,0)),INDEX('DEQ Pollutant List'!$D$7:$D$611,MATCH($C503,'DEQ Pollutant List'!$A$7:$A$611,0))),"")</f>
        <v/>
      </c>
    </row>
    <row r="504" spans="1:15" ht="15" x14ac:dyDescent="0.25">
      <c r="A504" s="113"/>
      <c r="B504" s="71"/>
      <c r="C504" s="114"/>
      <c r="D504" s="84" t="str">
        <f>IFERROR(IF(C504="No CAS","",INDEX('DEQ Pollutant List'!$B$7:$B$611,MATCH('3. Pollutant Emissions - EF'!C504,'DEQ Pollutant List'!$A$7:$A$611,0))),"")</f>
        <v/>
      </c>
      <c r="E504" s="117"/>
      <c r="F504" s="118"/>
      <c r="G504" s="117"/>
      <c r="H504" s="118"/>
      <c r="I504" s="119"/>
      <c r="J504" s="79"/>
      <c r="K504" s="88"/>
      <c r="L504" s="120"/>
      <c r="M504" s="71">
        <f>IF(ISBLANK($B504),_xlfn.XLOOKUP($A504,'2. TEUs &amp; Activities - EF'!$A$9:$A$190,'2. TEUs &amp; Activities - EF'!$J$9:$J$190),_xlfn.XLOOKUP($B504,'2. TEUs &amp; Activities - EF'!$B$9:$B$190,'2. TEUs &amp; Activities - EF'!$J$9:$J$190))*'3. Pollutant Emissions - EF'!$I504*IF(OR(ISBLANK($E504),$G504="Yes"),1,$E504)*IF($H504="Yes",1,(1-$F504))</f>
        <v>0</v>
      </c>
      <c r="N504" s="113">
        <f>IF(ISBLANK($B504),_xlfn.XLOOKUP($A504,'2. TEUs &amp; Activities - EF'!$A$9:$A$190,'2. TEUs &amp; Activities - EF'!$M$9:$M$190),_xlfn.XLOOKUP($B504,'2. TEUs &amp; Activities - EF'!$B$9:$B$190,'2. TEUs &amp; Activities - EF'!$M$9:$M$190))*'3. Pollutant Emissions - EF'!$J504*IF(OR(ISBLANK($E504),$G504="Yes"),1,$E504)*IF($H504="Yes",1,(1-$F504))</f>
        <v>0</v>
      </c>
      <c r="O504" s="123" t="str">
        <f>IFERROR(IF(OR($C504="",$C504="No CAS"),INDEX('DEQ Pollutant List'!$D$7:$D$611,MATCH($D504,'DEQ Pollutant List'!$B$7:$B$611,0)),INDEX('DEQ Pollutant List'!$D$7:$D$611,MATCH($C504,'DEQ Pollutant List'!$A$7:$A$611,0))),"")</f>
        <v/>
      </c>
    </row>
    <row r="505" spans="1:15" ht="15" x14ac:dyDescent="0.25">
      <c r="A505" s="113"/>
      <c r="B505" s="71"/>
      <c r="C505" s="114"/>
      <c r="D505" s="84" t="str">
        <f>IFERROR(IF(C505="No CAS","",INDEX('DEQ Pollutant List'!$B$7:$B$611,MATCH('3. Pollutant Emissions - EF'!C505,'DEQ Pollutant List'!$A$7:$A$611,0))),"")</f>
        <v/>
      </c>
      <c r="E505" s="117"/>
      <c r="F505" s="118"/>
      <c r="G505" s="117"/>
      <c r="H505" s="118"/>
      <c r="I505" s="119"/>
      <c r="J505" s="79"/>
      <c r="K505" s="88"/>
      <c r="L505" s="120"/>
      <c r="M505" s="71">
        <f>IF(ISBLANK($B505),_xlfn.XLOOKUP($A505,'2. TEUs &amp; Activities - EF'!$A$9:$A$190,'2. TEUs &amp; Activities - EF'!$J$9:$J$190),_xlfn.XLOOKUP($B505,'2. TEUs &amp; Activities - EF'!$B$9:$B$190,'2. TEUs &amp; Activities - EF'!$J$9:$J$190))*'3. Pollutant Emissions - EF'!$I505*IF(OR(ISBLANK($E505),$G505="Yes"),1,$E505)*IF($H505="Yes",1,(1-$F505))</f>
        <v>0</v>
      </c>
      <c r="N505" s="113">
        <f>IF(ISBLANK($B505),_xlfn.XLOOKUP($A505,'2. TEUs &amp; Activities - EF'!$A$9:$A$190,'2. TEUs &amp; Activities - EF'!$M$9:$M$190),_xlfn.XLOOKUP($B505,'2. TEUs &amp; Activities - EF'!$B$9:$B$190,'2. TEUs &amp; Activities - EF'!$M$9:$M$190))*'3. Pollutant Emissions - EF'!$J505*IF(OR(ISBLANK($E505),$G505="Yes"),1,$E505)*IF($H505="Yes",1,(1-$F505))</f>
        <v>0</v>
      </c>
      <c r="O505" s="127"/>
    </row>
    <row r="506" spans="1:15" ht="15" x14ac:dyDescent="0.25">
      <c r="A506" s="113"/>
      <c r="B506" s="71"/>
      <c r="C506" s="114"/>
      <c r="D506" s="84" t="str">
        <f>IFERROR(IF(C506="No CAS","",INDEX('DEQ Pollutant List'!$B$7:$B$611,MATCH('3. Pollutant Emissions - EF'!C506,'DEQ Pollutant List'!$A$7:$A$611,0))),"")</f>
        <v/>
      </c>
      <c r="E506" s="117"/>
      <c r="F506" s="118"/>
      <c r="G506" s="117"/>
      <c r="H506" s="118"/>
      <c r="I506" s="119"/>
      <c r="J506" s="79"/>
      <c r="K506" s="88"/>
      <c r="L506" s="120"/>
      <c r="M506" s="71">
        <f>IF(ISBLANK($B506),_xlfn.XLOOKUP($A506,'2. TEUs &amp; Activities - EF'!$A$9:$A$190,'2. TEUs &amp; Activities - EF'!$J$9:$J$190),_xlfn.XLOOKUP($B506,'2. TEUs &amp; Activities - EF'!$B$9:$B$190,'2. TEUs &amp; Activities - EF'!$J$9:$J$190))*'3. Pollutant Emissions - EF'!$I506*IF(OR(ISBLANK($E506),$G506="Yes"),1,$E506)*IF($H506="Yes",1,(1-$F506))</f>
        <v>0</v>
      </c>
      <c r="N506" s="113">
        <f>IF(ISBLANK($B506),_xlfn.XLOOKUP($A506,'2. TEUs &amp; Activities - EF'!$A$9:$A$190,'2. TEUs &amp; Activities - EF'!$M$9:$M$190),_xlfn.XLOOKUP($B506,'2. TEUs &amp; Activities - EF'!$B$9:$B$190,'2. TEUs &amp; Activities - EF'!$M$9:$M$190))*'3. Pollutant Emissions - EF'!$J506*IF(OR(ISBLANK($E506),$G506="Yes"),1,$E506)*IF($H506="Yes",1,(1-$F506))</f>
        <v>0</v>
      </c>
      <c r="O506" s="127"/>
    </row>
    <row r="507" spans="1:15" ht="15" x14ac:dyDescent="0.25">
      <c r="A507" s="113"/>
      <c r="B507" s="71"/>
      <c r="C507" s="114"/>
      <c r="D507" s="84" t="str">
        <f>IFERROR(IF(C507="No CAS","",INDEX('DEQ Pollutant List'!$B$7:$B$611,MATCH('3. Pollutant Emissions - EF'!C507,'DEQ Pollutant List'!$A$7:$A$611,0))),"")</f>
        <v/>
      </c>
      <c r="E507" s="117"/>
      <c r="F507" s="118"/>
      <c r="G507" s="117"/>
      <c r="H507" s="118"/>
      <c r="I507" s="119"/>
      <c r="J507" s="79"/>
      <c r="K507" s="88"/>
      <c r="L507" s="120"/>
      <c r="M507" s="71">
        <f>IF(ISBLANK($B507),_xlfn.XLOOKUP($A507,'2. TEUs &amp; Activities - EF'!$A$9:$A$190,'2. TEUs &amp; Activities - EF'!$J$9:$J$190),_xlfn.XLOOKUP($B507,'2. TEUs &amp; Activities - EF'!$B$9:$B$190,'2. TEUs &amp; Activities - EF'!$J$9:$J$190))*'3. Pollutant Emissions - EF'!$I507*IF(OR(ISBLANK($E507),$G507="Yes"),1,$E507)*IF($H507="Yes",1,(1-$F507))</f>
        <v>0</v>
      </c>
      <c r="N507" s="113">
        <f>IF(ISBLANK($B507),_xlfn.XLOOKUP($A507,'2. TEUs &amp; Activities - EF'!$A$9:$A$190,'2. TEUs &amp; Activities - EF'!$M$9:$M$190),_xlfn.XLOOKUP($B507,'2. TEUs &amp; Activities - EF'!$B$9:$B$190,'2. TEUs &amp; Activities - EF'!$M$9:$M$190))*'3. Pollutant Emissions - EF'!$J507*IF(OR(ISBLANK($E507),$G507="Yes"),1,$E507)*IF($H507="Yes",1,(1-$F507))</f>
        <v>0</v>
      </c>
      <c r="O507" s="127"/>
    </row>
    <row r="508" spans="1:15" ht="15.75" thickBot="1" x14ac:dyDescent="0.3">
      <c r="A508" s="113"/>
      <c r="B508" s="71"/>
      <c r="C508" s="114"/>
      <c r="D508" s="84" t="str">
        <f>IFERROR(IF(C508="No CAS","",INDEX('DEQ Pollutant List'!$B$7:$B$611,MATCH('3. Pollutant Emissions - EF'!C508,'DEQ Pollutant List'!$A$7:$A$611,0))),"")</f>
        <v/>
      </c>
      <c r="E508" s="117"/>
      <c r="F508" s="118"/>
      <c r="G508" s="117"/>
      <c r="H508" s="118"/>
      <c r="I508" s="119"/>
      <c r="J508" s="79"/>
      <c r="K508" s="88"/>
      <c r="L508" s="120"/>
      <c r="M508" s="71">
        <f>IF(ISBLANK($B508),_xlfn.XLOOKUP($A508,'2. TEUs &amp; Activities - EF'!$A$9:$A$190,'2. TEUs &amp; Activities - EF'!$J$9:$J$190),_xlfn.XLOOKUP($B508,'2. TEUs &amp; Activities - EF'!$B$9:$B$190,'2. TEUs &amp; Activities - EF'!$J$9:$J$190))*'3. Pollutant Emissions - EF'!$I508*IF(OR(ISBLANK($E508),$G508="Yes"),1,$E508)*IF($H508="Yes",1,(1-$F508))</f>
        <v>0</v>
      </c>
      <c r="N508" s="128">
        <f>IF(ISBLANK($B508),_xlfn.XLOOKUP($A508,'2. TEUs &amp; Activities - EF'!$A$9:$A$190,'2. TEUs &amp; Activities - EF'!$M$9:$M$190),_xlfn.XLOOKUP($B508,'2. TEUs &amp; Activities - EF'!$B$9:$B$190,'2. TEUs &amp; Activities - EF'!$M$9:$M$190))*'3. Pollutant Emissions - EF'!$J508*IF(OR(ISBLANK($E508),$G508="Yes"),1,$E508)*IF($H508="Yes",1,(1-$F508))</f>
        <v>0</v>
      </c>
      <c r="O508" s="127"/>
    </row>
    <row r="509" spans="1:15" ht="39.950000000000003" customHeight="1" thickBot="1" x14ac:dyDescent="0.3">
      <c r="A509" s="129" t="s">
        <v>207</v>
      </c>
      <c r="B509" s="130"/>
      <c r="C509" s="131"/>
      <c r="D509" s="132"/>
      <c r="E509" s="133"/>
      <c r="F509" s="134"/>
      <c r="G509" s="133"/>
      <c r="H509" s="134"/>
      <c r="I509" s="135"/>
      <c r="J509" s="136"/>
      <c r="K509" s="137"/>
      <c r="L509" s="129"/>
      <c r="M509" s="138"/>
      <c r="N509" s="139"/>
    </row>
  </sheetData>
  <sheetProtection algorithmName="SHA-512" hashValue="Y+/AROu++5CmXG2UDO17dDzO97ZV5h/E97tRU03kKhAlnlpA9mTbF7fb8Km/H7gXs1cBr6ts5sn5Gwz92NN3Rw==" saltValue="5DN9M3c3ZPNwkY34ZEHJEg==" spinCount="100000" sheet="1" objects="1" scenarios="1" sort="0" autoFilter="0"/>
  <autoFilter ref="A8:T8" xr:uid="{A724148E-418F-4672-BBFD-EDA40A50663B}"/>
  <mergeCells count="7">
    <mergeCell ref="M7:M8"/>
    <mergeCell ref="N7:N8"/>
    <mergeCell ref="A6:B7"/>
    <mergeCell ref="C6:D7"/>
    <mergeCell ref="L7:L8"/>
    <mergeCell ref="F7:F8"/>
    <mergeCell ref="E7:E8"/>
  </mergeCells>
  <conditionalFormatting sqref="O9:O508">
    <cfRule type="containsBlanks" dxfId="2" priority="3">
      <formula>LEN(TRIM(O9))=0</formula>
    </cfRule>
  </conditionalFormatting>
  <dataValidations count="2">
    <dataValidation type="list" allowBlank="1" showInputMessage="1" showErrorMessage="1" sqref="G9:G508" xr:uid="{D278B401-C5CE-4096-9E67-5FD00111B8D8}">
      <formula1>"Yes,No"</formula1>
    </dataValidation>
    <dataValidation type="list" allowBlank="1" showInputMessage="1" showErrorMessage="1" sqref="H9:H508" xr:uid="{5473EC56-ABC2-483B-A6B4-AA81DC038CF8}">
      <formula1>" Yes,No"</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C9:D508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54326FF-86FE-469C-A51D-63B5EDC7841C}">
          <x14:formula1>
            <xm:f>'2. TEUs &amp; Activities - EF'!$A$9:$A$190</xm:f>
          </x14:formula1>
          <xm:sqref>A9:A508</xm:sqref>
        </x14:dataValidation>
        <x14:dataValidation type="list" allowBlank="1" showInputMessage="1" showErrorMessage="1" xr:uid="{669E0BD2-2CA1-4D59-8AA8-10A94BAB52D3}">
          <x14:formula1>
            <xm:f>'2. TEUs &amp; Activities - EF'!$B$9:$B$190</xm:f>
          </x14:formula1>
          <xm:sqref>B9:B508</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C9:C508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Normal="100" workbookViewId="0">
      <pane xSplit="2" ySplit="8" topLeftCell="C9" activePane="bottomRight" state="frozen"/>
      <selection pane="topRight" activeCell="A5" sqref="A5:D490"/>
      <selection pane="bottomLeft" activeCell="A5" sqref="A5:D490"/>
      <selection pane="bottomRight"/>
    </sheetView>
  </sheetViews>
  <sheetFormatPr defaultColWidth="9.140625" defaultRowHeight="14.25" x14ac:dyDescent="0.25"/>
  <cols>
    <col min="1" max="2" width="25.5703125" style="4" customWidth="1"/>
    <col min="3" max="3" width="60.5703125" style="5" customWidth="1"/>
    <col min="4" max="4" width="25.5703125" style="5" customWidth="1"/>
    <col min="5" max="6" width="30.5703125" style="5" customWidth="1"/>
    <col min="7" max="8" width="20.5703125" style="4" customWidth="1"/>
    <col min="9" max="20" width="15.5703125" style="4" customWidth="1"/>
    <col min="21" max="21" width="9.140625" style="5"/>
    <col min="22" max="23" width="10.5703125" style="4" hidden="1" customWidth="1"/>
    <col min="24" max="16384" width="9.140625" style="5"/>
  </cols>
  <sheetData>
    <row r="1" spans="1:23" ht="20.100000000000001" customHeight="1" x14ac:dyDescent="0.25">
      <c r="A1" s="51" t="str">
        <f>'1. Facility Information'!$B$1</f>
        <v>AQ520 Form - Version 2.0</v>
      </c>
      <c r="B1" s="52"/>
      <c r="C1" s="53"/>
      <c r="D1" s="53"/>
      <c r="E1" s="53"/>
      <c r="F1" s="53"/>
      <c r="G1" s="52"/>
      <c r="H1" s="52"/>
      <c r="I1" s="52"/>
      <c r="J1" s="52"/>
      <c r="K1" s="52"/>
      <c r="L1" s="52"/>
      <c r="M1" s="52"/>
      <c r="N1" s="140"/>
      <c r="O1" s="141"/>
      <c r="P1" s="141"/>
      <c r="Q1" s="52"/>
      <c r="R1" s="52"/>
      <c r="S1" s="52"/>
      <c r="T1" s="52"/>
      <c r="U1" s="53"/>
      <c r="V1" s="52"/>
      <c r="W1" s="52"/>
    </row>
    <row r="2" spans="1:23" ht="20.100000000000001" customHeight="1" x14ac:dyDescent="0.25">
      <c r="A2" s="55" t="str">
        <f>IF(ISBLANK('1. Facility Information'!$B$6),"",'1. Facility Information'!$B$6)</f>
        <v>Acme Industries Oregon, Inc.</v>
      </c>
      <c r="B2" s="52"/>
      <c r="C2" s="53"/>
      <c r="D2" s="53"/>
      <c r="E2" s="53"/>
      <c r="F2" s="53"/>
      <c r="G2" s="52"/>
      <c r="H2" s="52"/>
      <c r="I2" s="52"/>
      <c r="J2" s="52"/>
      <c r="K2" s="52"/>
      <c r="L2" s="52"/>
      <c r="M2" s="52"/>
      <c r="N2" s="142"/>
      <c r="O2" s="141"/>
      <c r="P2" s="141"/>
      <c r="Q2" s="52"/>
      <c r="R2" s="52"/>
      <c r="S2" s="52"/>
      <c r="T2" s="52"/>
      <c r="U2" s="53"/>
      <c r="V2" s="52"/>
      <c r="W2" s="52"/>
    </row>
    <row r="3" spans="1:23" ht="20.100000000000001" customHeight="1" x14ac:dyDescent="0.25">
      <c r="A3" s="56" t="str">
        <f>"Source No. "&amp;IF(ISBLANK('1. Facility Information'!$B$10),"",'1. Facility Information'!$B$10)</f>
        <v>Source No. 17-9999</v>
      </c>
      <c r="B3" s="52"/>
      <c r="C3" s="53"/>
      <c r="D3" s="53"/>
      <c r="E3" s="53"/>
      <c r="F3" s="53"/>
      <c r="G3" s="52"/>
      <c r="H3" s="52"/>
      <c r="I3" s="52"/>
      <c r="J3" s="52"/>
      <c r="K3" s="52"/>
      <c r="L3" s="52"/>
      <c r="M3" s="52"/>
      <c r="N3" s="52"/>
      <c r="O3" s="52"/>
      <c r="P3" s="52"/>
      <c r="Q3" s="52"/>
      <c r="R3" s="52"/>
      <c r="S3" s="52"/>
      <c r="T3" s="52"/>
      <c r="U3" s="53"/>
      <c r="V3" s="52"/>
      <c r="W3" s="52"/>
    </row>
    <row r="4" spans="1:23" ht="20.100000000000001" customHeight="1" x14ac:dyDescent="0.25">
      <c r="A4" s="56" t="str">
        <f>_xlfn.CONCAT("Submitted on ",IF(ISBLANK('1. Facility Information'!$B$14),"",TEXT('1. Facility Information'!$B$14,"mm/dd/yyyy")))</f>
        <v>Submitted on 07/08/2025</v>
      </c>
      <c r="B4" s="52"/>
      <c r="C4" s="53"/>
      <c r="D4" s="52"/>
      <c r="E4" s="52"/>
      <c r="F4" s="52"/>
      <c r="G4" s="54"/>
      <c r="H4" s="53"/>
      <c r="I4" s="52"/>
      <c r="J4" s="52"/>
      <c r="K4" s="52"/>
      <c r="L4" s="52"/>
      <c r="M4" s="52"/>
      <c r="N4" s="52"/>
      <c r="O4" s="53"/>
      <c r="P4" s="53"/>
      <c r="Q4" s="53"/>
      <c r="R4" s="53"/>
      <c r="S4" s="53"/>
      <c r="T4" s="53"/>
      <c r="U4" s="53"/>
      <c r="V4" s="53"/>
      <c r="W4" s="53"/>
    </row>
    <row r="5" spans="1:23" ht="15" customHeight="1" thickBot="1" x14ac:dyDescent="0.3">
      <c r="A5" s="52"/>
      <c r="B5" s="52"/>
      <c r="C5" s="53"/>
      <c r="D5" s="53"/>
      <c r="E5" s="53"/>
      <c r="F5" s="53"/>
      <c r="G5" s="52"/>
      <c r="H5" s="52"/>
      <c r="I5" s="52"/>
      <c r="J5" s="52"/>
      <c r="K5" s="52"/>
      <c r="L5" s="52"/>
      <c r="M5" s="52"/>
      <c r="N5" s="52"/>
      <c r="O5" s="52"/>
      <c r="P5" s="52"/>
      <c r="Q5" s="52"/>
      <c r="R5" s="52"/>
      <c r="S5" s="52"/>
      <c r="T5" s="52"/>
      <c r="U5" s="53"/>
      <c r="V5" s="143" t="s">
        <v>208</v>
      </c>
      <c r="W5" s="143" t="s">
        <v>208</v>
      </c>
    </row>
    <row r="6" spans="1:23" s="21" customFormat="1" ht="30" customHeight="1" thickBot="1" x14ac:dyDescent="0.3">
      <c r="A6" s="57" t="s">
        <v>19</v>
      </c>
      <c r="B6" s="58"/>
      <c r="C6" s="58"/>
      <c r="D6" s="59"/>
      <c r="E6" s="58" t="s">
        <v>209</v>
      </c>
      <c r="F6" s="58"/>
      <c r="G6" s="57" t="s">
        <v>20</v>
      </c>
      <c r="H6" s="59"/>
      <c r="I6" s="58" t="s">
        <v>210</v>
      </c>
      <c r="J6" s="58"/>
      <c r="K6" s="58"/>
      <c r="L6" s="58"/>
      <c r="M6" s="58"/>
      <c r="N6" s="59"/>
      <c r="O6" s="57" t="s">
        <v>211</v>
      </c>
      <c r="P6" s="58"/>
      <c r="Q6" s="58"/>
      <c r="R6" s="58"/>
      <c r="S6" s="58"/>
      <c r="T6" s="59"/>
      <c r="U6" s="144"/>
      <c r="V6" s="145" t="s">
        <v>212</v>
      </c>
      <c r="W6" s="145"/>
    </row>
    <row r="7" spans="1:23" s="21" customFormat="1" ht="30" customHeight="1" thickBot="1" x14ac:dyDescent="0.3">
      <c r="A7" s="192" t="s">
        <v>22</v>
      </c>
      <c r="B7" s="194" t="s">
        <v>23</v>
      </c>
      <c r="C7" s="212" t="s">
        <v>24</v>
      </c>
      <c r="D7" s="190" t="s">
        <v>1385</v>
      </c>
      <c r="E7" s="212" t="s">
        <v>213</v>
      </c>
      <c r="F7" s="196" t="s">
        <v>214</v>
      </c>
      <c r="G7" s="210" t="s">
        <v>25</v>
      </c>
      <c r="H7" s="190" t="s">
        <v>26</v>
      </c>
      <c r="I7" s="62" t="s">
        <v>76</v>
      </c>
      <c r="J7" s="62"/>
      <c r="K7" s="63"/>
      <c r="L7" s="64" t="s">
        <v>215</v>
      </c>
      <c r="M7" s="65"/>
      <c r="N7" s="66"/>
      <c r="O7" s="61" t="s">
        <v>76</v>
      </c>
      <c r="P7" s="62"/>
      <c r="Q7" s="63"/>
      <c r="R7" s="64" t="s">
        <v>77</v>
      </c>
      <c r="S7" s="65"/>
      <c r="T7" s="66"/>
      <c r="U7" s="144"/>
      <c r="V7" s="145" t="s">
        <v>32</v>
      </c>
      <c r="W7" s="145"/>
    </row>
    <row r="8" spans="1:23" s="21" customFormat="1" ht="60" customHeight="1" thickBot="1" x14ac:dyDescent="0.3">
      <c r="A8" s="193"/>
      <c r="B8" s="195"/>
      <c r="C8" s="213"/>
      <c r="D8" s="191"/>
      <c r="E8" s="213"/>
      <c r="F8" s="197"/>
      <c r="G8" s="211"/>
      <c r="H8" s="191"/>
      <c r="I8" s="70" t="s">
        <v>31</v>
      </c>
      <c r="J8" s="68" t="s">
        <v>216</v>
      </c>
      <c r="K8" s="69" t="s">
        <v>33</v>
      </c>
      <c r="L8" s="70" t="s">
        <v>31</v>
      </c>
      <c r="M8" s="68" t="s">
        <v>216</v>
      </c>
      <c r="N8" s="69" t="s">
        <v>33</v>
      </c>
      <c r="O8" s="70" t="s">
        <v>31</v>
      </c>
      <c r="P8" s="68" t="s">
        <v>216</v>
      </c>
      <c r="Q8" s="69" t="s">
        <v>33</v>
      </c>
      <c r="R8" s="70" t="s">
        <v>31</v>
      </c>
      <c r="S8" s="68" t="s">
        <v>216</v>
      </c>
      <c r="T8" s="69" t="s">
        <v>33</v>
      </c>
      <c r="U8" s="144"/>
      <c r="V8" s="146" t="s">
        <v>217</v>
      </c>
      <c r="W8" s="146" t="s">
        <v>218</v>
      </c>
    </row>
    <row r="9" spans="1:23" ht="14.45" customHeight="1" x14ac:dyDescent="0.25">
      <c r="A9" s="77" t="s">
        <v>219</v>
      </c>
      <c r="B9" s="79"/>
      <c r="C9" s="147" t="s">
        <v>220</v>
      </c>
      <c r="D9" s="84" t="s">
        <v>221</v>
      </c>
      <c r="E9" s="147" t="s">
        <v>222</v>
      </c>
      <c r="F9" s="147" t="s">
        <v>223</v>
      </c>
      <c r="G9" s="77" t="s">
        <v>39</v>
      </c>
      <c r="H9" s="76" t="s">
        <v>219</v>
      </c>
      <c r="I9" s="77">
        <v>11</v>
      </c>
      <c r="J9" s="79">
        <v>22</v>
      </c>
      <c r="K9" s="76" t="s">
        <v>42</v>
      </c>
      <c r="L9" s="77">
        <v>1</v>
      </c>
      <c r="M9" s="79">
        <v>2</v>
      </c>
      <c r="N9" s="76" t="s">
        <v>42</v>
      </c>
      <c r="O9" s="77">
        <v>0.1</v>
      </c>
      <c r="P9" s="79">
        <v>0.1</v>
      </c>
      <c r="Q9" s="76" t="s">
        <v>42</v>
      </c>
      <c r="R9" s="77">
        <v>0.01</v>
      </c>
      <c r="S9" s="79">
        <v>0.01</v>
      </c>
      <c r="T9" s="76" t="s">
        <v>42</v>
      </c>
      <c r="U9" s="53"/>
      <c r="V9" s="52">
        <f t="shared" ref="V9:V40" si="0">J9-P9</f>
        <v>21.9</v>
      </c>
      <c r="W9" s="52">
        <f t="shared" ref="W9:W40" si="1">$M9-$S9</f>
        <v>1.99</v>
      </c>
    </row>
    <row r="10" spans="1:23" ht="15" customHeight="1" x14ac:dyDescent="0.25">
      <c r="A10" s="77" t="s">
        <v>219</v>
      </c>
      <c r="B10" s="79"/>
      <c r="C10" s="148" t="s">
        <v>220</v>
      </c>
      <c r="D10" s="84" t="s">
        <v>221</v>
      </c>
      <c r="E10" s="148" t="s">
        <v>224</v>
      </c>
      <c r="F10" s="148" t="s">
        <v>223</v>
      </c>
      <c r="G10" s="77" t="s">
        <v>39</v>
      </c>
      <c r="H10" s="76" t="s">
        <v>219</v>
      </c>
      <c r="I10" s="77">
        <v>33</v>
      </c>
      <c r="J10" s="79">
        <v>44</v>
      </c>
      <c r="K10" s="76" t="s">
        <v>42</v>
      </c>
      <c r="L10" s="77">
        <v>3</v>
      </c>
      <c r="M10" s="79">
        <v>4</v>
      </c>
      <c r="N10" s="76" t="s">
        <v>42</v>
      </c>
      <c r="O10" s="77">
        <v>0.1</v>
      </c>
      <c r="P10" s="79">
        <v>0.1</v>
      </c>
      <c r="Q10" s="76" t="s">
        <v>42</v>
      </c>
      <c r="R10" s="77">
        <v>0.01</v>
      </c>
      <c r="S10" s="79">
        <v>0.01</v>
      </c>
      <c r="T10" s="76" t="s">
        <v>42</v>
      </c>
      <c r="U10" s="53"/>
      <c r="V10" s="52">
        <f t="shared" si="0"/>
        <v>43.9</v>
      </c>
      <c r="W10" s="52">
        <f t="shared" si="1"/>
        <v>3.99</v>
      </c>
    </row>
    <row r="11" spans="1:23" x14ac:dyDescent="0.25">
      <c r="A11" s="77" t="s">
        <v>219</v>
      </c>
      <c r="B11" s="79"/>
      <c r="C11" s="148" t="s">
        <v>220</v>
      </c>
      <c r="D11" s="84" t="s">
        <v>221</v>
      </c>
      <c r="E11" s="148" t="s">
        <v>225</v>
      </c>
      <c r="F11" s="148" t="s">
        <v>223</v>
      </c>
      <c r="G11" s="77" t="s">
        <v>39</v>
      </c>
      <c r="H11" s="76" t="s">
        <v>219</v>
      </c>
      <c r="I11" s="77">
        <v>55</v>
      </c>
      <c r="J11" s="79">
        <v>66</v>
      </c>
      <c r="K11" s="76" t="s">
        <v>42</v>
      </c>
      <c r="L11" s="77">
        <v>5</v>
      </c>
      <c r="M11" s="79">
        <v>6</v>
      </c>
      <c r="N11" s="76" t="s">
        <v>42</v>
      </c>
      <c r="O11" s="77">
        <v>0.1</v>
      </c>
      <c r="P11" s="79">
        <v>0.1</v>
      </c>
      <c r="Q11" s="76" t="s">
        <v>42</v>
      </c>
      <c r="R11" s="77">
        <v>0.01</v>
      </c>
      <c r="S11" s="79">
        <v>0.01</v>
      </c>
      <c r="T11" s="76" t="s">
        <v>42</v>
      </c>
      <c r="U11" s="53"/>
      <c r="V11" s="52">
        <f t="shared" si="0"/>
        <v>65.900000000000006</v>
      </c>
      <c r="W11" s="52">
        <f t="shared" si="1"/>
        <v>5.99</v>
      </c>
    </row>
    <row r="12" spans="1:23" x14ac:dyDescent="0.25">
      <c r="A12" s="77" t="s">
        <v>219</v>
      </c>
      <c r="B12" s="79"/>
      <c r="C12" s="148" t="s">
        <v>220</v>
      </c>
      <c r="D12" s="84" t="s">
        <v>221</v>
      </c>
      <c r="E12" s="148" t="s">
        <v>226</v>
      </c>
      <c r="F12" s="148" t="s">
        <v>223</v>
      </c>
      <c r="G12" s="77" t="s">
        <v>39</v>
      </c>
      <c r="H12" s="76" t="s">
        <v>219</v>
      </c>
      <c r="I12" s="77">
        <v>55</v>
      </c>
      <c r="J12" s="79">
        <v>77</v>
      </c>
      <c r="K12" s="76" t="s">
        <v>42</v>
      </c>
      <c r="L12" s="77">
        <v>5</v>
      </c>
      <c r="M12" s="79">
        <v>7</v>
      </c>
      <c r="N12" s="76" t="s">
        <v>42</v>
      </c>
      <c r="O12" s="77">
        <v>0.1</v>
      </c>
      <c r="P12" s="79">
        <v>0.1</v>
      </c>
      <c r="Q12" s="76" t="s">
        <v>42</v>
      </c>
      <c r="R12" s="77">
        <v>0.01</v>
      </c>
      <c r="S12" s="79">
        <v>0.01</v>
      </c>
      <c r="T12" s="76" t="s">
        <v>42</v>
      </c>
      <c r="U12" s="53"/>
      <c r="V12" s="52">
        <f t="shared" si="0"/>
        <v>76.900000000000006</v>
      </c>
      <c r="W12" s="52">
        <f t="shared" si="1"/>
        <v>6.99</v>
      </c>
    </row>
    <row r="13" spans="1:23" ht="15" customHeight="1" x14ac:dyDescent="0.25">
      <c r="A13" s="77" t="s">
        <v>227</v>
      </c>
      <c r="B13" s="149" t="s">
        <v>228</v>
      </c>
      <c r="C13" s="148" t="s">
        <v>229</v>
      </c>
      <c r="D13" s="84" t="s">
        <v>221</v>
      </c>
      <c r="E13" s="148" t="s">
        <v>224</v>
      </c>
      <c r="F13" s="148" t="s">
        <v>223</v>
      </c>
      <c r="G13" s="77" t="s">
        <v>39</v>
      </c>
      <c r="H13" s="76" t="s">
        <v>227</v>
      </c>
      <c r="I13" s="77">
        <v>133</v>
      </c>
      <c r="J13" s="79">
        <v>233</v>
      </c>
      <c r="K13" s="76" t="s">
        <v>42</v>
      </c>
      <c r="L13" s="77">
        <v>33</v>
      </c>
      <c r="M13" s="79">
        <v>44</v>
      </c>
      <c r="N13" s="76" t="s">
        <v>42</v>
      </c>
      <c r="O13" s="77">
        <v>0.1</v>
      </c>
      <c r="P13" s="79">
        <v>0.1</v>
      </c>
      <c r="Q13" s="76" t="s">
        <v>42</v>
      </c>
      <c r="R13" s="77">
        <v>0.01</v>
      </c>
      <c r="S13" s="79">
        <v>0.01</v>
      </c>
      <c r="T13" s="76" t="s">
        <v>42</v>
      </c>
      <c r="U13" s="53"/>
      <c r="V13" s="52">
        <f t="shared" si="0"/>
        <v>232.9</v>
      </c>
      <c r="W13" s="52">
        <f t="shared" si="1"/>
        <v>43.99</v>
      </c>
    </row>
    <row r="14" spans="1:23" ht="15" customHeight="1" x14ac:dyDescent="0.25">
      <c r="A14" s="77" t="s">
        <v>227</v>
      </c>
      <c r="B14" s="149" t="s">
        <v>230</v>
      </c>
      <c r="C14" s="148" t="s">
        <v>231</v>
      </c>
      <c r="D14" s="84" t="s">
        <v>38</v>
      </c>
      <c r="E14" s="148" t="s">
        <v>224</v>
      </c>
      <c r="F14" s="148" t="s">
        <v>223</v>
      </c>
      <c r="G14" s="77" t="s">
        <v>55</v>
      </c>
      <c r="H14" s="76" t="s">
        <v>232</v>
      </c>
      <c r="I14" s="77">
        <v>133</v>
      </c>
      <c r="J14" s="79">
        <v>233</v>
      </c>
      <c r="K14" s="76" t="s">
        <v>42</v>
      </c>
      <c r="L14" s="77">
        <v>33</v>
      </c>
      <c r="M14" s="79">
        <v>44</v>
      </c>
      <c r="N14" s="76" t="s">
        <v>42</v>
      </c>
      <c r="O14" s="77">
        <v>0.1</v>
      </c>
      <c r="P14" s="79">
        <v>0.1</v>
      </c>
      <c r="Q14" s="76" t="s">
        <v>42</v>
      </c>
      <c r="R14" s="77">
        <v>0.01</v>
      </c>
      <c r="S14" s="79">
        <v>0.01</v>
      </c>
      <c r="T14" s="76" t="s">
        <v>42</v>
      </c>
      <c r="U14" s="53"/>
      <c r="V14" s="52">
        <f t="shared" si="0"/>
        <v>232.9</v>
      </c>
      <c r="W14" s="52">
        <f t="shared" si="1"/>
        <v>43.99</v>
      </c>
    </row>
    <row r="15" spans="1:23" x14ac:dyDescent="0.25">
      <c r="A15" s="77" t="s">
        <v>233</v>
      </c>
      <c r="B15" s="79"/>
      <c r="C15" s="148" t="s">
        <v>234</v>
      </c>
      <c r="D15" s="84" t="s">
        <v>38</v>
      </c>
      <c r="E15" s="148" t="s">
        <v>235</v>
      </c>
      <c r="F15" s="148" t="s">
        <v>236</v>
      </c>
      <c r="G15" s="77" t="s">
        <v>55</v>
      </c>
      <c r="H15" s="76" t="s">
        <v>63</v>
      </c>
      <c r="I15" s="150">
        <f>5*0.78*8.34</f>
        <v>32.526000000000003</v>
      </c>
      <c r="J15" s="79">
        <f>8*0.78*8.34</f>
        <v>52.041600000000003</v>
      </c>
      <c r="K15" s="76" t="s">
        <v>42</v>
      </c>
      <c r="L15" s="77">
        <f>0.25*0.78*8.34</f>
        <v>1.6263000000000001</v>
      </c>
      <c r="M15" s="79">
        <f>0.5*0.78*8.34</f>
        <v>3.2526000000000002</v>
      </c>
      <c r="N15" s="76" t="s">
        <v>42</v>
      </c>
      <c r="O15" s="77"/>
      <c r="P15" s="79"/>
      <c r="Q15" s="76"/>
      <c r="R15" s="77"/>
      <c r="S15" s="79"/>
      <c r="T15" s="76"/>
      <c r="U15" s="53"/>
      <c r="V15" s="52">
        <f t="shared" si="0"/>
        <v>52.041600000000003</v>
      </c>
      <c r="W15" s="52">
        <f t="shared" si="1"/>
        <v>3.2526000000000002</v>
      </c>
    </row>
    <row r="16" spans="1:23" x14ac:dyDescent="0.25">
      <c r="A16" s="77" t="s">
        <v>233</v>
      </c>
      <c r="B16" s="79"/>
      <c r="C16" s="148" t="s">
        <v>237</v>
      </c>
      <c r="D16" s="84" t="s">
        <v>38</v>
      </c>
      <c r="E16" s="148" t="s">
        <v>238</v>
      </c>
      <c r="F16" s="148" t="s">
        <v>239</v>
      </c>
      <c r="G16" s="77" t="s">
        <v>55</v>
      </c>
      <c r="H16" s="76" t="s">
        <v>63</v>
      </c>
      <c r="I16" s="77">
        <v>23</v>
      </c>
      <c r="J16" s="79">
        <v>80</v>
      </c>
      <c r="K16" s="76" t="s">
        <v>42</v>
      </c>
      <c r="L16" s="77">
        <v>0.78</v>
      </c>
      <c r="M16" s="79">
        <v>3</v>
      </c>
      <c r="N16" s="76" t="s">
        <v>42</v>
      </c>
      <c r="O16" s="77"/>
      <c r="P16" s="79"/>
      <c r="Q16" s="76"/>
      <c r="R16" s="77"/>
      <c r="S16" s="79"/>
      <c r="T16" s="76"/>
      <c r="U16" s="53"/>
      <c r="V16" s="52">
        <f t="shared" si="0"/>
        <v>80</v>
      </c>
      <c r="W16" s="52">
        <f t="shared" si="1"/>
        <v>3</v>
      </c>
    </row>
    <row r="17" spans="1:23" x14ac:dyDescent="0.25">
      <c r="A17" s="77" t="s">
        <v>240</v>
      </c>
      <c r="B17" s="79"/>
      <c r="C17" s="148" t="s">
        <v>241</v>
      </c>
      <c r="D17" s="84" t="s">
        <v>38</v>
      </c>
      <c r="E17" s="148" t="s">
        <v>242</v>
      </c>
      <c r="F17" s="148" t="s">
        <v>223</v>
      </c>
      <c r="G17" s="77" t="s">
        <v>55</v>
      </c>
      <c r="H17" s="76" t="s">
        <v>240</v>
      </c>
      <c r="I17" s="150">
        <f>10*12/128*0.763*8.34</f>
        <v>5.9657062500000002</v>
      </c>
      <c r="J17" s="79">
        <f>15*12/128*0.763*8.34</f>
        <v>8.9485593750000003</v>
      </c>
      <c r="K17" s="76" t="s">
        <v>42</v>
      </c>
      <c r="L17" s="77">
        <f>1*12/128*0.763*8.34</f>
        <v>0.59657062500000002</v>
      </c>
      <c r="M17" s="79">
        <f>2*12/128*0.763*8.34</f>
        <v>1.19314125</v>
      </c>
      <c r="N17" s="76" t="s">
        <v>42</v>
      </c>
      <c r="O17" s="77"/>
      <c r="P17" s="79"/>
      <c r="Q17" s="76"/>
      <c r="R17" s="77"/>
      <c r="S17" s="79"/>
      <c r="T17" s="76"/>
      <c r="U17" s="53"/>
      <c r="V17" s="52">
        <f t="shared" si="0"/>
        <v>8.9485593750000003</v>
      </c>
      <c r="W17" s="52">
        <f t="shared" si="1"/>
        <v>1.19314125</v>
      </c>
    </row>
    <row r="18" spans="1:23" x14ac:dyDescent="0.25">
      <c r="A18" s="77"/>
      <c r="B18" s="79"/>
      <c r="C18" s="148"/>
      <c r="D18" s="84"/>
      <c r="E18" s="148"/>
      <c r="F18" s="148"/>
      <c r="G18" s="77"/>
      <c r="H18" s="76"/>
      <c r="I18" s="77"/>
      <c r="J18" s="79"/>
      <c r="K18" s="76"/>
      <c r="L18" s="77"/>
      <c r="M18" s="79"/>
      <c r="N18" s="76"/>
      <c r="O18" s="77"/>
      <c r="P18" s="79"/>
      <c r="Q18" s="76"/>
      <c r="R18" s="77"/>
      <c r="S18" s="79"/>
      <c r="T18" s="76"/>
      <c r="U18" s="53"/>
      <c r="V18" s="52">
        <f t="shared" si="0"/>
        <v>0</v>
      </c>
      <c r="W18" s="52">
        <f t="shared" si="1"/>
        <v>0</v>
      </c>
    </row>
    <row r="19" spans="1:23" x14ac:dyDescent="0.25">
      <c r="A19" s="77"/>
      <c r="B19" s="79"/>
      <c r="C19" s="148"/>
      <c r="D19" s="84"/>
      <c r="E19" s="148"/>
      <c r="F19" s="148"/>
      <c r="G19" s="77"/>
      <c r="H19" s="76"/>
      <c r="I19" s="77"/>
      <c r="J19" s="79"/>
      <c r="K19" s="76"/>
      <c r="L19" s="77"/>
      <c r="M19" s="79"/>
      <c r="N19" s="76"/>
      <c r="O19" s="77"/>
      <c r="P19" s="79"/>
      <c r="Q19" s="76"/>
      <c r="R19" s="77"/>
      <c r="S19" s="79"/>
      <c r="T19" s="76"/>
      <c r="U19" s="53"/>
      <c r="V19" s="52">
        <f t="shared" si="0"/>
        <v>0</v>
      </c>
      <c r="W19" s="52">
        <f t="shared" si="1"/>
        <v>0</v>
      </c>
    </row>
    <row r="20" spans="1:23" x14ac:dyDescent="0.25">
      <c r="A20" s="77"/>
      <c r="B20" s="79"/>
      <c r="C20" s="148"/>
      <c r="D20" s="84"/>
      <c r="E20" s="148"/>
      <c r="F20" s="148"/>
      <c r="G20" s="77"/>
      <c r="H20" s="76"/>
      <c r="I20" s="77"/>
      <c r="J20" s="79"/>
      <c r="K20" s="76"/>
      <c r="L20" s="77"/>
      <c r="M20" s="79"/>
      <c r="N20" s="76"/>
      <c r="O20" s="77"/>
      <c r="P20" s="79"/>
      <c r="Q20" s="76"/>
      <c r="R20" s="77"/>
      <c r="S20" s="79"/>
      <c r="T20" s="76"/>
      <c r="U20" s="53"/>
      <c r="V20" s="52">
        <f t="shared" si="0"/>
        <v>0</v>
      </c>
      <c r="W20" s="52">
        <f t="shared" si="1"/>
        <v>0</v>
      </c>
    </row>
    <row r="21" spans="1:23" x14ac:dyDescent="0.25">
      <c r="A21" s="77"/>
      <c r="B21" s="79"/>
      <c r="C21" s="148"/>
      <c r="D21" s="84"/>
      <c r="E21" s="148"/>
      <c r="F21" s="148"/>
      <c r="G21" s="77"/>
      <c r="H21" s="76"/>
      <c r="I21" s="77"/>
      <c r="J21" s="79"/>
      <c r="K21" s="76"/>
      <c r="L21" s="77"/>
      <c r="M21" s="79"/>
      <c r="N21" s="76"/>
      <c r="O21" s="77"/>
      <c r="P21" s="79"/>
      <c r="Q21" s="76"/>
      <c r="R21" s="77"/>
      <c r="S21" s="79"/>
      <c r="T21" s="76"/>
      <c r="U21" s="53"/>
      <c r="V21" s="52">
        <f t="shared" si="0"/>
        <v>0</v>
      </c>
      <c r="W21" s="52">
        <f t="shared" si="1"/>
        <v>0</v>
      </c>
    </row>
    <row r="22" spans="1:23" x14ac:dyDescent="0.25">
      <c r="A22" s="77"/>
      <c r="B22" s="79"/>
      <c r="C22" s="148"/>
      <c r="D22" s="84"/>
      <c r="E22" s="148"/>
      <c r="F22" s="148"/>
      <c r="G22" s="77"/>
      <c r="H22" s="76"/>
      <c r="I22" s="77"/>
      <c r="J22" s="79"/>
      <c r="K22" s="76"/>
      <c r="L22" s="77"/>
      <c r="M22" s="79"/>
      <c r="N22" s="76"/>
      <c r="O22" s="77"/>
      <c r="P22" s="79"/>
      <c r="Q22" s="76"/>
      <c r="R22" s="77"/>
      <c r="S22" s="79"/>
      <c r="T22" s="76"/>
      <c r="U22" s="53"/>
      <c r="V22" s="52">
        <f t="shared" si="0"/>
        <v>0</v>
      </c>
      <c r="W22" s="52">
        <f t="shared" si="1"/>
        <v>0</v>
      </c>
    </row>
    <row r="23" spans="1:23" x14ac:dyDescent="0.25">
      <c r="A23" s="77"/>
      <c r="B23" s="79"/>
      <c r="C23" s="148"/>
      <c r="D23" s="84"/>
      <c r="E23" s="148"/>
      <c r="F23" s="148"/>
      <c r="G23" s="77"/>
      <c r="H23" s="76"/>
      <c r="I23" s="77"/>
      <c r="J23" s="79"/>
      <c r="K23" s="76"/>
      <c r="L23" s="77"/>
      <c r="M23" s="79"/>
      <c r="N23" s="76"/>
      <c r="O23" s="77"/>
      <c r="P23" s="79"/>
      <c r="Q23" s="76"/>
      <c r="R23" s="77"/>
      <c r="S23" s="79"/>
      <c r="T23" s="76"/>
      <c r="U23" s="53"/>
      <c r="V23" s="52">
        <f t="shared" si="0"/>
        <v>0</v>
      </c>
      <c r="W23" s="52">
        <f t="shared" si="1"/>
        <v>0</v>
      </c>
    </row>
    <row r="24" spans="1:23" x14ac:dyDescent="0.25">
      <c r="A24" s="77"/>
      <c r="B24" s="79"/>
      <c r="C24" s="148"/>
      <c r="D24" s="84"/>
      <c r="E24" s="148"/>
      <c r="F24" s="148"/>
      <c r="G24" s="77"/>
      <c r="H24" s="76"/>
      <c r="I24" s="77"/>
      <c r="J24" s="79"/>
      <c r="K24" s="76"/>
      <c r="L24" s="77"/>
      <c r="M24" s="79"/>
      <c r="N24" s="76"/>
      <c r="O24" s="77"/>
      <c r="P24" s="79"/>
      <c r="Q24" s="76"/>
      <c r="R24" s="77"/>
      <c r="S24" s="79"/>
      <c r="T24" s="76"/>
      <c r="U24" s="53"/>
      <c r="V24" s="52">
        <f t="shared" si="0"/>
        <v>0</v>
      </c>
      <c r="W24" s="52">
        <f t="shared" si="1"/>
        <v>0</v>
      </c>
    </row>
    <row r="25" spans="1:23" x14ac:dyDescent="0.25">
      <c r="A25" s="77"/>
      <c r="B25" s="79"/>
      <c r="C25" s="148"/>
      <c r="D25" s="84"/>
      <c r="E25" s="148"/>
      <c r="F25" s="148"/>
      <c r="G25" s="77"/>
      <c r="H25" s="76"/>
      <c r="I25" s="77"/>
      <c r="J25" s="79"/>
      <c r="K25" s="76"/>
      <c r="L25" s="77"/>
      <c r="M25" s="79"/>
      <c r="N25" s="76"/>
      <c r="O25" s="77"/>
      <c r="P25" s="79"/>
      <c r="Q25" s="76"/>
      <c r="R25" s="77"/>
      <c r="S25" s="79"/>
      <c r="T25" s="76"/>
      <c r="U25" s="53"/>
      <c r="V25" s="52">
        <f t="shared" si="0"/>
        <v>0</v>
      </c>
      <c r="W25" s="52">
        <f t="shared" si="1"/>
        <v>0</v>
      </c>
    </row>
    <row r="26" spans="1:23" x14ac:dyDescent="0.25">
      <c r="A26" s="77"/>
      <c r="B26" s="79"/>
      <c r="C26" s="148"/>
      <c r="D26" s="84"/>
      <c r="E26" s="148"/>
      <c r="F26" s="148"/>
      <c r="G26" s="77"/>
      <c r="H26" s="76"/>
      <c r="I26" s="77"/>
      <c r="J26" s="79"/>
      <c r="K26" s="76"/>
      <c r="L26" s="77"/>
      <c r="M26" s="79"/>
      <c r="N26" s="76"/>
      <c r="O26" s="77"/>
      <c r="P26" s="79"/>
      <c r="Q26" s="76"/>
      <c r="R26" s="77"/>
      <c r="S26" s="79"/>
      <c r="T26" s="76"/>
      <c r="U26" s="53"/>
      <c r="V26" s="52">
        <f t="shared" si="0"/>
        <v>0</v>
      </c>
      <c r="W26" s="52">
        <f t="shared" si="1"/>
        <v>0</v>
      </c>
    </row>
    <row r="27" spans="1:23" x14ac:dyDescent="0.25">
      <c r="A27" s="77"/>
      <c r="B27" s="79"/>
      <c r="C27" s="148"/>
      <c r="D27" s="84"/>
      <c r="E27" s="148"/>
      <c r="F27" s="148"/>
      <c r="G27" s="77"/>
      <c r="H27" s="76"/>
      <c r="I27" s="77"/>
      <c r="J27" s="79"/>
      <c r="K27" s="76"/>
      <c r="L27" s="77"/>
      <c r="M27" s="79"/>
      <c r="N27" s="76"/>
      <c r="O27" s="77"/>
      <c r="P27" s="79"/>
      <c r="Q27" s="76"/>
      <c r="R27" s="77"/>
      <c r="S27" s="79"/>
      <c r="T27" s="76"/>
      <c r="U27" s="53"/>
      <c r="V27" s="52">
        <f t="shared" si="0"/>
        <v>0</v>
      </c>
      <c r="W27" s="52">
        <f t="shared" si="1"/>
        <v>0</v>
      </c>
    </row>
    <row r="28" spans="1:23" x14ac:dyDescent="0.25">
      <c r="A28" s="77"/>
      <c r="B28" s="79"/>
      <c r="C28" s="148"/>
      <c r="D28" s="84"/>
      <c r="E28" s="148"/>
      <c r="F28" s="148"/>
      <c r="G28" s="77"/>
      <c r="H28" s="76"/>
      <c r="I28" s="77"/>
      <c r="J28" s="79"/>
      <c r="K28" s="76"/>
      <c r="L28" s="77"/>
      <c r="M28" s="79"/>
      <c r="N28" s="76"/>
      <c r="O28" s="77"/>
      <c r="P28" s="79"/>
      <c r="Q28" s="76"/>
      <c r="R28" s="77"/>
      <c r="S28" s="79"/>
      <c r="T28" s="76"/>
      <c r="U28" s="53"/>
      <c r="V28" s="52">
        <f t="shared" si="0"/>
        <v>0</v>
      </c>
      <c r="W28" s="52">
        <f t="shared" si="1"/>
        <v>0</v>
      </c>
    </row>
    <row r="29" spans="1:23" x14ac:dyDescent="0.25">
      <c r="A29" s="77"/>
      <c r="B29" s="79"/>
      <c r="C29" s="148"/>
      <c r="D29" s="84"/>
      <c r="E29" s="148"/>
      <c r="F29" s="148"/>
      <c r="G29" s="77"/>
      <c r="H29" s="76"/>
      <c r="I29" s="77"/>
      <c r="J29" s="79"/>
      <c r="K29" s="76"/>
      <c r="L29" s="77"/>
      <c r="M29" s="79"/>
      <c r="N29" s="76"/>
      <c r="O29" s="77"/>
      <c r="P29" s="79"/>
      <c r="Q29" s="76"/>
      <c r="R29" s="77"/>
      <c r="S29" s="79"/>
      <c r="T29" s="76"/>
      <c r="U29" s="53"/>
      <c r="V29" s="52">
        <f t="shared" si="0"/>
        <v>0</v>
      </c>
      <c r="W29" s="52">
        <f t="shared" si="1"/>
        <v>0</v>
      </c>
    </row>
    <row r="30" spans="1:23" x14ac:dyDescent="0.25">
      <c r="A30" s="77"/>
      <c r="B30" s="79"/>
      <c r="C30" s="148"/>
      <c r="D30" s="84"/>
      <c r="E30" s="148"/>
      <c r="F30" s="148"/>
      <c r="G30" s="77"/>
      <c r="H30" s="76"/>
      <c r="I30" s="77"/>
      <c r="J30" s="79"/>
      <c r="K30" s="76"/>
      <c r="L30" s="77"/>
      <c r="M30" s="79"/>
      <c r="N30" s="76"/>
      <c r="O30" s="77"/>
      <c r="P30" s="79"/>
      <c r="Q30" s="76"/>
      <c r="R30" s="77"/>
      <c r="S30" s="79"/>
      <c r="T30" s="76"/>
      <c r="U30" s="53"/>
      <c r="V30" s="52">
        <f t="shared" si="0"/>
        <v>0</v>
      </c>
      <c r="W30" s="52">
        <f t="shared" si="1"/>
        <v>0</v>
      </c>
    </row>
    <row r="31" spans="1:23" x14ac:dyDescent="0.25">
      <c r="A31" s="77"/>
      <c r="B31" s="79"/>
      <c r="C31" s="148"/>
      <c r="D31" s="84"/>
      <c r="E31" s="148"/>
      <c r="F31" s="148"/>
      <c r="G31" s="77"/>
      <c r="H31" s="76"/>
      <c r="I31" s="77"/>
      <c r="J31" s="79"/>
      <c r="K31" s="76"/>
      <c r="L31" s="77"/>
      <c r="M31" s="79"/>
      <c r="N31" s="76"/>
      <c r="O31" s="77"/>
      <c r="P31" s="79"/>
      <c r="Q31" s="76"/>
      <c r="R31" s="77"/>
      <c r="S31" s="79"/>
      <c r="T31" s="76"/>
      <c r="U31" s="53"/>
      <c r="V31" s="52">
        <f t="shared" si="0"/>
        <v>0</v>
      </c>
      <c r="W31" s="52">
        <f t="shared" si="1"/>
        <v>0</v>
      </c>
    </row>
    <row r="32" spans="1:23" x14ac:dyDescent="0.25">
      <c r="A32" s="77"/>
      <c r="B32" s="79"/>
      <c r="C32" s="148"/>
      <c r="D32" s="84"/>
      <c r="E32" s="148"/>
      <c r="F32" s="148"/>
      <c r="G32" s="77"/>
      <c r="H32" s="76"/>
      <c r="I32" s="77"/>
      <c r="J32" s="79"/>
      <c r="K32" s="76"/>
      <c r="L32" s="77"/>
      <c r="M32" s="79"/>
      <c r="N32" s="76"/>
      <c r="O32" s="77"/>
      <c r="P32" s="79"/>
      <c r="Q32" s="76"/>
      <c r="R32" s="77"/>
      <c r="S32" s="79"/>
      <c r="T32" s="76"/>
      <c r="U32" s="53"/>
      <c r="V32" s="52">
        <f t="shared" si="0"/>
        <v>0</v>
      </c>
      <c r="W32" s="52">
        <f t="shared" si="1"/>
        <v>0</v>
      </c>
    </row>
    <row r="33" spans="1:23" x14ac:dyDescent="0.25">
      <c r="A33" s="77"/>
      <c r="B33" s="79"/>
      <c r="C33" s="148"/>
      <c r="D33" s="84"/>
      <c r="E33" s="148"/>
      <c r="F33" s="148"/>
      <c r="G33" s="77"/>
      <c r="H33" s="76"/>
      <c r="I33" s="77"/>
      <c r="J33" s="79"/>
      <c r="K33" s="76"/>
      <c r="L33" s="77"/>
      <c r="M33" s="79"/>
      <c r="N33" s="76"/>
      <c r="O33" s="77"/>
      <c r="P33" s="79"/>
      <c r="Q33" s="76"/>
      <c r="R33" s="77"/>
      <c r="S33" s="79"/>
      <c r="T33" s="76"/>
      <c r="U33" s="53"/>
      <c r="V33" s="52">
        <f t="shared" si="0"/>
        <v>0</v>
      </c>
      <c r="W33" s="52">
        <f t="shared" si="1"/>
        <v>0</v>
      </c>
    </row>
    <row r="34" spans="1:23" x14ac:dyDescent="0.25">
      <c r="A34" s="77"/>
      <c r="B34" s="79"/>
      <c r="C34" s="148"/>
      <c r="D34" s="84"/>
      <c r="E34" s="148"/>
      <c r="F34" s="148"/>
      <c r="G34" s="77"/>
      <c r="H34" s="76"/>
      <c r="I34" s="77"/>
      <c r="J34" s="79"/>
      <c r="K34" s="76"/>
      <c r="L34" s="77"/>
      <c r="M34" s="79"/>
      <c r="N34" s="76"/>
      <c r="O34" s="77"/>
      <c r="P34" s="79"/>
      <c r="Q34" s="76"/>
      <c r="R34" s="77"/>
      <c r="S34" s="79"/>
      <c r="T34" s="76"/>
      <c r="U34" s="53"/>
      <c r="V34" s="52">
        <f t="shared" si="0"/>
        <v>0</v>
      </c>
      <c r="W34" s="52">
        <f t="shared" si="1"/>
        <v>0</v>
      </c>
    </row>
    <row r="35" spans="1:23" x14ac:dyDescent="0.25">
      <c r="A35" s="77"/>
      <c r="B35" s="79"/>
      <c r="C35" s="148"/>
      <c r="D35" s="84"/>
      <c r="E35" s="148"/>
      <c r="F35" s="148"/>
      <c r="G35" s="77"/>
      <c r="H35" s="76"/>
      <c r="I35" s="77"/>
      <c r="J35" s="79"/>
      <c r="K35" s="76"/>
      <c r="L35" s="77"/>
      <c r="M35" s="79"/>
      <c r="N35" s="76"/>
      <c r="O35" s="77"/>
      <c r="P35" s="79"/>
      <c r="Q35" s="76"/>
      <c r="R35" s="77"/>
      <c r="S35" s="79"/>
      <c r="T35" s="76"/>
      <c r="U35" s="53"/>
      <c r="V35" s="52">
        <f t="shared" si="0"/>
        <v>0</v>
      </c>
      <c r="W35" s="52">
        <f t="shared" si="1"/>
        <v>0</v>
      </c>
    </row>
    <row r="36" spans="1:23" x14ac:dyDescent="0.25">
      <c r="A36" s="77"/>
      <c r="B36" s="79"/>
      <c r="C36" s="148"/>
      <c r="D36" s="84"/>
      <c r="E36" s="148"/>
      <c r="F36" s="148"/>
      <c r="G36" s="77"/>
      <c r="H36" s="76"/>
      <c r="I36" s="77"/>
      <c r="J36" s="79"/>
      <c r="K36" s="76"/>
      <c r="L36" s="77"/>
      <c r="M36" s="79"/>
      <c r="N36" s="76"/>
      <c r="O36" s="77"/>
      <c r="P36" s="79"/>
      <c r="Q36" s="76"/>
      <c r="R36" s="77"/>
      <c r="S36" s="79"/>
      <c r="T36" s="76"/>
      <c r="U36" s="53"/>
      <c r="V36" s="52">
        <f t="shared" si="0"/>
        <v>0</v>
      </c>
      <c r="W36" s="52">
        <f t="shared" si="1"/>
        <v>0</v>
      </c>
    </row>
    <row r="37" spans="1:23" x14ac:dyDescent="0.25">
      <c r="A37" s="77"/>
      <c r="B37" s="79"/>
      <c r="C37" s="148"/>
      <c r="D37" s="84"/>
      <c r="E37" s="148"/>
      <c r="F37" s="148"/>
      <c r="G37" s="77"/>
      <c r="H37" s="76"/>
      <c r="I37" s="77"/>
      <c r="J37" s="79"/>
      <c r="K37" s="76"/>
      <c r="L37" s="77"/>
      <c r="M37" s="79"/>
      <c r="N37" s="76"/>
      <c r="O37" s="77"/>
      <c r="P37" s="79"/>
      <c r="Q37" s="76"/>
      <c r="R37" s="77"/>
      <c r="S37" s="79"/>
      <c r="T37" s="76"/>
      <c r="U37" s="53"/>
      <c r="V37" s="52">
        <f t="shared" si="0"/>
        <v>0</v>
      </c>
      <c r="W37" s="52">
        <f t="shared" si="1"/>
        <v>0</v>
      </c>
    </row>
    <row r="38" spans="1:23" x14ac:dyDescent="0.25">
      <c r="A38" s="77"/>
      <c r="B38" s="79"/>
      <c r="C38" s="148"/>
      <c r="D38" s="84"/>
      <c r="E38" s="148"/>
      <c r="F38" s="148"/>
      <c r="G38" s="77"/>
      <c r="H38" s="76"/>
      <c r="I38" s="77"/>
      <c r="J38" s="79"/>
      <c r="K38" s="76"/>
      <c r="L38" s="77"/>
      <c r="M38" s="79"/>
      <c r="N38" s="76"/>
      <c r="O38" s="77"/>
      <c r="P38" s="79"/>
      <c r="Q38" s="76"/>
      <c r="R38" s="77"/>
      <c r="S38" s="79"/>
      <c r="T38" s="76"/>
      <c r="U38" s="53"/>
      <c r="V38" s="52">
        <f t="shared" si="0"/>
        <v>0</v>
      </c>
      <c r="W38" s="52">
        <f t="shared" si="1"/>
        <v>0</v>
      </c>
    </row>
    <row r="39" spans="1:23" x14ac:dyDescent="0.25">
      <c r="A39" s="77"/>
      <c r="B39" s="79"/>
      <c r="C39" s="148"/>
      <c r="D39" s="84"/>
      <c r="E39" s="148"/>
      <c r="F39" s="148"/>
      <c r="G39" s="77"/>
      <c r="H39" s="76"/>
      <c r="I39" s="77"/>
      <c r="J39" s="79"/>
      <c r="K39" s="76"/>
      <c r="L39" s="77"/>
      <c r="M39" s="79"/>
      <c r="N39" s="76"/>
      <c r="O39" s="77"/>
      <c r="P39" s="79"/>
      <c r="Q39" s="76"/>
      <c r="R39" s="77"/>
      <c r="S39" s="79"/>
      <c r="T39" s="76"/>
      <c r="U39" s="53"/>
      <c r="V39" s="52">
        <f t="shared" si="0"/>
        <v>0</v>
      </c>
      <c r="W39" s="52">
        <f t="shared" si="1"/>
        <v>0</v>
      </c>
    </row>
    <row r="40" spans="1:23" x14ac:dyDescent="0.25">
      <c r="A40" s="77"/>
      <c r="B40" s="79"/>
      <c r="C40" s="148"/>
      <c r="D40" s="84"/>
      <c r="E40" s="148"/>
      <c r="F40" s="148"/>
      <c r="G40" s="77"/>
      <c r="H40" s="76"/>
      <c r="I40" s="77"/>
      <c r="J40" s="79"/>
      <c r="K40" s="76"/>
      <c r="L40" s="77"/>
      <c r="M40" s="79"/>
      <c r="N40" s="76"/>
      <c r="O40" s="77"/>
      <c r="P40" s="79"/>
      <c r="Q40" s="76"/>
      <c r="R40" s="77"/>
      <c r="S40" s="79"/>
      <c r="T40" s="76"/>
      <c r="U40" s="53"/>
      <c r="V40" s="52">
        <f t="shared" si="0"/>
        <v>0</v>
      </c>
      <c r="W40" s="52">
        <f t="shared" si="1"/>
        <v>0</v>
      </c>
    </row>
    <row r="41" spans="1:23" x14ac:dyDescent="0.25">
      <c r="A41" s="77"/>
      <c r="B41" s="79"/>
      <c r="C41" s="148"/>
      <c r="D41" s="84"/>
      <c r="E41" s="148"/>
      <c r="F41" s="148"/>
      <c r="G41" s="77"/>
      <c r="H41" s="76"/>
      <c r="I41" s="77"/>
      <c r="J41" s="79"/>
      <c r="K41" s="76"/>
      <c r="L41" s="77"/>
      <c r="M41" s="79"/>
      <c r="N41" s="76"/>
      <c r="O41" s="77"/>
      <c r="P41" s="79"/>
      <c r="Q41" s="76"/>
      <c r="R41" s="77"/>
      <c r="S41" s="79"/>
      <c r="T41" s="76"/>
      <c r="U41" s="53"/>
      <c r="V41" s="52">
        <f t="shared" ref="V41:V72" si="2">J41-P41</f>
        <v>0</v>
      </c>
      <c r="W41" s="52">
        <f t="shared" ref="W41:W72" si="3">$M41-$S41</f>
        <v>0</v>
      </c>
    </row>
    <row r="42" spans="1:23" x14ac:dyDescent="0.25">
      <c r="A42" s="77"/>
      <c r="B42" s="79"/>
      <c r="C42" s="148"/>
      <c r="D42" s="84"/>
      <c r="E42" s="148"/>
      <c r="F42" s="148"/>
      <c r="G42" s="77"/>
      <c r="H42" s="76"/>
      <c r="I42" s="77"/>
      <c r="J42" s="79"/>
      <c r="K42" s="76"/>
      <c r="L42" s="77"/>
      <c r="M42" s="79"/>
      <c r="N42" s="76"/>
      <c r="O42" s="77"/>
      <c r="P42" s="79"/>
      <c r="Q42" s="76"/>
      <c r="R42" s="77"/>
      <c r="S42" s="79"/>
      <c r="T42" s="76"/>
      <c r="U42" s="53"/>
      <c r="V42" s="52">
        <f t="shared" si="2"/>
        <v>0</v>
      </c>
      <c r="W42" s="52">
        <f t="shared" si="3"/>
        <v>0</v>
      </c>
    </row>
    <row r="43" spans="1:23" x14ac:dyDescent="0.25">
      <c r="A43" s="77"/>
      <c r="B43" s="79"/>
      <c r="C43" s="148"/>
      <c r="D43" s="84"/>
      <c r="E43" s="148"/>
      <c r="F43" s="148"/>
      <c r="G43" s="77"/>
      <c r="H43" s="76"/>
      <c r="I43" s="77"/>
      <c r="J43" s="79"/>
      <c r="K43" s="76"/>
      <c r="L43" s="77"/>
      <c r="M43" s="79"/>
      <c r="N43" s="76"/>
      <c r="O43" s="77"/>
      <c r="P43" s="79"/>
      <c r="Q43" s="76"/>
      <c r="R43" s="77"/>
      <c r="S43" s="79"/>
      <c r="T43" s="76"/>
      <c r="U43" s="53"/>
      <c r="V43" s="52">
        <f t="shared" si="2"/>
        <v>0</v>
      </c>
      <c r="W43" s="52">
        <f t="shared" si="3"/>
        <v>0</v>
      </c>
    </row>
    <row r="44" spans="1:23" x14ac:dyDescent="0.25">
      <c r="A44" s="77"/>
      <c r="B44" s="79"/>
      <c r="C44" s="148"/>
      <c r="D44" s="84"/>
      <c r="E44" s="148"/>
      <c r="F44" s="148"/>
      <c r="G44" s="77"/>
      <c r="H44" s="76"/>
      <c r="I44" s="77"/>
      <c r="J44" s="79"/>
      <c r="K44" s="76"/>
      <c r="L44" s="77"/>
      <c r="M44" s="79"/>
      <c r="N44" s="76"/>
      <c r="O44" s="77"/>
      <c r="P44" s="79"/>
      <c r="Q44" s="76"/>
      <c r="R44" s="77"/>
      <c r="S44" s="79"/>
      <c r="T44" s="76"/>
      <c r="U44" s="53"/>
      <c r="V44" s="52">
        <f t="shared" si="2"/>
        <v>0</v>
      </c>
      <c r="W44" s="52">
        <f t="shared" si="3"/>
        <v>0</v>
      </c>
    </row>
    <row r="45" spans="1:23" x14ac:dyDescent="0.25">
      <c r="A45" s="77"/>
      <c r="B45" s="79"/>
      <c r="C45" s="148"/>
      <c r="D45" s="84"/>
      <c r="E45" s="148"/>
      <c r="F45" s="148"/>
      <c r="G45" s="77"/>
      <c r="H45" s="76"/>
      <c r="I45" s="77"/>
      <c r="J45" s="79"/>
      <c r="K45" s="76"/>
      <c r="L45" s="77"/>
      <c r="M45" s="79"/>
      <c r="N45" s="76"/>
      <c r="O45" s="77"/>
      <c r="P45" s="79"/>
      <c r="Q45" s="76"/>
      <c r="R45" s="77"/>
      <c r="S45" s="79"/>
      <c r="T45" s="76"/>
      <c r="U45" s="53"/>
      <c r="V45" s="52">
        <f t="shared" si="2"/>
        <v>0</v>
      </c>
      <c r="W45" s="52">
        <f t="shared" si="3"/>
        <v>0</v>
      </c>
    </row>
    <row r="46" spans="1:23" x14ac:dyDescent="0.25">
      <c r="A46" s="77"/>
      <c r="B46" s="79"/>
      <c r="C46" s="148"/>
      <c r="D46" s="84"/>
      <c r="E46" s="148"/>
      <c r="F46" s="148"/>
      <c r="G46" s="77"/>
      <c r="H46" s="76"/>
      <c r="I46" s="77"/>
      <c r="J46" s="79"/>
      <c r="K46" s="76"/>
      <c r="L46" s="77"/>
      <c r="M46" s="79"/>
      <c r="N46" s="76"/>
      <c r="O46" s="77"/>
      <c r="P46" s="79"/>
      <c r="Q46" s="76"/>
      <c r="R46" s="77"/>
      <c r="S46" s="79"/>
      <c r="T46" s="76"/>
      <c r="U46" s="53"/>
      <c r="V46" s="52">
        <f t="shared" si="2"/>
        <v>0</v>
      </c>
      <c r="W46" s="52">
        <f t="shared" si="3"/>
        <v>0</v>
      </c>
    </row>
    <row r="47" spans="1:23" x14ac:dyDescent="0.25">
      <c r="A47" s="77"/>
      <c r="B47" s="79"/>
      <c r="C47" s="148"/>
      <c r="D47" s="84"/>
      <c r="E47" s="148"/>
      <c r="F47" s="148"/>
      <c r="G47" s="77"/>
      <c r="H47" s="76"/>
      <c r="I47" s="77"/>
      <c r="J47" s="79"/>
      <c r="K47" s="76"/>
      <c r="L47" s="77"/>
      <c r="M47" s="79"/>
      <c r="N47" s="76"/>
      <c r="O47" s="77"/>
      <c r="P47" s="79"/>
      <c r="Q47" s="76"/>
      <c r="R47" s="77"/>
      <c r="S47" s="79"/>
      <c r="T47" s="76"/>
      <c r="U47" s="53"/>
      <c r="V47" s="52">
        <f t="shared" si="2"/>
        <v>0</v>
      </c>
      <c r="W47" s="52">
        <f t="shared" si="3"/>
        <v>0</v>
      </c>
    </row>
    <row r="48" spans="1:23" x14ac:dyDescent="0.25">
      <c r="A48" s="77"/>
      <c r="B48" s="79"/>
      <c r="C48" s="148"/>
      <c r="D48" s="84"/>
      <c r="E48" s="148"/>
      <c r="F48" s="148"/>
      <c r="G48" s="77"/>
      <c r="H48" s="76"/>
      <c r="I48" s="77"/>
      <c r="J48" s="79"/>
      <c r="K48" s="76"/>
      <c r="L48" s="77"/>
      <c r="M48" s="79"/>
      <c r="N48" s="76"/>
      <c r="O48" s="77"/>
      <c r="P48" s="79"/>
      <c r="Q48" s="76"/>
      <c r="R48" s="77"/>
      <c r="S48" s="79"/>
      <c r="T48" s="76"/>
      <c r="U48" s="53"/>
      <c r="V48" s="52">
        <f t="shared" si="2"/>
        <v>0</v>
      </c>
      <c r="W48" s="52">
        <f t="shared" si="3"/>
        <v>0</v>
      </c>
    </row>
    <row r="49" spans="1:23" x14ac:dyDescent="0.25">
      <c r="A49" s="77"/>
      <c r="B49" s="79"/>
      <c r="C49" s="148"/>
      <c r="D49" s="84"/>
      <c r="E49" s="148"/>
      <c r="F49" s="148"/>
      <c r="G49" s="77"/>
      <c r="H49" s="76"/>
      <c r="I49" s="77"/>
      <c r="J49" s="79"/>
      <c r="K49" s="76"/>
      <c r="L49" s="77"/>
      <c r="M49" s="79"/>
      <c r="N49" s="76"/>
      <c r="O49" s="77"/>
      <c r="P49" s="79"/>
      <c r="Q49" s="76"/>
      <c r="R49" s="77"/>
      <c r="S49" s="79"/>
      <c r="T49" s="76"/>
      <c r="U49" s="53"/>
      <c r="V49" s="52">
        <f t="shared" si="2"/>
        <v>0</v>
      </c>
      <c r="W49" s="52">
        <f t="shared" si="3"/>
        <v>0</v>
      </c>
    </row>
    <row r="50" spans="1:23" x14ac:dyDescent="0.25">
      <c r="A50" s="77"/>
      <c r="B50" s="79"/>
      <c r="C50" s="148"/>
      <c r="D50" s="84"/>
      <c r="E50" s="148"/>
      <c r="F50" s="148"/>
      <c r="G50" s="77"/>
      <c r="H50" s="76"/>
      <c r="I50" s="77"/>
      <c r="J50" s="79"/>
      <c r="K50" s="76"/>
      <c r="L50" s="77"/>
      <c r="M50" s="79"/>
      <c r="N50" s="76"/>
      <c r="O50" s="77"/>
      <c r="P50" s="79"/>
      <c r="Q50" s="76"/>
      <c r="R50" s="77"/>
      <c r="S50" s="79"/>
      <c r="T50" s="76"/>
      <c r="U50" s="53"/>
      <c r="V50" s="52">
        <f t="shared" si="2"/>
        <v>0</v>
      </c>
      <c r="W50" s="52">
        <f t="shared" si="3"/>
        <v>0</v>
      </c>
    </row>
    <row r="51" spans="1:23" x14ac:dyDescent="0.25">
      <c r="A51" s="77"/>
      <c r="B51" s="79"/>
      <c r="C51" s="148"/>
      <c r="D51" s="84"/>
      <c r="E51" s="148"/>
      <c r="F51" s="148"/>
      <c r="G51" s="77"/>
      <c r="H51" s="76"/>
      <c r="I51" s="77"/>
      <c r="J51" s="79"/>
      <c r="K51" s="76"/>
      <c r="L51" s="77"/>
      <c r="M51" s="79"/>
      <c r="N51" s="76"/>
      <c r="O51" s="77"/>
      <c r="P51" s="79"/>
      <c r="Q51" s="76"/>
      <c r="R51" s="77"/>
      <c r="S51" s="79"/>
      <c r="T51" s="76"/>
      <c r="U51" s="53"/>
      <c r="V51" s="52">
        <f t="shared" si="2"/>
        <v>0</v>
      </c>
      <c r="W51" s="52">
        <f t="shared" si="3"/>
        <v>0</v>
      </c>
    </row>
    <row r="52" spans="1:23" x14ac:dyDescent="0.25">
      <c r="A52" s="77"/>
      <c r="B52" s="79"/>
      <c r="C52" s="148"/>
      <c r="D52" s="84"/>
      <c r="E52" s="148"/>
      <c r="F52" s="148"/>
      <c r="G52" s="77"/>
      <c r="H52" s="76"/>
      <c r="I52" s="77"/>
      <c r="J52" s="79"/>
      <c r="K52" s="76"/>
      <c r="L52" s="77"/>
      <c r="M52" s="79"/>
      <c r="N52" s="76"/>
      <c r="O52" s="77"/>
      <c r="P52" s="79"/>
      <c r="Q52" s="76"/>
      <c r="R52" s="77"/>
      <c r="S52" s="79"/>
      <c r="T52" s="76"/>
      <c r="U52" s="53"/>
      <c r="V52" s="52">
        <f t="shared" si="2"/>
        <v>0</v>
      </c>
      <c r="W52" s="52">
        <f t="shared" si="3"/>
        <v>0</v>
      </c>
    </row>
    <row r="53" spans="1:23" x14ac:dyDescent="0.25">
      <c r="A53" s="77"/>
      <c r="B53" s="79"/>
      <c r="C53" s="148"/>
      <c r="D53" s="84"/>
      <c r="E53" s="148"/>
      <c r="F53" s="148"/>
      <c r="G53" s="77"/>
      <c r="H53" s="76"/>
      <c r="I53" s="77"/>
      <c r="J53" s="79"/>
      <c r="K53" s="76"/>
      <c r="L53" s="77"/>
      <c r="M53" s="79"/>
      <c r="N53" s="76"/>
      <c r="O53" s="77"/>
      <c r="P53" s="79"/>
      <c r="Q53" s="76"/>
      <c r="R53" s="77"/>
      <c r="S53" s="79"/>
      <c r="T53" s="76"/>
      <c r="U53" s="53"/>
      <c r="V53" s="52">
        <f t="shared" si="2"/>
        <v>0</v>
      </c>
      <c r="W53" s="52">
        <f t="shared" si="3"/>
        <v>0</v>
      </c>
    </row>
    <row r="54" spans="1:23" x14ac:dyDescent="0.25">
      <c r="A54" s="77"/>
      <c r="B54" s="79"/>
      <c r="C54" s="148"/>
      <c r="D54" s="84"/>
      <c r="E54" s="148"/>
      <c r="F54" s="148"/>
      <c r="G54" s="77"/>
      <c r="H54" s="76"/>
      <c r="I54" s="77"/>
      <c r="J54" s="79"/>
      <c r="K54" s="76"/>
      <c r="L54" s="77"/>
      <c r="M54" s="79"/>
      <c r="N54" s="76"/>
      <c r="O54" s="77"/>
      <c r="P54" s="79"/>
      <c r="Q54" s="76"/>
      <c r="R54" s="77"/>
      <c r="S54" s="79"/>
      <c r="T54" s="76"/>
      <c r="U54" s="53"/>
      <c r="V54" s="52">
        <f t="shared" si="2"/>
        <v>0</v>
      </c>
      <c r="W54" s="52">
        <f t="shared" si="3"/>
        <v>0</v>
      </c>
    </row>
    <row r="55" spans="1:23" x14ac:dyDescent="0.25">
      <c r="A55" s="77"/>
      <c r="B55" s="79"/>
      <c r="C55" s="148"/>
      <c r="D55" s="84"/>
      <c r="E55" s="148"/>
      <c r="F55" s="148"/>
      <c r="G55" s="77"/>
      <c r="H55" s="76"/>
      <c r="I55" s="77"/>
      <c r="J55" s="79"/>
      <c r="K55" s="76"/>
      <c r="L55" s="77"/>
      <c r="M55" s="79"/>
      <c r="N55" s="76"/>
      <c r="O55" s="77"/>
      <c r="P55" s="79"/>
      <c r="Q55" s="76"/>
      <c r="R55" s="77"/>
      <c r="S55" s="79"/>
      <c r="T55" s="76"/>
      <c r="U55" s="53"/>
      <c r="V55" s="52">
        <f t="shared" si="2"/>
        <v>0</v>
      </c>
      <c r="W55" s="52">
        <f t="shared" si="3"/>
        <v>0</v>
      </c>
    </row>
    <row r="56" spans="1:23" x14ac:dyDescent="0.25">
      <c r="A56" s="77"/>
      <c r="B56" s="79"/>
      <c r="C56" s="148"/>
      <c r="D56" s="84"/>
      <c r="E56" s="148"/>
      <c r="F56" s="148"/>
      <c r="G56" s="77"/>
      <c r="H56" s="76"/>
      <c r="I56" s="77"/>
      <c r="J56" s="79"/>
      <c r="K56" s="76"/>
      <c r="L56" s="77"/>
      <c r="M56" s="79"/>
      <c r="N56" s="76"/>
      <c r="O56" s="77"/>
      <c r="P56" s="79"/>
      <c r="Q56" s="76"/>
      <c r="R56" s="77"/>
      <c r="S56" s="79"/>
      <c r="T56" s="76"/>
      <c r="U56" s="53"/>
      <c r="V56" s="52">
        <f t="shared" si="2"/>
        <v>0</v>
      </c>
      <c r="W56" s="52">
        <f t="shared" si="3"/>
        <v>0</v>
      </c>
    </row>
    <row r="57" spans="1:23" x14ac:dyDescent="0.25">
      <c r="A57" s="77"/>
      <c r="B57" s="79"/>
      <c r="C57" s="148"/>
      <c r="D57" s="84"/>
      <c r="E57" s="148"/>
      <c r="F57" s="148"/>
      <c r="G57" s="77"/>
      <c r="H57" s="76"/>
      <c r="I57" s="77"/>
      <c r="J57" s="79"/>
      <c r="K57" s="76"/>
      <c r="L57" s="77"/>
      <c r="M57" s="79"/>
      <c r="N57" s="76"/>
      <c r="O57" s="77"/>
      <c r="P57" s="79"/>
      <c r="Q57" s="76"/>
      <c r="R57" s="77"/>
      <c r="S57" s="79"/>
      <c r="T57" s="76"/>
      <c r="U57" s="53"/>
      <c r="V57" s="52">
        <f t="shared" si="2"/>
        <v>0</v>
      </c>
      <c r="W57" s="52">
        <f t="shared" si="3"/>
        <v>0</v>
      </c>
    </row>
    <row r="58" spans="1:23" x14ac:dyDescent="0.25">
      <c r="A58" s="77"/>
      <c r="B58" s="79"/>
      <c r="C58" s="148"/>
      <c r="D58" s="84"/>
      <c r="E58" s="148"/>
      <c r="F58" s="148"/>
      <c r="G58" s="77"/>
      <c r="H58" s="76"/>
      <c r="I58" s="77"/>
      <c r="J58" s="79"/>
      <c r="K58" s="76"/>
      <c r="L58" s="77"/>
      <c r="M58" s="79"/>
      <c r="N58" s="76"/>
      <c r="O58" s="77"/>
      <c r="P58" s="79"/>
      <c r="Q58" s="76"/>
      <c r="R58" s="77"/>
      <c r="S58" s="79"/>
      <c r="T58" s="76"/>
      <c r="U58" s="53"/>
      <c r="V58" s="52">
        <f t="shared" si="2"/>
        <v>0</v>
      </c>
      <c r="W58" s="52">
        <f t="shared" si="3"/>
        <v>0</v>
      </c>
    </row>
    <row r="59" spans="1:23" x14ac:dyDescent="0.25">
      <c r="A59" s="77"/>
      <c r="B59" s="79"/>
      <c r="C59" s="148"/>
      <c r="D59" s="84"/>
      <c r="E59" s="148"/>
      <c r="F59" s="148"/>
      <c r="G59" s="77"/>
      <c r="H59" s="76"/>
      <c r="I59" s="77"/>
      <c r="J59" s="79"/>
      <c r="K59" s="76"/>
      <c r="L59" s="77"/>
      <c r="M59" s="79"/>
      <c r="N59" s="76"/>
      <c r="O59" s="77"/>
      <c r="P59" s="79"/>
      <c r="Q59" s="76"/>
      <c r="R59" s="77"/>
      <c r="S59" s="79"/>
      <c r="T59" s="76"/>
      <c r="U59" s="53"/>
      <c r="V59" s="52">
        <f t="shared" si="2"/>
        <v>0</v>
      </c>
      <c r="W59" s="52">
        <f t="shared" si="3"/>
        <v>0</v>
      </c>
    </row>
    <row r="60" spans="1:23" x14ac:dyDescent="0.25">
      <c r="A60" s="77"/>
      <c r="B60" s="79"/>
      <c r="C60" s="148"/>
      <c r="D60" s="84"/>
      <c r="E60" s="148"/>
      <c r="F60" s="148"/>
      <c r="G60" s="77"/>
      <c r="H60" s="76"/>
      <c r="I60" s="77"/>
      <c r="J60" s="79"/>
      <c r="K60" s="76"/>
      <c r="L60" s="77"/>
      <c r="M60" s="79"/>
      <c r="N60" s="76"/>
      <c r="O60" s="77"/>
      <c r="P60" s="79"/>
      <c r="Q60" s="76"/>
      <c r="R60" s="77"/>
      <c r="S60" s="79"/>
      <c r="T60" s="76"/>
      <c r="U60" s="53"/>
      <c r="V60" s="52">
        <f t="shared" si="2"/>
        <v>0</v>
      </c>
      <c r="W60" s="52">
        <f t="shared" si="3"/>
        <v>0</v>
      </c>
    </row>
    <row r="61" spans="1:23" x14ac:dyDescent="0.25">
      <c r="A61" s="77"/>
      <c r="B61" s="79"/>
      <c r="C61" s="148"/>
      <c r="D61" s="84"/>
      <c r="E61" s="148"/>
      <c r="F61" s="148"/>
      <c r="G61" s="77"/>
      <c r="H61" s="76"/>
      <c r="I61" s="77"/>
      <c r="J61" s="79"/>
      <c r="K61" s="76"/>
      <c r="L61" s="77"/>
      <c r="M61" s="79"/>
      <c r="N61" s="76"/>
      <c r="O61" s="77"/>
      <c r="P61" s="79"/>
      <c r="Q61" s="76"/>
      <c r="R61" s="77"/>
      <c r="S61" s="79"/>
      <c r="T61" s="76"/>
      <c r="U61" s="53"/>
      <c r="V61" s="52">
        <f t="shared" si="2"/>
        <v>0</v>
      </c>
      <c r="W61" s="52">
        <f t="shared" si="3"/>
        <v>0</v>
      </c>
    </row>
    <row r="62" spans="1:23" x14ac:dyDescent="0.25">
      <c r="A62" s="77"/>
      <c r="B62" s="79"/>
      <c r="C62" s="148"/>
      <c r="D62" s="84"/>
      <c r="E62" s="148"/>
      <c r="F62" s="148"/>
      <c r="G62" s="77"/>
      <c r="H62" s="76"/>
      <c r="I62" s="77"/>
      <c r="J62" s="79"/>
      <c r="K62" s="76"/>
      <c r="L62" s="77"/>
      <c r="M62" s="79"/>
      <c r="N62" s="76"/>
      <c r="O62" s="77"/>
      <c r="P62" s="79"/>
      <c r="Q62" s="76"/>
      <c r="R62" s="77"/>
      <c r="S62" s="79"/>
      <c r="T62" s="76"/>
      <c r="U62" s="53"/>
      <c r="V62" s="52">
        <f t="shared" si="2"/>
        <v>0</v>
      </c>
      <c r="W62" s="52">
        <f t="shared" si="3"/>
        <v>0</v>
      </c>
    </row>
    <row r="63" spans="1:23" x14ac:dyDescent="0.25">
      <c r="A63" s="77"/>
      <c r="B63" s="79"/>
      <c r="C63" s="148"/>
      <c r="D63" s="84"/>
      <c r="E63" s="148"/>
      <c r="F63" s="148"/>
      <c r="G63" s="77"/>
      <c r="H63" s="76"/>
      <c r="I63" s="77"/>
      <c r="J63" s="79"/>
      <c r="K63" s="76"/>
      <c r="L63" s="77"/>
      <c r="M63" s="79"/>
      <c r="N63" s="76"/>
      <c r="O63" s="77"/>
      <c r="P63" s="79"/>
      <c r="Q63" s="76"/>
      <c r="R63" s="77"/>
      <c r="S63" s="79"/>
      <c r="T63" s="76"/>
      <c r="U63" s="53"/>
      <c r="V63" s="52">
        <f t="shared" si="2"/>
        <v>0</v>
      </c>
      <c r="W63" s="52">
        <f t="shared" si="3"/>
        <v>0</v>
      </c>
    </row>
    <row r="64" spans="1:23" x14ac:dyDescent="0.25">
      <c r="A64" s="77"/>
      <c r="B64" s="79"/>
      <c r="C64" s="148"/>
      <c r="D64" s="84"/>
      <c r="E64" s="148"/>
      <c r="F64" s="148"/>
      <c r="G64" s="77"/>
      <c r="H64" s="76"/>
      <c r="I64" s="77"/>
      <c r="J64" s="79"/>
      <c r="K64" s="76"/>
      <c r="L64" s="77"/>
      <c r="M64" s="79"/>
      <c r="N64" s="76"/>
      <c r="O64" s="77"/>
      <c r="P64" s="79"/>
      <c r="Q64" s="76"/>
      <c r="R64" s="77"/>
      <c r="S64" s="79"/>
      <c r="T64" s="76"/>
      <c r="U64" s="53"/>
      <c r="V64" s="52">
        <f t="shared" si="2"/>
        <v>0</v>
      </c>
      <c r="W64" s="52">
        <f t="shared" si="3"/>
        <v>0</v>
      </c>
    </row>
    <row r="65" spans="1:23" x14ac:dyDescent="0.25">
      <c r="A65" s="77"/>
      <c r="B65" s="79"/>
      <c r="C65" s="148"/>
      <c r="D65" s="84"/>
      <c r="E65" s="148"/>
      <c r="F65" s="148"/>
      <c r="G65" s="77"/>
      <c r="H65" s="76"/>
      <c r="I65" s="77"/>
      <c r="J65" s="79"/>
      <c r="K65" s="76"/>
      <c r="L65" s="77"/>
      <c r="M65" s="79"/>
      <c r="N65" s="76"/>
      <c r="O65" s="77"/>
      <c r="P65" s="79"/>
      <c r="Q65" s="76"/>
      <c r="R65" s="77"/>
      <c r="S65" s="79"/>
      <c r="T65" s="76"/>
      <c r="U65" s="53"/>
      <c r="V65" s="52">
        <f t="shared" si="2"/>
        <v>0</v>
      </c>
      <c r="W65" s="52">
        <f t="shared" si="3"/>
        <v>0</v>
      </c>
    </row>
    <row r="66" spans="1:23" x14ac:dyDescent="0.25">
      <c r="A66" s="77"/>
      <c r="B66" s="79"/>
      <c r="C66" s="148"/>
      <c r="D66" s="84"/>
      <c r="E66" s="148"/>
      <c r="F66" s="148"/>
      <c r="G66" s="77"/>
      <c r="H66" s="76"/>
      <c r="I66" s="77"/>
      <c r="J66" s="79"/>
      <c r="K66" s="76"/>
      <c r="L66" s="77"/>
      <c r="M66" s="79"/>
      <c r="N66" s="76"/>
      <c r="O66" s="77"/>
      <c r="P66" s="79"/>
      <c r="Q66" s="76"/>
      <c r="R66" s="77"/>
      <c r="S66" s="79"/>
      <c r="T66" s="76"/>
      <c r="U66" s="53"/>
      <c r="V66" s="52">
        <f t="shared" si="2"/>
        <v>0</v>
      </c>
      <c r="W66" s="52">
        <f t="shared" si="3"/>
        <v>0</v>
      </c>
    </row>
    <row r="67" spans="1:23" x14ac:dyDescent="0.25">
      <c r="A67" s="77"/>
      <c r="B67" s="79"/>
      <c r="C67" s="148"/>
      <c r="D67" s="84"/>
      <c r="E67" s="148"/>
      <c r="F67" s="148"/>
      <c r="G67" s="77"/>
      <c r="H67" s="76"/>
      <c r="I67" s="77"/>
      <c r="J67" s="79"/>
      <c r="K67" s="76"/>
      <c r="L67" s="77"/>
      <c r="M67" s="79"/>
      <c r="N67" s="76"/>
      <c r="O67" s="77"/>
      <c r="P67" s="79"/>
      <c r="Q67" s="76"/>
      <c r="R67" s="77"/>
      <c r="S67" s="79"/>
      <c r="T67" s="76"/>
      <c r="U67" s="53"/>
      <c r="V67" s="52">
        <f t="shared" si="2"/>
        <v>0</v>
      </c>
      <c r="W67" s="52">
        <f t="shared" si="3"/>
        <v>0</v>
      </c>
    </row>
    <row r="68" spans="1:23" x14ac:dyDescent="0.25">
      <c r="A68" s="77"/>
      <c r="B68" s="79"/>
      <c r="C68" s="148"/>
      <c r="D68" s="84"/>
      <c r="E68" s="148"/>
      <c r="F68" s="148"/>
      <c r="G68" s="77"/>
      <c r="H68" s="76"/>
      <c r="I68" s="77"/>
      <c r="J68" s="79"/>
      <c r="K68" s="76"/>
      <c r="L68" s="77"/>
      <c r="M68" s="79"/>
      <c r="N68" s="76"/>
      <c r="O68" s="77"/>
      <c r="P68" s="79"/>
      <c r="Q68" s="76"/>
      <c r="R68" s="77"/>
      <c r="S68" s="79"/>
      <c r="T68" s="76"/>
      <c r="U68" s="53"/>
      <c r="V68" s="52">
        <f t="shared" si="2"/>
        <v>0</v>
      </c>
      <c r="W68" s="52">
        <f t="shared" si="3"/>
        <v>0</v>
      </c>
    </row>
    <row r="69" spans="1:23" x14ac:dyDescent="0.25">
      <c r="A69" s="77"/>
      <c r="B69" s="79"/>
      <c r="C69" s="148"/>
      <c r="D69" s="84"/>
      <c r="E69" s="148"/>
      <c r="F69" s="148"/>
      <c r="G69" s="77"/>
      <c r="H69" s="76"/>
      <c r="I69" s="77"/>
      <c r="J69" s="79"/>
      <c r="K69" s="76"/>
      <c r="L69" s="77"/>
      <c r="M69" s="79"/>
      <c r="N69" s="76"/>
      <c r="O69" s="77"/>
      <c r="P69" s="79"/>
      <c r="Q69" s="76"/>
      <c r="R69" s="77"/>
      <c r="S69" s="79"/>
      <c r="T69" s="76"/>
      <c r="U69" s="53"/>
      <c r="V69" s="52">
        <f t="shared" si="2"/>
        <v>0</v>
      </c>
      <c r="W69" s="52">
        <f t="shared" si="3"/>
        <v>0</v>
      </c>
    </row>
    <row r="70" spans="1:23" x14ac:dyDescent="0.25">
      <c r="A70" s="77"/>
      <c r="B70" s="79"/>
      <c r="C70" s="148"/>
      <c r="D70" s="84"/>
      <c r="E70" s="148"/>
      <c r="F70" s="148"/>
      <c r="G70" s="77"/>
      <c r="H70" s="76"/>
      <c r="I70" s="77"/>
      <c r="J70" s="79"/>
      <c r="K70" s="76"/>
      <c r="L70" s="77"/>
      <c r="M70" s="79"/>
      <c r="N70" s="76"/>
      <c r="O70" s="77"/>
      <c r="P70" s="79"/>
      <c r="Q70" s="76"/>
      <c r="R70" s="77"/>
      <c r="S70" s="79"/>
      <c r="T70" s="76"/>
      <c r="U70" s="53"/>
      <c r="V70" s="52">
        <f t="shared" si="2"/>
        <v>0</v>
      </c>
      <c r="W70" s="52">
        <f t="shared" si="3"/>
        <v>0</v>
      </c>
    </row>
    <row r="71" spans="1:23" x14ac:dyDescent="0.25">
      <c r="A71" s="77"/>
      <c r="B71" s="79"/>
      <c r="C71" s="148"/>
      <c r="D71" s="84"/>
      <c r="E71" s="148"/>
      <c r="F71" s="148"/>
      <c r="G71" s="77"/>
      <c r="H71" s="76"/>
      <c r="I71" s="77"/>
      <c r="J71" s="79"/>
      <c r="K71" s="76"/>
      <c r="L71" s="77"/>
      <c r="M71" s="79"/>
      <c r="N71" s="76"/>
      <c r="O71" s="77"/>
      <c r="P71" s="79"/>
      <c r="Q71" s="76"/>
      <c r="R71" s="77"/>
      <c r="S71" s="79"/>
      <c r="T71" s="76"/>
      <c r="U71" s="53"/>
      <c r="V71" s="52">
        <f t="shared" si="2"/>
        <v>0</v>
      </c>
      <c r="W71" s="52">
        <f t="shared" si="3"/>
        <v>0</v>
      </c>
    </row>
    <row r="72" spans="1:23" x14ac:dyDescent="0.25">
      <c r="A72" s="77"/>
      <c r="B72" s="79"/>
      <c r="C72" s="148"/>
      <c r="D72" s="84"/>
      <c r="E72" s="148"/>
      <c r="F72" s="148"/>
      <c r="G72" s="77"/>
      <c r="H72" s="76"/>
      <c r="I72" s="77"/>
      <c r="J72" s="79"/>
      <c r="K72" s="76"/>
      <c r="L72" s="77"/>
      <c r="M72" s="79"/>
      <c r="N72" s="76"/>
      <c r="O72" s="77"/>
      <c r="P72" s="79"/>
      <c r="Q72" s="76"/>
      <c r="R72" s="77"/>
      <c r="S72" s="79"/>
      <c r="T72" s="76"/>
      <c r="U72" s="53"/>
      <c r="V72" s="52">
        <f t="shared" si="2"/>
        <v>0</v>
      </c>
      <c r="W72" s="52">
        <f t="shared" si="3"/>
        <v>0</v>
      </c>
    </row>
    <row r="73" spans="1:23" x14ac:dyDescent="0.25">
      <c r="A73" s="77"/>
      <c r="B73" s="79"/>
      <c r="C73" s="148"/>
      <c r="D73" s="84"/>
      <c r="E73" s="148"/>
      <c r="F73" s="148"/>
      <c r="G73" s="77"/>
      <c r="H73" s="76"/>
      <c r="I73" s="77"/>
      <c r="J73" s="79"/>
      <c r="K73" s="76"/>
      <c r="L73" s="77"/>
      <c r="M73" s="79"/>
      <c r="N73" s="76"/>
      <c r="O73" s="77"/>
      <c r="P73" s="79"/>
      <c r="Q73" s="76"/>
      <c r="R73" s="77"/>
      <c r="S73" s="79"/>
      <c r="T73" s="76"/>
      <c r="U73" s="53"/>
      <c r="V73" s="52">
        <f t="shared" ref="V73:V104" si="4">J73-P73</f>
        <v>0</v>
      </c>
      <c r="W73" s="52">
        <f t="shared" ref="W73:W104" si="5">$M73-$S73</f>
        <v>0</v>
      </c>
    </row>
    <row r="74" spans="1:23" x14ac:dyDescent="0.25">
      <c r="A74" s="77"/>
      <c r="B74" s="79"/>
      <c r="C74" s="148"/>
      <c r="D74" s="84"/>
      <c r="E74" s="148"/>
      <c r="F74" s="148"/>
      <c r="G74" s="77"/>
      <c r="H74" s="76"/>
      <c r="I74" s="77"/>
      <c r="J74" s="79"/>
      <c r="K74" s="76"/>
      <c r="L74" s="77"/>
      <c r="M74" s="79"/>
      <c r="N74" s="76"/>
      <c r="O74" s="77"/>
      <c r="P74" s="79"/>
      <c r="Q74" s="76"/>
      <c r="R74" s="77"/>
      <c r="S74" s="79"/>
      <c r="T74" s="76"/>
      <c r="U74" s="53"/>
      <c r="V74" s="52">
        <f t="shared" si="4"/>
        <v>0</v>
      </c>
      <c r="W74" s="52">
        <f t="shared" si="5"/>
        <v>0</v>
      </c>
    </row>
    <row r="75" spans="1:23" x14ac:dyDescent="0.25">
      <c r="A75" s="77"/>
      <c r="B75" s="79"/>
      <c r="C75" s="148"/>
      <c r="D75" s="84"/>
      <c r="E75" s="148"/>
      <c r="F75" s="148"/>
      <c r="G75" s="77"/>
      <c r="H75" s="76"/>
      <c r="I75" s="77"/>
      <c r="J75" s="79"/>
      <c r="K75" s="76"/>
      <c r="L75" s="77"/>
      <c r="M75" s="79"/>
      <c r="N75" s="76"/>
      <c r="O75" s="77"/>
      <c r="P75" s="79"/>
      <c r="Q75" s="76"/>
      <c r="R75" s="77"/>
      <c r="S75" s="79"/>
      <c r="T75" s="76"/>
      <c r="U75" s="53"/>
      <c r="V75" s="52">
        <f t="shared" si="4"/>
        <v>0</v>
      </c>
      <c r="W75" s="52">
        <f t="shared" si="5"/>
        <v>0</v>
      </c>
    </row>
    <row r="76" spans="1:23" x14ac:dyDescent="0.25">
      <c r="A76" s="77"/>
      <c r="B76" s="79"/>
      <c r="C76" s="148"/>
      <c r="D76" s="84"/>
      <c r="E76" s="148"/>
      <c r="F76" s="148"/>
      <c r="G76" s="77"/>
      <c r="H76" s="76"/>
      <c r="I76" s="77"/>
      <c r="J76" s="79"/>
      <c r="K76" s="76"/>
      <c r="L76" s="77"/>
      <c r="M76" s="79"/>
      <c r="N76" s="76"/>
      <c r="O76" s="77"/>
      <c r="P76" s="79"/>
      <c r="Q76" s="76"/>
      <c r="R76" s="77"/>
      <c r="S76" s="79"/>
      <c r="T76" s="76"/>
      <c r="U76" s="53"/>
      <c r="V76" s="52">
        <f t="shared" si="4"/>
        <v>0</v>
      </c>
      <c r="W76" s="52">
        <f t="shared" si="5"/>
        <v>0</v>
      </c>
    </row>
    <row r="77" spans="1:23" x14ac:dyDescent="0.25">
      <c r="A77" s="77"/>
      <c r="B77" s="79"/>
      <c r="C77" s="148"/>
      <c r="D77" s="84"/>
      <c r="E77" s="148"/>
      <c r="F77" s="148"/>
      <c r="G77" s="77"/>
      <c r="H77" s="76"/>
      <c r="I77" s="77"/>
      <c r="J77" s="79"/>
      <c r="K77" s="76"/>
      <c r="L77" s="77"/>
      <c r="M77" s="79"/>
      <c r="N77" s="76"/>
      <c r="O77" s="77"/>
      <c r="P77" s="79"/>
      <c r="Q77" s="76"/>
      <c r="R77" s="77"/>
      <c r="S77" s="79"/>
      <c r="T77" s="76"/>
      <c r="U77" s="53"/>
      <c r="V77" s="52">
        <f t="shared" si="4"/>
        <v>0</v>
      </c>
      <c r="W77" s="52">
        <f t="shared" si="5"/>
        <v>0</v>
      </c>
    </row>
    <row r="78" spans="1:23" x14ac:dyDescent="0.25">
      <c r="A78" s="77"/>
      <c r="B78" s="79"/>
      <c r="C78" s="148"/>
      <c r="D78" s="84"/>
      <c r="E78" s="148"/>
      <c r="F78" s="148"/>
      <c r="G78" s="77"/>
      <c r="H78" s="76"/>
      <c r="I78" s="77"/>
      <c r="J78" s="79"/>
      <c r="K78" s="76"/>
      <c r="L78" s="77"/>
      <c r="M78" s="79"/>
      <c r="N78" s="76"/>
      <c r="O78" s="77"/>
      <c r="P78" s="79"/>
      <c r="Q78" s="76"/>
      <c r="R78" s="77"/>
      <c r="S78" s="79"/>
      <c r="T78" s="76"/>
      <c r="U78" s="53"/>
      <c r="V78" s="52">
        <f t="shared" si="4"/>
        <v>0</v>
      </c>
      <c r="W78" s="52">
        <f t="shared" si="5"/>
        <v>0</v>
      </c>
    </row>
    <row r="79" spans="1:23" x14ac:dyDescent="0.25">
      <c r="A79" s="77"/>
      <c r="B79" s="79"/>
      <c r="C79" s="148"/>
      <c r="D79" s="84"/>
      <c r="E79" s="148"/>
      <c r="F79" s="148"/>
      <c r="G79" s="77"/>
      <c r="H79" s="76"/>
      <c r="I79" s="77"/>
      <c r="J79" s="79"/>
      <c r="K79" s="76"/>
      <c r="L79" s="77"/>
      <c r="M79" s="79"/>
      <c r="N79" s="76"/>
      <c r="O79" s="77"/>
      <c r="P79" s="79"/>
      <c r="Q79" s="76"/>
      <c r="R79" s="77"/>
      <c r="S79" s="79"/>
      <c r="T79" s="76"/>
      <c r="U79" s="53"/>
      <c r="V79" s="52">
        <f t="shared" si="4"/>
        <v>0</v>
      </c>
      <c r="W79" s="52">
        <f t="shared" si="5"/>
        <v>0</v>
      </c>
    </row>
    <row r="80" spans="1:23" x14ac:dyDescent="0.25">
      <c r="A80" s="77"/>
      <c r="B80" s="79"/>
      <c r="C80" s="148"/>
      <c r="D80" s="84"/>
      <c r="E80" s="148"/>
      <c r="F80" s="148"/>
      <c r="G80" s="77"/>
      <c r="H80" s="76"/>
      <c r="I80" s="77"/>
      <c r="J80" s="79"/>
      <c r="K80" s="76"/>
      <c r="L80" s="77"/>
      <c r="M80" s="79"/>
      <c r="N80" s="76"/>
      <c r="O80" s="77"/>
      <c r="P80" s="79"/>
      <c r="Q80" s="76"/>
      <c r="R80" s="77"/>
      <c r="S80" s="79"/>
      <c r="T80" s="76"/>
      <c r="U80" s="53"/>
      <c r="V80" s="52">
        <f t="shared" si="4"/>
        <v>0</v>
      </c>
      <c r="W80" s="52">
        <f t="shared" si="5"/>
        <v>0</v>
      </c>
    </row>
    <row r="81" spans="1:23" x14ac:dyDescent="0.25">
      <c r="A81" s="77"/>
      <c r="B81" s="79"/>
      <c r="C81" s="148"/>
      <c r="D81" s="84"/>
      <c r="E81" s="148"/>
      <c r="F81" s="148"/>
      <c r="G81" s="77"/>
      <c r="H81" s="76"/>
      <c r="I81" s="77"/>
      <c r="J81" s="79"/>
      <c r="K81" s="76"/>
      <c r="L81" s="77"/>
      <c r="M81" s="79"/>
      <c r="N81" s="76"/>
      <c r="O81" s="77"/>
      <c r="P81" s="79"/>
      <c r="Q81" s="76"/>
      <c r="R81" s="77"/>
      <c r="S81" s="79"/>
      <c r="T81" s="76"/>
      <c r="U81" s="53"/>
      <c r="V81" s="52">
        <f t="shared" si="4"/>
        <v>0</v>
      </c>
      <c r="W81" s="52">
        <f t="shared" si="5"/>
        <v>0</v>
      </c>
    </row>
    <row r="82" spans="1:23" x14ac:dyDescent="0.25">
      <c r="A82" s="77"/>
      <c r="B82" s="79"/>
      <c r="C82" s="148"/>
      <c r="D82" s="84"/>
      <c r="E82" s="148"/>
      <c r="F82" s="148"/>
      <c r="G82" s="77"/>
      <c r="H82" s="76"/>
      <c r="I82" s="77"/>
      <c r="J82" s="79"/>
      <c r="K82" s="76"/>
      <c r="L82" s="77"/>
      <c r="M82" s="79"/>
      <c r="N82" s="76"/>
      <c r="O82" s="77"/>
      <c r="P82" s="79"/>
      <c r="Q82" s="76"/>
      <c r="R82" s="77"/>
      <c r="S82" s="79"/>
      <c r="T82" s="76"/>
      <c r="U82" s="53"/>
      <c r="V82" s="52">
        <f t="shared" si="4"/>
        <v>0</v>
      </c>
      <c r="W82" s="52">
        <f t="shared" si="5"/>
        <v>0</v>
      </c>
    </row>
    <row r="83" spans="1:23" x14ac:dyDescent="0.25">
      <c r="A83" s="77"/>
      <c r="B83" s="79"/>
      <c r="C83" s="148"/>
      <c r="D83" s="84"/>
      <c r="E83" s="148"/>
      <c r="F83" s="148"/>
      <c r="G83" s="77"/>
      <c r="H83" s="76"/>
      <c r="I83" s="77"/>
      <c r="J83" s="79"/>
      <c r="K83" s="76"/>
      <c r="L83" s="77"/>
      <c r="M83" s="79"/>
      <c r="N83" s="76"/>
      <c r="O83" s="77"/>
      <c r="P83" s="79"/>
      <c r="Q83" s="76"/>
      <c r="R83" s="77"/>
      <c r="S83" s="79"/>
      <c r="T83" s="76"/>
      <c r="U83" s="53"/>
      <c r="V83" s="52">
        <f t="shared" si="4"/>
        <v>0</v>
      </c>
      <c r="W83" s="52">
        <f t="shared" si="5"/>
        <v>0</v>
      </c>
    </row>
    <row r="84" spans="1:23" x14ac:dyDescent="0.25">
      <c r="A84" s="77"/>
      <c r="B84" s="79"/>
      <c r="C84" s="148"/>
      <c r="D84" s="84"/>
      <c r="E84" s="148"/>
      <c r="F84" s="148"/>
      <c r="G84" s="77"/>
      <c r="H84" s="76"/>
      <c r="I84" s="77"/>
      <c r="J84" s="79"/>
      <c r="K84" s="76"/>
      <c r="L84" s="77"/>
      <c r="M84" s="79"/>
      <c r="N84" s="76"/>
      <c r="O84" s="77"/>
      <c r="P84" s="79"/>
      <c r="Q84" s="76"/>
      <c r="R84" s="77"/>
      <c r="S84" s="79"/>
      <c r="T84" s="76"/>
      <c r="U84" s="53"/>
      <c r="V84" s="52">
        <f t="shared" si="4"/>
        <v>0</v>
      </c>
      <c r="W84" s="52">
        <f t="shared" si="5"/>
        <v>0</v>
      </c>
    </row>
    <row r="85" spans="1:23" x14ac:dyDescent="0.25">
      <c r="A85" s="77"/>
      <c r="B85" s="79"/>
      <c r="C85" s="148"/>
      <c r="D85" s="84"/>
      <c r="E85" s="148"/>
      <c r="F85" s="148"/>
      <c r="G85" s="77"/>
      <c r="H85" s="76"/>
      <c r="I85" s="77"/>
      <c r="J85" s="79"/>
      <c r="K85" s="76"/>
      <c r="L85" s="77"/>
      <c r="M85" s="79"/>
      <c r="N85" s="76"/>
      <c r="O85" s="77"/>
      <c r="P85" s="79"/>
      <c r="Q85" s="76"/>
      <c r="R85" s="77"/>
      <c r="S85" s="79"/>
      <c r="T85" s="76"/>
      <c r="U85" s="53"/>
      <c r="V85" s="52">
        <f t="shared" si="4"/>
        <v>0</v>
      </c>
      <c r="W85" s="52">
        <f t="shared" si="5"/>
        <v>0</v>
      </c>
    </row>
    <row r="86" spans="1:23" x14ac:dyDescent="0.25">
      <c r="A86" s="77"/>
      <c r="B86" s="79"/>
      <c r="C86" s="148"/>
      <c r="D86" s="84"/>
      <c r="E86" s="148"/>
      <c r="F86" s="148"/>
      <c r="G86" s="77"/>
      <c r="H86" s="76"/>
      <c r="I86" s="77"/>
      <c r="J86" s="79"/>
      <c r="K86" s="76"/>
      <c r="L86" s="77"/>
      <c r="M86" s="79"/>
      <c r="N86" s="76"/>
      <c r="O86" s="77"/>
      <c r="P86" s="79"/>
      <c r="Q86" s="76"/>
      <c r="R86" s="77"/>
      <c r="S86" s="79"/>
      <c r="T86" s="76"/>
      <c r="U86" s="53"/>
      <c r="V86" s="52">
        <f t="shared" si="4"/>
        <v>0</v>
      </c>
      <c r="W86" s="52">
        <f t="shared" si="5"/>
        <v>0</v>
      </c>
    </row>
    <row r="87" spans="1:23" x14ac:dyDescent="0.25">
      <c r="A87" s="77"/>
      <c r="B87" s="79"/>
      <c r="C87" s="148"/>
      <c r="D87" s="84"/>
      <c r="E87" s="148"/>
      <c r="F87" s="148"/>
      <c r="G87" s="77"/>
      <c r="H87" s="76"/>
      <c r="I87" s="77"/>
      <c r="J87" s="79"/>
      <c r="K87" s="76"/>
      <c r="L87" s="77"/>
      <c r="M87" s="79"/>
      <c r="N87" s="76"/>
      <c r="O87" s="77"/>
      <c r="P87" s="79"/>
      <c r="Q87" s="76"/>
      <c r="R87" s="77"/>
      <c r="S87" s="79"/>
      <c r="T87" s="76"/>
      <c r="U87" s="53"/>
      <c r="V87" s="52">
        <f t="shared" si="4"/>
        <v>0</v>
      </c>
      <c r="W87" s="52">
        <f t="shared" si="5"/>
        <v>0</v>
      </c>
    </row>
    <row r="88" spans="1:23" x14ac:dyDescent="0.25">
      <c r="A88" s="77"/>
      <c r="B88" s="79"/>
      <c r="C88" s="148"/>
      <c r="D88" s="84"/>
      <c r="E88" s="148"/>
      <c r="F88" s="148"/>
      <c r="G88" s="77"/>
      <c r="H88" s="76"/>
      <c r="I88" s="77"/>
      <c r="J88" s="79"/>
      <c r="K88" s="76"/>
      <c r="L88" s="77"/>
      <c r="M88" s="79"/>
      <c r="N88" s="76"/>
      <c r="O88" s="77"/>
      <c r="P88" s="79"/>
      <c r="Q88" s="76"/>
      <c r="R88" s="77"/>
      <c r="S88" s="79"/>
      <c r="T88" s="76"/>
      <c r="U88" s="53"/>
      <c r="V88" s="52">
        <f t="shared" si="4"/>
        <v>0</v>
      </c>
      <c r="W88" s="52">
        <f t="shared" si="5"/>
        <v>0</v>
      </c>
    </row>
    <row r="89" spans="1:23" x14ac:dyDescent="0.25">
      <c r="A89" s="77"/>
      <c r="B89" s="79"/>
      <c r="C89" s="148"/>
      <c r="D89" s="84"/>
      <c r="E89" s="148"/>
      <c r="F89" s="148"/>
      <c r="G89" s="77"/>
      <c r="H89" s="76"/>
      <c r="I89" s="77"/>
      <c r="J89" s="79"/>
      <c r="K89" s="76"/>
      <c r="L89" s="77"/>
      <c r="M89" s="79"/>
      <c r="N89" s="76"/>
      <c r="O89" s="77"/>
      <c r="P89" s="79"/>
      <c r="Q89" s="76"/>
      <c r="R89" s="77"/>
      <c r="S89" s="79"/>
      <c r="T89" s="76"/>
      <c r="U89" s="53"/>
      <c r="V89" s="52">
        <f t="shared" si="4"/>
        <v>0</v>
      </c>
      <c r="W89" s="52">
        <f t="shared" si="5"/>
        <v>0</v>
      </c>
    </row>
    <row r="90" spans="1:23" x14ac:dyDescent="0.25">
      <c r="A90" s="77"/>
      <c r="B90" s="79"/>
      <c r="C90" s="148"/>
      <c r="D90" s="84"/>
      <c r="E90" s="148"/>
      <c r="F90" s="148"/>
      <c r="G90" s="77"/>
      <c r="H90" s="76"/>
      <c r="I90" s="77"/>
      <c r="J90" s="79"/>
      <c r="K90" s="76"/>
      <c r="L90" s="77"/>
      <c r="M90" s="79"/>
      <c r="N90" s="76"/>
      <c r="O90" s="77"/>
      <c r="P90" s="79"/>
      <c r="Q90" s="76"/>
      <c r="R90" s="77"/>
      <c r="S90" s="79"/>
      <c r="T90" s="76"/>
      <c r="U90" s="53"/>
      <c r="V90" s="52">
        <f t="shared" si="4"/>
        <v>0</v>
      </c>
      <c r="W90" s="52">
        <f t="shared" si="5"/>
        <v>0</v>
      </c>
    </row>
    <row r="91" spans="1:23" x14ac:dyDescent="0.25">
      <c r="A91" s="77"/>
      <c r="B91" s="79"/>
      <c r="C91" s="148"/>
      <c r="D91" s="84"/>
      <c r="E91" s="148"/>
      <c r="F91" s="148"/>
      <c r="G91" s="77"/>
      <c r="H91" s="76"/>
      <c r="I91" s="77"/>
      <c r="J91" s="79"/>
      <c r="K91" s="76"/>
      <c r="L91" s="77"/>
      <c r="M91" s="79"/>
      <c r="N91" s="76"/>
      <c r="O91" s="77"/>
      <c r="P91" s="79"/>
      <c r="Q91" s="76"/>
      <c r="R91" s="77"/>
      <c r="S91" s="79"/>
      <c r="T91" s="76"/>
      <c r="U91" s="53"/>
      <c r="V91" s="52">
        <f t="shared" si="4"/>
        <v>0</v>
      </c>
      <c r="W91" s="52">
        <f t="shared" si="5"/>
        <v>0</v>
      </c>
    </row>
    <row r="92" spans="1:23" x14ac:dyDescent="0.25">
      <c r="A92" s="77"/>
      <c r="B92" s="79"/>
      <c r="C92" s="148"/>
      <c r="D92" s="84"/>
      <c r="E92" s="148"/>
      <c r="F92" s="148"/>
      <c r="G92" s="77"/>
      <c r="H92" s="76"/>
      <c r="I92" s="77"/>
      <c r="J92" s="79"/>
      <c r="K92" s="76"/>
      <c r="L92" s="77"/>
      <c r="M92" s="79"/>
      <c r="N92" s="76"/>
      <c r="O92" s="77"/>
      <c r="P92" s="79"/>
      <c r="Q92" s="76"/>
      <c r="R92" s="77"/>
      <c r="S92" s="79"/>
      <c r="T92" s="76"/>
      <c r="U92" s="53"/>
      <c r="V92" s="52">
        <f t="shared" si="4"/>
        <v>0</v>
      </c>
      <c r="W92" s="52">
        <f t="shared" si="5"/>
        <v>0</v>
      </c>
    </row>
    <row r="93" spans="1:23" x14ac:dyDescent="0.25">
      <c r="A93" s="77"/>
      <c r="B93" s="79"/>
      <c r="C93" s="148"/>
      <c r="D93" s="84"/>
      <c r="E93" s="148"/>
      <c r="F93" s="148"/>
      <c r="G93" s="77"/>
      <c r="H93" s="76"/>
      <c r="I93" s="77"/>
      <c r="J93" s="79"/>
      <c r="K93" s="76"/>
      <c r="L93" s="77"/>
      <c r="M93" s="79"/>
      <c r="N93" s="76"/>
      <c r="O93" s="77"/>
      <c r="P93" s="79"/>
      <c r="Q93" s="76"/>
      <c r="R93" s="77"/>
      <c r="S93" s="79"/>
      <c r="T93" s="76"/>
      <c r="U93" s="53"/>
      <c r="V93" s="52">
        <f t="shared" si="4"/>
        <v>0</v>
      </c>
      <c r="W93" s="52">
        <f t="shared" si="5"/>
        <v>0</v>
      </c>
    </row>
    <row r="94" spans="1:23" x14ac:dyDescent="0.25">
      <c r="A94" s="77"/>
      <c r="B94" s="79"/>
      <c r="C94" s="148"/>
      <c r="D94" s="84"/>
      <c r="E94" s="148"/>
      <c r="F94" s="148"/>
      <c r="G94" s="77"/>
      <c r="H94" s="76"/>
      <c r="I94" s="77"/>
      <c r="J94" s="79"/>
      <c r="K94" s="76"/>
      <c r="L94" s="77"/>
      <c r="M94" s="79"/>
      <c r="N94" s="76"/>
      <c r="O94" s="77"/>
      <c r="P94" s="79"/>
      <c r="Q94" s="76"/>
      <c r="R94" s="77"/>
      <c r="S94" s="79"/>
      <c r="T94" s="76"/>
      <c r="U94" s="53"/>
      <c r="V94" s="52">
        <f t="shared" si="4"/>
        <v>0</v>
      </c>
      <c r="W94" s="52">
        <f t="shared" si="5"/>
        <v>0</v>
      </c>
    </row>
    <row r="95" spans="1:23" x14ac:dyDescent="0.25">
      <c r="A95" s="77"/>
      <c r="B95" s="79"/>
      <c r="C95" s="148"/>
      <c r="D95" s="84"/>
      <c r="E95" s="148"/>
      <c r="F95" s="148"/>
      <c r="G95" s="77"/>
      <c r="H95" s="76"/>
      <c r="I95" s="77"/>
      <c r="J95" s="79"/>
      <c r="K95" s="76"/>
      <c r="L95" s="77"/>
      <c r="M95" s="79"/>
      <c r="N95" s="76"/>
      <c r="O95" s="77"/>
      <c r="P95" s="79"/>
      <c r="Q95" s="76"/>
      <c r="R95" s="77"/>
      <c r="S95" s="79"/>
      <c r="T95" s="76"/>
      <c r="U95" s="53"/>
      <c r="V95" s="52">
        <f t="shared" si="4"/>
        <v>0</v>
      </c>
      <c r="W95" s="52">
        <f t="shared" si="5"/>
        <v>0</v>
      </c>
    </row>
    <row r="96" spans="1:23" x14ac:dyDescent="0.25">
      <c r="A96" s="77"/>
      <c r="B96" s="79"/>
      <c r="C96" s="148"/>
      <c r="D96" s="84"/>
      <c r="E96" s="148"/>
      <c r="F96" s="148"/>
      <c r="G96" s="77"/>
      <c r="H96" s="76"/>
      <c r="I96" s="77"/>
      <c r="J96" s="79"/>
      <c r="K96" s="76"/>
      <c r="L96" s="77"/>
      <c r="M96" s="79"/>
      <c r="N96" s="76"/>
      <c r="O96" s="77"/>
      <c r="P96" s="79"/>
      <c r="Q96" s="76"/>
      <c r="R96" s="77"/>
      <c r="S96" s="79"/>
      <c r="T96" s="76"/>
      <c r="U96" s="53"/>
      <c r="V96" s="52">
        <f t="shared" si="4"/>
        <v>0</v>
      </c>
      <c r="W96" s="52">
        <f t="shared" si="5"/>
        <v>0</v>
      </c>
    </row>
    <row r="97" spans="1:23" x14ac:dyDescent="0.25">
      <c r="A97" s="77"/>
      <c r="B97" s="79"/>
      <c r="C97" s="148"/>
      <c r="D97" s="84"/>
      <c r="E97" s="148"/>
      <c r="F97" s="148"/>
      <c r="G97" s="77"/>
      <c r="H97" s="76"/>
      <c r="I97" s="77"/>
      <c r="J97" s="79"/>
      <c r="K97" s="76"/>
      <c r="L97" s="77"/>
      <c r="M97" s="79"/>
      <c r="N97" s="76"/>
      <c r="O97" s="77"/>
      <c r="P97" s="79"/>
      <c r="Q97" s="76"/>
      <c r="R97" s="77"/>
      <c r="S97" s="79"/>
      <c r="T97" s="76"/>
      <c r="U97" s="53"/>
      <c r="V97" s="52">
        <f t="shared" si="4"/>
        <v>0</v>
      </c>
      <c r="W97" s="52">
        <f t="shared" si="5"/>
        <v>0</v>
      </c>
    </row>
    <row r="98" spans="1:23" x14ac:dyDescent="0.25">
      <c r="A98" s="77"/>
      <c r="B98" s="79"/>
      <c r="C98" s="148"/>
      <c r="D98" s="84"/>
      <c r="E98" s="148"/>
      <c r="F98" s="148"/>
      <c r="G98" s="77"/>
      <c r="H98" s="76"/>
      <c r="I98" s="77"/>
      <c r="J98" s="79"/>
      <c r="K98" s="76"/>
      <c r="L98" s="77"/>
      <c r="M98" s="79"/>
      <c r="N98" s="76"/>
      <c r="O98" s="77"/>
      <c r="P98" s="79"/>
      <c r="Q98" s="76"/>
      <c r="R98" s="77"/>
      <c r="S98" s="79"/>
      <c r="T98" s="76"/>
      <c r="U98" s="53"/>
      <c r="V98" s="52">
        <f t="shared" si="4"/>
        <v>0</v>
      </c>
      <c r="W98" s="52">
        <f t="shared" si="5"/>
        <v>0</v>
      </c>
    </row>
    <row r="99" spans="1:23" x14ac:dyDescent="0.25">
      <c r="A99" s="77"/>
      <c r="B99" s="79"/>
      <c r="C99" s="148"/>
      <c r="D99" s="84"/>
      <c r="E99" s="148"/>
      <c r="F99" s="148"/>
      <c r="G99" s="77"/>
      <c r="H99" s="76"/>
      <c r="I99" s="77"/>
      <c r="J99" s="79"/>
      <c r="K99" s="76"/>
      <c r="L99" s="77"/>
      <c r="M99" s="79"/>
      <c r="N99" s="76"/>
      <c r="O99" s="77"/>
      <c r="P99" s="79"/>
      <c r="Q99" s="76"/>
      <c r="R99" s="77"/>
      <c r="S99" s="79"/>
      <c r="T99" s="76"/>
      <c r="U99" s="53"/>
      <c r="V99" s="52">
        <f t="shared" si="4"/>
        <v>0</v>
      </c>
      <c r="W99" s="52">
        <f t="shared" si="5"/>
        <v>0</v>
      </c>
    </row>
    <row r="100" spans="1:23" x14ac:dyDescent="0.25">
      <c r="A100" s="77"/>
      <c r="B100" s="79"/>
      <c r="C100" s="148"/>
      <c r="D100" s="84"/>
      <c r="E100" s="148"/>
      <c r="F100" s="148"/>
      <c r="G100" s="77"/>
      <c r="H100" s="76"/>
      <c r="I100" s="77"/>
      <c r="J100" s="79"/>
      <c r="K100" s="76"/>
      <c r="L100" s="77"/>
      <c r="M100" s="79"/>
      <c r="N100" s="76"/>
      <c r="O100" s="77"/>
      <c r="P100" s="79"/>
      <c r="Q100" s="76"/>
      <c r="R100" s="77"/>
      <c r="S100" s="79"/>
      <c r="T100" s="76"/>
      <c r="U100" s="53"/>
      <c r="V100" s="52">
        <f t="shared" si="4"/>
        <v>0</v>
      </c>
      <c r="W100" s="52">
        <f t="shared" si="5"/>
        <v>0</v>
      </c>
    </row>
    <row r="101" spans="1:23" x14ac:dyDescent="0.25">
      <c r="A101" s="77"/>
      <c r="B101" s="79"/>
      <c r="C101" s="148"/>
      <c r="D101" s="84"/>
      <c r="E101" s="148"/>
      <c r="F101" s="148"/>
      <c r="G101" s="77"/>
      <c r="H101" s="76"/>
      <c r="I101" s="77"/>
      <c r="J101" s="79"/>
      <c r="K101" s="76"/>
      <c r="L101" s="77"/>
      <c r="M101" s="79"/>
      <c r="N101" s="76"/>
      <c r="O101" s="77"/>
      <c r="P101" s="79"/>
      <c r="Q101" s="76"/>
      <c r="R101" s="77"/>
      <c r="S101" s="79"/>
      <c r="T101" s="76"/>
      <c r="U101" s="53"/>
      <c r="V101" s="52">
        <f t="shared" si="4"/>
        <v>0</v>
      </c>
      <c r="W101" s="52">
        <f t="shared" si="5"/>
        <v>0</v>
      </c>
    </row>
    <row r="102" spans="1:23" x14ac:dyDescent="0.25">
      <c r="A102" s="77"/>
      <c r="B102" s="79"/>
      <c r="C102" s="148"/>
      <c r="D102" s="84"/>
      <c r="E102" s="148"/>
      <c r="F102" s="148"/>
      <c r="G102" s="77"/>
      <c r="H102" s="76"/>
      <c r="I102" s="77"/>
      <c r="J102" s="79"/>
      <c r="K102" s="76"/>
      <c r="L102" s="77"/>
      <c r="M102" s="79"/>
      <c r="N102" s="76"/>
      <c r="O102" s="77"/>
      <c r="P102" s="79"/>
      <c r="Q102" s="76"/>
      <c r="R102" s="77"/>
      <c r="S102" s="79"/>
      <c r="T102" s="76"/>
      <c r="U102" s="53"/>
      <c r="V102" s="52">
        <f t="shared" si="4"/>
        <v>0</v>
      </c>
      <c r="W102" s="52">
        <f t="shared" si="5"/>
        <v>0</v>
      </c>
    </row>
    <row r="103" spans="1:23" x14ac:dyDescent="0.25">
      <c r="A103" s="77"/>
      <c r="B103" s="79"/>
      <c r="C103" s="148"/>
      <c r="D103" s="84"/>
      <c r="E103" s="148"/>
      <c r="F103" s="148"/>
      <c r="G103" s="77"/>
      <c r="H103" s="76"/>
      <c r="I103" s="77"/>
      <c r="J103" s="79"/>
      <c r="K103" s="76"/>
      <c r="L103" s="77"/>
      <c r="M103" s="79"/>
      <c r="N103" s="76"/>
      <c r="O103" s="77"/>
      <c r="P103" s="79"/>
      <c r="Q103" s="76"/>
      <c r="R103" s="77"/>
      <c r="S103" s="79"/>
      <c r="T103" s="76"/>
      <c r="U103" s="53"/>
      <c r="V103" s="52">
        <f t="shared" si="4"/>
        <v>0</v>
      </c>
      <c r="W103" s="52">
        <f t="shared" si="5"/>
        <v>0</v>
      </c>
    </row>
    <row r="104" spans="1:23" x14ac:dyDescent="0.25">
      <c r="A104" s="77"/>
      <c r="B104" s="79"/>
      <c r="C104" s="148"/>
      <c r="D104" s="84"/>
      <c r="E104" s="148"/>
      <c r="F104" s="148"/>
      <c r="G104" s="77"/>
      <c r="H104" s="76"/>
      <c r="I104" s="77"/>
      <c r="J104" s="79"/>
      <c r="K104" s="76"/>
      <c r="L104" s="77"/>
      <c r="M104" s="79"/>
      <c r="N104" s="76"/>
      <c r="O104" s="77"/>
      <c r="P104" s="79"/>
      <c r="Q104" s="76"/>
      <c r="R104" s="77"/>
      <c r="S104" s="79"/>
      <c r="T104" s="76"/>
      <c r="U104" s="53"/>
      <c r="V104" s="52">
        <f t="shared" si="4"/>
        <v>0</v>
      </c>
      <c r="W104" s="52">
        <f t="shared" si="5"/>
        <v>0</v>
      </c>
    </row>
    <row r="105" spans="1:23" x14ac:dyDescent="0.25">
      <c r="A105" s="77"/>
      <c r="B105" s="79"/>
      <c r="C105" s="148"/>
      <c r="D105" s="84"/>
      <c r="E105" s="148"/>
      <c r="F105" s="148"/>
      <c r="G105" s="77"/>
      <c r="H105" s="76"/>
      <c r="I105" s="77"/>
      <c r="J105" s="79"/>
      <c r="K105" s="76"/>
      <c r="L105" s="77"/>
      <c r="M105" s="79"/>
      <c r="N105" s="76"/>
      <c r="O105" s="77"/>
      <c r="P105" s="79"/>
      <c r="Q105" s="76"/>
      <c r="R105" s="77"/>
      <c r="S105" s="79"/>
      <c r="T105" s="76"/>
      <c r="U105" s="53"/>
      <c r="V105" s="52">
        <f t="shared" ref="V105:V136" si="6">J105-P105</f>
        <v>0</v>
      </c>
      <c r="W105" s="52">
        <f t="shared" ref="W105:W136" si="7">$M105-$S105</f>
        <v>0</v>
      </c>
    </row>
    <row r="106" spans="1:23" x14ac:dyDescent="0.25">
      <c r="A106" s="77"/>
      <c r="B106" s="79"/>
      <c r="C106" s="148"/>
      <c r="D106" s="84"/>
      <c r="E106" s="148"/>
      <c r="F106" s="148"/>
      <c r="G106" s="77"/>
      <c r="H106" s="76"/>
      <c r="I106" s="77"/>
      <c r="J106" s="79"/>
      <c r="K106" s="76"/>
      <c r="L106" s="77"/>
      <c r="M106" s="79"/>
      <c r="N106" s="76"/>
      <c r="O106" s="77"/>
      <c r="P106" s="79"/>
      <c r="Q106" s="76"/>
      <c r="R106" s="77"/>
      <c r="S106" s="79"/>
      <c r="T106" s="76"/>
      <c r="U106" s="53"/>
      <c r="V106" s="52">
        <f t="shared" si="6"/>
        <v>0</v>
      </c>
      <c r="W106" s="52">
        <f t="shared" si="7"/>
        <v>0</v>
      </c>
    </row>
    <row r="107" spans="1:23" x14ac:dyDescent="0.25">
      <c r="A107" s="77"/>
      <c r="B107" s="79"/>
      <c r="C107" s="148"/>
      <c r="D107" s="84"/>
      <c r="E107" s="148"/>
      <c r="F107" s="148"/>
      <c r="G107" s="77"/>
      <c r="H107" s="76"/>
      <c r="I107" s="77"/>
      <c r="J107" s="79"/>
      <c r="K107" s="76"/>
      <c r="L107" s="77"/>
      <c r="M107" s="79"/>
      <c r="N107" s="76"/>
      <c r="O107" s="77"/>
      <c r="P107" s="79"/>
      <c r="Q107" s="76"/>
      <c r="R107" s="77"/>
      <c r="S107" s="79"/>
      <c r="T107" s="76"/>
      <c r="U107" s="53"/>
      <c r="V107" s="52">
        <f t="shared" si="6"/>
        <v>0</v>
      </c>
      <c r="W107" s="52">
        <f t="shared" si="7"/>
        <v>0</v>
      </c>
    </row>
    <row r="108" spans="1:23" x14ac:dyDescent="0.25">
      <c r="A108" s="77"/>
      <c r="B108" s="79"/>
      <c r="C108" s="148"/>
      <c r="D108" s="84"/>
      <c r="E108" s="148"/>
      <c r="F108" s="148"/>
      <c r="G108" s="77"/>
      <c r="H108" s="76"/>
      <c r="I108" s="77"/>
      <c r="J108" s="79"/>
      <c r="K108" s="76"/>
      <c r="L108" s="77"/>
      <c r="M108" s="79"/>
      <c r="N108" s="76"/>
      <c r="O108" s="77"/>
      <c r="P108" s="79"/>
      <c r="Q108" s="76"/>
      <c r="R108" s="77"/>
      <c r="S108" s="79"/>
      <c r="T108" s="76"/>
      <c r="U108" s="53"/>
      <c r="V108" s="52">
        <f t="shared" si="6"/>
        <v>0</v>
      </c>
      <c r="W108" s="52">
        <f t="shared" si="7"/>
        <v>0</v>
      </c>
    </row>
    <row r="109" spans="1:23" x14ac:dyDescent="0.25">
      <c r="A109" s="77"/>
      <c r="B109" s="79"/>
      <c r="C109" s="148"/>
      <c r="D109" s="84"/>
      <c r="E109" s="148"/>
      <c r="F109" s="148"/>
      <c r="G109" s="77"/>
      <c r="H109" s="76"/>
      <c r="I109" s="77"/>
      <c r="J109" s="79"/>
      <c r="K109" s="76"/>
      <c r="L109" s="77"/>
      <c r="M109" s="79"/>
      <c r="N109" s="76"/>
      <c r="O109" s="77"/>
      <c r="P109" s="79"/>
      <c r="Q109" s="76"/>
      <c r="R109" s="77"/>
      <c r="S109" s="79"/>
      <c r="T109" s="76"/>
      <c r="U109" s="53"/>
      <c r="V109" s="52">
        <f t="shared" si="6"/>
        <v>0</v>
      </c>
      <c r="W109" s="52">
        <f t="shared" si="7"/>
        <v>0</v>
      </c>
    </row>
    <row r="110" spans="1:23" x14ac:dyDescent="0.25">
      <c r="A110" s="77"/>
      <c r="B110" s="79"/>
      <c r="C110" s="148"/>
      <c r="D110" s="84"/>
      <c r="E110" s="148"/>
      <c r="F110" s="148"/>
      <c r="G110" s="77"/>
      <c r="H110" s="76"/>
      <c r="I110" s="77"/>
      <c r="J110" s="79"/>
      <c r="K110" s="76"/>
      <c r="L110" s="77"/>
      <c r="M110" s="79"/>
      <c r="N110" s="76"/>
      <c r="O110" s="77"/>
      <c r="P110" s="79"/>
      <c r="Q110" s="76"/>
      <c r="R110" s="77"/>
      <c r="S110" s="79"/>
      <c r="T110" s="76"/>
      <c r="U110" s="53"/>
      <c r="V110" s="52">
        <f t="shared" si="6"/>
        <v>0</v>
      </c>
      <c r="W110" s="52">
        <f t="shared" si="7"/>
        <v>0</v>
      </c>
    </row>
    <row r="111" spans="1:23" x14ac:dyDescent="0.25">
      <c r="A111" s="77"/>
      <c r="B111" s="79"/>
      <c r="C111" s="148"/>
      <c r="D111" s="84"/>
      <c r="E111" s="148"/>
      <c r="F111" s="148"/>
      <c r="G111" s="77"/>
      <c r="H111" s="76"/>
      <c r="I111" s="77"/>
      <c r="J111" s="79"/>
      <c r="K111" s="76"/>
      <c r="L111" s="77"/>
      <c r="M111" s="79"/>
      <c r="N111" s="76"/>
      <c r="O111" s="77"/>
      <c r="P111" s="79"/>
      <c r="Q111" s="76"/>
      <c r="R111" s="77"/>
      <c r="S111" s="79"/>
      <c r="T111" s="76"/>
      <c r="U111" s="53"/>
      <c r="V111" s="52">
        <f t="shared" si="6"/>
        <v>0</v>
      </c>
      <c r="W111" s="52">
        <f t="shared" si="7"/>
        <v>0</v>
      </c>
    </row>
    <row r="112" spans="1:23" x14ac:dyDescent="0.25">
      <c r="A112" s="77"/>
      <c r="B112" s="79"/>
      <c r="C112" s="148"/>
      <c r="D112" s="84"/>
      <c r="E112" s="148"/>
      <c r="F112" s="148"/>
      <c r="G112" s="77"/>
      <c r="H112" s="76"/>
      <c r="I112" s="77"/>
      <c r="J112" s="79"/>
      <c r="K112" s="76"/>
      <c r="L112" s="77"/>
      <c r="M112" s="79"/>
      <c r="N112" s="76"/>
      <c r="O112" s="77"/>
      <c r="P112" s="79"/>
      <c r="Q112" s="76"/>
      <c r="R112" s="77"/>
      <c r="S112" s="79"/>
      <c r="T112" s="76"/>
      <c r="U112" s="53"/>
      <c r="V112" s="52">
        <f t="shared" si="6"/>
        <v>0</v>
      </c>
      <c r="W112" s="52">
        <f t="shared" si="7"/>
        <v>0</v>
      </c>
    </row>
    <row r="113" spans="1:23" x14ac:dyDescent="0.25">
      <c r="A113" s="77"/>
      <c r="B113" s="79"/>
      <c r="C113" s="148"/>
      <c r="D113" s="84"/>
      <c r="E113" s="148"/>
      <c r="F113" s="148"/>
      <c r="G113" s="77"/>
      <c r="H113" s="76"/>
      <c r="I113" s="77"/>
      <c r="J113" s="79"/>
      <c r="K113" s="76"/>
      <c r="L113" s="77"/>
      <c r="M113" s="79"/>
      <c r="N113" s="76"/>
      <c r="O113" s="77"/>
      <c r="P113" s="79"/>
      <c r="Q113" s="76"/>
      <c r="R113" s="77"/>
      <c r="S113" s="79"/>
      <c r="T113" s="76"/>
      <c r="U113" s="53"/>
      <c r="V113" s="52">
        <f t="shared" si="6"/>
        <v>0</v>
      </c>
      <c r="W113" s="52">
        <f t="shared" si="7"/>
        <v>0</v>
      </c>
    </row>
    <row r="114" spans="1:23" x14ac:dyDescent="0.25">
      <c r="A114" s="77"/>
      <c r="B114" s="79"/>
      <c r="C114" s="148"/>
      <c r="D114" s="84"/>
      <c r="E114" s="148"/>
      <c r="F114" s="148"/>
      <c r="G114" s="77"/>
      <c r="H114" s="76"/>
      <c r="I114" s="77"/>
      <c r="J114" s="79"/>
      <c r="K114" s="76"/>
      <c r="L114" s="77"/>
      <c r="M114" s="79"/>
      <c r="N114" s="76"/>
      <c r="O114" s="77"/>
      <c r="P114" s="79"/>
      <c r="Q114" s="76"/>
      <c r="R114" s="77"/>
      <c r="S114" s="79"/>
      <c r="T114" s="76"/>
      <c r="U114" s="53"/>
      <c r="V114" s="52">
        <f t="shared" si="6"/>
        <v>0</v>
      </c>
      <c r="W114" s="52">
        <f t="shared" si="7"/>
        <v>0</v>
      </c>
    </row>
    <row r="115" spans="1:23" x14ac:dyDescent="0.25">
      <c r="A115" s="77"/>
      <c r="B115" s="79"/>
      <c r="C115" s="148"/>
      <c r="D115" s="84"/>
      <c r="E115" s="148"/>
      <c r="F115" s="148"/>
      <c r="G115" s="77"/>
      <c r="H115" s="76"/>
      <c r="I115" s="77"/>
      <c r="J115" s="79"/>
      <c r="K115" s="76"/>
      <c r="L115" s="77"/>
      <c r="M115" s="79"/>
      <c r="N115" s="76"/>
      <c r="O115" s="77"/>
      <c r="P115" s="79"/>
      <c r="Q115" s="76"/>
      <c r="R115" s="77"/>
      <c r="S115" s="79"/>
      <c r="T115" s="76"/>
      <c r="U115" s="53"/>
      <c r="V115" s="52">
        <f t="shared" si="6"/>
        <v>0</v>
      </c>
      <c r="W115" s="52">
        <f t="shared" si="7"/>
        <v>0</v>
      </c>
    </row>
    <row r="116" spans="1:23" x14ac:dyDescent="0.25">
      <c r="A116" s="77"/>
      <c r="B116" s="79"/>
      <c r="C116" s="148"/>
      <c r="D116" s="84"/>
      <c r="E116" s="148"/>
      <c r="F116" s="148"/>
      <c r="G116" s="77"/>
      <c r="H116" s="76"/>
      <c r="I116" s="77"/>
      <c r="J116" s="79"/>
      <c r="K116" s="76"/>
      <c r="L116" s="77"/>
      <c r="M116" s="79"/>
      <c r="N116" s="76"/>
      <c r="O116" s="77"/>
      <c r="P116" s="79"/>
      <c r="Q116" s="76"/>
      <c r="R116" s="77"/>
      <c r="S116" s="79"/>
      <c r="T116" s="76"/>
      <c r="U116" s="53"/>
      <c r="V116" s="52">
        <f t="shared" si="6"/>
        <v>0</v>
      </c>
      <c r="W116" s="52">
        <f t="shared" si="7"/>
        <v>0</v>
      </c>
    </row>
    <row r="117" spans="1:23" x14ac:dyDescent="0.25">
      <c r="A117" s="77"/>
      <c r="B117" s="79"/>
      <c r="C117" s="148"/>
      <c r="D117" s="84"/>
      <c r="E117" s="148"/>
      <c r="F117" s="148"/>
      <c r="G117" s="77"/>
      <c r="H117" s="76"/>
      <c r="I117" s="77"/>
      <c r="J117" s="79"/>
      <c r="K117" s="76"/>
      <c r="L117" s="77"/>
      <c r="M117" s="79"/>
      <c r="N117" s="76"/>
      <c r="O117" s="77"/>
      <c r="P117" s="79"/>
      <c r="Q117" s="76"/>
      <c r="R117" s="77"/>
      <c r="S117" s="79"/>
      <c r="T117" s="76"/>
      <c r="U117" s="53"/>
      <c r="V117" s="52">
        <f t="shared" si="6"/>
        <v>0</v>
      </c>
      <c r="W117" s="52">
        <f t="shared" si="7"/>
        <v>0</v>
      </c>
    </row>
    <row r="118" spans="1:23" x14ac:dyDescent="0.25">
      <c r="A118" s="77"/>
      <c r="B118" s="79"/>
      <c r="C118" s="148"/>
      <c r="D118" s="84"/>
      <c r="E118" s="148"/>
      <c r="F118" s="148"/>
      <c r="G118" s="77"/>
      <c r="H118" s="76"/>
      <c r="I118" s="77"/>
      <c r="J118" s="79"/>
      <c r="K118" s="76"/>
      <c r="L118" s="77"/>
      <c r="M118" s="79"/>
      <c r="N118" s="76"/>
      <c r="O118" s="77"/>
      <c r="P118" s="79"/>
      <c r="Q118" s="76"/>
      <c r="R118" s="77"/>
      <c r="S118" s="79"/>
      <c r="T118" s="76"/>
      <c r="U118" s="53"/>
      <c r="V118" s="52">
        <f t="shared" si="6"/>
        <v>0</v>
      </c>
      <c r="W118" s="52">
        <f t="shared" si="7"/>
        <v>0</v>
      </c>
    </row>
    <row r="119" spans="1:23" x14ac:dyDescent="0.25">
      <c r="A119" s="77"/>
      <c r="B119" s="79"/>
      <c r="C119" s="148"/>
      <c r="D119" s="84"/>
      <c r="E119" s="148"/>
      <c r="F119" s="148"/>
      <c r="G119" s="77"/>
      <c r="H119" s="76"/>
      <c r="I119" s="77"/>
      <c r="J119" s="79"/>
      <c r="K119" s="76"/>
      <c r="L119" s="77"/>
      <c r="M119" s="79"/>
      <c r="N119" s="76"/>
      <c r="O119" s="77"/>
      <c r="P119" s="79"/>
      <c r="Q119" s="76"/>
      <c r="R119" s="77"/>
      <c r="S119" s="79"/>
      <c r="T119" s="76"/>
      <c r="U119" s="53"/>
      <c r="V119" s="52">
        <f t="shared" si="6"/>
        <v>0</v>
      </c>
      <c r="W119" s="52">
        <f t="shared" si="7"/>
        <v>0</v>
      </c>
    </row>
    <row r="120" spans="1:23" x14ac:dyDescent="0.25">
      <c r="A120" s="77"/>
      <c r="B120" s="79"/>
      <c r="C120" s="148"/>
      <c r="D120" s="84"/>
      <c r="E120" s="148"/>
      <c r="F120" s="148"/>
      <c r="G120" s="77"/>
      <c r="H120" s="76"/>
      <c r="I120" s="77"/>
      <c r="J120" s="79"/>
      <c r="K120" s="76"/>
      <c r="L120" s="77"/>
      <c r="M120" s="79"/>
      <c r="N120" s="76"/>
      <c r="O120" s="77"/>
      <c r="P120" s="79"/>
      <c r="Q120" s="76"/>
      <c r="R120" s="77"/>
      <c r="S120" s="79"/>
      <c r="T120" s="76"/>
      <c r="U120" s="53"/>
      <c r="V120" s="52">
        <f t="shared" si="6"/>
        <v>0</v>
      </c>
      <c r="W120" s="52">
        <f t="shared" si="7"/>
        <v>0</v>
      </c>
    </row>
    <row r="121" spans="1:23" x14ac:dyDescent="0.25">
      <c r="A121" s="77"/>
      <c r="B121" s="79"/>
      <c r="C121" s="148"/>
      <c r="D121" s="84"/>
      <c r="E121" s="148"/>
      <c r="F121" s="148"/>
      <c r="G121" s="77"/>
      <c r="H121" s="76"/>
      <c r="I121" s="77"/>
      <c r="J121" s="79"/>
      <c r="K121" s="76"/>
      <c r="L121" s="77"/>
      <c r="M121" s="79"/>
      <c r="N121" s="76"/>
      <c r="O121" s="77"/>
      <c r="P121" s="79"/>
      <c r="Q121" s="76"/>
      <c r="R121" s="77"/>
      <c r="S121" s="79"/>
      <c r="T121" s="76"/>
      <c r="U121" s="53"/>
      <c r="V121" s="52">
        <f t="shared" si="6"/>
        <v>0</v>
      </c>
      <c r="W121" s="52">
        <f t="shared" si="7"/>
        <v>0</v>
      </c>
    </row>
    <row r="122" spans="1:23" x14ac:dyDescent="0.25">
      <c r="A122" s="77"/>
      <c r="B122" s="79"/>
      <c r="C122" s="148"/>
      <c r="D122" s="84"/>
      <c r="E122" s="148"/>
      <c r="F122" s="148"/>
      <c r="G122" s="77"/>
      <c r="H122" s="76"/>
      <c r="I122" s="77"/>
      <c r="J122" s="79"/>
      <c r="K122" s="76"/>
      <c r="L122" s="77"/>
      <c r="M122" s="79"/>
      <c r="N122" s="76"/>
      <c r="O122" s="77"/>
      <c r="P122" s="79"/>
      <c r="Q122" s="76"/>
      <c r="R122" s="77"/>
      <c r="S122" s="79"/>
      <c r="T122" s="76"/>
      <c r="U122" s="53"/>
      <c r="V122" s="52">
        <f t="shared" si="6"/>
        <v>0</v>
      </c>
      <c r="W122" s="52">
        <f t="shared" si="7"/>
        <v>0</v>
      </c>
    </row>
    <row r="123" spans="1:23" x14ac:dyDescent="0.25">
      <c r="A123" s="77"/>
      <c r="B123" s="79"/>
      <c r="C123" s="148"/>
      <c r="D123" s="84"/>
      <c r="E123" s="148"/>
      <c r="F123" s="148"/>
      <c r="G123" s="77"/>
      <c r="H123" s="76"/>
      <c r="I123" s="77"/>
      <c r="J123" s="79"/>
      <c r="K123" s="76"/>
      <c r="L123" s="77"/>
      <c r="M123" s="79"/>
      <c r="N123" s="76"/>
      <c r="O123" s="77"/>
      <c r="P123" s="79"/>
      <c r="Q123" s="76"/>
      <c r="R123" s="77"/>
      <c r="S123" s="79"/>
      <c r="T123" s="76"/>
      <c r="U123" s="53"/>
      <c r="V123" s="52">
        <f t="shared" si="6"/>
        <v>0</v>
      </c>
      <c r="W123" s="52">
        <f t="shared" si="7"/>
        <v>0</v>
      </c>
    </row>
    <row r="124" spans="1:23" x14ac:dyDescent="0.25">
      <c r="A124" s="77"/>
      <c r="B124" s="79"/>
      <c r="C124" s="148"/>
      <c r="D124" s="84"/>
      <c r="E124" s="148"/>
      <c r="F124" s="148"/>
      <c r="G124" s="77"/>
      <c r="H124" s="76"/>
      <c r="I124" s="77"/>
      <c r="J124" s="79"/>
      <c r="K124" s="76"/>
      <c r="L124" s="77"/>
      <c r="M124" s="79"/>
      <c r="N124" s="76"/>
      <c r="O124" s="77"/>
      <c r="P124" s="79"/>
      <c r="Q124" s="76"/>
      <c r="R124" s="77"/>
      <c r="S124" s="79"/>
      <c r="T124" s="76"/>
      <c r="U124" s="53"/>
      <c r="V124" s="52">
        <f t="shared" si="6"/>
        <v>0</v>
      </c>
      <c r="W124" s="52">
        <f t="shared" si="7"/>
        <v>0</v>
      </c>
    </row>
    <row r="125" spans="1:23" x14ac:dyDescent="0.25">
      <c r="A125" s="77"/>
      <c r="B125" s="79"/>
      <c r="C125" s="148"/>
      <c r="D125" s="84"/>
      <c r="E125" s="148"/>
      <c r="F125" s="148"/>
      <c r="G125" s="77"/>
      <c r="H125" s="76"/>
      <c r="I125" s="77"/>
      <c r="J125" s="79"/>
      <c r="K125" s="76"/>
      <c r="L125" s="77"/>
      <c r="M125" s="79"/>
      <c r="N125" s="76"/>
      <c r="O125" s="77"/>
      <c r="P125" s="79"/>
      <c r="Q125" s="76"/>
      <c r="R125" s="77"/>
      <c r="S125" s="79"/>
      <c r="T125" s="76"/>
      <c r="U125" s="53"/>
      <c r="V125" s="52">
        <f t="shared" si="6"/>
        <v>0</v>
      </c>
      <c r="W125" s="52">
        <f t="shared" si="7"/>
        <v>0</v>
      </c>
    </row>
    <row r="126" spans="1:23" x14ac:dyDescent="0.25">
      <c r="A126" s="77"/>
      <c r="B126" s="79"/>
      <c r="C126" s="148"/>
      <c r="D126" s="84"/>
      <c r="E126" s="148"/>
      <c r="F126" s="148"/>
      <c r="G126" s="77"/>
      <c r="H126" s="76"/>
      <c r="I126" s="77"/>
      <c r="J126" s="79"/>
      <c r="K126" s="76"/>
      <c r="L126" s="77"/>
      <c r="M126" s="79"/>
      <c r="N126" s="76"/>
      <c r="O126" s="77"/>
      <c r="P126" s="79"/>
      <c r="Q126" s="76"/>
      <c r="R126" s="77"/>
      <c r="S126" s="79"/>
      <c r="T126" s="76"/>
      <c r="U126" s="53"/>
      <c r="V126" s="52">
        <f t="shared" si="6"/>
        <v>0</v>
      </c>
      <c r="W126" s="52">
        <f t="shared" si="7"/>
        <v>0</v>
      </c>
    </row>
    <row r="127" spans="1:23" x14ac:dyDescent="0.25">
      <c r="A127" s="77"/>
      <c r="B127" s="79"/>
      <c r="C127" s="148"/>
      <c r="D127" s="84"/>
      <c r="E127" s="148"/>
      <c r="F127" s="148"/>
      <c r="G127" s="77"/>
      <c r="H127" s="76"/>
      <c r="I127" s="77"/>
      <c r="J127" s="79"/>
      <c r="K127" s="76"/>
      <c r="L127" s="77"/>
      <c r="M127" s="79"/>
      <c r="N127" s="76"/>
      <c r="O127" s="77"/>
      <c r="P127" s="79"/>
      <c r="Q127" s="76"/>
      <c r="R127" s="77"/>
      <c r="S127" s="79"/>
      <c r="T127" s="76"/>
      <c r="U127" s="53"/>
      <c r="V127" s="52">
        <f t="shared" si="6"/>
        <v>0</v>
      </c>
      <c r="W127" s="52">
        <f t="shared" si="7"/>
        <v>0</v>
      </c>
    </row>
    <row r="128" spans="1:23" x14ac:dyDescent="0.25">
      <c r="A128" s="77"/>
      <c r="B128" s="79"/>
      <c r="C128" s="148"/>
      <c r="D128" s="84"/>
      <c r="E128" s="148"/>
      <c r="F128" s="148"/>
      <c r="G128" s="77"/>
      <c r="H128" s="76"/>
      <c r="I128" s="77"/>
      <c r="J128" s="79"/>
      <c r="K128" s="76"/>
      <c r="L128" s="77"/>
      <c r="M128" s="79"/>
      <c r="N128" s="76"/>
      <c r="O128" s="77"/>
      <c r="P128" s="79"/>
      <c r="Q128" s="76"/>
      <c r="R128" s="77"/>
      <c r="S128" s="79"/>
      <c r="T128" s="76"/>
      <c r="U128" s="53"/>
      <c r="V128" s="52">
        <f t="shared" si="6"/>
        <v>0</v>
      </c>
      <c r="W128" s="52">
        <f t="shared" si="7"/>
        <v>0</v>
      </c>
    </row>
    <row r="129" spans="1:23" x14ac:dyDescent="0.25">
      <c r="A129" s="77"/>
      <c r="B129" s="79"/>
      <c r="C129" s="148"/>
      <c r="D129" s="84"/>
      <c r="E129" s="148"/>
      <c r="F129" s="148"/>
      <c r="G129" s="77"/>
      <c r="H129" s="76"/>
      <c r="I129" s="77"/>
      <c r="J129" s="79"/>
      <c r="K129" s="76"/>
      <c r="L129" s="77"/>
      <c r="M129" s="79"/>
      <c r="N129" s="76"/>
      <c r="O129" s="77"/>
      <c r="P129" s="79"/>
      <c r="Q129" s="76"/>
      <c r="R129" s="77"/>
      <c r="S129" s="79"/>
      <c r="T129" s="76"/>
      <c r="U129" s="53"/>
      <c r="V129" s="52">
        <f t="shared" si="6"/>
        <v>0</v>
      </c>
      <c r="W129" s="52">
        <f t="shared" si="7"/>
        <v>0</v>
      </c>
    </row>
    <row r="130" spans="1:23" x14ac:dyDescent="0.25">
      <c r="A130" s="77"/>
      <c r="B130" s="79"/>
      <c r="C130" s="148"/>
      <c r="D130" s="84"/>
      <c r="E130" s="148"/>
      <c r="F130" s="148"/>
      <c r="G130" s="77"/>
      <c r="H130" s="76"/>
      <c r="I130" s="77"/>
      <c r="J130" s="79"/>
      <c r="K130" s="76"/>
      <c r="L130" s="77"/>
      <c r="M130" s="79"/>
      <c r="N130" s="76"/>
      <c r="O130" s="77"/>
      <c r="P130" s="79"/>
      <c r="Q130" s="76"/>
      <c r="R130" s="77"/>
      <c r="S130" s="79"/>
      <c r="T130" s="76"/>
      <c r="U130" s="53"/>
      <c r="V130" s="52">
        <f t="shared" si="6"/>
        <v>0</v>
      </c>
      <c r="W130" s="52">
        <f t="shared" si="7"/>
        <v>0</v>
      </c>
    </row>
    <row r="131" spans="1:23" x14ac:dyDescent="0.25">
      <c r="A131" s="77"/>
      <c r="B131" s="79"/>
      <c r="C131" s="148"/>
      <c r="D131" s="84"/>
      <c r="E131" s="148"/>
      <c r="F131" s="148"/>
      <c r="G131" s="77"/>
      <c r="H131" s="76"/>
      <c r="I131" s="77"/>
      <c r="J131" s="79"/>
      <c r="K131" s="76"/>
      <c r="L131" s="77"/>
      <c r="M131" s="79"/>
      <c r="N131" s="76"/>
      <c r="O131" s="77"/>
      <c r="P131" s="79"/>
      <c r="Q131" s="76"/>
      <c r="R131" s="77"/>
      <c r="S131" s="79"/>
      <c r="T131" s="76"/>
      <c r="U131" s="53"/>
      <c r="V131" s="52">
        <f t="shared" si="6"/>
        <v>0</v>
      </c>
      <c r="W131" s="52">
        <f t="shared" si="7"/>
        <v>0</v>
      </c>
    </row>
    <row r="132" spans="1:23" x14ac:dyDescent="0.25">
      <c r="A132" s="77"/>
      <c r="B132" s="79"/>
      <c r="C132" s="148"/>
      <c r="D132" s="84"/>
      <c r="E132" s="148"/>
      <c r="F132" s="148"/>
      <c r="G132" s="77"/>
      <c r="H132" s="76"/>
      <c r="I132" s="77"/>
      <c r="J132" s="79"/>
      <c r="K132" s="76"/>
      <c r="L132" s="77"/>
      <c r="M132" s="79"/>
      <c r="N132" s="76"/>
      <c r="O132" s="77"/>
      <c r="P132" s="79"/>
      <c r="Q132" s="76"/>
      <c r="R132" s="77"/>
      <c r="S132" s="79"/>
      <c r="T132" s="76"/>
      <c r="U132" s="53"/>
      <c r="V132" s="52">
        <f t="shared" si="6"/>
        <v>0</v>
      </c>
      <c r="W132" s="52">
        <f t="shared" si="7"/>
        <v>0</v>
      </c>
    </row>
    <row r="133" spans="1:23" x14ac:dyDescent="0.25">
      <c r="A133" s="77"/>
      <c r="B133" s="79"/>
      <c r="C133" s="148"/>
      <c r="D133" s="84"/>
      <c r="E133" s="148"/>
      <c r="F133" s="148"/>
      <c r="G133" s="77"/>
      <c r="H133" s="76"/>
      <c r="I133" s="77"/>
      <c r="J133" s="79"/>
      <c r="K133" s="76"/>
      <c r="L133" s="77"/>
      <c r="M133" s="79"/>
      <c r="N133" s="76"/>
      <c r="O133" s="77"/>
      <c r="P133" s="79"/>
      <c r="Q133" s="76"/>
      <c r="R133" s="77"/>
      <c r="S133" s="79"/>
      <c r="T133" s="76"/>
      <c r="U133" s="53"/>
      <c r="V133" s="52">
        <f t="shared" si="6"/>
        <v>0</v>
      </c>
      <c r="W133" s="52">
        <f t="shared" si="7"/>
        <v>0</v>
      </c>
    </row>
    <row r="134" spans="1:23" x14ac:dyDescent="0.25">
      <c r="A134" s="77"/>
      <c r="B134" s="79"/>
      <c r="C134" s="148"/>
      <c r="D134" s="84"/>
      <c r="E134" s="148"/>
      <c r="F134" s="148"/>
      <c r="G134" s="77"/>
      <c r="H134" s="76"/>
      <c r="I134" s="77"/>
      <c r="J134" s="79"/>
      <c r="K134" s="76"/>
      <c r="L134" s="77"/>
      <c r="M134" s="79"/>
      <c r="N134" s="76"/>
      <c r="O134" s="77"/>
      <c r="P134" s="79"/>
      <c r="Q134" s="76"/>
      <c r="R134" s="77"/>
      <c r="S134" s="79"/>
      <c r="T134" s="76"/>
      <c r="U134" s="53"/>
      <c r="V134" s="52">
        <f t="shared" si="6"/>
        <v>0</v>
      </c>
      <c r="W134" s="52">
        <f t="shared" si="7"/>
        <v>0</v>
      </c>
    </row>
    <row r="135" spans="1:23" x14ac:dyDescent="0.25">
      <c r="A135" s="77"/>
      <c r="B135" s="79"/>
      <c r="C135" s="148"/>
      <c r="D135" s="84"/>
      <c r="E135" s="148"/>
      <c r="F135" s="148"/>
      <c r="G135" s="77"/>
      <c r="H135" s="76"/>
      <c r="I135" s="77"/>
      <c r="J135" s="79"/>
      <c r="K135" s="76"/>
      <c r="L135" s="77"/>
      <c r="M135" s="79"/>
      <c r="N135" s="76"/>
      <c r="O135" s="77"/>
      <c r="P135" s="79"/>
      <c r="Q135" s="76"/>
      <c r="R135" s="77"/>
      <c r="S135" s="79"/>
      <c r="T135" s="76"/>
      <c r="U135" s="53"/>
      <c r="V135" s="52">
        <f t="shared" si="6"/>
        <v>0</v>
      </c>
      <c r="W135" s="52">
        <f t="shared" si="7"/>
        <v>0</v>
      </c>
    </row>
    <row r="136" spans="1:23" x14ac:dyDescent="0.25">
      <c r="A136" s="77"/>
      <c r="B136" s="79"/>
      <c r="C136" s="148"/>
      <c r="D136" s="84"/>
      <c r="E136" s="148"/>
      <c r="F136" s="148"/>
      <c r="G136" s="77"/>
      <c r="H136" s="76"/>
      <c r="I136" s="77"/>
      <c r="J136" s="79"/>
      <c r="K136" s="76"/>
      <c r="L136" s="77"/>
      <c r="M136" s="79"/>
      <c r="N136" s="76"/>
      <c r="O136" s="77"/>
      <c r="P136" s="79"/>
      <c r="Q136" s="76"/>
      <c r="R136" s="77"/>
      <c r="S136" s="79"/>
      <c r="T136" s="76"/>
      <c r="U136" s="53"/>
      <c r="V136" s="52">
        <f t="shared" si="6"/>
        <v>0</v>
      </c>
      <c r="W136" s="52">
        <f t="shared" si="7"/>
        <v>0</v>
      </c>
    </row>
    <row r="137" spans="1:23" x14ac:dyDescent="0.25">
      <c r="A137" s="77"/>
      <c r="B137" s="79"/>
      <c r="C137" s="148"/>
      <c r="D137" s="84"/>
      <c r="E137" s="148"/>
      <c r="F137" s="148"/>
      <c r="G137" s="77"/>
      <c r="H137" s="76"/>
      <c r="I137" s="77"/>
      <c r="J137" s="79"/>
      <c r="K137" s="76"/>
      <c r="L137" s="77"/>
      <c r="M137" s="79"/>
      <c r="N137" s="76"/>
      <c r="O137" s="77"/>
      <c r="P137" s="79"/>
      <c r="Q137" s="76"/>
      <c r="R137" s="77"/>
      <c r="S137" s="79"/>
      <c r="T137" s="76"/>
      <c r="U137" s="53"/>
      <c r="V137" s="52">
        <f t="shared" ref="V137:V168" si="8">J137-P137</f>
        <v>0</v>
      </c>
      <c r="W137" s="52">
        <f t="shared" ref="W137:W168" si="9">$M137-$S137</f>
        <v>0</v>
      </c>
    </row>
    <row r="138" spans="1:23" x14ac:dyDescent="0.25">
      <c r="A138" s="77"/>
      <c r="B138" s="79"/>
      <c r="C138" s="148"/>
      <c r="D138" s="84"/>
      <c r="E138" s="148"/>
      <c r="F138" s="148"/>
      <c r="G138" s="77"/>
      <c r="H138" s="76"/>
      <c r="I138" s="77"/>
      <c r="J138" s="79"/>
      <c r="K138" s="76"/>
      <c r="L138" s="77"/>
      <c r="M138" s="79"/>
      <c r="N138" s="76"/>
      <c r="O138" s="77"/>
      <c r="P138" s="79"/>
      <c r="Q138" s="76"/>
      <c r="R138" s="77"/>
      <c r="S138" s="79"/>
      <c r="T138" s="76"/>
      <c r="U138" s="53"/>
      <c r="V138" s="52">
        <f t="shared" si="8"/>
        <v>0</v>
      </c>
      <c r="W138" s="52">
        <f t="shared" si="9"/>
        <v>0</v>
      </c>
    </row>
    <row r="139" spans="1:23" x14ac:dyDescent="0.25">
      <c r="A139" s="77"/>
      <c r="B139" s="79"/>
      <c r="C139" s="148"/>
      <c r="D139" s="84"/>
      <c r="E139" s="148"/>
      <c r="F139" s="148"/>
      <c r="G139" s="77"/>
      <c r="H139" s="76"/>
      <c r="I139" s="77"/>
      <c r="J139" s="79"/>
      <c r="K139" s="76"/>
      <c r="L139" s="77"/>
      <c r="M139" s="79"/>
      <c r="N139" s="76"/>
      <c r="O139" s="77"/>
      <c r="P139" s="79"/>
      <c r="Q139" s="76"/>
      <c r="R139" s="77"/>
      <c r="S139" s="79"/>
      <c r="T139" s="76"/>
      <c r="U139" s="53"/>
      <c r="V139" s="52">
        <f t="shared" si="8"/>
        <v>0</v>
      </c>
      <c r="W139" s="52">
        <f t="shared" si="9"/>
        <v>0</v>
      </c>
    </row>
    <row r="140" spans="1:23" x14ac:dyDescent="0.25">
      <c r="A140" s="77"/>
      <c r="B140" s="79"/>
      <c r="C140" s="148"/>
      <c r="D140" s="84"/>
      <c r="E140" s="148"/>
      <c r="F140" s="148"/>
      <c r="G140" s="77"/>
      <c r="H140" s="76"/>
      <c r="I140" s="77"/>
      <c r="J140" s="79"/>
      <c r="K140" s="76"/>
      <c r="L140" s="77"/>
      <c r="M140" s="79"/>
      <c r="N140" s="76"/>
      <c r="O140" s="77"/>
      <c r="P140" s="79"/>
      <c r="Q140" s="76"/>
      <c r="R140" s="77"/>
      <c r="S140" s="79"/>
      <c r="T140" s="76"/>
      <c r="U140" s="53"/>
      <c r="V140" s="52">
        <f t="shared" si="8"/>
        <v>0</v>
      </c>
      <c r="W140" s="52">
        <f t="shared" si="9"/>
        <v>0</v>
      </c>
    </row>
    <row r="141" spans="1:23" x14ac:dyDescent="0.25">
      <c r="A141" s="77"/>
      <c r="B141" s="79"/>
      <c r="C141" s="148"/>
      <c r="D141" s="84"/>
      <c r="E141" s="148"/>
      <c r="F141" s="148"/>
      <c r="G141" s="77"/>
      <c r="H141" s="76"/>
      <c r="I141" s="77"/>
      <c r="J141" s="79"/>
      <c r="K141" s="76"/>
      <c r="L141" s="77"/>
      <c r="M141" s="79"/>
      <c r="N141" s="76"/>
      <c r="O141" s="77"/>
      <c r="P141" s="79"/>
      <c r="Q141" s="76"/>
      <c r="R141" s="77"/>
      <c r="S141" s="79"/>
      <c r="T141" s="76"/>
      <c r="U141" s="53"/>
      <c r="V141" s="52">
        <f t="shared" si="8"/>
        <v>0</v>
      </c>
      <c r="W141" s="52">
        <f t="shared" si="9"/>
        <v>0</v>
      </c>
    </row>
    <row r="142" spans="1:23" x14ac:dyDescent="0.25">
      <c r="A142" s="77"/>
      <c r="B142" s="79"/>
      <c r="C142" s="148"/>
      <c r="D142" s="84"/>
      <c r="E142" s="148"/>
      <c r="F142" s="148"/>
      <c r="G142" s="77"/>
      <c r="H142" s="76"/>
      <c r="I142" s="77"/>
      <c r="J142" s="79"/>
      <c r="K142" s="76"/>
      <c r="L142" s="77"/>
      <c r="M142" s="79"/>
      <c r="N142" s="76"/>
      <c r="O142" s="77"/>
      <c r="P142" s="79"/>
      <c r="Q142" s="76"/>
      <c r="R142" s="77"/>
      <c r="S142" s="79"/>
      <c r="T142" s="76"/>
      <c r="U142" s="53"/>
      <c r="V142" s="52">
        <f t="shared" si="8"/>
        <v>0</v>
      </c>
      <c r="W142" s="52">
        <f t="shared" si="9"/>
        <v>0</v>
      </c>
    </row>
    <row r="143" spans="1:23" x14ac:dyDescent="0.25">
      <c r="A143" s="77"/>
      <c r="B143" s="79"/>
      <c r="C143" s="148"/>
      <c r="D143" s="84"/>
      <c r="E143" s="148"/>
      <c r="F143" s="148"/>
      <c r="G143" s="77"/>
      <c r="H143" s="76"/>
      <c r="I143" s="77"/>
      <c r="J143" s="79"/>
      <c r="K143" s="76"/>
      <c r="L143" s="77"/>
      <c r="M143" s="79"/>
      <c r="N143" s="76"/>
      <c r="O143" s="77"/>
      <c r="P143" s="79"/>
      <c r="Q143" s="76"/>
      <c r="R143" s="77"/>
      <c r="S143" s="79"/>
      <c r="T143" s="76"/>
      <c r="U143" s="53"/>
      <c r="V143" s="52">
        <f t="shared" si="8"/>
        <v>0</v>
      </c>
      <c r="W143" s="52">
        <f t="shared" si="9"/>
        <v>0</v>
      </c>
    </row>
    <row r="144" spans="1:23" x14ac:dyDescent="0.25">
      <c r="A144" s="77"/>
      <c r="B144" s="79"/>
      <c r="C144" s="148"/>
      <c r="D144" s="84"/>
      <c r="E144" s="148"/>
      <c r="F144" s="148"/>
      <c r="G144" s="77"/>
      <c r="H144" s="76"/>
      <c r="I144" s="77"/>
      <c r="J144" s="79"/>
      <c r="K144" s="76"/>
      <c r="L144" s="77"/>
      <c r="M144" s="79"/>
      <c r="N144" s="76"/>
      <c r="O144" s="77"/>
      <c r="P144" s="79"/>
      <c r="Q144" s="76"/>
      <c r="R144" s="77"/>
      <c r="S144" s="79"/>
      <c r="T144" s="76"/>
      <c r="U144" s="53"/>
      <c r="V144" s="52">
        <f t="shared" si="8"/>
        <v>0</v>
      </c>
      <c r="W144" s="52">
        <f t="shared" si="9"/>
        <v>0</v>
      </c>
    </row>
    <row r="145" spans="1:23" x14ac:dyDescent="0.25">
      <c r="A145" s="77"/>
      <c r="B145" s="79"/>
      <c r="C145" s="148"/>
      <c r="D145" s="84"/>
      <c r="E145" s="148"/>
      <c r="F145" s="148"/>
      <c r="G145" s="77"/>
      <c r="H145" s="76"/>
      <c r="I145" s="77"/>
      <c r="J145" s="79"/>
      <c r="K145" s="76"/>
      <c r="L145" s="77"/>
      <c r="M145" s="79"/>
      <c r="N145" s="76"/>
      <c r="O145" s="77"/>
      <c r="P145" s="79"/>
      <c r="Q145" s="76"/>
      <c r="R145" s="77"/>
      <c r="S145" s="79"/>
      <c r="T145" s="76"/>
      <c r="U145" s="53"/>
      <c r="V145" s="52">
        <f t="shared" si="8"/>
        <v>0</v>
      </c>
      <c r="W145" s="52">
        <f t="shared" si="9"/>
        <v>0</v>
      </c>
    </row>
    <row r="146" spans="1:23" x14ac:dyDescent="0.25">
      <c r="A146" s="77"/>
      <c r="B146" s="79"/>
      <c r="C146" s="148"/>
      <c r="D146" s="84"/>
      <c r="E146" s="148"/>
      <c r="F146" s="148"/>
      <c r="G146" s="77"/>
      <c r="H146" s="76"/>
      <c r="I146" s="77"/>
      <c r="J146" s="79"/>
      <c r="K146" s="76"/>
      <c r="L146" s="77"/>
      <c r="M146" s="79"/>
      <c r="N146" s="76"/>
      <c r="O146" s="77"/>
      <c r="P146" s="79"/>
      <c r="Q146" s="76"/>
      <c r="R146" s="77"/>
      <c r="S146" s="79"/>
      <c r="T146" s="76"/>
      <c r="U146" s="53"/>
      <c r="V146" s="52">
        <f t="shared" si="8"/>
        <v>0</v>
      </c>
      <c r="W146" s="52">
        <f t="shared" si="9"/>
        <v>0</v>
      </c>
    </row>
    <row r="147" spans="1:23" x14ac:dyDescent="0.25">
      <c r="A147" s="77"/>
      <c r="B147" s="79"/>
      <c r="C147" s="148"/>
      <c r="D147" s="84"/>
      <c r="E147" s="148"/>
      <c r="F147" s="148"/>
      <c r="G147" s="77"/>
      <c r="H147" s="76"/>
      <c r="I147" s="77"/>
      <c r="J147" s="79"/>
      <c r="K147" s="76"/>
      <c r="L147" s="77"/>
      <c r="M147" s="79"/>
      <c r="N147" s="76"/>
      <c r="O147" s="77"/>
      <c r="P147" s="79"/>
      <c r="Q147" s="76"/>
      <c r="R147" s="77"/>
      <c r="S147" s="79"/>
      <c r="T147" s="76"/>
      <c r="U147" s="53"/>
      <c r="V147" s="52">
        <f t="shared" si="8"/>
        <v>0</v>
      </c>
      <c r="W147" s="52">
        <f t="shared" si="9"/>
        <v>0</v>
      </c>
    </row>
    <row r="148" spans="1:23" x14ac:dyDescent="0.25">
      <c r="A148" s="77"/>
      <c r="B148" s="79"/>
      <c r="C148" s="148"/>
      <c r="D148" s="84"/>
      <c r="E148" s="148"/>
      <c r="F148" s="148"/>
      <c r="G148" s="77"/>
      <c r="H148" s="76"/>
      <c r="I148" s="77"/>
      <c r="J148" s="79"/>
      <c r="K148" s="76"/>
      <c r="L148" s="77"/>
      <c r="M148" s="79"/>
      <c r="N148" s="76"/>
      <c r="O148" s="77"/>
      <c r="P148" s="79"/>
      <c r="Q148" s="76"/>
      <c r="R148" s="77"/>
      <c r="S148" s="79"/>
      <c r="T148" s="76"/>
      <c r="U148" s="53"/>
      <c r="V148" s="52">
        <f t="shared" si="8"/>
        <v>0</v>
      </c>
      <c r="W148" s="52">
        <f t="shared" si="9"/>
        <v>0</v>
      </c>
    </row>
    <row r="149" spans="1:23" x14ac:dyDescent="0.25">
      <c r="A149" s="77"/>
      <c r="B149" s="79"/>
      <c r="C149" s="148"/>
      <c r="D149" s="84"/>
      <c r="E149" s="148"/>
      <c r="F149" s="148"/>
      <c r="G149" s="77"/>
      <c r="H149" s="76"/>
      <c r="I149" s="77"/>
      <c r="J149" s="79"/>
      <c r="K149" s="76"/>
      <c r="L149" s="77"/>
      <c r="M149" s="79"/>
      <c r="N149" s="76"/>
      <c r="O149" s="77"/>
      <c r="P149" s="79"/>
      <c r="Q149" s="76"/>
      <c r="R149" s="77"/>
      <c r="S149" s="79"/>
      <c r="T149" s="76"/>
      <c r="U149" s="53"/>
      <c r="V149" s="52">
        <f t="shared" si="8"/>
        <v>0</v>
      </c>
      <c r="W149" s="52">
        <f t="shared" si="9"/>
        <v>0</v>
      </c>
    </row>
    <row r="150" spans="1:23" x14ac:dyDescent="0.25">
      <c r="A150" s="77"/>
      <c r="B150" s="79"/>
      <c r="C150" s="148"/>
      <c r="D150" s="84"/>
      <c r="E150" s="148"/>
      <c r="F150" s="148"/>
      <c r="G150" s="77"/>
      <c r="H150" s="76"/>
      <c r="I150" s="77"/>
      <c r="J150" s="79"/>
      <c r="K150" s="76"/>
      <c r="L150" s="77"/>
      <c r="M150" s="79"/>
      <c r="N150" s="76"/>
      <c r="O150" s="77"/>
      <c r="P150" s="79"/>
      <c r="Q150" s="76"/>
      <c r="R150" s="77"/>
      <c r="S150" s="79"/>
      <c r="T150" s="76"/>
      <c r="U150" s="53"/>
      <c r="V150" s="52">
        <f t="shared" si="8"/>
        <v>0</v>
      </c>
      <c r="W150" s="52">
        <f t="shared" si="9"/>
        <v>0</v>
      </c>
    </row>
    <row r="151" spans="1:23" x14ac:dyDescent="0.25">
      <c r="A151" s="77"/>
      <c r="B151" s="79"/>
      <c r="C151" s="148"/>
      <c r="D151" s="84"/>
      <c r="E151" s="148"/>
      <c r="F151" s="148"/>
      <c r="G151" s="77"/>
      <c r="H151" s="76"/>
      <c r="I151" s="77"/>
      <c r="J151" s="79"/>
      <c r="K151" s="76"/>
      <c r="L151" s="77"/>
      <c r="M151" s="79"/>
      <c r="N151" s="76"/>
      <c r="O151" s="77"/>
      <c r="P151" s="79"/>
      <c r="Q151" s="76"/>
      <c r="R151" s="77"/>
      <c r="S151" s="79"/>
      <c r="T151" s="76"/>
      <c r="U151" s="53"/>
      <c r="V151" s="52">
        <f t="shared" si="8"/>
        <v>0</v>
      </c>
      <c r="W151" s="52">
        <f t="shared" si="9"/>
        <v>0</v>
      </c>
    </row>
    <row r="152" spans="1:23" x14ac:dyDescent="0.25">
      <c r="A152" s="77"/>
      <c r="B152" s="79"/>
      <c r="C152" s="148"/>
      <c r="D152" s="84"/>
      <c r="E152" s="148"/>
      <c r="F152" s="148"/>
      <c r="G152" s="77"/>
      <c r="H152" s="76"/>
      <c r="I152" s="77"/>
      <c r="J152" s="79"/>
      <c r="K152" s="76"/>
      <c r="L152" s="77"/>
      <c r="M152" s="79"/>
      <c r="N152" s="76"/>
      <c r="O152" s="77"/>
      <c r="P152" s="79"/>
      <c r="Q152" s="76"/>
      <c r="R152" s="77"/>
      <c r="S152" s="79"/>
      <c r="T152" s="76"/>
      <c r="U152" s="53"/>
      <c r="V152" s="52">
        <f t="shared" si="8"/>
        <v>0</v>
      </c>
      <c r="W152" s="52">
        <f t="shared" si="9"/>
        <v>0</v>
      </c>
    </row>
    <row r="153" spans="1:23" x14ac:dyDescent="0.25">
      <c r="A153" s="77"/>
      <c r="B153" s="79"/>
      <c r="C153" s="148"/>
      <c r="D153" s="84"/>
      <c r="E153" s="148"/>
      <c r="F153" s="148"/>
      <c r="G153" s="77"/>
      <c r="H153" s="76"/>
      <c r="I153" s="77"/>
      <c r="J153" s="79"/>
      <c r="K153" s="76"/>
      <c r="L153" s="77"/>
      <c r="M153" s="79"/>
      <c r="N153" s="76"/>
      <c r="O153" s="77"/>
      <c r="P153" s="79"/>
      <c r="Q153" s="76"/>
      <c r="R153" s="77"/>
      <c r="S153" s="79"/>
      <c r="T153" s="76"/>
      <c r="U153" s="53"/>
      <c r="V153" s="52">
        <f t="shared" si="8"/>
        <v>0</v>
      </c>
      <c r="W153" s="52">
        <f t="shared" si="9"/>
        <v>0</v>
      </c>
    </row>
    <row r="154" spans="1:23" x14ac:dyDescent="0.25">
      <c r="A154" s="77"/>
      <c r="B154" s="79"/>
      <c r="C154" s="148"/>
      <c r="D154" s="84"/>
      <c r="E154" s="148"/>
      <c r="F154" s="148"/>
      <c r="G154" s="77"/>
      <c r="H154" s="76"/>
      <c r="I154" s="77"/>
      <c r="J154" s="79"/>
      <c r="K154" s="76"/>
      <c r="L154" s="77"/>
      <c r="M154" s="79"/>
      <c r="N154" s="76"/>
      <c r="O154" s="77"/>
      <c r="P154" s="79"/>
      <c r="Q154" s="76"/>
      <c r="R154" s="77"/>
      <c r="S154" s="79"/>
      <c r="T154" s="76"/>
      <c r="U154" s="53"/>
      <c r="V154" s="52">
        <f t="shared" si="8"/>
        <v>0</v>
      </c>
      <c r="W154" s="52">
        <f t="shared" si="9"/>
        <v>0</v>
      </c>
    </row>
    <row r="155" spans="1:23" x14ac:dyDescent="0.25">
      <c r="A155" s="77"/>
      <c r="B155" s="79"/>
      <c r="C155" s="148"/>
      <c r="D155" s="84"/>
      <c r="E155" s="148"/>
      <c r="F155" s="148"/>
      <c r="G155" s="77"/>
      <c r="H155" s="76"/>
      <c r="I155" s="77"/>
      <c r="J155" s="79"/>
      <c r="K155" s="76"/>
      <c r="L155" s="77"/>
      <c r="M155" s="79"/>
      <c r="N155" s="76"/>
      <c r="O155" s="77"/>
      <c r="P155" s="79"/>
      <c r="Q155" s="76"/>
      <c r="R155" s="77"/>
      <c r="S155" s="79"/>
      <c r="T155" s="76"/>
      <c r="U155" s="53"/>
      <c r="V155" s="52">
        <f t="shared" si="8"/>
        <v>0</v>
      </c>
      <c r="W155" s="52">
        <f t="shared" si="9"/>
        <v>0</v>
      </c>
    </row>
    <row r="156" spans="1:23" x14ac:dyDescent="0.25">
      <c r="A156" s="77"/>
      <c r="B156" s="79"/>
      <c r="C156" s="148"/>
      <c r="D156" s="84"/>
      <c r="E156" s="148"/>
      <c r="F156" s="148"/>
      <c r="G156" s="77"/>
      <c r="H156" s="76"/>
      <c r="I156" s="77"/>
      <c r="J156" s="79"/>
      <c r="K156" s="76"/>
      <c r="L156" s="77"/>
      <c r="M156" s="79"/>
      <c r="N156" s="76"/>
      <c r="O156" s="77"/>
      <c r="P156" s="79"/>
      <c r="Q156" s="76"/>
      <c r="R156" s="77"/>
      <c r="S156" s="79"/>
      <c r="T156" s="76"/>
      <c r="U156" s="53"/>
      <c r="V156" s="52">
        <f t="shared" si="8"/>
        <v>0</v>
      </c>
      <c r="W156" s="52">
        <f t="shared" si="9"/>
        <v>0</v>
      </c>
    </row>
    <row r="157" spans="1:23" x14ac:dyDescent="0.25">
      <c r="A157" s="77"/>
      <c r="B157" s="79"/>
      <c r="C157" s="148"/>
      <c r="D157" s="84"/>
      <c r="E157" s="148"/>
      <c r="F157" s="148"/>
      <c r="G157" s="77"/>
      <c r="H157" s="76"/>
      <c r="I157" s="77"/>
      <c r="J157" s="79"/>
      <c r="K157" s="76"/>
      <c r="L157" s="77"/>
      <c r="M157" s="79"/>
      <c r="N157" s="76"/>
      <c r="O157" s="77"/>
      <c r="P157" s="79"/>
      <c r="Q157" s="76"/>
      <c r="R157" s="77"/>
      <c r="S157" s="79"/>
      <c r="T157" s="76"/>
      <c r="U157" s="53"/>
      <c r="V157" s="52">
        <f t="shared" si="8"/>
        <v>0</v>
      </c>
      <c r="W157" s="52">
        <f t="shared" si="9"/>
        <v>0</v>
      </c>
    </row>
    <row r="158" spans="1:23" x14ac:dyDescent="0.25">
      <c r="A158" s="77"/>
      <c r="B158" s="79"/>
      <c r="C158" s="148"/>
      <c r="D158" s="84"/>
      <c r="E158" s="148"/>
      <c r="F158" s="148"/>
      <c r="G158" s="77"/>
      <c r="H158" s="76"/>
      <c r="I158" s="77"/>
      <c r="J158" s="79"/>
      <c r="K158" s="76"/>
      <c r="L158" s="77"/>
      <c r="M158" s="79"/>
      <c r="N158" s="76"/>
      <c r="O158" s="77"/>
      <c r="P158" s="79"/>
      <c r="Q158" s="76"/>
      <c r="R158" s="77"/>
      <c r="S158" s="79"/>
      <c r="T158" s="76"/>
      <c r="U158" s="53"/>
      <c r="V158" s="52">
        <f t="shared" si="8"/>
        <v>0</v>
      </c>
      <c r="W158" s="52">
        <f t="shared" si="9"/>
        <v>0</v>
      </c>
    </row>
    <row r="159" spans="1:23" x14ac:dyDescent="0.25">
      <c r="A159" s="77"/>
      <c r="B159" s="79"/>
      <c r="C159" s="148"/>
      <c r="D159" s="84"/>
      <c r="E159" s="148"/>
      <c r="F159" s="148"/>
      <c r="G159" s="77"/>
      <c r="H159" s="76"/>
      <c r="I159" s="77"/>
      <c r="J159" s="79"/>
      <c r="K159" s="76"/>
      <c r="L159" s="77"/>
      <c r="M159" s="79"/>
      <c r="N159" s="76"/>
      <c r="O159" s="77"/>
      <c r="P159" s="79"/>
      <c r="Q159" s="76"/>
      <c r="R159" s="77"/>
      <c r="S159" s="79"/>
      <c r="T159" s="76"/>
      <c r="U159" s="53"/>
      <c r="V159" s="52">
        <f t="shared" si="8"/>
        <v>0</v>
      </c>
      <c r="W159" s="52">
        <f t="shared" si="9"/>
        <v>0</v>
      </c>
    </row>
    <row r="160" spans="1:23" x14ac:dyDescent="0.25">
      <c r="A160" s="77"/>
      <c r="B160" s="79"/>
      <c r="C160" s="148"/>
      <c r="D160" s="84"/>
      <c r="E160" s="148"/>
      <c r="F160" s="148"/>
      <c r="G160" s="77"/>
      <c r="H160" s="76"/>
      <c r="I160" s="77"/>
      <c r="J160" s="79"/>
      <c r="K160" s="76"/>
      <c r="L160" s="77"/>
      <c r="M160" s="79"/>
      <c r="N160" s="76"/>
      <c r="O160" s="77"/>
      <c r="P160" s="79"/>
      <c r="Q160" s="76"/>
      <c r="R160" s="77"/>
      <c r="S160" s="79"/>
      <c r="T160" s="76"/>
      <c r="U160" s="53"/>
      <c r="V160" s="52">
        <f t="shared" si="8"/>
        <v>0</v>
      </c>
      <c r="W160" s="52">
        <f t="shared" si="9"/>
        <v>0</v>
      </c>
    </row>
    <row r="161" spans="1:23" x14ac:dyDescent="0.25">
      <c r="A161" s="77"/>
      <c r="B161" s="79"/>
      <c r="C161" s="148"/>
      <c r="D161" s="84"/>
      <c r="E161" s="148"/>
      <c r="F161" s="148"/>
      <c r="G161" s="77"/>
      <c r="H161" s="76"/>
      <c r="I161" s="77"/>
      <c r="J161" s="79"/>
      <c r="K161" s="76"/>
      <c r="L161" s="77"/>
      <c r="M161" s="79"/>
      <c r="N161" s="76"/>
      <c r="O161" s="77"/>
      <c r="P161" s="79"/>
      <c r="Q161" s="76"/>
      <c r="R161" s="77"/>
      <c r="S161" s="79"/>
      <c r="T161" s="76"/>
      <c r="U161" s="53"/>
      <c r="V161" s="52">
        <f t="shared" si="8"/>
        <v>0</v>
      </c>
      <c r="W161" s="52">
        <f t="shared" si="9"/>
        <v>0</v>
      </c>
    </row>
    <row r="162" spans="1:23" x14ac:dyDescent="0.25">
      <c r="A162" s="77"/>
      <c r="B162" s="79"/>
      <c r="C162" s="148"/>
      <c r="D162" s="84"/>
      <c r="E162" s="148"/>
      <c r="F162" s="148"/>
      <c r="G162" s="77"/>
      <c r="H162" s="76"/>
      <c r="I162" s="77"/>
      <c r="J162" s="79"/>
      <c r="K162" s="76"/>
      <c r="L162" s="77"/>
      <c r="M162" s="79"/>
      <c r="N162" s="76"/>
      <c r="O162" s="77"/>
      <c r="P162" s="79"/>
      <c r="Q162" s="76"/>
      <c r="R162" s="77"/>
      <c r="S162" s="79"/>
      <c r="T162" s="76"/>
      <c r="U162" s="53"/>
      <c r="V162" s="52">
        <f t="shared" si="8"/>
        <v>0</v>
      </c>
      <c r="W162" s="52">
        <f t="shared" si="9"/>
        <v>0</v>
      </c>
    </row>
    <row r="163" spans="1:23" x14ac:dyDescent="0.25">
      <c r="A163" s="77"/>
      <c r="B163" s="79"/>
      <c r="C163" s="148"/>
      <c r="D163" s="84"/>
      <c r="E163" s="148"/>
      <c r="F163" s="148"/>
      <c r="G163" s="77"/>
      <c r="H163" s="76"/>
      <c r="I163" s="77"/>
      <c r="J163" s="79"/>
      <c r="K163" s="76"/>
      <c r="L163" s="77"/>
      <c r="M163" s="79"/>
      <c r="N163" s="76"/>
      <c r="O163" s="77"/>
      <c r="P163" s="79"/>
      <c r="Q163" s="76"/>
      <c r="R163" s="77"/>
      <c r="S163" s="79"/>
      <c r="T163" s="76"/>
      <c r="U163" s="53"/>
      <c r="V163" s="52">
        <f t="shared" si="8"/>
        <v>0</v>
      </c>
      <c r="W163" s="52">
        <f t="shared" si="9"/>
        <v>0</v>
      </c>
    </row>
    <row r="164" spans="1:23" x14ac:dyDescent="0.25">
      <c r="A164" s="77"/>
      <c r="B164" s="79"/>
      <c r="C164" s="148"/>
      <c r="D164" s="84"/>
      <c r="E164" s="148"/>
      <c r="F164" s="148"/>
      <c r="G164" s="77"/>
      <c r="H164" s="76"/>
      <c r="I164" s="77"/>
      <c r="J164" s="79"/>
      <c r="K164" s="76"/>
      <c r="L164" s="77"/>
      <c r="M164" s="79"/>
      <c r="N164" s="76"/>
      <c r="O164" s="77"/>
      <c r="P164" s="79"/>
      <c r="Q164" s="76"/>
      <c r="R164" s="77"/>
      <c r="S164" s="79"/>
      <c r="T164" s="76"/>
      <c r="U164" s="53"/>
      <c r="V164" s="52">
        <f t="shared" si="8"/>
        <v>0</v>
      </c>
      <c r="W164" s="52">
        <f t="shared" si="9"/>
        <v>0</v>
      </c>
    </row>
    <row r="165" spans="1:23" x14ac:dyDescent="0.25">
      <c r="A165" s="77"/>
      <c r="B165" s="79"/>
      <c r="C165" s="148"/>
      <c r="D165" s="84"/>
      <c r="E165" s="148"/>
      <c r="F165" s="148"/>
      <c r="G165" s="77"/>
      <c r="H165" s="76"/>
      <c r="I165" s="77"/>
      <c r="J165" s="79"/>
      <c r="K165" s="76"/>
      <c r="L165" s="77"/>
      <c r="M165" s="79"/>
      <c r="N165" s="76"/>
      <c r="O165" s="77"/>
      <c r="P165" s="79"/>
      <c r="Q165" s="76"/>
      <c r="R165" s="77"/>
      <c r="S165" s="79"/>
      <c r="T165" s="76"/>
      <c r="U165" s="53"/>
      <c r="V165" s="52">
        <f t="shared" si="8"/>
        <v>0</v>
      </c>
      <c r="W165" s="52">
        <f t="shared" si="9"/>
        <v>0</v>
      </c>
    </row>
    <row r="166" spans="1:23" x14ac:dyDescent="0.25">
      <c r="A166" s="77"/>
      <c r="B166" s="79"/>
      <c r="C166" s="148"/>
      <c r="D166" s="84"/>
      <c r="E166" s="148"/>
      <c r="F166" s="148"/>
      <c r="G166" s="77"/>
      <c r="H166" s="76"/>
      <c r="I166" s="77"/>
      <c r="J166" s="79"/>
      <c r="K166" s="76"/>
      <c r="L166" s="77"/>
      <c r="M166" s="79"/>
      <c r="N166" s="76"/>
      <c r="O166" s="77"/>
      <c r="P166" s="79"/>
      <c r="Q166" s="76"/>
      <c r="R166" s="77"/>
      <c r="S166" s="79"/>
      <c r="T166" s="76"/>
      <c r="U166" s="53"/>
      <c r="V166" s="52">
        <f t="shared" si="8"/>
        <v>0</v>
      </c>
      <c r="W166" s="52">
        <f t="shared" si="9"/>
        <v>0</v>
      </c>
    </row>
    <row r="167" spans="1:23" x14ac:dyDescent="0.25">
      <c r="A167" s="77"/>
      <c r="B167" s="79"/>
      <c r="C167" s="148"/>
      <c r="D167" s="84"/>
      <c r="E167" s="148"/>
      <c r="F167" s="148"/>
      <c r="G167" s="77"/>
      <c r="H167" s="76"/>
      <c r="I167" s="77"/>
      <c r="J167" s="79"/>
      <c r="K167" s="76"/>
      <c r="L167" s="77"/>
      <c r="M167" s="79"/>
      <c r="N167" s="76"/>
      <c r="O167" s="77"/>
      <c r="P167" s="79"/>
      <c r="Q167" s="76"/>
      <c r="R167" s="77"/>
      <c r="S167" s="79"/>
      <c r="T167" s="76"/>
      <c r="U167" s="53"/>
      <c r="V167" s="52">
        <f t="shared" si="8"/>
        <v>0</v>
      </c>
      <c r="W167" s="52">
        <f t="shared" si="9"/>
        <v>0</v>
      </c>
    </row>
    <row r="168" spans="1:23" x14ac:dyDescent="0.25">
      <c r="A168" s="77"/>
      <c r="B168" s="79"/>
      <c r="C168" s="148"/>
      <c r="D168" s="84"/>
      <c r="E168" s="148"/>
      <c r="F168" s="148"/>
      <c r="G168" s="77"/>
      <c r="H168" s="76"/>
      <c r="I168" s="77"/>
      <c r="J168" s="79"/>
      <c r="K168" s="76"/>
      <c r="L168" s="77"/>
      <c r="M168" s="79"/>
      <c r="N168" s="76"/>
      <c r="O168" s="77"/>
      <c r="P168" s="79"/>
      <c r="Q168" s="76"/>
      <c r="R168" s="77"/>
      <c r="S168" s="79"/>
      <c r="T168" s="76"/>
      <c r="U168" s="53"/>
      <c r="V168" s="52">
        <f t="shared" si="8"/>
        <v>0</v>
      </c>
      <c r="W168" s="52">
        <f t="shared" si="9"/>
        <v>0</v>
      </c>
    </row>
    <row r="169" spans="1:23" x14ac:dyDescent="0.25">
      <c r="A169" s="77"/>
      <c r="B169" s="79"/>
      <c r="C169" s="148"/>
      <c r="D169" s="84"/>
      <c r="E169" s="148"/>
      <c r="F169" s="148"/>
      <c r="G169" s="77"/>
      <c r="H169" s="76"/>
      <c r="I169" s="77"/>
      <c r="J169" s="79"/>
      <c r="K169" s="76"/>
      <c r="L169" s="77"/>
      <c r="M169" s="79"/>
      <c r="N169" s="76"/>
      <c r="O169" s="77"/>
      <c r="P169" s="79"/>
      <c r="Q169" s="76"/>
      <c r="R169" s="77"/>
      <c r="S169" s="79"/>
      <c r="T169" s="76"/>
      <c r="U169" s="53"/>
      <c r="V169" s="52">
        <f t="shared" ref="V169:V194" si="10">J169-P169</f>
        <v>0</v>
      </c>
      <c r="W169" s="52">
        <f t="shared" ref="W169:W194" si="11">$M169-$S169</f>
        <v>0</v>
      </c>
    </row>
    <row r="170" spans="1:23" x14ac:dyDescent="0.25">
      <c r="A170" s="77"/>
      <c r="B170" s="79"/>
      <c r="C170" s="148"/>
      <c r="D170" s="84"/>
      <c r="E170" s="148"/>
      <c r="F170" s="148"/>
      <c r="G170" s="77"/>
      <c r="H170" s="76"/>
      <c r="I170" s="77"/>
      <c r="J170" s="79"/>
      <c r="K170" s="76"/>
      <c r="L170" s="77"/>
      <c r="M170" s="79"/>
      <c r="N170" s="76"/>
      <c r="O170" s="77"/>
      <c r="P170" s="79"/>
      <c r="Q170" s="76"/>
      <c r="R170" s="77"/>
      <c r="S170" s="79"/>
      <c r="T170" s="76"/>
      <c r="U170" s="53"/>
      <c r="V170" s="52">
        <f t="shared" si="10"/>
        <v>0</v>
      </c>
      <c r="W170" s="52">
        <f t="shared" si="11"/>
        <v>0</v>
      </c>
    </row>
    <row r="171" spans="1:23" x14ac:dyDescent="0.25">
      <c r="A171" s="77"/>
      <c r="B171" s="79"/>
      <c r="C171" s="148"/>
      <c r="D171" s="84"/>
      <c r="E171" s="148"/>
      <c r="F171" s="148"/>
      <c r="G171" s="77"/>
      <c r="H171" s="76"/>
      <c r="I171" s="77"/>
      <c r="J171" s="79"/>
      <c r="K171" s="76"/>
      <c r="L171" s="77"/>
      <c r="M171" s="79"/>
      <c r="N171" s="76"/>
      <c r="O171" s="77"/>
      <c r="P171" s="79"/>
      <c r="Q171" s="76"/>
      <c r="R171" s="77"/>
      <c r="S171" s="79"/>
      <c r="T171" s="76"/>
      <c r="U171" s="53"/>
      <c r="V171" s="52">
        <f t="shared" si="10"/>
        <v>0</v>
      </c>
      <c r="W171" s="52">
        <f t="shared" si="11"/>
        <v>0</v>
      </c>
    </row>
    <row r="172" spans="1:23" x14ac:dyDescent="0.25">
      <c r="A172" s="77"/>
      <c r="B172" s="79"/>
      <c r="C172" s="148"/>
      <c r="D172" s="84"/>
      <c r="E172" s="148"/>
      <c r="F172" s="148"/>
      <c r="G172" s="77"/>
      <c r="H172" s="76"/>
      <c r="I172" s="77"/>
      <c r="J172" s="79"/>
      <c r="K172" s="76"/>
      <c r="L172" s="77"/>
      <c r="M172" s="79"/>
      <c r="N172" s="76"/>
      <c r="O172" s="77"/>
      <c r="P172" s="79"/>
      <c r="Q172" s="76"/>
      <c r="R172" s="77"/>
      <c r="S172" s="79"/>
      <c r="T172" s="76"/>
      <c r="U172" s="53"/>
      <c r="V172" s="52">
        <f t="shared" si="10"/>
        <v>0</v>
      </c>
      <c r="W172" s="52">
        <f t="shared" si="11"/>
        <v>0</v>
      </c>
    </row>
    <row r="173" spans="1:23" x14ac:dyDescent="0.25">
      <c r="A173" s="77"/>
      <c r="B173" s="79"/>
      <c r="C173" s="148"/>
      <c r="D173" s="84"/>
      <c r="E173" s="148"/>
      <c r="F173" s="148"/>
      <c r="G173" s="77"/>
      <c r="H173" s="76"/>
      <c r="I173" s="77"/>
      <c r="J173" s="79"/>
      <c r="K173" s="76"/>
      <c r="L173" s="77"/>
      <c r="M173" s="79"/>
      <c r="N173" s="76"/>
      <c r="O173" s="77"/>
      <c r="P173" s="79"/>
      <c r="Q173" s="76"/>
      <c r="R173" s="77"/>
      <c r="S173" s="79"/>
      <c r="T173" s="76"/>
      <c r="U173" s="53"/>
      <c r="V173" s="52">
        <f t="shared" si="10"/>
        <v>0</v>
      </c>
      <c r="W173" s="52">
        <f t="shared" si="11"/>
        <v>0</v>
      </c>
    </row>
    <row r="174" spans="1:23" x14ac:dyDescent="0.25">
      <c r="A174" s="77"/>
      <c r="B174" s="79"/>
      <c r="C174" s="148"/>
      <c r="D174" s="84"/>
      <c r="E174" s="148"/>
      <c r="F174" s="148"/>
      <c r="G174" s="77"/>
      <c r="H174" s="76"/>
      <c r="I174" s="77"/>
      <c r="J174" s="79"/>
      <c r="K174" s="76"/>
      <c r="L174" s="77"/>
      <c r="M174" s="79"/>
      <c r="N174" s="76"/>
      <c r="O174" s="77"/>
      <c r="P174" s="79"/>
      <c r="Q174" s="76"/>
      <c r="R174" s="77"/>
      <c r="S174" s="79"/>
      <c r="T174" s="76"/>
      <c r="U174" s="53"/>
      <c r="V174" s="52">
        <f t="shared" si="10"/>
        <v>0</v>
      </c>
      <c r="W174" s="52">
        <f t="shared" si="11"/>
        <v>0</v>
      </c>
    </row>
    <row r="175" spans="1:23" x14ac:dyDescent="0.25">
      <c r="A175" s="77"/>
      <c r="B175" s="79"/>
      <c r="C175" s="148"/>
      <c r="D175" s="84"/>
      <c r="E175" s="148"/>
      <c r="F175" s="148"/>
      <c r="G175" s="77"/>
      <c r="H175" s="76"/>
      <c r="I175" s="77"/>
      <c r="J175" s="79"/>
      <c r="K175" s="76"/>
      <c r="L175" s="77"/>
      <c r="M175" s="79"/>
      <c r="N175" s="76"/>
      <c r="O175" s="77"/>
      <c r="P175" s="79"/>
      <c r="Q175" s="76"/>
      <c r="R175" s="77"/>
      <c r="S175" s="79"/>
      <c r="T175" s="76"/>
      <c r="U175" s="53"/>
      <c r="V175" s="52">
        <f t="shared" si="10"/>
        <v>0</v>
      </c>
      <c r="W175" s="52">
        <f t="shared" si="11"/>
        <v>0</v>
      </c>
    </row>
    <row r="176" spans="1:23" x14ac:dyDescent="0.25">
      <c r="A176" s="77"/>
      <c r="B176" s="79"/>
      <c r="C176" s="148"/>
      <c r="D176" s="84"/>
      <c r="E176" s="148"/>
      <c r="F176" s="148"/>
      <c r="G176" s="77"/>
      <c r="H176" s="76"/>
      <c r="I176" s="77"/>
      <c r="J176" s="79"/>
      <c r="K176" s="76"/>
      <c r="L176" s="77"/>
      <c r="M176" s="79"/>
      <c r="N176" s="76"/>
      <c r="O176" s="77"/>
      <c r="P176" s="79"/>
      <c r="Q176" s="76"/>
      <c r="R176" s="77"/>
      <c r="S176" s="79"/>
      <c r="T176" s="76"/>
      <c r="U176" s="53"/>
      <c r="V176" s="52">
        <f t="shared" si="10"/>
        <v>0</v>
      </c>
      <c r="W176" s="52">
        <f t="shared" si="11"/>
        <v>0</v>
      </c>
    </row>
    <row r="177" spans="1:23" x14ac:dyDescent="0.25">
      <c r="A177" s="77"/>
      <c r="B177" s="79"/>
      <c r="C177" s="148"/>
      <c r="D177" s="84"/>
      <c r="E177" s="148"/>
      <c r="F177" s="148"/>
      <c r="G177" s="77"/>
      <c r="H177" s="76"/>
      <c r="I177" s="77"/>
      <c r="J177" s="79"/>
      <c r="K177" s="76"/>
      <c r="L177" s="77"/>
      <c r="M177" s="79"/>
      <c r="N177" s="76"/>
      <c r="O177" s="77"/>
      <c r="P177" s="79"/>
      <c r="Q177" s="76"/>
      <c r="R177" s="77"/>
      <c r="S177" s="79"/>
      <c r="T177" s="76"/>
      <c r="U177" s="53"/>
      <c r="V177" s="52">
        <f t="shared" si="10"/>
        <v>0</v>
      </c>
      <c r="W177" s="52">
        <f t="shared" si="11"/>
        <v>0</v>
      </c>
    </row>
    <row r="178" spans="1:23" x14ac:dyDescent="0.25">
      <c r="A178" s="77"/>
      <c r="B178" s="79"/>
      <c r="C178" s="148"/>
      <c r="D178" s="84"/>
      <c r="E178" s="148"/>
      <c r="F178" s="148"/>
      <c r="G178" s="77"/>
      <c r="H178" s="76"/>
      <c r="I178" s="77"/>
      <c r="J178" s="79"/>
      <c r="K178" s="76"/>
      <c r="L178" s="77"/>
      <c r="M178" s="79"/>
      <c r="N178" s="76"/>
      <c r="O178" s="77"/>
      <c r="P178" s="79"/>
      <c r="Q178" s="76"/>
      <c r="R178" s="77"/>
      <c r="S178" s="79"/>
      <c r="T178" s="76"/>
      <c r="U178" s="53"/>
      <c r="V178" s="52">
        <f t="shared" si="10"/>
        <v>0</v>
      </c>
      <c r="W178" s="52">
        <f t="shared" si="11"/>
        <v>0</v>
      </c>
    </row>
    <row r="179" spans="1:23" x14ac:dyDescent="0.25">
      <c r="A179" s="77"/>
      <c r="B179" s="79"/>
      <c r="C179" s="148"/>
      <c r="D179" s="84"/>
      <c r="E179" s="148"/>
      <c r="F179" s="148"/>
      <c r="G179" s="77"/>
      <c r="H179" s="76"/>
      <c r="I179" s="77"/>
      <c r="J179" s="79"/>
      <c r="K179" s="76"/>
      <c r="L179" s="77"/>
      <c r="M179" s="79"/>
      <c r="N179" s="76"/>
      <c r="O179" s="77"/>
      <c r="P179" s="79"/>
      <c r="Q179" s="76"/>
      <c r="R179" s="77"/>
      <c r="S179" s="79"/>
      <c r="T179" s="76"/>
      <c r="U179" s="53"/>
      <c r="V179" s="52">
        <f t="shared" si="10"/>
        <v>0</v>
      </c>
      <c r="W179" s="52">
        <f t="shared" si="11"/>
        <v>0</v>
      </c>
    </row>
    <row r="180" spans="1:23" x14ac:dyDescent="0.25">
      <c r="A180" s="77"/>
      <c r="B180" s="79"/>
      <c r="C180" s="148"/>
      <c r="D180" s="84"/>
      <c r="E180" s="148"/>
      <c r="F180" s="148"/>
      <c r="G180" s="77"/>
      <c r="H180" s="76"/>
      <c r="I180" s="77"/>
      <c r="J180" s="79"/>
      <c r="K180" s="76"/>
      <c r="L180" s="77"/>
      <c r="M180" s="79"/>
      <c r="N180" s="76"/>
      <c r="O180" s="77"/>
      <c r="P180" s="79"/>
      <c r="Q180" s="76"/>
      <c r="R180" s="77"/>
      <c r="S180" s="79"/>
      <c r="T180" s="76"/>
      <c r="U180" s="53"/>
      <c r="V180" s="52">
        <f t="shared" si="10"/>
        <v>0</v>
      </c>
      <c r="W180" s="52">
        <f t="shared" si="11"/>
        <v>0</v>
      </c>
    </row>
    <row r="181" spans="1:23" x14ac:dyDescent="0.25">
      <c r="A181" s="77"/>
      <c r="B181" s="79"/>
      <c r="C181" s="148"/>
      <c r="D181" s="84"/>
      <c r="E181" s="148"/>
      <c r="F181" s="148"/>
      <c r="G181" s="77"/>
      <c r="H181" s="76"/>
      <c r="I181" s="77"/>
      <c r="J181" s="79"/>
      <c r="K181" s="76"/>
      <c r="L181" s="77"/>
      <c r="M181" s="79"/>
      <c r="N181" s="76"/>
      <c r="O181" s="77"/>
      <c r="P181" s="79"/>
      <c r="Q181" s="76"/>
      <c r="R181" s="77"/>
      <c r="S181" s="79"/>
      <c r="T181" s="76"/>
      <c r="U181" s="53"/>
      <c r="V181" s="52">
        <f t="shared" si="10"/>
        <v>0</v>
      </c>
      <c r="W181" s="52">
        <f t="shared" si="11"/>
        <v>0</v>
      </c>
    </row>
    <row r="182" spans="1:23" x14ac:dyDescent="0.25">
      <c r="A182" s="77"/>
      <c r="B182" s="79"/>
      <c r="C182" s="148"/>
      <c r="D182" s="84"/>
      <c r="E182" s="148"/>
      <c r="F182" s="148"/>
      <c r="G182" s="77"/>
      <c r="H182" s="76"/>
      <c r="I182" s="77"/>
      <c r="J182" s="79"/>
      <c r="K182" s="76"/>
      <c r="L182" s="77"/>
      <c r="M182" s="79"/>
      <c r="N182" s="76"/>
      <c r="O182" s="77"/>
      <c r="P182" s="79"/>
      <c r="Q182" s="76"/>
      <c r="R182" s="77"/>
      <c r="S182" s="79"/>
      <c r="T182" s="76"/>
      <c r="U182" s="53"/>
      <c r="V182" s="52">
        <f t="shared" si="10"/>
        <v>0</v>
      </c>
      <c r="W182" s="52">
        <f t="shared" si="11"/>
        <v>0</v>
      </c>
    </row>
    <row r="183" spans="1:23" x14ac:dyDescent="0.25">
      <c r="A183" s="77"/>
      <c r="B183" s="79"/>
      <c r="C183" s="148"/>
      <c r="D183" s="84"/>
      <c r="E183" s="148"/>
      <c r="F183" s="148"/>
      <c r="G183" s="77"/>
      <c r="H183" s="76"/>
      <c r="I183" s="77"/>
      <c r="J183" s="79"/>
      <c r="K183" s="76"/>
      <c r="L183" s="77"/>
      <c r="M183" s="79"/>
      <c r="N183" s="76"/>
      <c r="O183" s="77"/>
      <c r="P183" s="79"/>
      <c r="Q183" s="76"/>
      <c r="R183" s="77"/>
      <c r="S183" s="79"/>
      <c r="T183" s="76"/>
      <c r="U183" s="53"/>
      <c r="V183" s="52">
        <f t="shared" si="10"/>
        <v>0</v>
      </c>
      <c r="W183" s="52">
        <f t="shared" si="11"/>
        <v>0</v>
      </c>
    </row>
    <row r="184" spans="1:23" x14ac:dyDescent="0.25">
      <c r="A184" s="77"/>
      <c r="B184" s="79"/>
      <c r="C184" s="148"/>
      <c r="D184" s="84"/>
      <c r="E184" s="148"/>
      <c r="F184" s="148"/>
      <c r="G184" s="77"/>
      <c r="H184" s="76"/>
      <c r="I184" s="77"/>
      <c r="J184" s="79"/>
      <c r="K184" s="76"/>
      <c r="L184" s="77"/>
      <c r="M184" s="79"/>
      <c r="N184" s="76"/>
      <c r="O184" s="77"/>
      <c r="P184" s="79"/>
      <c r="Q184" s="76"/>
      <c r="R184" s="77"/>
      <c r="S184" s="79"/>
      <c r="T184" s="76"/>
      <c r="U184" s="53"/>
      <c r="V184" s="52">
        <f t="shared" si="10"/>
        <v>0</v>
      </c>
      <c r="W184" s="52">
        <f t="shared" si="11"/>
        <v>0</v>
      </c>
    </row>
    <row r="185" spans="1:23" x14ac:dyDescent="0.25">
      <c r="A185" s="77"/>
      <c r="B185" s="79"/>
      <c r="C185" s="148"/>
      <c r="D185" s="84"/>
      <c r="E185" s="148"/>
      <c r="F185" s="148"/>
      <c r="G185" s="77"/>
      <c r="H185" s="76"/>
      <c r="I185" s="77"/>
      <c r="J185" s="79"/>
      <c r="K185" s="76"/>
      <c r="L185" s="77"/>
      <c r="M185" s="79"/>
      <c r="N185" s="76"/>
      <c r="O185" s="77"/>
      <c r="P185" s="79"/>
      <c r="Q185" s="76"/>
      <c r="R185" s="77"/>
      <c r="S185" s="79"/>
      <c r="T185" s="76"/>
      <c r="U185" s="53"/>
      <c r="V185" s="52">
        <f t="shared" si="10"/>
        <v>0</v>
      </c>
      <c r="W185" s="52">
        <f t="shared" si="11"/>
        <v>0</v>
      </c>
    </row>
    <row r="186" spans="1:23" x14ac:dyDescent="0.25">
      <c r="A186" s="77"/>
      <c r="B186" s="79"/>
      <c r="C186" s="148"/>
      <c r="D186" s="84"/>
      <c r="E186" s="148"/>
      <c r="F186" s="148"/>
      <c r="G186" s="77"/>
      <c r="H186" s="76"/>
      <c r="I186" s="77"/>
      <c r="J186" s="79"/>
      <c r="K186" s="76"/>
      <c r="L186" s="77"/>
      <c r="M186" s="79"/>
      <c r="N186" s="76"/>
      <c r="O186" s="77"/>
      <c r="P186" s="79"/>
      <c r="Q186" s="76"/>
      <c r="R186" s="77"/>
      <c r="S186" s="79"/>
      <c r="T186" s="76"/>
      <c r="U186" s="53"/>
      <c r="V186" s="52">
        <f t="shared" si="10"/>
        <v>0</v>
      </c>
      <c r="W186" s="52">
        <f t="shared" si="11"/>
        <v>0</v>
      </c>
    </row>
    <row r="187" spans="1:23" x14ac:dyDescent="0.25">
      <c r="A187" s="77"/>
      <c r="B187" s="79"/>
      <c r="C187" s="148"/>
      <c r="D187" s="84"/>
      <c r="E187" s="148"/>
      <c r="F187" s="148"/>
      <c r="G187" s="77"/>
      <c r="H187" s="76"/>
      <c r="I187" s="77"/>
      <c r="J187" s="79"/>
      <c r="K187" s="76"/>
      <c r="L187" s="77"/>
      <c r="M187" s="79"/>
      <c r="N187" s="76"/>
      <c r="O187" s="77"/>
      <c r="P187" s="79"/>
      <c r="Q187" s="76"/>
      <c r="R187" s="77"/>
      <c r="S187" s="79"/>
      <c r="T187" s="76"/>
      <c r="U187" s="53"/>
      <c r="V187" s="52">
        <f t="shared" si="10"/>
        <v>0</v>
      </c>
      <c r="W187" s="52">
        <f t="shared" si="11"/>
        <v>0</v>
      </c>
    </row>
    <row r="188" spans="1:23" x14ac:dyDescent="0.25">
      <c r="A188" s="77"/>
      <c r="B188" s="79"/>
      <c r="C188" s="148"/>
      <c r="D188" s="84"/>
      <c r="E188" s="148"/>
      <c r="F188" s="148"/>
      <c r="G188" s="77"/>
      <c r="H188" s="76"/>
      <c r="I188" s="77"/>
      <c r="J188" s="79"/>
      <c r="K188" s="76"/>
      <c r="L188" s="77"/>
      <c r="M188" s="79"/>
      <c r="N188" s="76"/>
      <c r="O188" s="77"/>
      <c r="P188" s="79"/>
      <c r="Q188" s="76"/>
      <c r="R188" s="77"/>
      <c r="S188" s="79"/>
      <c r="T188" s="76"/>
      <c r="U188" s="53"/>
      <c r="V188" s="52">
        <f t="shared" si="10"/>
        <v>0</v>
      </c>
      <c r="W188" s="52">
        <f t="shared" si="11"/>
        <v>0</v>
      </c>
    </row>
    <row r="189" spans="1:23" x14ac:dyDescent="0.25">
      <c r="A189" s="77"/>
      <c r="B189" s="79"/>
      <c r="C189" s="148"/>
      <c r="D189" s="84"/>
      <c r="E189" s="148"/>
      <c r="F189" s="148"/>
      <c r="G189" s="77"/>
      <c r="H189" s="76"/>
      <c r="I189" s="77"/>
      <c r="J189" s="79"/>
      <c r="K189" s="76"/>
      <c r="L189" s="77"/>
      <c r="M189" s="79"/>
      <c r="N189" s="76"/>
      <c r="O189" s="77"/>
      <c r="P189" s="79"/>
      <c r="Q189" s="76"/>
      <c r="R189" s="77"/>
      <c r="S189" s="79"/>
      <c r="T189" s="76"/>
      <c r="U189" s="53"/>
      <c r="V189" s="52">
        <f t="shared" si="10"/>
        <v>0</v>
      </c>
      <c r="W189" s="52">
        <f t="shared" si="11"/>
        <v>0</v>
      </c>
    </row>
    <row r="190" spans="1:23" x14ac:dyDescent="0.25">
      <c r="A190" s="77"/>
      <c r="B190" s="79"/>
      <c r="C190" s="148"/>
      <c r="D190" s="84"/>
      <c r="E190" s="148"/>
      <c r="F190" s="148"/>
      <c r="G190" s="77"/>
      <c r="H190" s="76"/>
      <c r="I190" s="77"/>
      <c r="J190" s="79"/>
      <c r="K190" s="76"/>
      <c r="L190" s="77"/>
      <c r="M190" s="79"/>
      <c r="N190" s="76"/>
      <c r="O190" s="77"/>
      <c r="P190" s="79"/>
      <c r="Q190" s="76"/>
      <c r="R190" s="77"/>
      <c r="S190" s="79"/>
      <c r="T190" s="76"/>
      <c r="U190" s="53"/>
      <c r="V190" s="52">
        <f t="shared" si="10"/>
        <v>0</v>
      </c>
      <c r="W190" s="52">
        <f t="shared" si="11"/>
        <v>0</v>
      </c>
    </row>
    <row r="191" spans="1:23" x14ac:dyDescent="0.25">
      <c r="A191" s="77"/>
      <c r="B191" s="79"/>
      <c r="C191" s="148"/>
      <c r="D191" s="84"/>
      <c r="E191" s="148"/>
      <c r="F191" s="148"/>
      <c r="G191" s="77"/>
      <c r="H191" s="76"/>
      <c r="I191" s="77"/>
      <c r="J191" s="79"/>
      <c r="K191" s="76"/>
      <c r="L191" s="77"/>
      <c r="M191" s="79"/>
      <c r="N191" s="76"/>
      <c r="O191" s="77"/>
      <c r="P191" s="79"/>
      <c r="Q191" s="76"/>
      <c r="R191" s="77"/>
      <c r="S191" s="79"/>
      <c r="T191" s="76"/>
      <c r="U191" s="53"/>
      <c r="V191" s="52">
        <f t="shared" si="10"/>
        <v>0</v>
      </c>
      <c r="W191" s="52">
        <f t="shared" si="11"/>
        <v>0</v>
      </c>
    </row>
    <row r="192" spans="1:23" x14ac:dyDescent="0.25">
      <c r="A192" s="77"/>
      <c r="B192" s="79"/>
      <c r="C192" s="148"/>
      <c r="D192" s="84"/>
      <c r="E192" s="148"/>
      <c r="F192" s="148"/>
      <c r="G192" s="77"/>
      <c r="H192" s="76"/>
      <c r="I192" s="77"/>
      <c r="J192" s="79"/>
      <c r="K192" s="76"/>
      <c r="L192" s="77"/>
      <c r="M192" s="79"/>
      <c r="N192" s="76"/>
      <c r="O192" s="77"/>
      <c r="P192" s="79"/>
      <c r="Q192" s="76"/>
      <c r="R192" s="77"/>
      <c r="S192" s="79"/>
      <c r="T192" s="76"/>
      <c r="U192" s="53"/>
      <c r="V192" s="52">
        <f t="shared" si="10"/>
        <v>0</v>
      </c>
      <c r="W192" s="52">
        <f t="shared" si="11"/>
        <v>0</v>
      </c>
    </row>
    <row r="193" spans="1:23" x14ac:dyDescent="0.25">
      <c r="A193" s="77"/>
      <c r="B193" s="79"/>
      <c r="C193" s="148"/>
      <c r="D193" s="84"/>
      <c r="E193" s="148"/>
      <c r="F193" s="148"/>
      <c r="G193" s="77"/>
      <c r="H193" s="76"/>
      <c r="I193" s="77"/>
      <c r="J193" s="79"/>
      <c r="K193" s="76"/>
      <c r="L193" s="77"/>
      <c r="M193" s="79"/>
      <c r="N193" s="76"/>
      <c r="O193" s="77"/>
      <c r="P193" s="79"/>
      <c r="Q193" s="76"/>
      <c r="R193" s="77"/>
      <c r="S193" s="79"/>
      <c r="T193" s="76"/>
      <c r="U193" s="53"/>
      <c r="V193" s="52">
        <f t="shared" si="10"/>
        <v>0</v>
      </c>
      <c r="W193" s="52">
        <f t="shared" si="11"/>
        <v>0</v>
      </c>
    </row>
    <row r="194" spans="1:23" ht="15" thickBot="1" x14ac:dyDescent="0.3">
      <c r="A194" s="94"/>
      <c r="B194" s="91"/>
      <c r="C194" s="151"/>
      <c r="D194" s="96"/>
      <c r="E194" s="151"/>
      <c r="F194" s="151"/>
      <c r="G194" s="94"/>
      <c r="H194" s="95"/>
      <c r="I194" s="94"/>
      <c r="J194" s="91"/>
      <c r="K194" s="95"/>
      <c r="L194" s="94"/>
      <c r="M194" s="91"/>
      <c r="N194" s="95"/>
      <c r="O194" s="94"/>
      <c r="P194" s="91"/>
      <c r="Q194" s="95"/>
      <c r="R194" s="94"/>
      <c r="S194" s="91"/>
      <c r="T194" s="95"/>
      <c r="U194" s="53"/>
      <c r="V194" s="52">
        <f t="shared" si="10"/>
        <v>0</v>
      </c>
      <c r="W194" s="52">
        <f t="shared" si="11"/>
        <v>0</v>
      </c>
    </row>
    <row r="195" spans="1:23" ht="39.950000000000003" customHeight="1" thickBot="1" x14ac:dyDescent="0.3">
      <c r="A195" s="9"/>
      <c r="B195" s="10"/>
      <c r="C195" s="11"/>
      <c r="D195" s="11"/>
      <c r="E195" s="11"/>
      <c r="F195" s="11"/>
      <c r="G195" s="10"/>
      <c r="H195" s="10"/>
      <c r="I195" s="10"/>
      <c r="J195" s="10"/>
      <c r="K195" s="10"/>
      <c r="L195" s="10"/>
      <c r="M195" s="10"/>
      <c r="N195" s="10"/>
      <c r="O195" s="10"/>
      <c r="P195" s="10"/>
      <c r="Q195" s="10"/>
      <c r="R195" s="10"/>
      <c r="S195" s="10"/>
      <c r="T195" s="12"/>
    </row>
  </sheetData>
  <sheetProtection algorithmName="SHA-512" hashValue="RUl8sKrQTKQVJylYbHrZ/88btnpR3tkkQjY5A6POrSuh2wfqOzEGTgdVhAWaItQ5wZDrUuPfqeokTQiaTQboZw==" saltValue="LiL6qLGPjnuNMLYcSTyorA==" spinCount="100000" sheet="1" objects="1" scenarios="1"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1"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zoomScaleNormal="100" workbookViewId="0">
      <pane xSplit="3" ySplit="7" topLeftCell="D8" activePane="bottomRight" state="frozen"/>
      <selection pane="topRight" activeCell="A5" sqref="A5:D490"/>
      <selection pane="bottomLeft" activeCell="A5" sqref="A5:D490"/>
      <selection pane="bottomRight"/>
    </sheetView>
  </sheetViews>
  <sheetFormatPr defaultColWidth="9.140625" defaultRowHeight="14.25" x14ac:dyDescent="0.25"/>
  <cols>
    <col min="1" max="2" width="25.5703125" style="52" customWidth="1"/>
    <col min="3" max="3" width="39.28515625" style="53" customWidth="1"/>
    <col min="4" max="4" width="15.5703125" style="101" customWidth="1"/>
    <col min="5" max="5" width="50.5703125" style="53" customWidth="1"/>
    <col min="6" max="6" width="15.5703125" style="53" customWidth="1"/>
    <col min="7" max="9" width="12.5703125" style="53" customWidth="1"/>
    <col min="10" max="10" width="15.5703125" style="19" customWidth="1"/>
    <col min="11" max="11" width="50.5703125" style="53" customWidth="1"/>
    <col min="12" max="13" width="15.5703125" style="52" customWidth="1"/>
    <col min="14" max="16384" width="9.140625" style="53"/>
  </cols>
  <sheetData>
    <row r="1" spans="1:14" ht="20.100000000000001" customHeight="1" x14ac:dyDescent="0.25">
      <c r="A1" s="51" t="str">
        <f>'1. Facility Information'!$B$1</f>
        <v>AQ520 Form - Version 2.0</v>
      </c>
    </row>
    <row r="2" spans="1:14" ht="20.100000000000001" customHeight="1" x14ac:dyDescent="0.25">
      <c r="A2" s="55" t="str">
        <f>IF(ISBLANK('1. Facility Information'!$B$6),"",'1. Facility Information'!$B$6)</f>
        <v>Acme Industries Oregon, Inc.</v>
      </c>
      <c r="J2" s="13"/>
    </row>
    <row r="3" spans="1:14" ht="20.100000000000001" customHeight="1" x14ac:dyDescent="0.25">
      <c r="A3" s="56" t="str">
        <f>"Source No. "&amp;IF(ISBLANK('1. Facility Information'!$B$10),"",'1. Facility Information'!$B$10)</f>
        <v>Source No. 17-9999</v>
      </c>
      <c r="J3" s="13"/>
    </row>
    <row r="4" spans="1:14" ht="20.100000000000001" customHeight="1" x14ac:dyDescent="0.25">
      <c r="A4" s="56" t="str">
        <f>_xlfn.CONCAT("Submitted on ",IF(ISBLANK('1. Facility Information'!$B$14),"",TEXT('1. Facility Information'!$B$14,"mm/dd/yyyy")))</f>
        <v>Submitted on 07/08/2025</v>
      </c>
      <c r="D4" s="52"/>
      <c r="E4" s="52"/>
      <c r="F4" s="52"/>
      <c r="G4" s="54"/>
      <c r="H4" s="54"/>
      <c r="I4" s="54"/>
      <c r="J4" s="53"/>
      <c r="K4" s="52"/>
      <c r="N4" s="52"/>
    </row>
    <row r="5" spans="1:14" ht="15" customHeight="1" thickBot="1" x14ac:dyDescent="0.3">
      <c r="J5" s="13"/>
    </row>
    <row r="6" spans="1:14" s="144" customFormat="1" ht="39.950000000000003" customHeight="1" thickBot="1" x14ac:dyDescent="0.3">
      <c r="A6" s="57" t="s">
        <v>19</v>
      </c>
      <c r="B6" s="58"/>
      <c r="C6" s="180" t="s">
        <v>209</v>
      </c>
      <c r="D6" s="57" t="s">
        <v>70</v>
      </c>
      <c r="E6" s="58"/>
      <c r="F6" s="59"/>
      <c r="G6" s="57" t="s">
        <v>243</v>
      </c>
      <c r="H6" s="58"/>
      <c r="I6" s="58"/>
      <c r="J6" s="58"/>
      <c r="K6" s="59"/>
      <c r="L6" s="103" t="s">
        <v>72</v>
      </c>
      <c r="M6" s="104"/>
    </row>
    <row r="7" spans="1:14" s="144" customFormat="1" ht="60" customHeight="1" thickBot="1" x14ac:dyDescent="0.3">
      <c r="A7" s="105" t="s">
        <v>22</v>
      </c>
      <c r="B7" s="106" t="s">
        <v>23</v>
      </c>
      <c r="C7" s="152" t="s">
        <v>213</v>
      </c>
      <c r="D7" s="107" t="s">
        <v>78</v>
      </c>
      <c r="E7" s="153" t="s">
        <v>79</v>
      </c>
      <c r="F7" s="8" t="s">
        <v>244</v>
      </c>
      <c r="G7" s="7" t="s">
        <v>80</v>
      </c>
      <c r="H7" s="15" t="s">
        <v>245</v>
      </c>
      <c r="I7" s="16" t="s">
        <v>246</v>
      </c>
      <c r="J7" s="8" t="s">
        <v>81</v>
      </c>
      <c r="K7" s="111" t="s">
        <v>75</v>
      </c>
      <c r="L7" s="154" t="s">
        <v>76</v>
      </c>
      <c r="M7" s="155" t="s">
        <v>77</v>
      </c>
    </row>
    <row r="8" spans="1:14" ht="15" customHeight="1" x14ac:dyDescent="0.25">
      <c r="A8" s="77" t="s">
        <v>219</v>
      </c>
      <c r="B8" s="156"/>
      <c r="C8" s="120" t="s">
        <v>222</v>
      </c>
      <c r="D8" s="114" t="s">
        <v>115</v>
      </c>
      <c r="E8" s="148" t="str">
        <f>IFERROR(IF(D8="No CAS","",INDEX('DEQ Pollutant List'!$B$7:$B$611,MATCH('5. Pollutant Emissions - MB'!D8,'DEQ Pollutant List'!$A$7:$A$611,0))),"")</f>
        <v>Xylene (mixture), including m-xylene, o-xylene, p-xylene</v>
      </c>
      <c r="F8" s="157">
        <f>AVERAGE(0.4,0.5)</f>
        <v>0.45</v>
      </c>
      <c r="G8" s="158">
        <v>1</v>
      </c>
      <c r="H8" s="159"/>
      <c r="I8" s="159"/>
      <c r="J8" s="160">
        <v>0.9</v>
      </c>
      <c r="K8" s="84" t="s">
        <v>247</v>
      </c>
      <c r="L8" s="161"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0.98549999999999982</v>
      </c>
      <c r="M8" s="76"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8.9549999999999977E-2</v>
      </c>
    </row>
    <row r="9" spans="1:14" x14ac:dyDescent="0.25">
      <c r="A9" s="77" t="s">
        <v>219</v>
      </c>
      <c r="B9" s="156"/>
      <c r="C9" s="120" t="s">
        <v>222</v>
      </c>
      <c r="D9" s="114" t="s">
        <v>105</v>
      </c>
      <c r="E9" s="148" t="str">
        <f>IFERROR(IF(D9="No CAS","",INDEX('DEQ Pollutant List'!$B$7:$B$611,MATCH('5. Pollutant Emissions - MB'!D9,'DEQ Pollutant List'!$A$7:$A$611,0))),"")</f>
        <v>Ethyl benzene</v>
      </c>
      <c r="F9" s="125">
        <f>AVERAGE(0.2,0.24)</f>
        <v>0.22</v>
      </c>
      <c r="G9" s="162">
        <v>1</v>
      </c>
      <c r="H9" s="159"/>
      <c r="I9" s="159"/>
      <c r="J9" s="163">
        <v>0.9</v>
      </c>
      <c r="K9" s="84" t="s">
        <v>247</v>
      </c>
      <c r="L9" s="77"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0.48179999999999984</v>
      </c>
      <c r="M9" s="76"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4.3779999999999993E-2</v>
      </c>
    </row>
    <row r="10" spans="1:14" x14ac:dyDescent="0.25">
      <c r="A10" s="77" t="s">
        <v>219</v>
      </c>
      <c r="B10" s="156"/>
      <c r="C10" s="120" t="s">
        <v>222</v>
      </c>
      <c r="D10" s="114" t="s">
        <v>107</v>
      </c>
      <c r="E10" s="148" t="str">
        <f>IFERROR(IF(D10="No CAS","",INDEX('DEQ Pollutant List'!$B$7:$B$611,MATCH('5. Pollutant Emissions - MB'!D10,'DEQ Pollutant List'!$A$7:$A$611,0))),"")</f>
        <v>Lead and compounds</v>
      </c>
      <c r="F10" s="125">
        <f>0.02*(2*207.2/546.4)</f>
        <v>1.5168374816983894E-2</v>
      </c>
      <c r="G10" s="162">
        <v>1</v>
      </c>
      <c r="H10" s="164">
        <v>0.65</v>
      </c>
      <c r="I10" s="159"/>
      <c r="J10" s="163">
        <v>0.99</v>
      </c>
      <c r="K10" s="84" t="s">
        <v>248</v>
      </c>
      <c r="L10" s="77"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1.1626559297218165E-3</v>
      </c>
      <c r="M10" s="76"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1.0564773060029291E-4</v>
      </c>
    </row>
    <row r="11" spans="1:14" x14ac:dyDescent="0.25">
      <c r="A11" s="77" t="s">
        <v>219</v>
      </c>
      <c r="B11" s="156"/>
      <c r="C11" s="120" t="s">
        <v>222</v>
      </c>
      <c r="D11" s="114" t="s">
        <v>102</v>
      </c>
      <c r="E11" s="148" t="str">
        <f>IFERROR(IF(D11="No CAS","",INDEX('DEQ Pollutant List'!$B$7:$B$611,MATCH('5. Pollutant Emissions - MB'!D11,'DEQ Pollutant List'!$A$7:$A$611,0))),"")</f>
        <v>Chromium VI, chromate and dichromate particulate</v>
      </c>
      <c r="F11" s="125">
        <f>0.02*(52/546.4)</f>
        <v>1.9033674963396779E-3</v>
      </c>
      <c r="G11" s="162">
        <v>1</v>
      </c>
      <c r="H11" s="165">
        <v>0.65</v>
      </c>
      <c r="I11" s="159"/>
      <c r="J11" s="163">
        <v>0.99</v>
      </c>
      <c r="K11" s="84" t="s">
        <v>249</v>
      </c>
      <c r="L11" s="77"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1.458931185944364E-4</v>
      </c>
      <c r="M11" s="76"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1.3256954612005868E-5</v>
      </c>
    </row>
    <row r="12" spans="1:14" x14ac:dyDescent="0.25">
      <c r="A12" s="77" t="s">
        <v>219</v>
      </c>
      <c r="B12" s="156"/>
      <c r="C12" s="120" t="s">
        <v>222</v>
      </c>
      <c r="D12" s="114" t="s">
        <v>250</v>
      </c>
      <c r="E12" s="148" t="str">
        <f>IFERROR(IF(D12="No CAS","",INDEX('DEQ Pollutant List'!$B$7:$B$611,MATCH('5. Pollutant Emissions - MB'!D12,'DEQ Pollutant List'!$A$7:$A$611,0))),"")</f>
        <v>Zinc oxide</v>
      </c>
      <c r="F12" s="125">
        <f>AVERAGE(0,0.01)</f>
        <v>5.0000000000000001E-3</v>
      </c>
      <c r="G12" s="162">
        <v>1</v>
      </c>
      <c r="H12" s="165">
        <v>0.65</v>
      </c>
      <c r="I12" s="159"/>
      <c r="J12" s="163">
        <v>0.99</v>
      </c>
      <c r="K12" s="84" t="s">
        <v>251</v>
      </c>
      <c r="L12" s="77"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3.8325000000000034E-4</v>
      </c>
      <c r="M12" s="76"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3.4825000000000033E-5</v>
      </c>
    </row>
    <row r="13" spans="1:14" x14ac:dyDescent="0.25">
      <c r="A13" s="77" t="s">
        <v>219</v>
      </c>
      <c r="B13" s="156"/>
      <c r="C13" s="120" t="s">
        <v>224</v>
      </c>
      <c r="D13" s="114" t="s">
        <v>115</v>
      </c>
      <c r="E13" s="148" t="str">
        <f>IFERROR(IF(D13="No CAS","",INDEX('DEQ Pollutant List'!$B$7:$B$611,MATCH('5. Pollutant Emissions - MB'!D13,'DEQ Pollutant List'!$A$7:$A$611,0))),"")</f>
        <v>Xylene (mixture), including m-xylene, o-xylene, p-xylene</v>
      </c>
      <c r="F13" s="118">
        <v>0.35</v>
      </c>
      <c r="G13" s="162">
        <v>1</v>
      </c>
      <c r="H13" s="159"/>
      <c r="I13" s="159"/>
      <c r="J13" s="163">
        <v>0.9</v>
      </c>
      <c r="K13" s="84" t="s">
        <v>247</v>
      </c>
      <c r="L13" s="77"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1.5364999999999995</v>
      </c>
      <c r="M13" s="76"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0.13964999999999997</v>
      </c>
    </row>
    <row r="14" spans="1:14" x14ac:dyDescent="0.25">
      <c r="A14" s="77" t="s">
        <v>219</v>
      </c>
      <c r="B14" s="156"/>
      <c r="C14" s="120" t="s">
        <v>224</v>
      </c>
      <c r="D14" s="114" t="s">
        <v>252</v>
      </c>
      <c r="E14" s="148" t="str">
        <f>IFERROR(IF(D14="No CAS","",INDEX('DEQ Pollutant List'!$B$7:$B$611,MATCH('5. Pollutant Emissions - MB'!D14,'DEQ Pollutant List'!$A$7:$A$611,0))),"")</f>
        <v>Propylene glycol monomethyl ether acetate</v>
      </c>
      <c r="F14" s="118">
        <v>7.0000000000000007E-2</v>
      </c>
      <c r="G14" s="162">
        <v>1</v>
      </c>
      <c r="H14" s="159"/>
      <c r="I14" s="159"/>
      <c r="J14" s="163">
        <v>0.9</v>
      </c>
      <c r="K14" s="84" t="s">
        <v>247</v>
      </c>
      <c r="L14" s="77"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0.30729999999999996</v>
      </c>
      <c r="M14" s="76"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2.793E-2</v>
      </c>
    </row>
    <row r="15" spans="1:14" x14ac:dyDescent="0.25">
      <c r="A15" s="77" t="s">
        <v>219</v>
      </c>
      <c r="B15" s="156"/>
      <c r="C15" s="120" t="s">
        <v>224</v>
      </c>
      <c r="D15" s="114" t="s">
        <v>105</v>
      </c>
      <c r="E15" s="148" t="str">
        <f>IFERROR(IF(D15="No CAS","",INDEX('DEQ Pollutant List'!$B$7:$B$611,MATCH('5. Pollutant Emissions - MB'!D15,'DEQ Pollutant List'!$A$7:$A$611,0))),"")</f>
        <v>Ethyl benzene</v>
      </c>
      <c r="F15" s="118">
        <v>0.65</v>
      </c>
      <c r="G15" s="162">
        <v>1</v>
      </c>
      <c r="H15" s="159"/>
      <c r="I15" s="159"/>
      <c r="J15" s="163">
        <v>0.9</v>
      </c>
      <c r="K15" s="84" t="s">
        <v>247</v>
      </c>
      <c r="L15" s="77"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2.8534999999999995</v>
      </c>
      <c r="M15" s="76"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0.25934999999999997</v>
      </c>
    </row>
    <row r="16" spans="1:14" x14ac:dyDescent="0.25">
      <c r="A16" s="77" t="s">
        <v>219</v>
      </c>
      <c r="B16" s="156"/>
      <c r="C16" s="120" t="s">
        <v>225</v>
      </c>
      <c r="D16" s="114" t="s">
        <v>129</v>
      </c>
      <c r="E16" s="148" t="str">
        <f>IFERROR(IF(D16="No CAS","",INDEX('DEQ Pollutant List'!$B$7:$B$611,MATCH('5. Pollutant Emissions - MB'!D16,'DEQ Pollutant List'!$A$7:$A$611,0))),"")</f>
        <v>Acetone</v>
      </c>
      <c r="F16" s="124">
        <v>0.2</v>
      </c>
      <c r="G16" s="162">
        <v>1</v>
      </c>
      <c r="H16" s="159"/>
      <c r="I16" s="159"/>
      <c r="J16" s="163">
        <v>0.9</v>
      </c>
      <c r="K16" s="84" t="s">
        <v>247</v>
      </c>
      <c r="L16" s="77"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1.3179999999999998</v>
      </c>
      <c r="M16" s="76"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0.11979999999999999</v>
      </c>
    </row>
    <row r="17" spans="1:13" x14ac:dyDescent="0.25">
      <c r="A17" s="77" t="s">
        <v>219</v>
      </c>
      <c r="B17" s="156"/>
      <c r="C17" s="120" t="s">
        <v>225</v>
      </c>
      <c r="D17" s="114" t="s">
        <v>252</v>
      </c>
      <c r="E17" s="148" t="str">
        <f>IFERROR(IF(D17="No CAS","",INDEX('DEQ Pollutant List'!$B$7:$B$611,MATCH('5. Pollutant Emissions - MB'!D17,'DEQ Pollutant List'!$A$7:$A$611,0))),"")</f>
        <v>Propylene glycol monomethyl ether acetate</v>
      </c>
      <c r="F17" s="124">
        <v>5.8900000000000001E-2</v>
      </c>
      <c r="G17" s="162">
        <v>1</v>
      </c>
      <c r="H17" s="159"/>
      <c r="I17" s="159"/>
      <c r="J17" s="163">
        <v>0.9</v>
      </c>
      <c r="K17" s="84" t="s">
        <v>247</v>
      </c>
      <c r="L17" s="77"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0.38815099999999997</v>
      </c>
      <c r="M17" s="76"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3.5281099999999996E-2</v>
      </c>
    </row>
    <row r="18" spans="1:13" x14ac:dyDescent="0.25">
      <c r="A18" s="77" t="s">
        <v>219</v>
      </c>
      <c r="B18" s="156"/>
      <c r="C18" s="120" t="s">
        <v>226</v>
      </c>
      <c r="D18" s="114" t="s">
        <v>253</v>
      </c>
      <c r="E18" s="148" t="str">
        <f>IFERROR(IF(D18="No CAS","",INDEX('DEQ Pollutant List'!$B$7:$B$611,MATCH('5. Pollutant Emissions - MB'!D18,'DEQ Pollutant List'!$A$7:$A$611,0))),"")</f>
        <v>Hexamethylene-1,6-diisocyanate</v>
      </c>
      <c r="F18" s="118">
        <v>5.0000000000000001E-3</v>
      </c>
      <c r="G18" s="162">
        <v>1</v>
      </c>
      <c r="H18" s="159"/>
      <c r="I18" s="164">
        <v>0.91900000000000004</v>
      </c>
      <c r="J18" s="163">
        <v>0.9</v>
      </c>
      <c r="K18" s="84" t="s">
        <v>254</v>
      </c>
      <c r="L18" s="77"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3.1144499999999986E-3</v>
      </c>
      <c r="M18" s="76"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2.8309499999999981E-4</v>
      </c>
    </row>
    <row r="19" spans="1:13" x14ac:dyDescent="0.25">
      <c r="A19" s="77" t="s">
        <v>227</v>
      </c>
      <c r="B19" s="156" t="s">
        <v>228</v>
      </c>
      <c r="C19" s="120" t="s">
        <v>224</v>
      </c>
      <c r="D19" s="114" t="s">
        <v>115</v>
      </c>
      <c r="E19" s="148" t="str">
        <f>IFERROR(IF(D19="No CAS","",INDEX('DEQ Pollutant List'!$B$7:$B$611,MATCH('5. Pollutant Emissions - MB'!D19,'DEQ Pollutant List'!$A$7:$A$611,0))),"")</f>
        <v>Xylene (mixture), including m-xylene, o-xylene, p-xylene</v>
      </c>
      <c r="F19" s="118">
        <v>0.35</v>
      </c>
      <c r="G19" s="162">
        <v>0.95</v>
      </c>
      <c r="H19" s="159"/>
      <c r="I19" s="159"/>
      <c r="J19" s="163">
        <v>0.9</v>
      </c>
      <c r="K19" s="84" t="s">
        <v>255</v>
      </c>
      <c r="L19" s="77"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7.7439249999999982</v>
      </c>
      <c r="M19" s="76"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1.4626674999999996</v>
      </c>
    </row>
    <row r="20" spans="1:13" x14ac:dyDescent="0.25">
      <c r="A20" s="77" t="s">
        <v>227</v>
      </c>
      <c r="B20" s="156" t="s">
        <v>228</v>
      </c>
      <c r="C20" s="120" t="s">
        <v>224</v>
      </c>
      <c r="D20" s="114" t="s">
        <v>252</v>
      </c>
      <c r="E20" s="148" t="str">
        <f>IFERROR(IF(D20="No CAS","",INDEX('DEQ Pollutant List'!$B$7:$B$611,MATCH('5. Pollutant Emissions - MB'!D20,'DEQ Pollutant List'!$A$7:$A$611,0))),"")</f>
        <v>Propylene glycol monomethyl ether acetate</v>
      </c>
      <c r="F20" s="118">
        <v>7.0000000000000007E-2</v>
      </c>
      <c r="G20" s="162">
        <v>0.95</v>
      </c>
      <c r="H20" s="159"/>
      <c r="I20" s="159"/>
      <c r="J20" s="163">
        <v>0.9</v>
      </c>
      <c r="K20" s="84" t="s">
        <v>255</v>
      </c>
      <c r="L20" s="77"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1.5487849999999996</v>
      </c>
      <c r="M20" s="76"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0.29253349999999995</v>
      </c>
    </row>
    <row r="21" spans="1:13" x14ac:dyDescent="0.25">
      <c r="A21" s="77" t="s">
        <v>227</v>
      </c>
      <c r="B21" s="156" t="s">
        <v>228</v>
      </c>
      <c r="C21" s="120" t="s">
        <v>224</v>
      </c>
      <c r="D21" s="114" t="s">
        <v>105</v>
      </c>
      <c r="E21" s="148" t="str">
        <f>IFERROR(IF(D21="No CAS","",INDEX('DEQ Pollutant List'!$B$7:$B$611,MATCH('5. Pollutant Emissions - MB'!D21,'DEQ Pollutant List'!$A$7:$A$611,0))),"")</f>
        <v>Ethyl benzene</v>
      </c>
      <c r="F21" s="118">
        <v>0.65</v>
      </c>
      <c r="G21" s="162">
        <v>0.95</v>
      </c>
      <c r="H21" s="159"/>
      <c r="I21" s="159"/>
      <c r="J21" s="163">
        <v>0.9</v>
      </c>
      <c r="K21" s="84" t="s">
        <v>255</v>
      </c>
      <c r="L21" s="77"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14.381574999999998</v>
      </c>
      <c r="M21" s="76"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2.7163824999999995</v>
      </c>
    </row>
    <row r="22" spans="1:13" x14ac:dyDescent="0.25">
      <c r="A22" s="77" t="s">
        <v>227</v>
      </c>
      <c r="B22" s="156" t="s">
        <v>230</v>
      </c>
      <c r="C22" s="120" t="s">
        <v>224</v>
      </c>
      <c r="D22" s="114" t="s">
        <v>115</v>
      </c>
      <c r="E22" s="148" t="str">
        <f>IFERROR(IF(D22="No CAS","",INDEX('DEQ Pollutant List'!$B$7:$B$611,MATCH('5. Pollutant Emissions - MB'!D22,'DEQ Pollutant List'!$A$7:$A$611,0))),"")</f>
        <v>Xylene (mixture), including m-xylene, o-xylene, p-xylene</v>
      </c>
      <c r="F22" s="118">
        <v>0.35</v>
      </c>
      <c r="G22" s="162">
        <v>0.05</v>
      </c>
      <c r="H22" s="159"/>
      <c r="I22" s="159"/>
      <c r="J22" s="163">
        <v>0</v>
      </c>
      <c r="K22" s="84" t="s">
        <v>256</v>
      </c>
      <c r="L22" s="77"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4.0757500000000002</v>
      </c>
      <c r="M22" s="76"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0.76982499999999998</v>
      </c>
    </row>
    <row r="23" spans="1:13" x14ac:dyDescent="0.25">
      <c r="A23" s="77" t="s">
        <v>227</v>
      </c>
      <c r="B23" s="156" t="s">
        <v>230</v>
      </c>
      <c r="C23" s="120" t="s">
        <v>224</v>
      </c>
      <c r="D23" s="114" t="s">
        <v>252</v>
      </c>
      <c r="E23" s="148" t="str">
        <f>IFERROR(IF(D23="No CAS","",INDEX('DEQ Pollutant List'!$B$7:$B$611,MATCH('5. Pollutant Emissions - MB'!D23,'DEQ Pollutant List'!$A$7:$A$611,0))),"")</f>
        <v>Propylene glycol monomethyl ether acetate</v>
      </c>
      <c r="F23" s="118">
        <v>7.0000000000000007E-2</v>
      </c>
      <c r="G23" s="162">
        <v>0.05</v>
      </c>
      <c r="H23" s="159"/>
      <c r="I23" s="159"/>
      <c r="J23" s="163">
        <v>0</v>
      </c>
      <c r="K23" s="84" t="s">
        <v>256</v>
      </c>
      <c r="L23" s="77"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0.81515000000000004</v>
      </c>
      <c r="M23" s="76"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0.15396500000000002</v>
      </c>
    </row>
    <row r="24" spans="1:13" x14ac:dyDescent="0.25">
      <c r="A24" s="77" t="s">
        <v>227</v>
      </c>
      <c r="B24" s="156" t="s">
        <v>230</v>
      </c>
      <c r="C24" s="120" t="s">
        <v>224</v>
      </c>
      <c r="D24" s="114" t="s">
        <v>105</v>
      </c>
      <c r="E24" s="148" t="str">
        <f>IFERROR(IF(D24="No CAS","",INDEX('DEQ Pollutant List'!$B$7:$B$611,MATCH('5. Pollutant Emissions - MB'!D24,'DEQ Pollutant List'!$A$7:$A$611,0))),"")</f>
        <v>Ethyl benzene</v>
      </c>
      <c r="F24" s="118">
        <v>0.65</v>
      </c>
      <c r="G24" s="162">
        <v>0.05</v>
      </c>
      <c r="H24" s="159"/>
      <c r="I24" s="159"/>
      <c r="J24" s="163">
        <v>0</v>
      </c>
      <c r="K24" s="84" t="s">
        <v>256</v>
      </c>
      <c r="L24" s="77"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7.5692500000000011</v>
      </c>
      <c r="M24" s="76"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1.4296750000000003</v>
      </c>
    </row>
    <row r="25" spans="1:13" x14ac:dyDescent="0.25">
      <c r="A25" s="77" t="s">
        <v>233</v>
      </c>
      <c r="B25" s="156"/>
      <c r="C25" s="120" t="s">
        <v>235</v>
      </c>
      <c r="D25" s="114" t="s">
        <v>257</v>
      </c>
      <c r="E25" s="148" t="str">
        <f>IFERROR(IF(D25="No CAS","",INDEX('DEQ Pollutant List'!$B$7:$B$611,MATCH('5. Pollutant Emissions - MB'!D25,'DEQ Pollutant List'!$A$7:$A$611,0))),"")</f>
        <v>1,2,4-Trimethylbenzene</v>
      </c>
      <c r="F25" s="124">
        <v>5.0000000000000001E-3</v>
      </c>
      <c r="G25" s="166"/>
      <c r="H25" s="159"/>
      <c r="I25" s="159"/>
      <c r="J25" s="167"/>
      <c r="K25" s="84" t="s">
        <v>258</v>
      </c>
      <c r="L25" s="77"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0.26020799999999999</v>
      </c>
      <c r="M25" s="76"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1.6263E-2</v>
      </c>
    </row>
    <row r="26" spans="1:13" x14ac:dyDescent="0.25">
      <c r="A26" s="77" t="s">
        <v>233</v>
      </c>
      <c r="B26" s="156"/>
      <c r="C26" s="120" t="s">
        <v>235</v>
      </c>
      <c r="D26" s="114" t="s">
        <v>115</v>
      </c>
      <c r="E26" s="148" t="str">
        <f>IFERROR(IF(D26="No CAS","",INDEX('DEQ Pollutant List'!$B$7:$B$611,MATCH('5. Pollutant Emissions - MB'!D26,'DEQ Pollutant List'!$A$7:$A$611,0))),"")</f>
        <v>Xylene (mixture), including m-xylene, o-xylene, p-xylene</v>
      </c>
      <c r="F26" s="124">
        <v>5.0000000000000001E-3</v>
      </c>
      <c r="G26" s="166"/>
      <c r="H26" s="159"/>
      <c r="I26" s="159"/>
      <c r="J26" s="168"/>
      <c r="K26" s="84" t="s">
        <v>258</v>
      </c>
      <c r="L26" s="77"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0.26020799999999999</v>
      </c>
      <c r="M26" s="76"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1.6263E-2</v>
      </c>
    </row>
    <row r="27" spans="1:13" x14ac:dyDescent="0.25">
      <c r="A27" s="77" t="s">
        <v>233</v>
      </c>
      <c r="B27" s="156"/>
      <c r="C27" s="120" t="s">
        <v>238</v>
      </c>
      <c r="D27" s="114" t="s">
        <v>94</v>
      </c>
      <c r="E27" s="148" t="str">
        <f>IFERROR(IF(D27="No CAS","",INDEX('DEQ Pollutant List'!$B$7:$B$611,MATCH('5. Pollutant Emissions - MB'!D27,'DEQ Pollutant List'!$A$7:$A$611,0))),"")</f>
        <v>Acetaldehyde</v>
      </c>
      <c r="F27" s="118">
        <v>5.0000000000000001E-3</v>
      </c>
      <c r="G27" s="166"/>
      <c r="H27" s="159"/>
      <c r="I27" s="159"/>
      <c r="J27" s="167"/>
      <c r="K27" s="84" t="s">
        <v>258</v>
      </c>
      <c r="L27" s="77"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0.4</v>
      </c>
      <c r="M27" s="76"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1.4999999999999999E-2</v>
      </c>
    </row>
    <row r="28" spans="1:13" x14ac:dyDescent="0.25">
      <c r="A28" s="77" t="s">
        <v>233</v>
      </c>
      <c r="B28" s="156"/>
      <c r="C28" s="120" t="s">
        <v>238</v>
      </c>
      <c r="D28" s="114" t="s">
        <v>259</v>
      </c>
      <c r="E28" s="148" t="str">
        <f>IFERROR(IF(D28="No CAS","",INDEX('DEQ Pollutant List'!$B$7:$B$611,MATCH('5. Pollutant Emissions - MB'!D28,'DEQ Pollutant List'!$A$7:$A$611,0))),"")</f>
        <v>Ethylene oxide</v>
      </c>
      <c r="F28" s="118">
        <v>5.0000000000000001E-3</v>
      </c>
      <c r="G28" s="166"/>
      <c r="H28" s="159"/>
      <c r="I28" s="159"/>
      <c r="J28" s="167"/>
      <c r="K28" s="84" t="s">
        <v>258</v>
      </c>
      <c r="L28" s="77"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MB'!$V$9:$V$194))*$F28*IF(ISBLANK($G28),1,$G28)*IF(ISBLANK($H28),1,(1-$H28))*IF(ISBLANK($I28),1,(1-$I28))*IF(ISBLANK($J28),1,(1-$J28)),"REVIEW")</f>
        <v>0.4</v>
      </c>
      <c r="M28" s="76"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MB'!$W$9:$W$194))*$F28*IF(ISBLANK($G28),1,$G28)*IF(ISBLANK($H28),1,(1-$H28))*IF(ISBLANK($I28),1,(1-$I28))*IF(ISBLANK($J28),1,(1-$J28)),"REVIEW")</f>
        <v>1.4999999999999999E-2</v>
      </c>
    </row>
    <row r="29" spans="1:13" x14ac:dyDescent="0.25">
      <c r="A29" s="77" t="s">
        <v>233</v>
      </c>
      <c r="B29" s="156"/>
      <c r="C29" s="120" t="s">
        <v>238</v>
      </c>
      <c r="D29" s="114" t="s">
        <v>260</v>
      </c>
      <c r="E29" s="148" t="str">
        <f>IFERROR(IF(D29="No CAS","",INDEX('DEQ Pollutant List'!$B$7:$B$611,MATCH('5. Pollutant Emissions - MB'!D29,'DEQ Pollutant List'!$A$7:$A$611,0))),"")</f>
        <v>Vinyl acetate</v>
      </c>
      <c r="F29" s="118">
        <v>0.02</v>
      </c>
      <c r="G29" s="166"/>
      <c r="H29" s="159"/>
      <c r="I29" s="159"/>
      <c r="J29" s="167"/>
      <c r="K29" s="84" t="s">
        <v>258</v>
      </c>
      <c r="L29" s="77"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1.6</v>
      </c>
      <c r="M29" s="76"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0.06</v>
      </c>
    </row>
    <row r="30" spans="1:13" x14ac:dyDescent="0.25">
      <c r="A30" s="77" t="s">
        <v>233</v>
      </c>
      <c r="B30" s="156"/>
      <c r="C30" s="120" t="s">
        <v>238</v>
      </c>
      <c r="D30" s="114" t="s">
        <v>149</v>
      </c>
      <c r="E30" s="148" t="str">
        <f>IFERROR(IF(D30="No CAS","",INDEX('DEQ Pollutant List'!$B$7:$B$611,MATCH('5. Pollutant Emissions - MB'!D30,'DEQ Pollutant List'!$A$7:$A$611,0))),"")</f>
        <v>Methanol</v>
      </c>
      <c r="F30" s="118">
        <v>1.2E-2</v>
      </c>
      <c r="G30" s="166"/>
      <c r="H30" s="159"/>
      <c r="I30" s="159"/>
      <c r="J30" s="167"/>
      <c r="K30" s="84" t="s">
        <v>258</v>
      </c>
      <c r="L30" s="77"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0.96</v>
      </c>
      <c r="M30" s="76"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3.6000000000000004E-2</v>
      </c>
    </row>
    <row r="31" spans="1:13" x14ac:dyDescent="0.25">
      <c r="A31" s="77" t="s">
        <v>233</v>
      </c>
      <c r="B31" s="156"/>
      <c r="C31" s="120" t="s">
        <v>238</v>
      </c>
      <c r="D31" s="114" t="s">
        <v>91</v>
      </c>
      <c r="E31" s="148" t="str">
        <f>IFERROR(IF(D31="No CAS","",INDEX('DEQ Pollutant List'!$B$7:$B$611,MATCH('5. Pollutant Emissions - MB'!D31,'DEQ Pollutant List'!$A$7:$A$611,0))),"")</f>
        <v>Formaldehyde</v>
      </c>
      <c r="F31" s="118">
        <v>1.6E-2</v>
      </c>
      <c r="G31" s="166"/>
      <c r="H31" s="159"/>
      <c r="I31" s="159"/>
      <c r="J31" s="167"/>
      <c r="K31" s="84" t="s">
        <v>258</v>
      </c>
      <c r="L31" s="77"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1.28</v>
      </c>
      <c r="M31" s="76"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4.8000000000000001E-2</v>
      </c>
    </row>
    <row r="32" spans="1:13" x14ac:dyDescent="0.25">
      <c r="A32" s="77" t="s">
        <v>233</v>
      </c>
      <c r="B32" s="156"/>
      <c r="C32" s="120" t="s">
        <v>238</v>
      </c>
      <c r="D32" s="114" t="s">
        <v>261</v>
      </c>
      <c r="E32" s="148" t="str">
        <f>IFERROR(IF(D32="No CAS","",INDEX('DEQ Pollutant List'!$B$7:$B$611,MATCH('5. Pollutant Emissions - MB'!D32,'DEQ Pollutant List'!$A$7:$A$611,0))),"")</f>
        <v>1,4-Dioxane</v>
      </c>
      <c r="F32" s="118">
        <v>2.5000000000000001E-3</v>
      </c>
      <c r="G32" s="166"/>
      <c r="H32" s="159"/>
      <c r="I32" s="159"/>
      <c r="J32" s="167"/>
      <c r="K32" s="84" t="s">
        <v>258</v>
      </c>
      <c r="L32" s="77"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0.2</v>
      </c>
      <c r="M32" s="76"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7.4999999999999997E-3</v>
      </c>
    </row>
    <row r="33" spans="1:13" x14ac:dyDescent="0.25">
      <c r="A33" s="77" t="s">
        <v>233</v>
      </c>
      <c r="B33" s="156"/>
      <c r="C33" s="120" t="s">
        <v>238</v>
      </c>
      <c r="D33" s="114" t="s">
        <v>148</v>
      </c>
      <c r="E33" s="148" t="str">
        <f>IFERROR(IF(D33="No CAS","",INDEX('DEQ Pollutant List'!$B$7:$B$611,MATCH('5. Pollutant Emissions - MB'!D33,'DEQ Pollutant List'!$A$7:$A$611,0))),"")</f>
        <v>Isopropylbenzene (cumene)</v>
      </c>
      <c r="F33" s="118">
        <v>2.5000000000000001E-3</v>
      </c>
      <c r="G33" s="166"/>
      <c r="H33" s="159"/>
      <c r="I33" s="159"/>
      <c r="J33" s="167"/>
      <c r="K33" s="84" t="s">
        <v>258</v>
      </c>
      <c r="L33" s="77"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0.2</v>
      </c>
      <c r="M33" s="76"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7.4999999999999997E-3</v>
      </c>
    </row>
    <row r="34" spans="1:13" x14ac:dyDescent="0.25">
      <c r="A34" s="77" t="s">
        <v>240</v>
      </c>
      <c r="B34" s="156"/>
      <c r="C34" s="120" t="s">
        <v>242</v>
      </c>
      <c r="D34" s="114" t="s">
        <v>129</v>
      </c>
      <c r="E34" s="148" t="str">
        <f>IFERROR(IF(D34="No CAS","",INDEX('DEQ Pollutant List'!$B$7:$B$611,MATCH('5. Pollutant Emissions - MB'!D34,'DEQ Pollutant List'!$A$7:$A$611,0))),"")</f>
        <v>Acetone</v>
      </c>
      <c r="F34" s="118">
        <f>AVERAGE(0.25,0.5)</f>
        <v>0.375</v>
      </c>
      <c r="G34" s="166"/>
      <c r="H34" s="159"/>
      <c r="I34" s="159"/>
      <c r="J34" s="167"/>
      <c r="K34" s="84" t="s">
        <v>258</v>
      </c>
      <c r="L34" s="77"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3.3557097656249999</v>
      </c>
      <c r="M34" s="76"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0.44742796875000002</v>
      </c>
    </row>
    <row r="35" spans="1:13" x14ac:dyDescent="0.25">
      <c r="A35" s="77" t="s">
        <v>240</v>
      </c>
      <c r="B35" s="156"/>
      <c r="C35" s="120" t="s">
        <v>242</v>
      </c>
      <c r="D35" s="114" t="s">
        <v>115</v>
      </c>
      <c r="E35" s="148" t="str">
        <f>IFERROR(IF(D35="No CAS","",INDEX('DEQ Pollutant List'!$B$7:$B$611,MATCH('5. Pollutant Emissions - MB'!D35,'DEQ Pollutant List'!$A$7:$A$611,0))),"")</f>
        <v>Xylene (mixture), including m-xylene, o-xylene, p-xylene</v>
      </c>
      <c r="F35" s="118">
        <f>AVERAGE(0.025,0.1)</f>
        <v>6.25E-2</v>
      </c>
      <c r="G35" s="166"/>
      <c r="H35" s="159"/>
      <c r="I35" s="159"/>
      <c r="J35" s="167"/>
      <c r="K35" s="84" t="s">
        <v>258</v>
      </c>
      <c r="L35" s="77"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0.55928496093750002</v>
      </c>
      <c r="M35" s="76"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7.4571328125000003E-2</v>
      </c>
    </row>
    <row r="36" spans="1:13" x14ac:dyDescent="0.25">
      <c r="A36" s="77" t="s">
        <v>240</v>
      </c>
      <c r="B36" s="156"/>
      <c r="C36" s="120" t="s">
        <v>242</v>
      </c>
      <c r="D36" s="114" t="s">
        <v>105</v>
      </c>
      <c r="E36" s="148" t="str">
        <f>IFERROR(IF(D36="No CAS","",INDEX('DEQ Pollutant List'!$B$7:$B$611,MATCH('5. Pollutant Emissions - MB'!D36,'DEQ Pollutant List'!$A$7:$A$611,0))),"")</f>
        <v>Ethyl benzene</v>
      </c>
      <c r="F36" s="118">
        <f>AVERAGE(0.01,0.025)</f>
        <v>1.7500000000000002E-2</v>
      </c>
      <c r="G36" s="166"/>
      <c r="H36" s="159"/>
      <c r="I36" s="159"/>
      <c r="J36" s="167"/>
      <c r="K36" s="84" t="s">
        <v>258</v>
      </c>
      <c r="L36" s="77"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0.15659978906250002</v>
      </c>
      <c r="M36" s="76"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2.0879971875000004E-2</v>
      </c>
    </row>
    <row r="37" spans="1:13" x14ac:dyDescent="0.25">
      <c r="A37" s="77"/>
      <c r="B37" s="156"/>
      <c r="C37" s="120"/>
      <c r="D37" s="114"/>
      <c r="E37" s="148" t="str">
        <f>IFERROR(IF(D37="No CAS","",INDEX('DEQ Pollutant List'!$B$7:$B$611,MATCH('5. Pollutant Emissions - MB'!D37,'DEQ Pollutant List'!$A$7:$A$611,0))),"")</f>
        <v/>
      </c>
      <c r="F37" s="118"/>
      <c r="G37" s="166"/>
      <c r="H37" s="159"/>
      <c r="I37" s="159"/>
      <c r="J37" s="168"/>
      <c r="K37" s="84"/>
      <c r="L37" s="77"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76"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x14ac:dyDescent="0.25">
      <c r="A38" s="77"/>
      <c r="B38" s="156"/>
      <c r="C38" s="120"/>
      <c r="D38" s="114"/>
      <c r="E38" s="148" t="str">
        <f>IFERROR(IF(D38="No CAS","",INDEX('DEQ Pollutant List'!$B$7:$B$611,MATCH('5. Pollutant Emissions - MB'!D38,'DEQ Pollutant List'!$A$7:$A$611,0))),"")</f>
        <v/>
      </c>
      <c r="F38" s="118"/>
      <c r="G38" s="166"/>
      <c r="H38" s="159"/>
      <c r="I38" s="159"/>
      <c r="J38" s="168"/>
      <c r="K38" s="84"/>
      <c r="L38" s="77"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76"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x14ac:dyDescent="0.25">
      <c r="A39" s="77"/>
      <c r="B39" s="156"/>
      <c r="C39" s="120"/>
      <c r="D39" s="114"/>
      <c r="E39" s="148" t="str">
        <f>IFERROR(IF(D39="No CAS","",INDEX('DEQ Pollutant List'!$B$7:$B$611,MATCH('5. Pollutant Emissions - MB'!D39,'DEQ Pollutant List'!$A$7:$A$611,0))),"")</f>
        <v/>
      </c>
      <c r="F39" s="118"/>
      <c r="G39" s="166"/>
      <c r="H39" s="159"/>
      <c r="I39" s="159"/>
      <c r="J39" s="168"/>
      <c r="K39" s="84"/>
      <c r="L39" s="77"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0</v>
      </c>
      <c r="M39" s="76"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0</v>
      </c>
    </row>
    <row r="40" spans="1:13" x14ac:dyDescent="0.25">
      <c r="A40" s="77"/>
      <c r="B40" s="156"/>
      <c r="C40" s="120"/>
      <c r="D40" s="114"/>
      <c r="E40" s="148" t="str">
        <f>IFERROR(IF(D40="No CAS","",INDEX('DEQ Pollutant List'!$B$7:$B$611,MATCH('5. Pollutant Emissions - MB'!D40,'DEQ Pollutant List'!$A$7:$A$611,0))),"")</f>
        <v/>
      </c>
      <c r="F40" s="118"/>
      <c r="G40" s="166"/>
      <c r="H40" s="159"/>
      <c r="I40" s="159"/>
      <c r="J40" s="168"/>
      <c r="K40" s="84"/>
      <c r="L40" s="77"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0</v>
      </c>
      <c r="M40" s="76"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0</v>
      </c>
    </row>
    <row r="41" spans="1:13" x14ac:dyDescent="0.25">
      <c r="A41" s="77"/>
      <c r="B41" s="156"/>
      <c r="C41" s="120"/>
      <c r="D41" s="114"/>
      <c r="E41" s="148" t="str">
        <f>IFERROR(IF(D41="No CAS","",INDEX('DEQ Pollutant List'!$B$7:$B$611,MATCH('5. Pollutant Emissions - MB'!D41,'DEQ Pollutant List'!$A$7:$A$611,0))),"")</f>
        <v/>
      </c>
      <c r="F41" s="118"/>
      <c r="G41" s="166"/>
      <c r="H41" s="159"/>
      <c r="I41" s="159"/>
      <c r="J41" s="168"/>
      <c r="K41" s="84"/>
      <c r="L41" s="77"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0</v>
      </c>
      <c r="M41" s="76"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0</v>
      </c>
    </row>
    <row r="42" spans="1:13" x14ac:dyDescent="0.25">
      <c r="A42" s="77"/>
      <c r="B42" s="156"/>
      <c r="C42" s="120"/>
      <c r="D42" s="114"/>
      <c r="E42" s="148" t="str">
        <f>IFERROR(IF(D42="No CAS","",INDEX('DEQ Pollutant List'!$B$7:$B$611,MATCH('5. Pollutant Emissions - MB'!D42,'DEQ Pollutant List'!$A$7:$A$611,0))),"")</f>
        <v/>
      </c>
      <c r="F42" s="118"/>
      <c r="G42" s="166"/>
      <c r="H42" s="159"/>
      <c r="I42" s="159"/>
      <c r="J42" s="168"/>
      <c r="K42" s="84"/>
      <c r="L42" s="77"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76"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x14ac:dyDescent="0.25">
      <c r="A43" s="77"/>
      <c r="B43" s="156"/>
      <c r="C43" s="120"/>
      <c r="D43" s="114"/>
      <c r="E43" s="148" t="str">
        <f>IFERROR(IF(D43="No CAS","",INDEX('DEQ Pollutant List'!$B$7:$B$611,MATCH('5. Pollutant Emissions - MB'!D43,'DEQ Pollutant List'!$A$7:$A$611,0))),"")</f>
        <v/>
      </c>
      <c r="F43" s="118"/>
      <c r="G43" s="166"/>
      <c r="H43" s="159"/>
      <c r="I43" s="159"/>
      <c r="J43" s="168"/>
      <c r="K43" s="84"/>
      <c r="L43" s="77"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76"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x14ac:dyDescent="0.25">
      <c r="A44" s="77"/>
      <c r="B44" s="156"/>
      <c r="C44" s="120"/>
      <c r="D44" s="114"/>
      <c r="E44" s="148" t="str">
        <f>IFERROR(IF(D44="No CAS","",INDEX('DEQ Pollutant List'!$B$7:$B$611,MATCH('5. Pollutant Emissions - MB'!D44,'DEQ Pollutant List'!$A$7:$A$611,0))),"")</f>
        <v/>
      </c>
      <c r="F44" s="118"/>
      <c r="G44" s="166"/>
      <c r="H44" s="159"/>
      <c r="I44" s="159"/>
      <c r="J44" s="168"/>
      <c r="K44" s="84"/>
      <c r="L44" s="77"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0</v>
      </c>
      <c r="M44" s="76"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x14ac:dyDescent="0.25">
      <c r="A45" s="77"/>
      <c r="B45" s="156"/>
      <c r="C45" s="120"/>
      <c r="D45" s="114"/>
      <c r="E45" s="148" t="str">
        <f>IFERROR(IF(D45="No CAS","",INDEX('DEQ Pollutant List'!$B$7:$B$611,MATCH('5. Pollutant Emissions - MB'!D45,'DEQ Pollutant List'!$A$7:$A$611,0))),"")</f>
        <v/>
      </c>
      <c r="F45" s="118"/>
      <c r="G45" s="166"/>
      <c r="H45" s="159"/>
      <c r="I45" s="159"/>
      <c r="J45" s="168"/>
      <c r="K45" s="84"/>
      <c r="L45" s="77"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0</v>
      </c>
      <c r="M45" s="76"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x14ac:dyDescent="0.25">
      <c r="A46" s="77"/>
      <c r="B46" s="156"/>
      <c r="C46" s="120"/>
      <c r="D46" s="114"/>
      <c r="E46" s="148" t="str">
        <f>IFERROR(IF(D46="No CAS","",INDEX('DEQ Pollutant List'!$B$7:$B$611,MATCH('5. Pollutant Emissions - MB'!D46,'DEQ Pollutant List'!$A$7:$A$611,0))),"")</f>
        <v/>
      </c>
      <c r="F46" s="118"/>
      <c r="G46" s="166"/>
      <c r="H46" s="159"/>
      <c r="I46" s="159"/>
      <c r="J46" s="168"/>
      <c r="K46" s="84"/>
      <c r="L46" s="77"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0</v>
      </c>
      <c r="M46" s="76"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x14ac:dyDescent="0.25">
      <c r="A47" s="77"/>
      <c r="B47" s="156"/>
      <c r="C47" s="120"/>
      <c r="D47" s="114"/>
      <c r="E47" s="148" t="str">
        <f>IFERROR(IF(D47="No CAS","",INDEX('DEQ Pollutant List'!$B$7:$B$611,MATCH('5. Pollutant Emissions - MB'!D47,'DEQ Pollutant List'!$A$7:$A$611,0))),"")</f>
        <v/>
      </c>
      <c r="F47" s="118"/>
      <c r="G47" s="166"/>
      <c r="H47" s="159"/>
      <c r="I47" s="159"/>
      <c r="J47" s="168"/>
      <c r="K47" s="84"/>
      <c r="L47" s="77"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0</v>
      </c>
      <c r="M47" s="76"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x14ac:dyDescent="0.25">
      <c r="A48" s="77"/>
      <c r="B48" s="156"/>
      <c r="C48" s="120"/>
      <c r="D48" s="114"/>
      <c r="E48" s="148" t="str">
        <f>IFERROR(IF(D48="No CAS","",INDEX('DEQ Pollutant List'!$B$7:$B$611,MATCH('5. Pollutant Emissions - MB'!D48,'DEQ Pollutant List'!$A$7:$A$611,0))),"")</f>
        <v/>
      </c>
      <c r="F48" s="118"/>
      <c r="G48" s="166"/>
      <c r="H48" s="159"/>
      <c r="I48" s="159"/>
      <c r="J48" s="168"/>
      <c r="K48" s="84"/>
      <c r="L48" s="77"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v>
      </c>
      <c r="M48" s="76"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x14ac:dyDescent="0.25">
      <c r="A49" s="77"/>
      <c r="B49" s="156"/>
      <c r="C49" s="120"/>
      <c r="D49" s="114"/>
      <c r="E49" s="148" t="str">
        <f>IFERROR(IF(D49="No CAS","",INDEX('DEQ Pollutant List'!$B$7:$B$611,MATCH('5. Pollutant Emissions - MB'!D49,'DEQ Pollutant List'!$A$7:$A$611,0))),"")</f>
        <v/>
      </c>
      <c r="F49" s="118"/>
      <c r="G49" s="166"/>
      <c r="H49" s="159"/>
      <c r="I49" s="159"/>
      <c r="J49" s="168"/>
      <c r="K49" s="84"/>
      <c r="L49" s="77"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76"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x14ac:dyDescent="0.25">
      <c r="A50" s="77"/>
      <c r="B50" s="156"/>
      <c r="C50" s="120"/>
      <c r="D50" s="114"/>
      <c r="E50" s="148" t="str">
        <f>IFERROR(IF(D50="No CAS","",INDEX('DEQ Pollutant List'!$B$7:$B$611,MATCH('5. Pollutant Emissions - MB'!D50,'DEQ Pollutant List'!$A$7:$A$611,0))),"")</f>
        <v/>
      </c>
      <c r="F50" s="118"/>
      <c r="G50" s="166"/>
      <c r="H50" s="159"/>
      <c r="I50" s="159"/>
      <c r="J50" s="168"/>
      <c r="K50" s="84"/>
      <c r="L50" s="77"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76"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x14ac:dyDescent="0.25">
      <c r="A51" s="77"/>
      <c r="B51" s="156"/>
      <c r="C51" s="120"/>
      <c r="D51" s="114"/>
      <c r="E51" s="148" t="str">
        <f>IFERROR(IF(D51="No CAS","",INDEX('DEQ Pollutant List'!$B$7:$B$611,MATCH('5. Pollutant Emissions - MB'!D51,'DEQ Pollutant List'!$A$7:$A$611,0))),"")</f>
        <v/>
      </c>
      <c r="F51" s="118"/>
      <c r="G51" s="166"/>
      <c r="H51" s="159"/>
      <c r="I51" s="159"/>
      <c r="J51" s="168"/>
      <c r="K51" s="84"/>
      <c r="L51" s="77"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0</v>
      </c>
      <c r="M51" s="76"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x14ac:dyDescent="0.25">
      <c r="A52" s="77"/>
      <c r="B52" s="156"/>
      <c r="C52" s="120"/>
      <c r="D52" s="114"/>
      <c r="E52" s="148" t="str">
        <f>IFERROR(IF(D52="No CAS","",INDEX('DEQ Pollutant List'!$B$7:$B$611,MATCH('5. Pollutant Emissions - MB'!D52,'DEQ Pollutant List'!$A$7:$A$611,0))),"")</f>
        <v/>
      </c>
      <c r="F52" s="118"/>
      <c r="G52" s="166"/>
      <c r="H52" s="159"/>
      <c r="I52" s="159"/>
      <c r="J52" s="168"/>
      <c r="K52" s="84"/>
      <c r="L52" s="77"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0</v>
      </c>
      <c r="M52" s="76"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x14ac:dyDescent="0.25">
      <c r="A53" s="77"/>
      <c r="B53" s="156"/>
      <c r="C53" s="120"/>
      <c r="D53" s="114"/>
      <c r="E53" s="148" t="str">
        <f>IFERROR(IF(D53="No CAS","",INDEX('DEQ Pollutant List'!$B$7:$B$611,MATCH('5. Pollutant Emissions - MB'!D53,'DEQ Pollutant List'!$A$7:$A$611,0))),"")</f>
        <v/>
      </c>
      <c r="F53" s="118"/>
      <c r="G53" s="166"/>
      <c r="H53" s="159"/>
      <c r="I53" s="159"/>
      <c r="J53" s="168"/>
      <c r="K53" s="84"/>
      <c r="L53" s="77"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0</v>
      </c>
      <c r="M53" s="76"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x14ac:dyDescent="0.25">
      <c r="A54" s="77"/>
      <c r="B54" s="156"/>
      <c r="C54" s="120"/>
      <c r="D54" s="114"/>
      <c r="E54" s="148" t="str">
        <f>IFERROR(IF(D54="No CAS","",INDEX('DEQ Pollutant List'!$B$7:$B$611,MATCH('5. Pollutant Emissions - MB'!D54,'DEQ Pollutant List'!$A$7:$A$611,0))),"")</f>
        <v/>
      </c>
      <c r="F54" s="118"/>
      <c r="G54" s="166"/>
      <c r="H54" s="159"/>
      <c r="I54" s="159"/>
      <c r="J54" s="168"/>
      <c r="K54" s="84"/>
      <c r="L54" s="77"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0</v>
      </c>
      <c r="M54" s="76"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x14ac:dyDescent="0.25">
      <c r="A55" s="77"/>
      <c r="B55" s="156"/>
      <c r="C55" s="120"/>
      <c r="D55" s="114"/>
      <c r="E55" s="148" t="str">
        <f>IFERROR(IF(D55="No CAS","",INDEX('DEQ Pollutant List'!$B$7:$B$611,MATCH('5. Pollutant Emissions - MB'!D55,'DEQ Pollutant List'!$A$7:$A$611,0))),"")</f>
        <v/>
      </c>
      <c r="F55" s="118"/>
      <c r="G55" s="166"/>
      <c r="H55" s="159"/>
      <c r="I55" s="159"/>
      <c r="J55" s="168"/>
      <c r="K55" s="84"/>
      <c r="L55" s="77"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0</v>
      </c>
      <c r="M55" s="76"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x14ac:dyDescent="0.25">
      <c r="A56" s="77"/>
      <c r="B56" s="156"/>
      <c r="C56" s="120"/>
      <c r="D56" s="114"/>
      <c r="E56" s="148" t="str">
        <f>IFERROR(IF(D56="No CAS","",INDEX('DEQ Pollutant List'!$B$7:$B$611,MATCH('5. Pollutant Emissions - MB'!D56,'DEQ Pollutant List'!$A$7:$A$611,0))),"")</f>
        <v/>
      </c>
      <c r="F56" s="118"/>
      <c r="G56" s="166"/>
      <c r="H56" s="159"/>
      <c r="I56" s="159"/>
      <c r="J56" s="168"/>
      <c r="K56" s="84"/>
      <c r="L56" s="77"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0</v>
      </c>
      <c r="M56" s="76"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x14ac:dyDescent="0.25">
      <c r="A57" s="77"/>
      <c r="B57" s="156"/>
      <c r="C57" s="120"/>
      <c r="D57" s="114"/>
      <c r="E57" s="148" t="str">
        <f>IFERROR(IF(D57="No CAS","",INDEX('DEQ Pollutant List'!$B$7:$B$611,MATCH('5. Pollutant Emissions - MB'!D57,'DEQ Pollutant List'!$A$7:$A$611,0))),"")</f>
        <v/>
      </c>
      <c r="F57" s="118"/>
      <c r="G57" s="166"/>
      <c r="H57" s="159"/>
      <c r="I57" s="159"/>
      <c r="J57" s="168"/>
      <c r="K57" s="84"/>
      <c r="L57" s="77" cm="1">
        <f t="array" ref="L57">IFERROR(IF(ISBLANK($B57),_xlfn.XLOOKUP($A57&amp;$C57,'4. TEUs &amp; Activities- MB'!$A$9:$A$194&amp;'4. TEUs &amp; Activities- MB'!$E$9:$E$194,'4. TEUs &amp; Activities- MB'!$V$9:$V$194),_xlfn.XLOOKUP($B57&amp;$C57,'4. TEUs &amp; Activities- MB'!$B$9:$B$194&amp;'4. TEUs &amp; Activities- MB'!$E$9:$E$194,'4. TEUs &amp; Activities- MB'!$V$9:$V$194))*$F57*IF(ISBLANK($G57),1,$G57)*IF(ISBLANK($H57),1,(1-$H57))*IF(ISBLANK($I57),1,(1-$I57))*IF(ISBLANK($J57),1,(1-$J57)),"REVIEW")</f>
        <v>0</v>
      </c>
      <c r="M57" s="76" cm="1">
        <f t="array" ref="M57">IFERROR(IF(ISBLANK($B57),_xlfn.XLOOKUP($A57&amp;$C57,'4. TEUs &amp; Activities- MB'!$A$9:$A$194&amp;'4. TEUs &amp; Activities- MB'!$E$9:$E$194,'4. TEUs &amp; Activities- MB'!$W$9:$W$194),_xlfn.XLOOKUP($B57&amp;$C57,'4. TEUs &amp; Activities- MB'!$B$9:$B$194&amp;'4. TEUs &amp; Activities- MB'!$E$9:$E$194,'4. TEUs &amp; Activities- MB'!$W$9:$W$194))*$F57*IF(ISBLANK($G57),1,$G57)*IF(ISBLANK($H57),1,(1-$H57))*IF(ISBLANK($I57),1,(1-$I57))*IF(ISBLANK($J57),1,(1-$J57)),"REVIEW")</f>
        <v>0</v>
      </c>
    </row>
    <row r="58" spans="1:13" x14ac:dyDescent="0.25">
      <c r="A58" s="77"/>
      <c r="B58" s="156"/>
      <c r="C58" s="120"/>
      <c r="D58" s="114"/>
      <c r="E58" s="148" t="str">
        <f>IFERROR(IF(D58="No CAS","",INDEX('DEQ Pollutant List'!$B$7:$B$611,MATCH('5. Pollutant Emissions - MB'!D58,'DEQ Pollutant List'!$A$7:$A$611,0))),"")</f>
        <v/>
      </c>
      <c r="F58" s="118"/>
      <c r="G58" s="166"/>
      <c r="H58" s="159"/>
      <c r="I58" s="159"/>
      <c r="J58" s="168"/>
      <c r="K58" s="84"/>
      <c r="L58" s="77" cm="1">
        <f t="array" ref="L58">IFERROR(IF(ISBLANK($B58),_xlfn.XLOOKUP($A58&amp;$C58,'4. TEUs &amp; Activities- MB'!$A$9:$A$194&amp;'4. TEUs &amp; Activities- MB'!$E$9:$E$194,'4. TEUs &amp; Activities- MB'!$V$9:$V$194),_xlfn.XLOOKUP($B58&amp;$C58,'4. TEUs &amp; Activities- MB'!$B$9:$B$194&amp;'4. TEUs &amp; Activities- MB'!$E$9:$E$194,'4. TEUs &amp; Activities- MB'!$V$9:$V$194))*$F58*IF(ISBLANK($G58),1,$G58)*IF(ISBLANK($H58),1,(1-$H58))*IF(ISBLANK($I58),1,(1-$I58))*IF(ISBLANK($J58),1,(1-$J58)),"REVIEW")</f>
        <v>0</v>
      </c>
      <c r="M58" s="76" cm="1">
        <f t="array" ref="M58">IFERROR(IF(ISBLANK($B58),_xlfn.XLOOKUP($A58&amp;$C58,'4. TEUs &amp; Activities- MB'!$A$9:$A$194&amp;'4. TEUs &amp; Activities- MB'!$E$9:$E$194,'4. TEUs &amp; Activities- MB'!$W$9:$W$194),_xlfn.XLOOKUP($B58&amp;$C58,'4. TEUs &amp; Activities- MB'!$B$9:$B$194&amp;'4. TEUs &amp; Activities- MB'!$E$9:$E$194,'4. TEUs &amp; Activities- MB'!$W$9:$W$194))*$F58*IF(ISBLANK($G58),1,$G58)*IF(ISBLANK($H58),1,(1-$H58))*IF(ISBLANK($I58),1,(1-$I58))*IF(ISBLANK($J58),1,(1-$J58)),"REVIEW")</f>
        <v>0</v>
      </c>
    </row>
    <row r="59" spans="1:13" x14ac:dyDescent="0.25">
      <c r="A59" s="77"/>
      <c r="B59" s="156"/>
      <c r="C59" s="120"/>
      <c r="D59" s="114"/>
      <c r="E59" s="148" t="str">
        <f>IFERROR(IF(D59="No CAS","",INDEX('DEQ Pollutant List'!$B$7:$B$611,MATCH('5. Pollutant Emissions - MB'!D59,'DEQ Pollutant List'!$A$7:$A$611,0))),"")</f>
        <v/>
      </c>
      <c r="F59" s="118"/>
      <c r="G59" s="166"/>
      <c r="H59" s="159"/>
      <c r="I59" s="159"/>
      <c r="J59" s="168"/>
      <c r="K59" s="84"/>
      <c r="L59" s="77"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0</v>
      </c>
      <c r="M59" s="76"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v>
      </c>
    </row>
    <row r="60" spans="1:13" x14ac:dyDescent="0.25">
      <c r="A60" s="77"/>
      <c r="B60" s="156"/>
      <c r="C60" s="120"/>
      <c r="D60" s="114"/>
      <c r="E60" s="148" t="str">
        <f>IFERROR(IF(D60="No CAS","",INDEX('DEQ Pollutant List'!$B$7:$B$611,MATCH('5. Pollutant Emissions - MB'!D60,'DEQ Pollutant List'!$A$7:$A$611,0))),"")</f>
        <v/>
      </c>
      <c r="F60" s="118"/>
      <c r="G60" s="166"/>
      <c r="H60" s="159"/>
      <c r="I60" s="159"/>
      <c r="J60" s="168"/>
      <c r="K60" s="84"/>
      <c r="L60" s="77"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v>
      </c>
      <c r="M60" s="76"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0</v>
      </c>
    </row>
    <row r="61" spans="1:13" x14ac:dyDescent="0.25">
      <c r="A61" s="77"/>
      <c r="B61" s="156"/>
      <c r="C61" s="120"/>
      <c r="D61" s="114"/>
      <c r="E61" s="148" t="str">
        <f>IFERROR(IF(D61="No CAS","",INDEX('DEQ Pollutant List'!$B$7:$B$611,MATCH('5. Pollutant Emissions - MB'!D61,'DEQ Pollutant List'!$A$7:$A$611,0))),"")</f>
        <v/>
      </c>
      <c r="F61" s="118"/>
      <c r="G61" s="166"/>
      <c r="H61" s="159"/>
      <c r="I61" s="159"/>
      <c r="J61" s="168"/>
      <c r="K61" s="84"/>
      <c r="L61" s="77"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0</v>
      </c>
      <c r="M61" s="76"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0</v>
      </c>
    </row>
    <row r="62" spans="1:13" x14ac:dyDescent="0.25">
      <c r="A62" s="77"/>
      <c r="B62" s="156"/>
      <c r="C62" s="120"/>
      <c r="D62" s="114"/>
      <c r="E62" s="148" t="str">
        <f>IFERROR(IF(D62="No CAS","",INDEX('DEQ Pollutant List'!$B$7:$B$611,MATCH('5. Pollutant Emissions - MB'!D62,'DEQ Pollutant List'!$A$7:$A$611,0))),"")</f>
        <v/>
      </c>
      <c r="F62" s="118"/>
      <c r="G62" s="166"/>
      <c r="H62" s="159"/>
      <c r="I62" s="159"/>
      <c r="J62" s="168"/>
      <c r="K62" s="84"/>
      <c r="L62" s="77"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0</v>
      </c>
      <c r="M62" s="76"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0</v>
      </c>
    </row>
    <row r="63" spans="1:13" x14ac:dyDescent="0.25">
      <c r="A63" s="77"/>
      <c r="B63" s="156"/>
      <c r="C63" s="120"/>
      <c r="D63" s="114"/>
      <c r="E63" s="148" t="str">
        <f>IFERROR(IF(D63="No CAS","",INDEX('DEQ Pollutant List'!$B$7:$B$611,MATCH('5. Pollutant Emissions - MB'!D63,'DEQ Pollutant List'!$A$7:$A$611,0))),"")</f>
        <v/>
      </c>
      <c r="F63" s="118"/>
      <c r="G63" s="166"/>
      <c r="H63" s="159"/>
      <c r="I63" s="159"/>
      <c r="J63" s="168"/>
      <c r="K63" s="84"/>
      <c r="L63" s="77"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0</v>
      </c>
      <c r="M63" s="76"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0</v>
      </c>
    </row>
    <row r="64" spans="1:13" x14ac:dyDescent="0.25">
      <c r="A64" s="77"/>
      <c r="B64" s="156"/>
      <c r="C64" s="120"/>
      <c r="D64" s="114"/>
      <c r="E64" s="148" t="str">
        <f>IFERROR(IF(D64="No CAS","",INDEX('DEQ Pollutant List'!$B$7:$B$611,MATCH('5. Pollutant Emissions - MB'!D64,'DEQ Pollutant List'!$A$7:$A$611,0))),"")</f>
        <v/>
      </c>
      <c r="F64" s="118"/>
      <c r="G64" s="166"/>
      <c r="H64" s="159"/>
      <c r="I64" s="159"/>
      <c r="J64" s="168"/>
      <c r="K64" s="84"/>
      <c r="L64" s="77"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v>
      </c>
      <c r="M64" s="76"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0</v>
      </c>
    </row>
    <row r="65" spans="1:13" x14ac:dyDescent="0.25">
      <c r="A65" s="77"/>
      <c r="B65" s="156"/>
      <c r="C65" s="120"/>
      <c r="D65" s="114"/>
      <c r="E65" s="148" t="str">
        <f>IFERROR(IF(D65="No CAS","",INDEX('DEQ Pollutant List'!$B$7:$B$611,MATCH('5. Pollutant Emissions - MB'!D65,'DEQ Pollutant List'!$A$7:$A$611,0))),"")</f>
        <v/>
      </c>
      <c r="F65" s="118"/>
      <c r="G65" s="166"/>
      <c r="H65" s="159"/>
      <c r="I65" s="159"/>
      <c r="J65" s="168"/>
      <c r="K65" s="84"/>
      <c r="L65" s="77"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v>
      </c>
      <c r="M65" s="76"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0</v>
      </c>
    </row>
    <row r="66" spans="1:13" x14ac:dyDescent="0.25">
      <c r="A66" s="77"/>
      <c r="B66" s="156"/>
      <c r="C66" s="120"/>
      <c r="D66" s="114"/>
      <c r="E66" s="148" t="str">
        <f>IFERROR(IF(D66="No CAS","",INDEX('DEQ Pollutant List'!$B$7:$B$611,MATCH('5. Pollutant Emissions - MB'!D66,'DEQ Pollutant List'!$A$7:$A$611,0))),"")</f>
        <v/>
      </c>
      <c r="F66" s="118"/>
      <c r="G66" s="166"/>
      <c r="H66" s="159"/>
      <c r="I66" s="159"/>
      <c r="J66" s="168"/>
      <c r="K66" s="84"/>
      <c r="L66" s="77"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v>
      </c>
      <c r="M66" s="76"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0</v>
      </c>
    </row>
    <row r="67" spans="1:13" x14ac:dyDescent="0.25">
      <c r="A67" s="77"/>
      <c r="B67" s="156"/>
      <c r="C67" s="120"/>
      <c r="D67" s="114"/>
      <c r="E67" s="148" t="str">
        <f>IFERROR(IF(D67="No CAS","",INDEX('DEQ Pollutant List'!$B$7:$B$611,MATCH('5. Pollutant Emissions - MB'!D67,'DEQ Pollutant List'!$A$7:$A$611,0))),"")</f>
        <v/>
      </c>
      <c r="F67" s="118"/>
      <c r="G67" s="166"/>
      <c r="H67" s="159"/>
      <c r="I67" s="159"/>
      <c r="J67" s="168"/>
      <c r="K67" s="84"/>
      <c r="L67" s="77"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v>
      </c>
      <c r="M67" s="76"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0</v>
      </c>
    </row>
    <row r="68" spans="1:13" x14ac:dyDescent="0.25">
      <c r="A68" s="77"/>
      <c r="B68" s="156"/>
      <c r="C68" s="120"/>
      <c r="D68" s="114"/>
      <c r="E68" s="148" t="str">
        <f>IFERROR(IF(D68="No CAS","",INDEX('DEQ Pollutant List'!$B$7:$B$611,MATCH('5. Pollutant Emissions - MB'!D68,'DEQ Pollutant List'!$A$7:$A$611,0))),"")</f>
        <v/>
      </c>
      <c r="F68" s="118"/>
      <c r="G68" s="166"/>
      <c r="H68" s="159"/>
      <c r="I68" s="159"/>
      <c r="J68" s="168"/>
      <c r="K68" s="84"/>
      <c r="L68" s="77"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0</v>
      </c>
      <c r="M68" s="76"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0</v>
      </c>
    </row>
    <row r="69" spans="1:13" x14ac:dyDescent="0.25">
      <c r="A69" s="77"/>
      <c r="B69" s="156"/>
      <c r="C69" s="120"/>
      <c r="D69" s="114"/>
      <c r="E69" s="148" t="str">
        <f>IFERROR(IF(D69="No CAS","",INDEX('DEQ Pollutant List'!$B$7:$B$611,MATCH('5. Pollutant Emissions - MB'!D69,'DEQ Pollutant List'!$A$7:$A$611,0))),"")</f>
        <v/>
      </c>
      <c r="F69" s="118"/>
      <c r="G69" s="166"/>
      <c r="H69" s="159"/>
      <c r="I69" s="159"/>
      <c r="J69" s="168"/>
      <c r="K69" s="84"/>
      <c r="L69" s="77"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v>
      </c>
      <c r="M69" s="76"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0</v>
      </c>
    </row>
    <row r="70" spans="1:13" x14ac:dyDescent="0.25">
      <c r="A70" s="77"/>
      <c r="B70" s="156"/>
      <c r="C70" s="120"/>
      <c r="D70" s="114"/>
      <c r="E70" s="148" t="str">
        <f>IFERROR(IF(D70="No CAS","",INDEX('DEQ Pollutant List'!$B$7:$B$611,MATCH('5. Pollutant Emissions - MB'!D70,'DEQ Pollutant List'!$A$7:$A$611,0))),"")</f>
        <v/>
      </c>
      <c r="F70" s="118"/>
      <c r="G70" s="166"/>
      <c r="H70" s="159"/>
      <c r="I70" s="159"/>
      <c r="J70" s="168"/>
      <c r="K70" s="84"/>
      <c r="L70" s="77"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v>
      </c>
      <c r="M70" s="76"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0</v>
      </c>
    </row>
    <row r="71" spans="1:13" x14ac:dyDescent="0.25">
      <c r="A71" s="77"/>
      <c r="B71" s="156"/>
      <c r="C71" s="120"/>
      <c r="D71" s="114"/>
      <c r="E71" s="148" t="str">
        <f>IFERROR(IF(D71="No CAS","",INDEX('DEQ Pollutant List'!$B$7:$B$611,MATCH('5. Pollutant Emissions - MB'!D71,'DEQ Pollutant List'!$A$7:$A$611,0))),"")</f>
        <v/>
      </c>
      <c r="F71" s="118"/>
      <c r="G71" s="166"/>
      <c r="H71" s="159"/>
      <c r="I71" s="159"/>
      <c r="J71" s="168"/>
      <c r="K71" s="84"/>
      <c r="L71" s="77"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0</v>
      </c>
      <c r="M71" s="76"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0</v>
      </c>
    </row>
    <row r="72" spans="1:13" x14ac:dyDescent="0.25">
      <c r="A72" s="77"/>
      <c r="B72" s="156"/>
      <c r="C72" s="120"/>
      <c r="D72" s="114"/>
      <c r="E72" s="148" t="str">
        <f>IFERROR(IF(D72="No CAS","",INDEX('DEQ Pollutant List'!$B$7:$B$611,MATCH('5. Pollutant Emissions - MB'!D72,'DEQ Pollutant List'!$A$7:$A$611,0))),"")</f>
        <v/>
      </c>
      <c r="F72" s="118"/>
      <c r="G72" s="166"/>
      <c r="H72" s="159"/>
      <c r="I72" s="159"/>
      <c r="J72" s="168"/>
      <c r="K72" s="84"/>
      <c r="L72" s="77"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v>
      </c>
      <c r="M72" s="76"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0</v>
      </c>
    </row>
    <row r="73" spans="1:13" x14ac:dyDescent="0.25">
      <c r="A73" s="77"/>
      <c r="B73" s="156"/>
      <c r="C73" s="120"/>
      <c r="D73" s="114"/>
      <c r="E73" s="148" t="str">
        <f>IFERROR(IF(D73="No CAS","",INDEX('DEQ Pollutant List'!$B$7:$B$611,MATCH('5. Pollutant Emissions - MB'!D73,'DEQ Pollutant List'!$A$7:$A$611,0))),"")</f>
        <v/>
      </c>
      <c r="F73" s="118"/>
      <c r="G73" s="166"/>
      <c r="H73" s="159"/>
      <c r="I73" s="159"/>
      <c r="J73" s="168"/>
      <c r="K73" s="84"/>
      <c r="L73" s="77"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v>
      </c>
      <c r="M73" s="76"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0</v>
      </c>
    </row>
    <row r="74" spans="1:13" x14ac:dyDescent="0.25">
      <c r="A74" s="77"/>
      <c r="B74" s="156"/>
      <c r="C74" s="120"/>
      <c r="D74" s="114"/>
      <c r="E74" s="148" t="str">
        <f>IFERROR(IF(D74="No CAS","",INDEX('DEQ Pollutant List'!$B$7:$B$611,MATCH('5. Pollutant Emissions - MB'!D74,'DEQ Pollutant List'!$A$7:$A$611,0))),"")</f>
        <v/>
      </c>
      <c r="F74" s="118"/>
      <c r="G74" s="166"/>
      <c r="H74" s="159"/>
      <c r="I74" s="159"/>
      <c r="J74" s="168"/>
      <c r="K74" s="84"/>
      <c r="L74" s="77"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0</v>
      </c>
      <c r="M74" s="76"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0</v>
      </c>
    </row>
    <row r="75" spans="1:13" x14ac:dyDescent="0.25">
      <c r="A75" s="77"/>
      <c r="B75" s="156"/>
      <c r="C75" s="120"/>
      <c r="D75" s="114"/>
      <c r="E75" s="148" t="str">
        <f>IFERROR(IF(D75="No CAS","",INDEX('DEQ Pollutant List'!$B$7:$B$611,MATCH('5. Pollutant Emissions - MB'!D75,'DEQ Pollutant List'!$A$7:$A$611,0))),"")</f>
        <v/>
      </c>
      <c r="F75" s="118"/>
      <c r="G75" s="166"/>
      <c r="H75" s="159"/>
      <c r="I75" s="159"/>
      <c r="J75" s="168"/>
      <c r="K75" s="84"/>
      <c r="L75" s="77"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0</v>
      </c>
      <c r="M75" s="76"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0</v>
      </c>
    </row>
    <row r="76" spans="1:13" x14ac:dyDescent="0.25">
      <c r="A76" s="77"/>
      <c r="B76" s="156"/>
      <c r="C76" s="120"/>
      <c r="D76" s="114"/>
      <c r="E76" s="148" t="str">
        <f>IFERROR(IF(D76="No CAS","",INDEX('DEQ Pollutant List'!$B$7:$B$611,MATCH('5. Pollutant Emissions - MB'!D76,'DEQ Pollutant List'!$A$7:$A$611,0))),"")</f>
        <v/>
      </c>
      <c r="F76" s="118"/>
      <c r="G76" s="166"/>
      <c r="H76" s="159"/>
      <c r="I76" s="159"/>
      <c r="J76" s="168"/>
      <c r="K76" s="84"/>
      <c r="L76" s="77"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0</v>
      </c>
      <c r="M76" s="76"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v>
      </c>
    </row>
    <row r="77" spans="1:13" x14ac:dyDescent="0.25">
      <c r="A77" s="77"/>
      <c r="B77" s="156"/>
      <c r="C77" s="120"/>
      <c r="D77" s="114"/>
      <c r="E77" s="148" t="str">
        <f>IFERROR(IF(D77="No CAS","",INDEX('DEQ Pollutant List'!$B$7:$B$611,MATCH('5. Pollutant Emissions - MB'!D77,'DEQ Pollutant List'!$A$7:$A$611,0))),"")</f>
        <v/>
      </c>
      <c r="F77" s="118"/>
      <c r="G77" s="166"/>
      <c r="H77" s="159"/>
      <c r="I77" s="159"/>
      <c r="J77" s="168"/>
      <c r="K77" s="84"/>
      <c r="L77" s="77"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0</v>
      </c>
      <c r="M77" s="76"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0</v>
      </c>
    </row>
    <row r="78" spans="1:13" x14ac:dyDescent="0.25">
      <c r="A78" s="77"/>
      <c r="B78" s="156"/>
      <c r="C78" s="120"/>
      <c r="D78" s="114"/>
      <c r="E78" s="148" t="str">
        <f>IFERROR(IF(D78="No CAS","",INDEX('DEQ Pollutant List'!$B$7:$B$611,MATCH('5. Pollutant Emissions - MB'!D78,'DEQ Pollutant List'!$A$7:$A$611,0))),"")</f>
        <v/>
      </c>
      <c r="F78" s="118"/>
      <c r="G78" s="166"/>
      <c r="H78" s="159"/>
      <c r="I78" s="159"/>
      <c r="J78" s="168"/>
      <c r="K78" s="84"/>
      <c r="L78" s="77"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0</v>
      </c>
      <c r="M78" s="76"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0</v>
      </c>
    </row>
    <row r="79" spans="1:13" x14ac:dyDescent="0.25">
      <c r="A79" s="77"/>
      <c r="B79" s="156"/>
      <c r="C79" s="120"/>
      <c r="D79" s="114"/>
      <c r="E79" s="148" t="str">
        <f>IFERROR(IF(D79="No CAS","",INDEX('DEQ Pollutant List'!$B$7:$B$611,MATCH('5. Pollutant Emissions - MB'!D79,'DEQ Pollutant List'!$A$7:$A$611,0))),"")</f>
        <v/>
      </c>
      <c r="F79" s="118"/>
      <c r="G79" s="166"/>
      <c r="H79" s="159"/>
      <c r="I79" s="159"/>
      <c r="J79" s="168"/>
      <c r="K79" s="84"/>
      <c r="L79" s="77"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0</v>
      </c>
      <c r="M79" s="76"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0</v>
      </c>
    </row>
    <row r="80" spans="1:13" x14ac:dyDescent="0.25">
      <c r="A80" s="77"/>
      <c r="B80" s="156"/>
      <c r="C80" s="120"/>
      <c r="D80" s="114"/>
      <c r="E80" s="148" t="str">
        <f>IFERROR(IF(D80="No CAS","",INDEX('DEQ Pollutant List'!$B$7:$B$611,MATCH('5. Pollutant Emissions - MB'!D80,'DEQ Pollutant List'!$A$7:$A$611,0))),"")</f>
        <v/>
      </c>
      <c r="F80" s="118"/>
      <c r="G80" s="166"/>
      <c r="H80" s="159"/>
      <c r="I80" s="159"/>
      <c r="J80" s="168"/>
      <c r="K80" s="84"/>
      <c r="L80" s="77"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0</v>
      </c>
      <c r="M80" s="76"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0</v>
      </c>
    </row>
    <row r="81" spans="1:13" x14ac:dyDescent="0.25">
      <c r="A81" s="77"/>
      <c r="B81" s="156"/>
      <c r="C81" s="120"/>
      <c r="D81" s="114"/>
      <c r="E81" s="148" t="str">
        <f>IFERROR(IF(D81="No CAS","",INDEX('DEQ Pollutant List'!$B$7:$B$611,MATCH('5. Pollutant Emissions - MB'!D81,'DEQ Pollutant List'!$A$7:$A$611,0))),"")</f>
        <v/>
      </c>
      <c r="F81" s="118"/>
      <c r="G81" s="166"/>
      <c r="H81" s="159"/>
      <c r="I81" s="159"/>
      <c r="J81" s="168"/>
      <c r="K81" s="84"/>
      <c r="L81" s="77"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0</v>
      </c>
      <c r="M81" s="76"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0</v>
      </c>
    </row>
    <row r="82" spans="1:13" x14ac:dyDescent="0.25">
      <c r="A82" s="77"/>
      <c r="B82" s="156"/>
      <c r="C82" s="120"/>
      <c r="D82" s="114"/>
      <c r="E82" s="148" t="str">
        <f>IFERROR(IF(D82="No CAS","",INDEX('DEQ Pollutant List'!$B$7:$B$611,MATCH('5. Pollutant Emissions - MB'!D82,'DEQ Pollutant List'!$A$7:$A$611,0))),"")</f>
        <v/>
      </c>
      <c r="F82" s="118"/>
      <c r="G82" s="166"/>
      <c r="H82" s="159"/>
      <c r="I82" s="159"/>
      <c r="J82" s="168"/>
      <c r="K82" s="84"/>
      <c r="L82" s="77"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0</v>
      </c>
      <c r="M82" s="76"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0</v>
      </c>
    </row>
    <row r="83" spans="1:13" x14ac:dyDescent="0.25">
      <c r="A83" s="77"/>
      <c r="B83" s="156"/>
      <c r="C83" s="120"/>
      <c r="D83" s="114"/>
      <c r="E83" s="148" t="str">
        <f>IFERROR(IF(D83="No CAS","",INDEX('DEQ Pollutant List'!$B$7:$B$611,MATCH('5. Pollutant Emissions - MB'!D83,'DEQ Pollutant List'!$A$7:$A$611,0))),"")</f>
        <v/>
      </c>
      <c r="F83" s="118"/>
      <c r="G83" s="166"/>
      <c r="H83" s="159"/>
      <c r="I83" s="159"/>
      <c r="J83" s="168"/>
      <c r="K83" s="84"/>
      <c r="L83" s="77"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v>
      </c>
      <c r="M83" s="76"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0</v>
      </c>
    </row>
    <row r="84" spans="1:13" x14ac:dyDescent="0.25">
      <c r="A84" s="77"/>
      <c r="B84" s="156"/>
      <c r="C84" s="120"/>
      <c r="D84" s="114"/>
      <c r="E84" s="148" t="str">
        <f>IFERROR(IF(D84="No CAS","",INDEX('DEQ Pollutant List'!$B$7:$B$611,MATCH('5. Pollutant Emissions - MB'!D84,'DEQ Pollutant List'!$A$7:$A$611,0))),"")</f>
        <v/>
      </c>
      <c r="F84" s="118"/>
      <c r="G84" s="166"/>
      <c r="H84" s="159"/>
      <c r="I84" s="159"/>
      <c r="J84" s="168"/>
      <c r="K84" s="84"/>
      <c r="L84" s="77"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0</v>
      </c>
      <c r="M84" s="76"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0</v>
      </c>
    </row>
    <row r="85" spans="1:13" x14ac:dyDescent="0.25">
      <c r="A85" s="77"/>
      <c r="B85" s="156"/>
      <c r="C85" s="120"/>
      <c r="D85" s="114"/>
      <c r="E85" s="148" t="str">
        <f>IFERROR(IF(D85="No CAS","",INDEX('DEQ Pollutant List'!$B$7:$B$611,MATCH('5. Pollutant Emissions - MB'!D85,'DEQ Pollutant List'!$A$7:$A$611,0))),"")</f>
        <v/>
      </c>
      <c r="F85" s="118"/>
      <c r="G85" s="166"/>
      <c r="H85" s="159"/>
      <c r="I85" s="159"/>
      <c r="J85" s="168"/>
      <c r="K85" s="84"/>
      <c r="L85" s="77"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v>
      </c>
      <c r="M85" s="76"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0</v>
      </c>
    </row>
    <row r="86" spans="1:13" x14ac:dyDescent="0.25">
      <c r="A86" s="77"/>
      <c r="B86" s="156"/>
      <c r="C86" s="120"/>
      <c r="D86" s="114"/>
      <c r="E86" s="148" t="str">
        <f>IFERROR(IF(D86="No CAS","",INDEX('DEQ Pollutant List'!$B$7:$B$611,MATCH('5. Pollutant Emissions - MB'!D86,'DEQ Pollutant List'!$A$7:$A$611,0))),"")</f>
        <v/>
      </c>
      <c r="F86" s="118"/>
      <c r="G86" s="166"/>
      <c r="H86" s="159"/>
      <c r="I86" s="159"/>
      <c r="J86" s="168"/>
      <c r="K86" s="84"/>
      <c r="L86" s="77"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0</v>
      </c>
      <c r="M86" s="76"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0</v>
      </c>
    </row>
    <row r="87" spans="1:13" x14ac:dyDescent="0.25">
      <c r="A87" s="77"/>
      <c r="B87" s="156"/>
      <c r="C87" s="120"/>
      <c r="D87" s="114"/>
      <c r="E87" s="148" t="str">
        <f>IFERROR(IF(D87="No CAS","",INDEX('DEQ Pollutant List'!$B$7:$B$611,MATCH('5. Pollutant Emissions - MB'!D87,'DEQ Pollutant List'!$A$7:$A$611,0))),"")</f>
        <v/>
      </c>
      <c r="F87" s="118"/>
      <c r="G87" s="166"/>
      <c r="H87" s="159"/>
      <c r="I87" s="159"/>
      <c r="J87" s="168"/>
      <c r="K87" s="84"/>
      <c r="L87" s="77"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0</v>
      </c>
      <c r="M87" s="76"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0</v>
      </c>
    </row>
    <row r="88" spans="1:13" x14ac:dyDescent="0.25">
      <c r="A88" s="77"/>
      <c r="B88" s="156"/>
      <c r="C88" s="120"/>
      <c r="D88" s="114"/>
      <c r="E88" s="148" t="str">
        <f>IFERROR(IF(D88="No CAS","",INDEX('DEQ Pollutant List'!$B$7:$B$611,MATCH('5. Pollutant Emissions - MB'!D88,'DEQ Pollutant List'!$A$7:$A$611,0))),"")</f>
        <v/>
      </c>
      <c r="F88" s="118"/>
      <c r="G88" s="166"/>
      <c r="H88" s="159"/>
      <c r="I88" s="159"/>
      <c r="J88" s="168"/>
      <c r="K88" s="84"/>
      <c r="L88" s="77"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v>
      </c>
      <c r="M88" s="76"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0</v>
      </c>
    </row>
    <row r="89" spans="1:13" x14ac:dyDescent="0.25">
      <c r="A89" s="77"/>
      <c r="B89" s="156"/>
      <c r="C89" s="120"/>
      <c r="D89" s="114"/>
      <c r="E89" s="148" t="str">
        <f>IFERROR(IF(D89="No CAS","",INDEX('DEQ Pollutant List'!$B$7:$B$611,MATCH('5. Pollutant Emissions - MB'!D89,'DEQ Pollutant List'!$A$7:$A$611,0))),"")</f>
        <v/>
      </c>
      <c r="F89" s="118"/>
      <c r="G89" s="166"/>
      <c r="H89" s="159"/>
      <c r="I89" s="159"/>
      <c r="J89" s="168"/>
      <c r="K89" s="84"/>
      <c r="L89" s="77"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0</v>
      </c>
      <c r="M89" s="76"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0</v>
      </c>
    </row>
    <row r="90" spans="1:13" x14ac:dyDescent="0.25">
      <c r="A90" s="77"/>
      <c r="B90" s="156"/>
      <c r="C90" s="120"/>
      <c r="D90" s="114"/>
      <c r="E90" s="148" t="str">
        <f>IFERROR(IF(D90="No CAS","",INDEX('DEQ Pollutant List'!$B$7:$B$611,MATCH('5. Pollutant Emissions - MB'!D90,'DEQ Pollutant List'!$A$7:$A$611,0))),"")</f>
        <v/>
      </c>
      <c r="F90" s="118"/>
      <c r="G90" s="166"/>
      <c r="H90" s="159"/>
      <c r="I90" s="159"/>
      <c r="J90" s="168"/>
      <c r="K90" s="84"/>
      <c r="L90" s="77"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v>
      </c>
      <c r="M90" s="76"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0</v>
      </c>
    </row>
    <row r="91" spans="1:13" x14ac:dyDescent="0.25">
      <c r="A91" s="77"/>
      <c r="B91" s="156"/>
      <c r="C91" s="120"/>
      <c r="D91" s="114"/>
      <c r="E91" s="148" t="str">
        <f>IFERROR(IF(D91="No CAS","",INDEX('DEQ Pollutant List'!$B$7:$B$611,MATCH('5. Pollutant Emissions - MB'!D91,'DEQ Pollutant List'!$A$7:$A$611,0))),"")</f>
        <v/>
      </c>
      <c r="F91" s="118"/>
      <c r="G91" s="166"/>
      <c r="H91" s="159"/>
      <c r="I91" s="159"/>
      <c r="J91" s="168"/>
      <c r="K91" s="84"/>
      <c r="L91" s="77"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0</v>
      </c>
      <c r="M91" s="76"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0</v>
      </c>
    </row>
    <row r="92" spans="1:13" x14ac:dyDescent="0.25">
      <c r="A92" s="77"/>
      <c r="B92" s="156"/>
      <c r="C92" s="120"/>
      <c r="D92" s="114"/>
      <c r="E92" s="148" t="str">
        <f>IFERROR(IF(D92="No CAS","",INDEX('DEQ Pollutant List'!$B$7:$B$611,MATCH('5. Pollutant Emissions - MB'!D92,'DEQ Pollutant List'!$A$7:$A$611,0))),"")</f>
        <v/>
      </c>
      <c r="F92" s="118"/>
      <c r="G92" s="166"/>
      <c r="H92" s="159"/>
      <c r="I92" s="159"/>
      <c r="J92" s="168"/>
      <c r="K92" s="84"/>
      <c r="L92" s="77"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v>
      </c>
      <c r="M92" s="76"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0</v>
      </c>
    </row>
    <row r="93" spans="1:13" x14ac:dyDescent="0.25">
      <c r="A93" s="77"/>
      <c r="B93" s="156"/>
      <c r="C93" s="120"/>
      <c r="D93" s="114"/>
      <c r="E93" s="148" t="str">
        <f>IFERROR(IF(D93="No CAS","",INDEX('DEQ Pollutant List'!$B$7:$B$611,MATCH('5. Pollutant Emissions - MB'!D93,'DEQ Pollutant List'!$A$7:$A$611,0))),"")</f>
        <v/>
      </c>
      <c r="F93" s="118"/>
      <c r="G93" s="166"/>
      <c r="H93" s="159"/>
      <c r="I93" s="159"/>
      <c r="J93" s="168"/>
      <c r="K93" s="84"/>
      <c r="L93" s="77"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v>
      </c>
      <c r="M93" s="76"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0</v>
      </c>
    </row>
    <row r="94" spans="1:13" x14ac:dyDescent="0.25">
      <c r="A94" s="77"/>
      <c r="B94" s="156"/>
      <c r="C94" s="120"/>
      <c r="D94" s="114"/>
      <c r="E94" s="148" t="str">
        <f>IFERROR(IF(D94="No CAS","",INDEX('DEQ Pollutant List'!$B$7:$B$611,MATCH('5. Pollutant Emissions - MB'!D94,'DEQ Pollutant List'!$A$7:$A$611,0))),"")</f>
        <v/>
      </c>
      <c r="F94" s="118"/>
      <c r="G94" s="166"/>
      <c r="H94" s="159"/>
      <c r="I94" s="159"/>
      <c r="J94" s="168"/>
      <c r="K94" s="84"/>
      <c r="L94" s="77"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0</v>
      </c>
      <c r="M94" s="76"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0</v>
      </c>
    </row>
    <row r="95" spans="1:13" x14ac:dyDescent="0.25">
      <c r="A95" s="77"/>
      <c r="B95" s="156"/>
      <c r="C95" s="120"/>
      <c r="D95" s="114"/>
      <c r="E95" s="148" t="str">
        <f>IFERROR(IF(D95="No CAS","",INDEX('DEQ Pollutant List'!$B$7:$B$611,MATCH('5. Pollutant Emissions - MB'!D95,'DEQ Pollutant List'!$A$7:$A$611,0))),"")</f>
        <v/>
      </c>
      <c r="F95" s="118"/>
      <c r="G95" s="166"/>
      <c r="H95" s="159"/>
      <c r="I95" s="159"/>
      <c r="J95" s="168"/>
      <c r="K95" s="84"/>
      <c r="L95" s="77"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v>
      </c>
      <c r="M95" s="76"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0</v>
      </c>
    </row>
    <row r="96" spans="1:13" x14ac:dyDescent="0.25">
      <c r="A96" s="77"/>
      <c r="B96" s="156"/>
      <c r="C96" s="120"/>
      <c r="D96" s="114"/>
      <c r="E96" s="148" t="str">
        <f>IFERROR(IF(D96="No CAS","",INDEX('DEQ Pollutant List'!$B$7:$B$611,MATCH('5. Pollutant Emissions - MB'!D96,'DEQ Pollutant List'!$A$7:$A$611,0))),"")</f>
        <v/>
      </c>
      <c r="F96" s="118"/>
      <c r="G96" s="166"/>
      <c r="H96" s="159"/>
      <c r="I96" s="159"/>
      <c r="J96" s="168"/>
      <c r="K96" s="84"/>
      <c r="L96" s="77"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0</v>
      </c>
      <c r="M96" s="76"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0</v>
      </c>
    </row>
    <row r="97" spans="1:13" x14ac:dyDescent="0.25">
      <c r="A97" s="77"/>
      <c r="B97" s="156"/>
      <c r="C97" s="120"/>
      <c r="D97" s="114"/>
      <c r="E97" s="148" t="str">
        <f>IFERROR(IF(D97="No CAS","",INDEX('DEQ Pollutant List'!$B$7:$B$611,MATCH('5. Pollutant Emissions - MB'!D97,'DEQ Pollutant List'!$A$7:$A$611,0))),"")</f>
        <v/>
      </c>
      <c r="F97" s="118"/>
      <c r="G97" s="166"/>
      <c r="H97" s="159"/>
      <c r="I97" s="159"/>
      <c r="J97" s="168"/>
      <c r="K97" s="84"/>
      <c r="L97" s="77"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0</v>
      </c>
      <c r="M97" s="76"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0</v>
      </c>
    </row>
    <row r="98" spans="1:13" x14ac:dyDescent="0.25">
      <c r="A98" s="77"/>
      <c r="B98" s="156"/>
      <c r="C98" s="120"/>
      <c r="D98" s="114"/>
      <c r="E98" s="148" t="str">
        <f>IFERROR(IF(D98="No CAS","",INDEX('DEQ Pollutant List'!$B$7:$B$611,MATCH('5. Pollutant Emissions - MB'!D98,'DEQ Pollutant List'!$A$7:$A$611,0))),"")</f>
        <v/>
      </c>
      <c r="F98" s="118"/>
      <c r="G98" s="166"/>
      <c r="H98" s="159"/>
      <c r="I98" s="159"/>
      <c r="J98" s="168"/>
      <c r="K98" s="84"/>
      <c r="L98" s="77"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v>
      </c>
      <c r="M98" s="76"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0</v>
      </c>
    </row>
    <row r="99" spans="1:13" x14ac:dyDescent="0.25">
      <c r="A99" s="77"/>
      <c r="B99" s="156"/>
      <c r="C99" s="120"/>
      <c r="D99" s="114"/>
      <c r="E99" s="148" t="str">
        <f>IFERROR(IF(D99="No CAS","",INDEX('DEQ Pollutant List'!$B$7:$B$611,MATCH('5. Pollutant Emissions - MB'!D99,'DEQ Pollutant List'!$A$7:$A$611,0))),"")</f>
        <v/>
      </c>
      <c r="F99" s="118"/>
      <c r="G99" s="166"/>
      <c r="H99" s="159"/>
      <c r="I99" s="159"/>
      <c r="J99" s="168"/>
      <c r="K99" s="84"/>
      <c r="L99" s="77"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v>
      </c>
      <c r="M99" s="76"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0</v>
      </c>
    </row>
    <row r="100" spans="1:13" x14ac:dyDescent="0.25">
      <c r="A100" s="77"/>
      <c r="B100" s="156"/>
      <c r="C100" s="120"/>
      <c r="D100" s="114"/>
      <c r="E100" s="148" t="str">
        <f>IFERROR(IF(D100="No CAS","",INDEX('DEQ Pollutant List'!$B$7:$B$611,MATCH('5. Pollutant Emissions - MB'!D100,'DEQ Pollutant List'!$A$7:$A$611,0))),"")</f>
        <v/>
      </c>
      <c r="F100" s="118"/>
      <c r="G100" s="166"/>
      <c r="H100" s="159"/>
      <c r="I100" s="159"/>
      <c r="J100" s="168"/>
      <c r="K100" s="84"/>
      <c r="L100" s="77"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v>
      </c>
      <c r="M100" s="76"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0</v>
      </c>
    </row>
    <row r="101" spans="1:13" x14ac:dyDescent="0.25">
      <c r="A101" s="77"/>
      <c r="B101" s="156"/>
      <c r="C101" s="120"/>
      <c r="D101" s="114"/>
      <c r="E101" s="148" t="str">
        <f>IFERROR(IF(D101="No CAS","",INDEX('DEQ Pollutant List'!$B$7:$B$611,MATCH('5. Pollutant Emissions - MB'!D101,'DEQ Pollutant List'!$A$7:$A$611,0))),"")</f>
        <v/>
      </c>
      <c r="F101" s="118"/>
      <c r="G101" s="166"/>
      <c r="H101" s="159"/>
      <c r="I101" s="159"/>
      <c r="J101" s="168"/>
      <c r="K101" s="84"/>
      <c r="L101" s="77"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0</v>
      </c>
      <c r="M101" s="76"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0</v>
      </c>
    </row>
    <row r="102" spans="1:13" x14ac:dyDescent="0.25">
      <c r="A102" s="77"/>
      <c r="B102" s="156"/>
      <c r="C102" s="120"/>
      <c r="D102" s="114"/>
      <c r="E102" s="148" t="str">
        <f>IFERROR(IF(D102="No CAS","",INDEX('DEQ Pollutant List'!$B$7:$B$611,MATCH('5. Pollutant Emissions - MB'!D102,'DEQ Pollutant List'!$A$7:$A$611,0))),"")</f>
        <v/>
      </c>
      <c r="F102" s="118"/>
      <c r="G102" s="166"/>
      <c r="H102" s="159"/>
      <c r="I102" s="159"/>
      <c r="J102" s="168"/>
      <c r="K102" s="84"/>
      <c r="L102" s="77"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0</v>
      </c>
      <c r="M102" s="76"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0</v>
      </c>
    </row>
    <row r="103" spans="1:13" x14ac:dyDescent="0.25">
      <c r="A103" s="77"/>
      <c r="B103" s="156"/>
      <c r="C103" s="120"/>
      <c r="D103" s="114"/>
      <c r="E103" s="148" t="str">
        <f>IFERROR(IF(D103="No CAS","",INDEX('DEQ Pollutant List'!$B$7:$B$611,MATCH('5. Pollutant Emissions - MB'!D103,'DEQ Pollutant List'!$A$7:$A$611,0))),"")</f>
        <v/>
      </c>
      <c r="F103" s="118"/>
      <c r="G103" s="166"/>
      <c r="H103" s="159"/>
      <c r="I103" s="159"/>
      <c r="J103" s="168"/>
      <c r="K103" s="84"/>
      <c r="L103" s="77"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0</v>
      </c>
      <c r="M103" s="76"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0</v>
      </c>
    </row>
    <row r="104" spans="1:13" x14ac:dyDescent="0.25">
      <c r="A104" s="77"/>
      <c r="B104" s="156"/>
      <c r="C104" s="120"/>
      <c r="D104" s="114"/>
      <c r="E104" s="148" t="str">
        <f>IFERROR(IF(D104="No CAS","",INDEX('DEQ Pollutant List'!$B$7:$B$611,MATCH('5. Pollutant Emissions - MB'!D104,'DEQ Pollutant List'!$A$7:$A$611,0))),"")</f>
        <v/>
      </c>
      <c r="F104" s="118"/>
      <c r="G104" s="166"/>
      <c r="H104" s="159"/>
      <c r="I104" s="159"/>
      <c r="J104" s="168"/>
      <c r="K104" s="84"/>
      <c r="L104" s="77"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0</v>
      </c>
      <c r="M104" s="76"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0</v>
      </c>
    </row>
    <row r="105" spans="1:13" x14ac:dyDescent="0.25">
      <c r="A105" s="77"/>
      <c r="B105" s="156"/>
      <c r="C105" s="120"/>
      <c r="D105" s="114"/>
      <c r="E105" s="148" t="str">
        <f>IFERROR(IF(D105="No CAS","",INDEX('DEQ Pollutant List'!$B$7:$B$611,MATCH('5. Pollutant Emissions - MB'!D105,'DEQ Pollutant List'!$A$7:$A$611,0))),"")</f>
        <v/>
      </c>
      <c r="F105" s="118"/>
      <c r="G105" s="166"/>
      <c r="H105" s="159"/>
      <c r="I105" s="159"/>
      <c r="J105" s="168"/>
      <c r="K105" s="84"/>
      <c r="L105" s="77"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0</v>
      </c>
      <c r="M105" s="76"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0</v>
      </c>
    </row>
    <row r="106" spans="1:13" x14ac:dyDescent="0.25">
      <c r="A106" s="77"/>
      <c r="B106" s="156"/>
      <c r="C106" s="120"/>
      <c r="D106" s="114"/>
      <c r="E106" s="148" t="str">
        <f>IFERROR(IF(D106="No CAS","",INDEX('DEQ Pollutant List'!$B$7:$B$611,MATCH('5. Pollutant Emissions - MB'!D106,'DEQ Pollutant List'!$A$7:$A$611,0))),"")</f>
        <v/>
      </c>
      <c r="F106" s="118"/>
      <c r="G106" s="166"/>
      <c r="H106" s="159"/>
      <c r="I106" s="159"/>
      <c r="J106" s="168"/>
      <c r="K106" s="84"/>
      <c r="L106" s="77"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v>
      </c>
      <c r="M106" s="76"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0</v>
      </c>
    </row>
    <row r="107" spans="1:13" x14ac:dyDescent="0.25">
      <c r="A107" s="77"/>
      <c r="B107" s="156"/>
      <c r="C107" s="120"/>
      <c r="D107" s="114"/>
      <c r="E107" s="148" t="str">
        <f>IFERROR(IF(D107="No CAS","",INDEX('DEQ Pollutant List'!$B$7:$B$611,MATCH('5. Pollutant Emissions - MB'!D107,'DEQ Pollutant List'!$A$7:$A$611,0))),"")</f>
        <v/>
      </c>
      <c r="F107" s="118"/>
      <c r="G107" s="166"/>
      <c r="H107" s="159"/>
      <c r="I107" s="159"/>
      <c r="J107" s="168"/>
      <c r="K107" s="84"/>
      <c r="L107" s="77"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0</v>
      </c>
      <c r="M107" s="76"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0</v>
      </c>
    </row>
    <row r="108" spans="1:13" x14ac:dyDescent="0.25">
      <c r="A108" s="77"/>
      <c r="B108" s="156"/>
      <c r="C108" s="120"/>
      <c r="D108" s="114"/>
      <c r="E108" s="148" t="str">
        <f>IFERROR(IF(D108="No CAS","",INDEX('DEQ Pollutant List'!$B$7:$B$611,MATCH('5. Pollutant Emissions - MB'!D108,'DEQ Pollutant List'!$A$7:$A$611,0))),"")</f>
        <v/>
      </c>
      <c r="F108" s="118"/>
      <c r="G108" s="166"/>
      <c r="H108" s="159"/>
      <c r="I108" s="159"/>
      <c r="J108" s="168"/>
      <c r="K108" s="84"/>
      <c r="L108" s="77"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v>
      </c>
      <c r="M108" s="76"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0</v>
      </c>
    </row>
    <row r="109" spans="1:13" x14ac:dyDescent="0.25">
      <c r="A109" s="77"/>
      <c r="B109" s="156"/>
      <c r="C109" s="120"/>
      <c r="D109" s="114"/>
      <c r="E109" s="148" t="str">
        <f>IFERROR(IF(D109="No CAS","",INDEX('DEQ Pollutant List'!$B$7:$B$611,MATCH('5. Pollutant Emissions - MB'!D109,'DEQ Pollutant List'!$A$7:$A$611,0))),"")</f>
        <v/>
      </c>
      <c r="F109" s="118"/>
      <c r="G109" s="166"/>
      <c r="H109" s="159"/>
      <c r="I109" s="159"/>
      <c r="J109" s="168"/>
      <c r="K109" s="84"/>
      <c r="L109" s="77"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v>
      </c>
      <c r="M109" s="76"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0</v>
      </c>
    </row>
    <row r="110" spans="1:13" x14ac:dyDescent="0.25">
      <c r="A110" s="77"/>
      <c r="B110" s="156"/>
      <c r="C110" s="120"/>
      <c r="D110" s="114"/>
      <c r="E110" s="148" t="str">
        <f>IFERROR(IF(D110="No CAS","",INDEX('DEQ Pollutant List'!$B$7:$B$611,MATCH('5. Pollutant Emissions - MB'!D110,'DEQ Pollutant List'!$A$7:$A$611,0))),"")</f>
        <v/>
      </c>
      <c r="F110" s="118"/>
      <c r="G110" s="166"/>
      <c r="H110" s="159"/>
      <c r="I110" s="159"/>
      <c r="J110" s="168"/>
      <c r="K110" s="84"/>
      <c r="L110" s="77"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0</v>
      </c>
      <c r="M110" s="76"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0</v>
      </c>
    </row>
    <row r="111" spans="1:13" x14ac:dyDescent="0.25">
      <c r="A111" s="77"/>
      <c r="B111" s="156"/>
      <c r="C111" s="120"/>
      <c r="D111" s="114"/>
      <c r="E111" s="148" t="str">
        <f>IFERROR(IF(D111="No CAS","",INDEX('DEQ Pollutant List'!$B$7:$B$611,MATCH('5. Pollutant Emissions - MB'!D111,'DEQ Pollutant List'!$A$7:$A$611,0))),"")</f>
        <v/>
      </c>
      <c r="F111" s="118"/>
      <c r="G111" s="166"/>
      <c r="H111" s="159"/>
      <c r="I111" s="159"/>
      <c r="J111" s="168"/>
      <c r="K111" s="84"/>
      <c r="L111" s="77"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0</v>
      </c>
      <c r="M111" s="76"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0</v>
      </c>
    </row>
    <row r="112" spans="1:13" x14ac:dyDescent="0.25">
      <c r="A112" s="77"/>
      <c r="B112" s="156"/>
      <c r="C112" s="120"/>
      <c r="D112" s="114"/>
      <c r="E112" s="148" t="str">
        <f>IFERROR(IF(D112="No CAS","",INDEX('DEQ Pollutant List'!$B$7:$B$611,MATCH('5. Pollutant Emissions - MB'!D112,'DEQ Pollutant List'!$A$7:$A$611,0))),"")</f>
        <v/>
      </c>
      <c r="F112" s="118"/>
      <c r="G112" s="166"/>
      <c r="H112" s="159"/>
      <c r="I112" s="159"/>
      <c r="J112" s="168"/>
      <c r="K112" s="84"/>
      <c r="L112" s="77"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v>
      </c>
      <c r="M112" s="76"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0</v>
      </c>
    </row>
    <row r="113" spans="1:13" x14ac:dyDescent="0.25">
      <c r="A113" s="77"/>
      <c r="B113" s="156"/>
      <c r="C113" s="120"/>
      <c r="D113" s="114"/>
      <c r="E113" s="148" t="str">
        <f>IFERROR(IF(D113="No CAS","",INDEX('DEQ Pollutant List'!$B$7:$B$611,MATCH('5. Pollutant Emissions - MB'!D113,'DEQ Pollutant List'!$A$7:$A$611,0))),"")</f>
        <v/>
      </c>
      <c r="F113" s="118"/>
      <c r="G113" s="166"/>
      <c r="H113" s="159"/>
      <c r="I113" s="159"/>
      <c r="J113" s="168"/>
      <c r="K113" s="84"/>
      <c r="L113" s="77"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0</v>
      </c>
      <c r="M113" s="76"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0</v>
      </c>
    </row>
    <row r="114" spans="1:13" x14ac:dyDescent="0.25">
      <c r="A114" s="77"/>
      <c r="B114" s="156"/>
      <c r="C114" s="120"/>
      <c r="D114" s="114"/>
      <c r="E114" s="148" t="str">
        <f>IFERROR(IF(D114="No CAS","",INDEX('DEQ Pollutant List'!$B$7:$B$611,MATCH('5. Pollutant Emissions - MB'!D114,'DEQ Pollutant List'!$A$7:$A$611,0))),"")</f>
        <v/>
      </c>
      <c r="F114" s="118"/>
      <c r="G114" s="166"/>
      <c r="H114" s="159"/>
      <c r="I114" s="159"/>
      <c r="J114" s="168"/>
      <c r="K114" s="84"/>
      <c r="L114" s="77"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0</v>
      </c>
      <c r="M114" s="76"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0</v>
      </c>
    </row>
    <row r="115" spans="1:13" x14ac:dyDescent="0.25">
      <c r="A115" s="77"/>
      <c r="B115" s="156"/>
      <c r="C115" s="120"/>
      <c r="D115" s="114"/>
      <c r="E115" s="148" t="str">
        <f>IFERROR(IF(D115="No CAS","",INDEX('DEQ Pollutant List'!$B$7:$B$611,MATCH('5. Pollutant Emissions - MB'!D115,'DEQ Pollutant List'!$A$7:$A$611,0))),"")</f>
        <v/>
      </c>
      <c r="F115" s="118"/>
      <c r="G115" s="166"/>
      <c r="H115" s="159"/>
      <c r="I115" s="159"/>
      <c r="J115" s="168"/>
      <c r="K115" s="84"/>
      <c r="L115" s="77"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0</v>
      </c>
      <c r="M115" s="76"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0</v>
      </c>
    </row>
    <row r="116" spans="1:13" x14ac:dyDescent="0.25">
      <c r="A116" s="77"/>
      <c r="B116" s="156"/>
      <c r="C116" s="120"/>
      <c r="D116" s="114"/>
      <c r="E116" s="148" t="str">
        <f>IFERROR(IF(D116="No CAS","",INDEX('DEQ Pollutant List'!$B$7:$B$611,MATCH('5. Pollutant Emissions - MB'!D116,'DEQ Pollutant List'!$A$7:$A$611,0))),"")</f>
        <v/>
      </c>
      <c r="F116" s="118"/>
      <c r="G116" s="166"/>
      <c r="H116" s="159"/>
      <c r="I116" s="159"/>
      <c r="J116" s="168"/>
      <c r="K116" s="84"/>
      <c r="L116" s="77"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0</v>
      </c>
      <c r="M116" s="76"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0</v>
      </c>
    </row>
    <row r="117" spans="1:13" x14ac:dyDescent="0.25">
      <c r="A117" s="77"/>
      <c r="B117" s="156"/>
      <c r="C117" s="120"/>
      <c r="D117" s="114"/>
      <c r="E117" s="148" t="str">
        <f>IFERROR(IF(D117="No CAS","",INDEX('DEQ Pollutant List'!$B$7:$B$611,MATCH('5. Pollutant Emissions - MB'!D117,'DEQ Pollutant List'!$A$7:$A$611,0))),"")</f>
        <v/>
      </c>
      <c r="F117" s="118"/>
      <c r="G117" s="166"/>
      <c r="H117" s="159"/>
      <c r="I117" s="159"/>
      <c r="J117" s="168"/>
      <c r="K117" s="84"/>
      <c r="L117" s="77"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0</v>
      </c>
      <c r="M117" s="76"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0</v>
      </c>
    </row>
    <row r="118" spans="1:13" x14ac:dyDescent="0.25">
      <c r="A118" s="77"/>
      <c r="B118" s="156"/>
      <c r="C118" s="120"/>
      <c r="D118" s="114"/>
      <c r="E118" s="148" t="str">
        <f>IFERROR(IF(D118="No CAS","",INDEX('DEQ Pollutant List'!$B$7:$B$611,MATCH('5. Pollutant Emissions - MB'!D118,'DEQ Pollutant List'!$A$7:$A$611,0))),"")</f>
        <v/>
      </c>
      <c r="F118" s="118"/>
      <c r="G118" s="166"/>
      <c r="H118" s="159"/>
      <c r="I118" s="159"/>
      <c r="J118" s="168"/>
      <c r="K118" s="84"/>
      <c r="L118" s="77"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0</v>
      </c>
      <c r="M118" s="76"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v>
      </c>
    </row>
    <row r="119" spans="1:13" x14ac:dyDescent="0.25">
      <c r="A119" s="77"/>
      <c r="B119" s="156"/>
      <c r="C119" s="120"/>
      <c r="D119" s="114"/>
      <c r="E119" s="148" t="str">
        <f>IFERROR(IF(D119="No CAS","",INDEX('DEQ Pollutant List'!$B$7:$B$611,MATCH('5. Pollutant Emissions - MB'!D119,'DEQ Pollutant List'!$A$7:$A$611,0))),"")</f>
        <v/>
      </c>
      <c r="F119" s="118"/>
      <c r="G119" s="166"/>
      <c r="H119" s="159"/>
      <c r="I119" s="159"/>
      <c r="J119" s="168"/>
      <c r="K119" s="84"/>
      <c r="L119" s="77"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0</v>
      </c>
      <c r="M119" s="76"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0</v>
      </c>
    </row>
    <row r="120" spans="1:13" x14ac:dyDescent="0.25">
      <c r="A120" s="77"/>
      <c r="B120" s="156"/>
      <c r="C120" s="120"/>
      <c r="D120" s="114"/>
      <c r="E120" s="148" t="str">
        <f>IFERROR(IF(D120="No CAS","",INDEX('DEQ Pollutant List'!$B$7:$B$611,MATCH('5. Pollutant Emissions - MB'!D120,'DEQ Pollutant List'!$A$7:$A$611,0))),"")</f>
        <v/>
      </c>
      <c r="F120" s="118"/>
      <c r="G120" s="166"/>
      <c r="H120" s="159"/>
      <c r="I120" s="159"/>
      <c r="J120" s="168"/>
      <c r="K120" s="84"/>
      <c r="L120" s="77"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0</v>
      </c>
      <c r="M120" s="76"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v>
      </c>
    </row>
    <row r="121" spans="1:13" x14ac:dyDescent="0.25">
      <c r="A121" s="77"/>
      <c r="B121" s="156"/>
      <c r="C121" s="120"/>
      <c r="D121" s="114"/>
      <c r="E121" s="148" t="str">
        <f>IFERROR(IF(D121="No CAS","",INDEX('DEQ Pollutant List'!$B$7:$B$611,MATCH('5. Pollutant Emissions - MB'!D121,'DEQ Pollutant List'!$A$7:$A$611,0))),"")</f>
        <v/>
      </c>
      <c r="F121" s="118"/>
      <c r="G121" s="166"/>
      <c r="H121" s="159"/>
      <c r="I121" s="159"/>
      <c r="J121" s="168"/>
      <c r="K121" s="84"/>
      <c r="L121" s="77"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0</v>
      </c>
      <c r="M121" s="76"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0</v>
      </c>
    </row>
    <row r="122" spans="1:13" x14ac:dyDescent="0.25">
      <c r="A122" s="77"/>
      <c r="B122" s="156"/>
      <c r="C122" s="120"/>
      <c r="D122" s="114"/>
      <c r="E122" s="148" t="str">
        <f>IFERROR(IF(D122="No CAS","",INDEX('DEQ Pollutant List'!$B$7:$B$611,MATCH('5. Pollutant Emissions - MB'!D122,'DEQ Pollutant List'!$A$7:$A$611,0))),"")</f>
        <v/>
      </c>
      <c r="F122" s="118"/>
      <c r="G122" s="166"/>
      <c r="H122" s="159"/>
      <c r="I122" s="159"/>
      <c r="J122" s="168"/>
      <c r="K122" s="84"/>
      <c r="L122" s="77"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v>
      </c>
      <c r="M122" s="76"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0</v>
      </c>
    </row>
    <row r="123" spans="1:13" x14ac:dyDescent="0.25">
      <c r="A123" s="77"/>
      <c r="B123" s="156"/>
      <c r="C123" s="120"/>
      <c r="D123" s="114"/>
      <c r="E123" s="148" t="str">
        <f>IFERROR(IF(D123="No CAS","",INDEX('DEQ Pollutant List'!$B$7:$B$611,MATCH('5. Pollutant Emissions - MB'!D123,'DEQ Pollutant List'!$A$7:$A$611,0))),"")</f>
        <v/>
      </c>
      <c r="F123" s="118"/>
      <c r="G123" s="166"/>
      <c r="H123" s="159"/>
      <c r="I123" s="159"/>
      <c r="J123" s="168"/>
      <c r="K123" s="84"/>
      <c r="L123" s="77"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v>
      </c>
      <c r="M123" s="76"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0</v>
      </c>
    </row>
    <row r="124" spans="1:13" x14ac:dyDescent="0.25">
      <c r="A124" s="77"/>
      <c r="B124" s="156"/>
      <c r="C124" s="120"/>
      <c r="D124" s="114"/>
      <c r="E124" s="148" t="str">
        <f>IFERROR(IF(D124="No CAS","",INDEX('DEQ Pollutant List'!$B$7:$B$611,MATCH('5. Pollutant Emissions - MB'!D124,'DEQ Pollutant List'!$A$7:$A$611,0))),"")</f>
        <v/>
      </c>
      <c r="F124" s="118"/>
      <c r="G124" s="166"/>
      <c r="H124" s="159"/>
      <c r="I124" s="159"/>
      <c r="J124" s="168"/>
      <c r="K124" s="84"/>
      <c r="L124" s="77"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v>
      </c>
      <c r="M124" s="76"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0</v>
      </c>
    </row>
    <row r="125" spans="1:13" x14ac:dyDescent="0.25">
      <c r="A125" s="77"/>
      <c r="B125" s="156"/>
      <c r="C125" s="120"/>
      <c r="D125" s="114"/>
      <c r="E125" s="148" t="str">
        <f>IFERROR(IF(D125="No CAS","",INDEX('DEQ Pollutant List'!$B$7:$B$611,MATCH('5. Pollutant Emissions - MB'!D125,'DEQ Pollutant List'!$A$7:$A$611,0))),"")</f>
        <v/>
      </c>
      <c r="F125" s="118"/>
      <c r="G125" s="166"/>
      <c r="H125" s="159"/>
      <c r="I125" s="159"/>
      <c r="J125" s="168"/>
      <c r="K125" s="84"/>
      <c r="L125" s="77"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0</v>
      </c>
      <c r="M125" s="76"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0</v>
      </c>
    </row>
    <row r="126" spans="1:13" x14ac:dyDescent="0.25">
      <c r="A126" s="77"/>
      <c r="B126" s="156"/>
      <c r="C126" s="120"/>
      <c r="D126" s="114"/>
      <c r="E126" s="148" t="str">
        <f>IFERROR(IF(D126="No CAS","",INDEX('DEQ Pollutant List'!$B$7:$B$611,MATCH('5. Pollutant Emissions - MB'!D126,'DEQ Pollutant List'!$A$7:$A$611,0))),"")</f>
        <v/>
      </c>
      <c r="F126" s="118"/>
      <c r="G126" s="166"/>
      <c r="H126" s="159"/>
      <c r="I126" s="159"/>
      <c r="J126" s="168"/>
      <c r="K126" s="84"/>
      <c r="L126" s="77"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v>
      </c>
      <c r="M126" s="76"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0</v>
      </c>
    </row>
    <row r="127" spans="1:13" x14ac:dyDescent="0.25">
      <c r="A127" s="77"/>
      <c r="B127" s="156"/>
      <c r="C127" s="120"/>
      <c r="D127" s="114"/>
      <c r="E127" s="148" t="str">
        <f>IFERROR(IF(D127="No CAS","",INDEX('DEQ Pollutant List'!$B$7:$B$611,MATCH('5. Pollutant Emissions - MB'!D127,'DEQ Pollutant List'!$A$7:$A$611,0))),"")</f>
        <v/>
      </c>
      <c r="F127" s="118"/>
      <c r="G127" s="166"/>
      <c r="H127" s="159"/>
      <c r="I127" s="159"/>
      <c r="J127" s="168"/>
      <c r="K127" s="84"/>
      <c r="L127" s="77"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0</v>
      </c>
      <c r="M127" s="76"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0</v>
      </c>
    </row>
    <row r="128" spans="1:13" x14ac:dyDescent="0.25">
      <c r="A128" s="77"/>
      <c r="B128" s="156"/>
      <c r="C128" s="120"/>
      <c r="D128" s="114"/>
      <c r="E128" s="148" t="str">
        <f>IFERROR(IF(D128="No CAS","",INDEX('DEQ Pollutant List'!$B$7:$B$611,MATCH('5. Pollutant Emissions - MB'!D128,'DEQ Pollutant List'!$A$7:$A$611,0))),"")</f>
        <v/>
      </c>
      <c r="F128" s="118"/>
      <c r="G128" s="166"/>
      <c r="H128" s="159"/>
      <c r="I128" s="159"/>
      <c r="J128" s="168"/>
      <c r="K128" s="84"/>
      <c r="L128" s="77"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0</v>
      </c>
      <c r="M128" s="76"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0</v>
      </c>
    </row>
    <row r="129" spans="1:13" x14ac:dyDescent="0.25">
      <c r="A129" s="77"/>
      <c r="B129" s="156"/>
      <c r="C129" s="120"/>
      <c r="D129" s="114"/>
      <c r="E129" s="148" t="str">
        <f>IFERROR(IF(D129="No CAS","",INDEX('DEQ Pollutant List'!$B$7:$B$611,MATCH('5. Pollutant Emissions - MB'!D129,'DEQ Pollutant List'!$A$7:$A$611,0))),"")</f>
        <v/>
      </c>
      <c r="F129" s="118"/>
      <c r="G129" s="166"/>
      <c r="H129" s="159"/>
      <c r="I129" s="159"/>
      <c r="J129" s="168"/>
      <c r="K129" s="84"/>
      <c r="L129" s="77"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v>
      </c>
      <c r="M129" s="76"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0</v>
      </c>
    </row>
    <row r="130" spans="1:13" x14ac:dyDescent="0.25">
      <c r="A130" s="77"/>
      <c r="B130" s="156"/>
      <c r="C130" s="120"/>
      <c r="D130" s="114"/>
      <c r="E130" s="148" t="str">
        <f>IFERROR(IF(D130="No CAS","",INDEX('DEQ Pollutant List'!$B$7:$B$611,MATCH('5. Pollutant Emissions - MB'!D130,'DEQ Pollutant List'!$A$7:$A$611,0))),"")</f>
        <v/>
      </c>
      <c r="F130" s="118"/>
      <c r="G130" s="166"/>
      <c r="H130" s="159"/>
      <c r="I130" s="159"/>
      <c r="J130" s="168"/>
      <c r="K130" s="84"/>
      <c r="L130" s="77"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0</v>
      </c>
      <c r="M130" s="76"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0</v>
      </c>
    </row>
    <row r="131" spans="1:13" x14ac:dyDescent="0.25">
      <c r="A131" s="77"/>
      <c r="B131" s="156"/>
      <c r="C131" s="120"/>
      <c r="D131" s="114"/>
      <c r="E131" s="148" t="str">
        <f>IFERROR(IF(D131="No CAS","",INDEX('DEQ Pollutant List'!$B$7:$B$611,MATCH('5. Pollutant Emissions - MB'!D131,'DEQ Pollutant List'!$A$7:$A$611,0))),"")</f>
        <v/>
      </c>
      <c r="F131" s="118"/>
      <c r="G131" s="166"/>
      <c r="H131" s="159"/>
      <c r="I131" s="159"/>
      <c r="J131" s="168"/>
      <c r="K131" s="84"/>
      <c r="L131" s="77"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0</v>
      </c>
      <c r="M131" s="76"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0</v>
      </c>
    </row>
    <row r="132" spans="1:13" x14ac:dyDescent="0.25">
      <c r="A132" s="77"/>
      <c r="B132" s="156"/>
      <c r="C132" s="120"/>
      <c r="D132" s="114"/>
      <c r="E132" s="148" t="str">
        <f>IFERROR(IF(D132="No CAS","",INDEX('DEQ Pollutant List'!$B$7:$B$611,MATCH('5. Pollutant Emissions - MB'!D132,'DEQ Pollutant List'!$A$7:$A$611,0))),"")</f>
        <v/>
      </c>
      <c r="F132" s="118"/>
      <c r="G132" s="166"/>
      <c r="H132" s="159"/>
      <c r="I132" s="159"/>
      <c r="J132" s="168"/>
      <c r="K132" s="84"/>
      <c r="L132" s="77"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0</v>
      </c>
      <c r="M132" s="76"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0</v>
      </c>
    </row>
    <row r="133" spans="1:13" x14ac:dyDescent="0.25">
      <c r="A133" s="77"/>
      <c r="B133" s="156"/>
      <c r="C133" s="120"/>
      <c r="D133" s="114"/>
      <c r="E133" s="148" t="str">
        <f>IFERROR(IF(D133="No CAS","",INDEX('DEQ Pollutant List'!$B$7:$B$611,MATCH('5. Pollutant Emissions - MB'!D133,'DEQ Pollutant List'!$A$7:$A$611,0))),"")</f>
        <v/>
      </c>
      <c r="F133" s="118"/>
      <c r="G133" s="166"/>
      <c r="H133" s="159"/>
      <c r="I133" s="159"/>
      <c r="J133" s="168"/>
      <c r="K133" s="84"/>
      <c r="L133" s="77"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0</v>
      </c>
      <c r="M133" s="76"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0</v>
      </c>
    </row>
    <row r="134" spans="1:13" x14ac:dyDescent="0.25">
      <c r="A134" s="77"/>
      <c r="B134" s="156"/>
      <c r="C134" s="120"/>
      <c r="D134" s="114"/>
      <c r="E134" s="148" t="str">
        <f>IFERROR(IF(D134="No CAS","",INDEX('DEQ Pollutant List'!$B$7:$B$611,MATCH('5. Pollutant Emissions - MB'!D134,'DEQ Pollutant List'!$A$7:$A$611,0))),"")</f>
        <v/>
      </c>
      <c r="F134" s="118"/>
      <c r="G134" s="166"/>
      <c r="H134" s="159"/>
      <c r="I134" s="159"/>
      <c r="J134" s="168"/>
      <c r="K134" s="84"/>
      <c r="L134" s="77"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0</v>
      </c>
      <c r="M134" s="76"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0</v>
      </c>
    </row>
    <row r="135" spans="1:13" x14ac:dyDescent="0.25">
      <c r="A135" s="77"/>
      <c r="B135" s="156"/>
      <c r="C135" s="120"/>
      <c r="D135" s="114"/>
      <c r="E135" s="148" t="str">
        <f>IFERROR(IF(D135="No CAS","",INDEX('DEQ Pollutant List'!$B$7:$B$611,MATCH('5. Pollutant Emissions - MB'!D135,'DEQ Pollutant List'!$A$7:$A$611,0))),"")</f>
        <v/>
      </c>
      <c r="F135" s="118"/>
      <c r="G135" s="166"/>
      <c r="H135" s="159"/>
      <c r="I135" s="159"/>
      <c r="J135" s="168"/>
      <c r="K135" s="84"/>
      <c r="L135" s="77"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0</v>
      </c>
      <c r="M135" s="76"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0</v>
      </c>
    </row>
    <row r="136" spans="1:13" x14ac:dyDescent="0.25">
      <c r="A136" s="77"/>
      <c r="B136" s="156"/>
      <c r="C136" s="120"/>
      <c r="D136" s="114"/>
      <c r="E136" s="148" t="str">
        <f>IFERROR(IF(D136="No CAS","",INDEX('DEQ Pollutant List'!$B$7:$B$611,MATCH('5. Pollutant Emissions - MB'!D136,'DEQ Pollutant List'!$A$7:$A$611,0))),"")</f>
        <v/>
      </c>
      <c r="F136" s="118"/>
      <c r="G136" s="166"/>
      <c r="H136" s="159"/>
      <c r="I136" s="159"/>
      <c r="J136" s="168"/>
      <c r="K136" s="84"/>
      <c r="L136" s="77"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v>
      </c>
      <c r="M136" s="76"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0</v>
      </c>
    </row>
    <row r="137" spans="1:13" x14ac:dyDescent="0.25">
      <c r="A137" s="77"/>
      <c r="B137" s="156"/>
      <c r="C137" s="120"/>
      <c r="D137" s="114"/>
      <c r="E137" s="148" t="str">
        <f>IFERROR(IF(D137="No CAS","",INDEX('DEQ Pollutant List'!$B$7:$B$611,MATCH('5. Pollutant Emissions - MB'!D137,'DEQ Pollutant List'!$A$7:$A$611,0))),"")</f>
        <v/>
      </c>
      <c r="F137" s="118"/>
      <c r="G137" s="166"/>
      <c r="H137" s="159"/>
      <c r="I137" s="159"/>
      <c r="J137" s="168"/>
      <c r="K137" s="84"/>
      <c r="L137" s="77"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0</v>
      </c>
      <c r="M137" s="76"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0</v>
      </c>
    </row>
    <row r="138" spans="1:13" x14ac:dyDescent="0.25">
      <c r="A138" s="77"/>
      <c r="B138" s="156"/>
      <c r="C138" s="120"/>
      <c r="D138" s="114"/>
      <c r="E138" s="148" t="str">
        <f>IFERROR(IF(D138="No CAS","",INDEX('DEQ Pollutant List'!$B$7:$B$611,MATCH('5. Pollutant Emissions - MB'!D138,'DEQ Pollutant List'!$A$7:$A$611,0))),"")</f>
        <v/>
      </c>
      <c r="F138" s="118"/>
      <c r="G138" s="166"/>
      <c r="H138" s="159"/>
      <c r="I138" s="159"/>
      <c r="J138" s="168"/>
      <c r="K138" s="84"/>
      <c r="L138" s="77"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0</v>
      </c>
      <c r="M138" s="76"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0</v>
      </c>
    </row>
    <row r="139" spans="1:13" x14ac:dyDescent="0.25">
      <c r="A139" s="77"/>
      <c r="B139" s="156"/>
      <c r="C139" s="120"/>
      <c r="D139" s="114"/>
      <c r="E139" s="148" t="str">
        <f>IFERROR(IF(D139="No CAS","",INDEX('DEQ Pollutant List'!$B$7:$B$611,MATCH('5. Pollutant Emissions - MB'!D139,'DEQ Pollutant List'!$A$7:$A$611,0))),"")</f>
        <v/>
      </c>
      <c r="F139" s="118"/>
      <c r="G139" s="166"/>
      <c r="H139" s="159"/>
      <c r="I139" s="159"/>
      <c r="J139" s="168"/>
      <c r="K139" s="84"/>
      <c r="L139" s="77"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v>
      </c>
      <c r="M139" s="76"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0</v>
      </c>
    </row>
    <row r="140" spans="1:13" x14ac:dyDescent="0.25">
      <c r="A140" s="77"/>
      <c r="B140" s="156"/>
      <c r="C140" s="120"/>
      <c r="D140" s="114"/>
      <c r="E140" s="148" t="str">
        <f>IFERROR(IF(D140="No CAS","",INDEX('DEQ Pollutant List'!$B$7:$B$611,MATCH('5. Pollutant Emissions - MB'!D140,'DEQ Pollutant List'!$A$7:$A$611,0))),"")</f>
        <v/>
      </c>
      <c r="F140" s="118"/>
      <c r="G140" s="166"/>
      <c r="H140" s="159"/>
      <c r="I140" s="159"/>
      <c r="J140" s="168"/>
      <c r="K140" s="84"/>
      <c r="L140" s="77"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v>
      </c>
      <c r="M140" s="76"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0</v>
      </c>
    </row>
    <row r="141" spans="1:13" x14ac:dyDescent="0.25">
      <c r="A141" s="77"/>
      <c r="B141" s="156"/>
      <c r="C141" s="120"/>
      <c r="D141" s="114"/>
      <c r="E141" s="148" t="str">
        <f>IFERROR(IF(D141="No CAS","",INDEX('DEQ Pollutant List'!$B$7:$B$611,MATCH('5. Pollutant Emissions - MB'!D141,'DEQ Pollutant List'!$A$7:$A$611,0))),"")</f>
        <v/>
      </c>
      <c r="F141" s="118"/>
      <c r="G141" s="166"/>
      <c r="H141" s="159"/>
      <c r="I141" s="159"/>
      <c r="J141" s="168"/>
      <c r="K141" s="84"/>
      <c r="L141" s="77"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0</v>
      </c>
      <c r="M141" s="76"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0</v>
      </c>
    </row>
    <row r="142" spans="1:13" x14ac:dyDescent="0.25">
      <c r="A142" s="77"/>
      <c r="B142" s="156"/>
      <c r="C142" s="120"/>
      <c r="D142" s="114"/>
      <c r="E142" s="148" t="str">
        <f>IFERROR(IF(D142="No CAS","",INDEX('DEQ Pollutant List'!$B$7:$B$611,MATCH('5. Pollutant Emissions - MB'!D142,'DEQ Pollutant List'!$A$7:$A$611,0))),"")</f>
        <v/>
      </c>
      <c r="F142" s="118"/>
      <c r="G142" s="166"/>
      <c r="H142" s="159"/>
      <c r="I142" s="159"/>
      <c r="J142" s="168"/>
      <c r="K142" s="84"/>
      <c r="L142" s="77"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0</v>
      </c>
      <c r="M142" s="76"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0</v>
      </c>
    </row>
    <row r="143" spans="1:13" x14ac:dyDescent="0.25">
      <c r="A143" s="77"/>
      <c r="B143" s="156"/>
      <c r="C143" s="120"/>
      <c r="D143" s="114"/>
      <c r="E143" s="148" t="str">
        <f>IFERROR(IF(D143="No CAS","",INDEX('DEQ Pollutant List'!$B$7:$B$611,MATCH('5. Pollutant Emissions - MB'!D143,'DEQ Pollutant List'!$A$7:$A$611,0))),"")</f>
        <v/>
      </c>
      <c r="F143" s="118"/>
      <c r="G143" s="166"/>
      <c r="H143" s="159"/>
      <c r="I143" s="159"/>
      <c r="J143" s="168"/>
      <c r="K143" s="84"/>
      <c r="L143" s="77"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v>
      </c>
      <c r="M143" s="76"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0</v>
      </c>
    </row>
    <row r="144" spans="1:13" x14ac:dyDescent="0.25">
      <c r="A144" s="77"/>
      <c r="B144" s="156"/>
      <c r="C144" s="120"/>
      <c r="D144" s="114"/>
      <c r="E144" s="148" t="str">
        <f>IFERROR(IF(D144="No CAS","",INDEX('DEQ Pollutant List'!$B$7:$B$611,MATCH('5. Pollutant Emissions - MB'!D144,'DEQ Pollutant List'!$A$7:$A$611,0))),"")</f>
        <v/>
      </c>
      <c r="F144" s="118"/>
      <c r="G144" s="166"/>
      <c r="H144" s="159"/>
      <c r="I144" s="159"/>
      <c r="J144" s="168"/>
      <c r="K144" s="84"/>
      <c r="L144" s="77"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v>
      </c>
      <c r="M144" s="76"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0</v>
      </c>
    </row>
    <row r="145" spans="1:13" x14ac:dyDescent="0.25">
      <c r="A145" s="77"/>
      <c r="B145" s="156"/>
      <c r="C145" s="120"/>
      <c r="D145" s="114"/>
      <c r="E145" s="148" t="str">
        <f>IFERROR(IF(D145="No CAS","",INDEX('DEQ Pollutant List'!$B$7:$B$611,MATCH('5. Pollutant Emissions - MB'!D145,'DEQ Pollutant List'!$A$7:$A$611,0))),"")</f>
        <v/>
      </c>
      <c r="F145" s="118"/>
      <c r="G145" s="166"/>
      <c r="H145" s="159"/>
      <c r="I145" s="159"/>
      <c r="J145" s="168"/>
      <c r="K145" s="84"/>
      <c r="L145" s="77"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0</v>
      </c>
      <c r="M145" s="76"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0</v>
      </c>
    </row>
    <row r="146" spans="1:13" x14ac:dyDescent="0.25">
      <c r="A146" s="77"/>
      <c r="B146" s="156"/>
      <c r="C146" s="120"/>
      <c r="D146" s="114"/>
      <c r="E146" s="148" t="str">
        <f>IFERROR(IF(D146="No CAS","",INDEX('DEQ Pollutant List'!$B$7:$B$611,MATCH('5. Pollutant Emissions - MB'!D146,'DEQ Pollutant List'!$A$7:$A$611,0))),"")</f>
        <v/>
      </c>
      <c r="F146" s="118"/>
      <c r="G146" s="166"/>
      <c r="H146" s="159"/>
      <c r="I146" s="159"/>
      <c r="J146" s="168"/>
      <c r="K146" s="84"/>
      <c r="L146" s="77"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0</v>
      </c>
      <c r="M146" s="76"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0</v>
      </c>
    </row>
    <row r="147" spans="1:13" x14ac:dyDescent="0.25">
      <c r="A147" s="77"/>
      <c r="B147" s="156"/>
      <c r="C147" s="120"/>
      <c r="D147" s="114"/>
      <c r="E147" s="148" t="str">
        <f>IFERROR(IF(D147="No CAS","",INDEX('DEQ Pollutant List'!$B$7:$B$611,MATCH('5. Pollutant Emissions - MB'!D147,'DEQ Pollutant List'!$A$7:$A$611,0))),"")</f>
        <v/>
      </c>
      <c r="F147" s="118"/>
      <c r="G147" s="166"/>
      <c r="H147" s="159"/>
      <c r="I147" s="159"/>
      <c r="J147" s="168"/>
      <c r="K147" s="84"/>
      <c r="L147" s="77"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v>
      </c>
      <c r="M147" s="76"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0</v>
      </c>
    </row>
    <row r="148" spans="1:13" x14ac:dyDescent="0.25">
      <c r="A148" s="77"/>
      <c r="B148" s="156"/>
      <c r="C148" s="120"/>
      <c r="D148" s="114"/>
      <c r="E148" s="148" t="str">
        <f>IFERROR(IF(D148="No CAS","",INDEX('DEQ Pollutant List'!$B$7:$B$611,MATCH('5. Pollutant Emissions - MB'!D148,'DEQ Pollutant List'!$A$7:$A$611,0))),"")</f>
        <v/>
      </c>
      <c r="F148" s="118"/>
      <c r="G148" s="166"/>
      <c r="H148" s="159"/>
      <c r="I148" s="159"/>
      <c r="J148" s="168"/>
      <c r="K148" s="84"/>
      <c r="L148" s="77"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v>
      </c>
      <c r="M148" s="76"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0</v>
      </c>
    </row>
    <row r="149" spans="1:13" x14ac:dyDescent="0.25">
      <c r="A149" s="77"/>
      <c r="B149" s="156"/>
      <c r="C149" s="120"/>
      <c r="D149" s="114"/>
      <c r="E149" s="148" t="str">
        <f>IFERROR(IF(D149="No CAS","",INDEX('DEQ Pollutant List'!$B$7:$B$611,MATCH('5. Pollutant Emissions - MB'!D149,'DEQ Pollutant List'!$A$7:$A$611,0))),"")</f>
        <v/>
      </c>
      <c r="F149" s="118"/>
      <c r="G149" s="166"/>
      <c r="H149" s="159"/>
      <c r="I149" s="159"/>
      <c r="J149" s="168"/>
      <c r="K149" s="84"/>
      <c r="L149" s="77"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0</v>
      </c>
      <c r="M149" s="76"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0</v>
      </c>
    </row>
    <row r="150" spans="1:13" x14ac:dyDescent="0.25">
      <c r="A150" s="77"/>
      <c r="B150" s="156"/>
      <c r="C150" s="120"/>
      <c r="D150" s="114"/>
      <c r="E150" s="148" t="str">
        <f>IFERROR(IF(D150="No CAS","",INDEX('DEQ Pollutant List'!$B$7:$B$611,MATCH('5. Pollutant Emissions - MB'!D150,'DEQ Pollutant List'!$A$7:$A$611,0))),"")</f>
        <v/>
      </c>
      <c r="F150" s="118"/>
      <c r="G150" s="166"/>
      <c r="H150" s="159"/>
      <c r="I150" s="159"/>
      <c r="J150" s="168"/>
      <c r="K150" s="84"/>
      <c r="L150" s="77"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0</v>
      </c>
      <c r="M150" s="76"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0</v>
      </c>
    </row>
    <row r="151" spans="1:13" x14ac:dyDescent="0.25">
      <c r="A151" s="77"/>
      <c r="B151" s="156"/>
      <c r="C151" s="120"/>
      <c r="D151" s="114"/>
      <c r="E151" s="148" t="str">
        <f>IFERROR(IF(D151="No CAS","",INDEX('DEQ Pollutant List'!$B$7:$B$611,MATCH('5. Pollutant Emissions - MB'!D151,'DEQ Pollutant List'!$A$7:$A$611,0))),"")</f>
        <v/>
      </c>
      <c r="F151" s="118"/>
      <c r="G151" s="166"/>
      <c r="H151" s="159"/>
      <c r="I151" s="159"/>
      <c r="J151" s="168"/>
      <c r="K151" s="84"/>
      <c r="L151" s="77"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v>
      </c>
      <c r="M151" s="76"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0</v>
      </c>
    </row>
    <row r="152" spans="1:13" x14ac:dyDescent="0.25">
      <c r="A152" s="77"/>
      <c r="B152" s="156"/>
      <c r="C152" s="120"/>
      <c r="D152" s="114"/>
      <c r="E152" s="148" t="str">
        <f>IFERROR(IF(D152="No CAS","",INDEX('DEQ Pollutant List'!$B$7:$B$611,MATCH('5. Pollutant Emissions - MB'!D152,'DEQ Pollutant List'!$A$7:$A$611,0))),"")</f>
        <v/>
      </c>
      <c r="F152" s="118"/>
      <c r="G152" s="166"/>
      <c r="H152" s="159"/>
      <c r="I152" s="159"/>
      <c r="J152" s="168"/>
      <c r="K152" s="84"/>
      <c r="L152" s="77"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76"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x14ac:dyDescent="0.25">
      <c r="A153" s="77"/>
      <c r="B153" s="156"/>
      <c r="C153" s="120"/>
      <c r="D153" s="114"/>
      <c r="E153" s="148" t="str">
        <f>IFERROR(IF(D153="No CAS","",INDEX('DEQ Pollutant List'!$B$7:$B$611,MATCH('5. Pollutant Emissions - MB'!D153,'DEQ Pollutant List'!$A$7:$A$611,0))),"")</f>
        <v/>
      </c>
      <c r="F153" s="118"/>
      <c r="G153" s="166"/>
      <c r="H153" s="159"/>
      <c r="I153" s="159"/>
      <c r="J153" s="168"/>
      <c r="K153" s="84"/>
      <c r="L153" s="77"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76"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x14ac:dyDescent="0.25">
      <c r="A154" s="77"/>
      <c r="B154" s="156"/>
      <c r="C154" s="120"/>
      <c r="D154" s="114"/>
      <c r="E154" s="148" t="str">
        <f>IFERROR(IF(D154="No CAS","",INDEX('DEQ Pollutant List'!$B$7:$B$611,MATCH('5. Pollutant Emissions - MB'!D154,'DEQ Pollutant List'!$A$7:$A$611,0))),"")</f>
        <v/>
      </c>
      <c r="F154" s="118"/>
      <c r="G154" s="166"/>
      <c r="H154" s="159"/>
      <c r="I154" s="159"/>
      <c r="J154" s="168"/>
      <c r="K154" s="84"/>
      <c r="L154" s="77"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76"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x14ac:dyDescent="0.25">
      <c r="A155" s="77"/>
      <c r="B155" s="156"/>
      <c r="C155" s="120"/>
      <c r="D155" s="114"/>
      <c r="E155" s="148" t="str">
        <f>IFERROR(IF(D155="No CAS","",INDEX('DEQ Pollutant List'!$B$7:$B$611,MATCH('5. Pollutant Emissions - MB'!D155,'DEQ Pollutant List'!$A$7:$A$611,0))),"")</f>
        <v/>
      </c>
      <c r="F155" s="118"/>
      <c r="G155" s="166"/>
      <c r="H155" s="159"/>
      <c r="I155" s="159"/>
      <c r="J155" s="168"/>
      <c r="K155" s="84"/>
      <c r="L155" s="77"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76"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x14ac:dyDescent="0.25">
      <c r="A156" s="77"/>
      <c r="B156" s="156"/>
      <c r="C156" s="120"/>
      <c r="D156" s="114"/>
      <c r="E156" s="148" t="str">
        <f>IFERROR(IF(D156="No CAS","",INDEX('DEQ Pollutant List'!$B$7:$B$611,MATCH('5. Pollutant Emissions - MB'!D156,'DEQ Pollutant List'!$A$7:$A$611,0))),"")</f>
        <v/>
      </c>
      <c r="F156" s="118"/>
      <c r="G156" s="166"/>
      <c r="H156" s="159"/>
      <c r="I156" s="159"/>
      <c r="J156" s="168"/>
      <c r="K156" s="84"/>
      <c r="L156" s="77"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76"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x14ac:dyDescent="0.25">
      <c r="A157" s="77"/>
      <c r="B157" s="156"/>
      <c r="C157" s="120"/>
      <c r="D157" s="114"/>
      <c r="E157" s="148" t="str">
        <f>IFERROR(IF(D157="No CAS","",INDEX('DEQ Pollutant List'!$B$7:$B$611,MATCH('5. Pollutant Emissions - MB'!D157,'DEQ Pollutant List'!$A$7:$A$611,0))),"")</f>
        <v/>
      </c>
      <c r="F157" s="118"/>
      <c r="G157" s="166"/>
      <c r="H157" s="159"/>
      <c r="I157" s="159"/>
      <c r="J157" s="168"/>
      <c r="K157" s="84"/>
      <c r="L157" s="77"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76"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x14ac:dyDescent="0.25">
      <c r="A158" s="77"/>
      <c r="B158" s="156"/>
      <c r="C158" s="120"/>
      <c r="D158" s="114"/>
      <c r="E158" s="148" t="str">
        <f>IFERROR(IF(D158="No CAS","",INDEX('DEQ Pollutant List'!$B$7:$B$611,MATCH('5. Pollutant Emissions - MB'!D158,'DEQ Pollutant List'!$A$7:$A$611,0))),"")</f>
        <v/>
      </c>
      <c r="F158" s="118"/>
      <c r="G158" s="166"/>
      <c r="H158" s="159"/>
      <c r="I158" s="159"/>
      <c r="J158" s="168"/>
      <c r="K158" s="84"/>
      <c r="L158" s="77"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0</v>
      </c>
      <c r="M158" s="76"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0</v>
      </c>
    </row>
    <row r="159" spans="1:13" x14ac:dyDescent="0.25">
      <c r="A159" s="77"/>
      <c r="B159" s="156"/>
      <c r="C159" s="120"/>
      <c r="D159" s="114"/>
      <c r="E159" s="148" t="str">
        <f>IFERROR(IF(D159="No CAS","",INDEX('DEQ Pollutant List'!$B$7:$B$611,MATCH('5. Pollutant Emissions - MB'!D159,'DEQ Pollutant List'!$A$7:$A$611,0))),"")</f>
        <v/>
      </c>
      <c r="F159" s="118"/>
      <c r="G159" s="166"/>
      <c r="H159" s="159"/>
      <c r="I159" s="159"/>
      <c r="J159" s="168"/>
      <c r="K159" s="84"/>
      <c r="L159" s="77"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0</v>
      </c>
      <c r="M159" s="76"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0</v>
      </c>
    </row>
    <row r="160" spans="1:13" x14ac:dyDescent="0.25">
      <c r="A160" s="77"/>
      <c r="B160" s="156"/>
      <c r="C160" s="120"/>
      <c r="D160" s="114"/>
      <c r="E160" s="148" t="str">
        <f>IFERROR(IF(D160="No CAS","",INDEX('DEQ Pollutant List'!$B$7:$B$611,MATCH('5. Pollutant Emissions - MB'!D160,'DEQ Pollutant List'!$A$7:$A$611,0))),"")</f>
        <v/>
      </c>
      <c r="F160" s="118"/>
      <c r="G160" s="166"/>
      <c r="H160" s="159"/>
      <c r="I160" s="159"/>
      <c r="J160" s="168"/>
      <c r="K160" s="84"/>
      <c r="L160" s="77"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0</v>
      </c>
      <c r="M160" s="76"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0</v>
      </c>
    </row>
    <row r="161" spans="1:13" x14ac:dyDescent="0.25">
      <c r="A161" s="77"/>
      <c r="B161" s="156"/>
      <c r="C161" s="120"/>
      <c r="D161" s="114"/>
      <c r="E161" s="148" t="str">
        <f>IFERROR(IF(D161="No CAS","",INDEX('DEQ Pollutant List'!$B$7:$B$611,MATCH('5. Pollutant Emissions - MB'!D161,'DEQ Pollutant List'!$A$7:$A$611,0))),"")</f>
        <v/>
      </c>
      <c r="F161" s="118"/>
      <c r="G161" s="166"/>
      <c r="H161" s="159"/>
      <c r="I161" s="159"/>
      <c r="J161" s="168"/>
      <c r="K161" s="84"/>
      <c r="L161" s="77"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0</v>
      </c>
      <c r="M161" s="76"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0</v>
      </c>
    </row>
    <row r="162" spans="1:13" x14ac:dyDescent="0.25">
      <c r="A162" s="77"/>
      <c r="B162" s="156"/>
      <c r="C162" s="120"/>
      <c r="D162" s="114"/>
      <c r="E162" s="148" t="str">
        <f>IFERROR(IF(D162="No CAS","",INDEX('DEQ Pollutant List'!$B$7:$B$611,MATCH('5. Pollutant Emissions - MB'!D162,'DEQ Pollutant List'!$A$7:$A$611,0))),"")</f>
        <v/>
      </c>
      <c r="F162" s="118"/>
      <c r="G162" s="166"/>
      <c r="H162" s="159"/>
      <c r="I162" s="159"/>
      <c r="J162" s="168"/>
      <c r="K162" s="84"/>
      <c r="L162" s="77"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76"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x14ac:dyDescent="0.25">
      <c r="A163" s="77"/>
      <c r="B163" s="156"/>
      <c r="C163" s="120"/>
      <c r="D163" s="114"/>
      <c r="E163" s="148" t="str">
        <f>IFERROR(IF(D163="No CAS","",INDEX('DEQ Pollutant List'!$B$7:$B$611,MATCH('5. Pollutant Emissions - MB'!D163,'DEQ Pollutant List'!$A$7:$A$611,0))),"")</f>
        <v/>
      </c>
      <c r="F163" s="118"/>
      <c r="G163" s="166"/>
      <c r="H163" s="159"/>
      <c r="I163" s="159"/>
      <c r="J163" s="168"/>
      <c r="K163" s="84"/>
      <c r="L163" s="77"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76"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x14ac:dyDescent="0.25">
      <c r="A164" s="77"/>
      <c r="B164" s="156"/>
      <c r="C164" s="120"/>
      <c r="D164" s="114"/>
      <c r="E164" s="148" t="str">
        <f>IFERROR(IF(D164="No CAS","",INDEX('DEQ Pollutant List'!$B$7:$B$611,MATCH('5. Pollutant Emissions - MB'!D164,'DEQ Pollutant List'!$A$7:$A$611,0))),"")</f>
        <v/>
      </c>
      <c r="F164" s="118"/>
      <c r="G164" s="166"/>
      <c r="H164" s="159"/>
      <c r="I164" s="159"/>
      <c r="J164" s="168"/>
      <c r="K164" s="84"/>
      <c r="L164" s="77"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v>
      </c>
      <c r="M164" s="76"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0</v>
      </c>
    </row>
    <row r="165" spans="1:13" x14ac:dyDescent="0.25">
      <c r="A165" s="77"/>
      <c r="B165" s="156"/>
      <c r="C165" s="120"/>
      <c r="D165" s="114"/>
      <c r="E165" s="148" t="str">
        <f>IFERROR(IF(D165="No CAS","",INDEX('DEQ Pollutant List'!$B$7:$B$611,MATCH('5. Pollutant Emissions - MB'!D165,'DEQ Pollutant List'!$A$7:$A$611,0))),"")</f>
        <v/>
      </c>
      <c r="F165" s="118"/>
      <c r="G165" s="166"/>
      <c r="H165" s="159"/>
      <c r="I165" s="159"/>
      <c r="J165" s="168"/>
      <c r="K165" s="84"/>
      <c r="L165" s="77"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v>
      </c>
      <c r="M165" s="76"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0</v>
      </c>
    </row>
    <row r="166" spans="1:13" x14ac:dyDescent="0.25">
      <c r="A166" s="77"/>
      <c r="B166" s="156"/>
      <c r="C166" s="120"/>
      <c r="D166" s="114"/>
      <c r="E166" s="148" t="str">
        <f>IFERROR(IF(D166="No CAS","",INDEX('DEQ Pollutant List'!$B$7:$B$611,MATCH('5. Pollutant Emissions - MB'!D166,'DEQ Pollutant List'!$A$7:$A$611,0))),"")</f>
        <v/>
      </c>
      <c r="F166" s="118"/>
      <c r="G166" s="166"/>
      <c r="H166" s="159"/>
      <c r="I166" s="159"/>
      <c r="J166" s="168"/>
      <c r="K166" s="84"/>
      <c r="L166" s="77"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76"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x14ac:dyDescent="0.25">
      <c r="A167" s="77"/>
      <c r="B167" s="156"/>
      <c r="C167" s="120"/>
      <c r="D167" s="114"/>
      <c r="E167" s="148" t="str">
        <f>IFERROR(IF(D167="No CAS","",INDEX('DEQ Pollutant List'!$B$7:$B$611,MATCH('5. Pollutant Emissions - MB'!D167,'DEQ Pollutant List'!$A$7:$A$611,0))),"")</f>
        <v/>
      </c>
      <c r="F167" s="118"/>
      <c r="G167" s="166"/>
      <c r="H167" s="159"/>
      <c r="I167" s="159"/>
      <c r="J167" s="168"/>
      <c r="K167" s="84"/>
      <c r="L167" s="77"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76"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x14ac:dyDescent="0.25">
      <c r="A168" s="77"/>
      <c r="B168" s="156"/>
      <c r="C168" s="120"/>
      <c r="D168" s="114"/>
      <c r="E168" s="148" t="str">
        <f>IFERROR(IF(D168="No CAS","",INDEX('DEQ Pollutant List'!$B$7:$B$611,MATCH('5. Pollutant Emissions - MB'!D168,'DEQ Pollutant List'!$A$7:$A$611,0))),"")</f>
        <v/>
      </c>
      <c r="F168" s="118"/>
      <c r="G168" s="166"/>
      <c r="H168" s="159"/>
      <c r="I168" s="159"/>
      <c r="J168" s="168"/>
      <c r="K168" s="84"/>
      <c r="L168" s="77"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76"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x14ac:dyDescent="0.25">
      <c r="A169" s="77"/>
      <c r="B169" s="156"/>
      <c r="C169" s="120"/>
      <c r="D169" s="114"/>
      <c r="E169" s="148" t="str">
        <f>IFERROR(IF(D169="No CAS","",INDEX('DEQ Pollutant List'!$B$7:$B$611,MATCH('5. Pollutant Emissions - MB'!D169,'DEQ Pollutant List'!$A$7:$A$611,0))),"")</f>
        <v/>
      </c>
      <c r="F169" s="118"/>
      <c r="G169" s="166"/>
      <c r="H169" s="159"/>
      <c r="I169" s="159"/>
      <c r="J169" s="168"/>
      <c r="K169" s="84"/>
      <c r="L169" s="77"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v>
      </c>
      <c r="M169" s="76"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0</v>
      </c>
    </row>
    <row r="170" spans="1:13" x14ac:dyDescent="0.25">
      <c r="A170" s="77"/>
      <c r="B170" s="156"/>
      <c r="C170" s="120"/>
      <c r="D170" s="114"/>
      <c r="E170" s="148" t="str">
        <f>IFERROR(IF(D170="No CAS","",INDEX('DEQ Pollutant List'!$B$7:$B$611,MATCH('5. Pollutant Emissions - MB'!D170,'DEQ Pollutant List'!$A$7:$A$611,0))),"")</f>
        <v/>
      </c>
      <c r="F170" s="118"/>
      <c r="G170" s="166"/>
      <c r="H170" s="159"/>
      <c r="I170" s="159"/>
      <c r="J170" s="168"/>
      <c r="K170" s="84"/>
      <c r="L170" s="77"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0</v>
      </c>
      <c r="M170" s="76"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0</v>
      </c>
    </row>
    <row r="171" spans="1:13" x14ac:dyDescent="0.25">
      <c r="A171" s="77"/>
      <c r="B171" s="156"/>
      <c r="C171" s="120"/>
      <c r="D171" s="114"/>
      <c r="E171" s="148" t="str">
        <f>IFERROR(IF(D171="No CAS","",INDEX('DEQ Pollutant List'!$B$7:$B$611,MATCH('5. Pollutant Emissions - MB'!D171,'DEQ Pollutant List'!$A$7:$A$611,0))),"")</f>
        <v/>
      </c>
      <c r="F171" s="118"/>
      <c r="G171" s="166"/>
      <c r="H171" s="159"/>
      <c r="I171" s="159"/>
      <c r="J171" s="168"/>
      <c r="K171" s="84"/>
      <c r="L171" s="77"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v>
      </c>
      <c r="M171" s="76"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0</v>
      </c>
    </row>
    <row r="172" spans="1:13" x14ac:dyDescent="0.25">
      <c r="A172" s="77"/>
      <c r="B172" s="156"/>
      <c r="C172" s="120"/>
      <c r="D172" s="114"/>
      <c r="E172" s="148" t="str">
        <f>IFERROR(IF(D172="No CAS","",INDEX('DEQ Pollutant List'!$B$7:$B$611,MATCH('5. Pollutant Emissions - MB'!D172,'DEQ Pollutant List'!$A$7:$A$611,0))),"")</f>
        <v/>
      </c>
      <c r="F172" s="118"/>
      <c r="G172" s="166"/>
      <c r="H172" s="159"/>
      <c r="I172" s="159"/>
      <c r="J172" s="168"/>
      <c r="K172" s="84"/>
      <c r="L172" s="77"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0</v>
      </c>
      <c r="M172" s="76"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0</v>
      </c>
    </row>
    <row r="173" spans="1:13" x14ac:dyDescent="0.25">
      <c r="A173" s="77"/>
      <c r="B173" s="156"/>
      <c r="C173" s="120"/>
      <c r="D173" s="114"/>
      <c r="E173" s="148" t="str">
        <f>IFERROR(IF(D173="No CAS","",INDEX('DEQ Pollutant List'!$B$7:$B$611,MATCH('5. Pollutant Emissions - MB'!D173,'DEQ Pollutant List'!$A$7:$A$611,0))),"")</f>
        <v/>
      </c>
      <c r="F173" s="118"/>
      <c r="G173" s="166"/>
      <c r="H173" s="159"/>
      <c r="I173" s="159"/>
      <c r="J173" s="168"/>
      <c r="K173" s="84"/>
      <c r="L173" s="77"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0</v>
      </c>
      <c r="M173" s="76"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0</v>
      </c>
    </row>
    <row r="174" spans="1:13" x14ac:dyDescent="0.25">
      <c r="A174" s="77"/>
      <c r="B174" s="156"/>
      <c r="C174" s="120"/>
      <c r="D174" s="114"/>
      <c r="E174" s="148" t="str">
        <f>IFERROR(IF(D174="No CAS","",INDEX('DEQ Pollutant List'!$B$7:$B$611,MATCH('5. Pollutant Emissions - MB'!D174,'DEQ Pollutant List'!$A$7:$A$611,0))),"")</f>
        <v/>
      </c>
      <c r="F174" s="118"/>
      <c r="G174" s="166"/>
      <c r="H174" s="159"/>
      <c r="I174" s="159"/>
      <c r="J174" s="168"/>
      <c r="K174" s="84"/>
      <c r="L174" s="77"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v>
      </c>
      <c r="M174" s="76"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0</v>
      </c>
    </row>
    <row r="175" spans="1:13" x14ac:dyDescent="0.25">
      <c r="A175" s="77"/>
      <c r="B175" s="156"/>
      <c r="C175" s="120"/>
      <c r="D175" s="114"/>
      <c r="E175" s="148" t="str">
        <f>IFERROR(IF(D175="No CAS","",INDEX('DEQ Pollutant List'!$B$7:$B$611,MATCH('5. Pollutant Emissions - MB'!D175,'DEQ Pollutant List'!$A$7:$A$611,0))),"")</f>
        <v/>
      </c>
      <c r="F175" s="118"/>
      <c r="G175" s="166"/>
      <c r="H175" s="159"/>
      <c r="I175" s="159"/>
      <c r="J175" s="168"/>
      <c r="K175" s="84"/>
      <c r="L175" s="77"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v>
      </c>
      <c r="M175" s="76"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0</v>
      </c>
    </row>
    <row r="176" spans="1:13" x14ac:dyDescent="0.25">
      <c r="A176" s="77"/>
      <c r="B176" s="156"/>
      <c r="C176" s="120"/>
      <c r="D176" s="114"/>
      <c r="E176" s="148" t="str">
        <f>IFERROR(IF(D176="No CAS","",INDEX('DEQ Pollutant List'!$B$7:$B$611,MATCH('5. Pollutant Emissions - MB'!D176,'DEQ Pollutant List'!$A$7:$A$611,0))),"")</f>
        <v/>
      </c>
      <c r="F176" s="118"/>
      <c r="G176" s="166"/>
      <c r="H176" s="159"/>
      <c r="I176" s="159"/>
      <c r="J176" s="168"/>
      <c r="K176" s="84"/>
      <c r="L176" s="77"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v>
      </c>
      <c r="M176" s="76"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0</v>
      </c>
    </row>
    <row r="177" spans="1:13" x14ac:dyDescent="0.25">
      <c r="A177" s="77"/>
      <c r="B177" s="156"/>
      <c r="C177" s="120"/>
      <c r="D177" s="114"/>
      <c r="E177" s="148" t="str">
        <f>IFERROR(IF(D177="No CAS","",INDEX('DEQ Pollutant List'!$B$7:$B$611,MATCH('5. Pollutant Emissions - MB'!D177,'DEQ Pollutant List'!$A$7:$A$611,0))),"")</f>
        <v/>
      </c>
      <c r="F177" s="118"/>
      <c r="G177" s="166"/>
      <c r="H177" s="159"/>
      <c r="I177" s="159"/>
      <c r="J177" s="168"/>
      <c r="K177" s="84"/>
      <c r="L177" s="77"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0</v>
      </c>
      <c r="M177" s="76"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0</v>
      </c>
    </row>
    <row r="178" spans="1:13" x14ac:dyDescent="0.25">
      <c r="A178" s="77"/>
      <c r="B178" s="156"/>
      <c r="C178" s="120"/>
      <c r="D178" s="114"/>
      <c r="E178" s="148" t="str">
        <f>IFERROR(IF(D178="No CAS","",INDEX('DEQ Pollutant List'!$B$7:$B$611,MATCH('5. Pollutant Emissions - MB'!D178,'DEQ Pollutant List'!$A$7:$A$611,0))),"")</f>
        <v/>
      </c>
      <c r="F178" s="118"/>
      <c r="G178" s="166"/>
      <c r="H178" s="159"/>
      <c r="I178" s="159"/>
      <c r="J178" s="168"/>
      <c r="K178" s="84"/>
      <c r="L178" s="77"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0</v>
      </c>
      <c r="M178" s="76"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0</v>
      </c>
    </row>
    <row r="179" spans="1:13" x14ac:dyDescent="0.25">
      <c r="A179" s="77"/>
      <c r="B179" s="156"/>
      <c r="C179" s="120"/>
      <c r="D179" s="114"/>
      <c r="E179" s="148" t="str">
        <f>IFERROR(IF(D179="No CAS","",INDEX('DEQ Pollutant List'!$B$7:$B$611,MATCH('5. Pollutant Emissions - MB'!D179,'DEQ Pollutant List'!$A$7:$A$611,0))),"")</f>
        <v/>
      </c>
      <c r="F179" s="118"/>
      <c r="G179" s="166"/>
      <c r="H179" s="159"/>
      <c r="I179" s="159"/>
      <c r="J179" s="168"/>
      <c r="K179" s="84"/>
      <c r="L179" s="77"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0</v>
      </c>
      <c r="M179" s="76"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0</v>
      </c>
    </row>
    <row r="180" spans="1:13" x14ac:dyDescent="0.25">
      <c r="A180" s="77"/>
      <c r="B180" s="156"/>
      <c r="C180" s="120"/>
      <c r="D180" s="114"/>
      <c r="E180" s="148" t="str">
        <f>IFERROR(IF(D180="No CAS","",INDEX('DEQ Pollutant List'!$B$7:$B$611,MATCH('5. Pollutant Emissions - MB'!D180,'DEQ Pollutant List'!$A$7:$A$611,0))),"")</f>
        <v/>
      </c>
      <c r="F180" s="118"/>
      <c r="G180" s="166"/>
      <c r="H180" s="159"/>
      <c r="I180" s="159"/>
      <c r="J180" s="168"/>
      <c r="K180" s="84"/>
      <c r="L180" s="77"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0</v>
      </c>
      <c r="M180" s="76"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0</v>
      </c>
    </row>
    <row r="181" spans="1:13" x14ac:dyDescent="0.25">
      <c r="A181" s="77"/>
      <c r="B181" s="156"/>
      <c r="C181" s="120"/>
      <c r="D181" s="114"/>
      <c r="E181" s="148" t="str">
        <f>IFERROR(IF(D181="No CAS","",INDEX('DEQ Pollutant List'!$B$7:$B$611,MATCH('5. Pollutant Emissions - MB'!D181,'DEQ Pollutant List'!$A$7:$A$611,0))),"")</f>
        <v/>
      </c>
      <c r="F181" s="118"/>
      <c r="G181" s="166"/>
      <c r="H181" s="159"/>
      <c r="I181" s="159"/>
      <c r="J181" s="168"/>
      <c r="K181" s="84"/>
      <c r="L181" s="77"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0</v>
      </c>
      <c r="M181" s="76"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0</v>
      </c>
    </row>
    <row r="182" spans="1:13" x14ac:dyDescent="0.25">
      <c r="A182" s="77"/>
      <c r="B182" s="156"/>
      <c r="C182" s="120"/>
      <c r="D182" s="114"/>
      <c r="E182" s="148" t="str">
        <f>IFERROR(IF(D182="No CAS","",INDEX('DEQ Pollutant List'!$B$7:$B$611,MATCH('5. Pollutant Emissions - MB'!D182,'DEQ Pollutant List'!$A$7:$A$611,0))),"")</f>
        <v/>
      </c>
      <c r="F182" s="118"/>
      <c r="G182" s="166"/>
      <c r="H182" s="159"/>
      <c r="I182" s="159"/>
      <c r="J182" s="168"/>
      <c r="K182" s="84"/>
      <c r="L182" s="77"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0</v>
      </c>
      <c r="M182" s="76"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0</v>
      </c>
    </row>
    <row r="183" spans="1:13" x14ac:dyDescent="0.25">
      <c r="A183" s="77"/>
      <c r="B183" s="156"/>
      <c r="C183" s="120"/>
      <c r="D183" s="114"/>
      <c r="E183" s="148" t="str">
        <f>IFERROR(IF(D183="No CAS","",INDEX('DEQ Pollutant List'!$B$7:$B$611,MATCH('5. Pollutant Emissions - MB'!D183,'DEQ Pollutant List'!$A$7:$A$611,0))),"")</f>
        <v/>
      </c>
      <c r="F183" s="118"/>
      <c r="G183" s="166"/>
      <c r="H183" s="159"/>
      <c r="I183" s="159"/>
      <c r="J183" s="168"/>
      <c r="K183" s="84"/>
      <c r="L183" s="77"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0</v>
      </c>
      <c r="M183" s="76"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0</v>
      </c>
    </row>
    <row r="184" spans="1:13" x14ac:dyDescent="0.25">
      <c r="A184" s="77"/>
      <c r="B184" s="156"/>
      <c r="C184" s="120"/>
      <c r="D184" s="114"/>
      <c r="E184" s="148" t="str">
        <f>IFERROR(IF(D184="No CAS","",INDEX('DEQ Pollutant List'!$B$7:$B$611,MATCH('5. Pollutant Emissions - MB'!D184,'DEQ Pollutant List'!$A$7:$A$611,0))),"")</f>
        <v/>
      </c>
      <c r="F184" s="118"/>
      <c r="G184" s="166"/>
      <c r="H184" s="159"/>
      <c r="I184" s="159"/>
      <c r="J184" s="168"/>
      <c r="K184" s="84"/>
      <c r="L184" s="77"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0</v>
      </c>
      <c r="M184" s="76"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0</v>
      </c>
    </row>
    <row r="185" spans="1:13" x14ac:dyDescent="0.25">
      <c r="A185" s="77"/>
      <c r="B185" s="156"/>
      <c r="C185" s="120"/>
      <c r="D185" s="114"/>
      <c r="E185" s="148" t="str">
        <f>IFERROR(IF(D185="No CAS","",INDEX('DEQ Pollutant List'!$B$7:$B$611,MATCH('5. Pollutant Emissions - MB'!D185,'DEQ Pollutant List'!$A$7:$A$611,0))),"")</f>
        <v/>
      </c>
      <c r="F185" s="118"/>
      <c r="G185" s="166"/>
      <c r="H185" s="159"/>
      <c r="I185" s="159"/>
      <c r="J185" s="168"/>
      <c r="K185" s="84"/>
      <c r="L185" s="77"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0</v>
      </c>
      <c r="M185" s="76"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0</v>
      </c>
    </row>
    <row r="186" spans="1:13" x14ac:dyDescent="0.25">
      <c r="A186" s="77"/>
      <c r="B186" s="156"/>
      <c r="C186" s="120"/>
      <c r="D186" s="114"/>
      <c r="E186" s="148" t="str">
        <f>IFERROR(IF(D186="No CAS","",INDEX('DEQ Pollutant List'!$B$7:$B$611,MATCH('5. Pollutant Emissions - MB'!D186,'DEQ Pollutant List'!$A$7:$A$611,0))),"")</f>
        <v/>
      </c>
      <c r="F186" s="118"/>
      <c r="G186" s="166"/>
      <c r="H186" s="159"/>
      <c r="I186" s="159"/>
      <c r="J186" s="168"/>
      <c r="K186" s="84"/>
      <c r="L186" s="77"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0</v>
      </c>
      <c r="M186" s="76"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0</v>
      </c>
    </row>
    <row r="187" spans="1:13" x14ac:dyDescent="0.25">
      <c r="A187" s="77"/>
      <c r="B187" s="156"/>
      <c r="C187" s="120"/>
      <c r="D187" s="114"/>
      <c r="E187" s="148" t="str">
        <f>IFERROR(IF(D187="No CAS","",INDEX('DEQ Pollutant List'!$B$7:$B$611,MATCH('5. Pollutant Emissions - MB'!D187,'DEQ Pollutant List'!$A$7:$A$611,0))),"")</f>
        <v/>
      </c>
      <c r="F187" s="118"/>
      <c r="G187" s="166"/>
      <c r="H187" s="159"/>
      <c r="I187" s="159"/>
      <c r="J187" s="168"/>
      <c r="K187" s="84"/>
      <c r="L187" s="77"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0</v>
      </c>
      <c r="M187" s="76"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0</v>
      </c>
    </row>
    <row r="188" spans="1:13" x14ac:dyDescent="0.25">
      <c r="A188" s="77"/>
      <c r="B188" s="156"/>
      <c r="C188" s="120"/>
      <c r="D188" s="114"/>
      <c r="E188" s="148" t="str">
        <f>IFERROR(IF(D188="No CAS","",INDEX('DEQ Pollutant List'!$B$7:$B$611,MATCH('5. Pollutant Emissions - MB'!D188,'DEQ Pollutant List'!$A$7:$A$611,0))),"")</f>
        <v/>
      </c>
      <c r="F188" s="118"/>
      <c r="G188" s="166"/>
      <c r="H188" s="159"/>
      <c r="I188" s="159"/>
      <c r="J188" s="168"/>
      <c r="K188" s="84"/>
      <c r="L188" s="77"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0</v>
      </c>
      <c r="M188" s="76"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0</v>
      </c>
    </row>
    <row r="189" spans="1:13" x14ac:dyDescent="0.25">
      <c r="A189" s="77"/>
      <c r="B189" s="156"/>
      <c r="C189" s="120"/>
      <c r="D189" s="114"/>
      <c r="E189" s="148" t="str">
        <f>IFERROR(IF(D189="No CAS","",INDEX('DEQ Pollutant List'!$B$7:$B$611,MATCH('5. Pollutant Emissions - MB'!D189,'DEQ Pollutant List'!$A$7:$A$611,0))),"")</f>
        <v/>
      </c>
      <c r="F189" s="118"/>
      <c r="G189" s="166"/>
      <c r="H189" s="159"/>
      <c r="I189" s="159"/>
      <c r="J189" s="168"/>
      <c r="K189" s="84"/>
      <c r="L189" s="77"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0</v>
      </c>
      <c r="M189" s="76"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0</v>
      </c>
    </row>
    <row r="190" spans="1:13" x14ac:dyDescent="0.25">
      <c r="A190" s="77"/>
      <c r="B190" s="156"/>
      <c r="C190" s="120"/>
      <c r="D190" s="114"/>
      <c r="E190" s="148" t="str">
        <f>IFERROR(IF(D190="No CAS","",INDEX('DEQ Pollutant List'!$B$7:$B$611,MATCH('5. Pollutant Emissions - MB'!D190,'DEQ Pollutant List'!$A$7:$A$611,0))),"")</f>
        <v/>
      </c>
      <c r="F190" s="118"/>
      <c r="G190" s="166"/>
      <c r="H190" s="159"/>
      <c r="I190" s="159"/>
      <c r="J190" s="168"/>
      <c r="K190" s="84"/>
      <c r="L190" s="77"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0</v>
      </c>
      <c r="M190" s="76"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0</v>
      </c>
    </row>
    <row r="191" spans="1:13" x14ac:dyDescent="0.25">
      <c r="A191" s="77"/>
      <c r="B191" s="156"/>
      <c r="C191" s="120"/>
      <c r="D191" s="114"/>
      <c r="E191" s="148" t="str">
        <f>IFERROR(IF(D191="No CAS","",INDEX('DEQ Pollutant List'!$B$7:$B$611,MATCH('5. Pollutant Emissions - MB'!D191,'DEQ Pollutant List'!$A$7:$A$611,0))),"")</f>
        <v/>
      </c>
      <c r="F191" s="118"/>
      <c r="G191" s="166"/>
      <c r="H191" s="159"/>
      <c r="I191" s="159"/>
      <c r="J191" s="168"/>
      <c r="K191" s="84"/>
      <c r="L191" s="77"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0</v>
      </c>
      <c r="M191" s="76"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0</v>
      </c>
    </row>
    <row r="192" spans="1:13" x14ac:dyDescent="0.25">
      <c r="A192" s="77"/>
      <c r="B192" s="156"/>
      <c r="C192" s="120"/>
      <c r="D192" s="114"/>
      <c r="E192" s="148" t="str">
        <f>IFERROR(IF(D192="No CAS","",INDEX('DEQ Pollutant List'!$B$7:$B$611,MATCH('5. Pollutant Emissions - MB'!D192,'DEQ Pollutant List'!$A$7:$A$611,0))),"")</f>
        <v/>
      </c>
      <c r="F192" s="118"/>
      <c r="G192" s="166"/>
      <c r="H192" s="159"/>
      <c r="I192" s="159"/>
      <c r="J192" s="168"/>
      <c r="K192" s="84"/>
      <c r="L192" s="77"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76"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x14ac:dyDescent="0.25">
      <c r="A193" s="77"/>
      <c r="B193" s="156"/>
      <c r="C193" s="120"/>
      <c r="D193" s="114"/>
      <c r="E193" s="148" t="str">
        <f>IFERROR(IF(D193="No CAS","",INDEX('DEQ Pollutant List'!$B$7:$B$611,MATCH('5. Pollutant Emissions - MB'!D193,'DEQ Pollutant List'!$A$7:$A$611,0))),"")</f>
        <v/>
      </c>
      <c r="F193" s="118"/>
      <c r="G193" s="166"/>
      <c r="H193" s="159"/>
      <c r="I193" s="159"/>
      <c r="J193" s="168"/>
      <c r="K193" s="84"/>
      <c r="L193" s="77"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76"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x14ac:dyDescent="0.25">
      <c r="A194" s="77"/>
      <c r="B194" s="156"/>
      <c r="C194" s="120"/>
      <c r="D194" s="114"/>
      <c r="E194" s="148" t="str">
        <f>IFERROR(IF(D194="No CAS","",INDEX('DEQ Pollutant List'!$B$7:$B$611,MATCH('5. Pollutant Emissions - MB'!D194,'DEQ Pollutant List'!$A$7:$A$611,0))),"")</f>
        <v/>
      </c>
      <c r="F194" s="118"/>
      <c r="G194" s="166"/>
      <c r="H194" s="159"/>
      <c r="I194" s="159"/>
      <c r="J194" s="168"/>
      <c r="K194" s="84"/>
      <c r="L194" s="77"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0</v>
      </c>
      <c r="M194" s="76"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0</v>
      </c>
    </row>
    <row r="195" spans="1:13" x14ac:dyDescent="0.25">
      <c r="A195" s="77"/>
      <c r="B195" s="156"/>
      <c r="C195" s="120"/>
      <c r="D195" s="114"/>
      <c r="E195" s="148" t="str">
        <f>IFERROR(IF(D195="No CAS","",INDEX('DEQ Pollutant List'!$B$7:$B$611,MATCH('5. Pollutant Emissions - MB'!D195,'DEQ Pollutant List'!$A$7:$A$611,0))),"")</f>
        <v/>
      </c>
      <c r="F195" s="118"/>
      <c r="G195" s="166"/>
      <c r="H195" s="159"/>
      <c r="I195" s="159"/>
      <c r="J195" s="168"/>
      <c r="K195" s="84"/>
      <c r="L195" s="77"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76"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x14ac:dyDescent="0.25">
      <c r="A196" s="77"/>
      <c r="B196" s="156"/>
      <c r="C196" s="120"/>
      <c r="D196" s="114"/>
      <c r="E196" s="148" t="str">
        <f>IFERROR(IF(D196="No CAS","",INDEX('DEQ Pollutant List'!$B$7:$B$611,MATCH('5. Pollutant Emissions - MB'!D196,'DEQ Pollutant List'!$A$7:$A$611,0))),"")</f>
        <v/>
      </c>
      <c r="F196" s="118"/>
      <c r="G196" s="166"/>
      <c r="H196" s="159"/>
      <c r="I196" s="159"/>
      <c r="J196" s="168"/>
      <c r="K196" s="84"/>
      <c r="L196" s="77"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76"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x14ac:dyDescent="0.25">
      <c r="A197" s="77"/>
      <c r="B197" s="156"/>
      <c r="C197" s="120"/>
      <c r="D197" s="114"/>
      <c r="E197" s="148" t="str">
        <f>IFERROR(IF(D197="No CAS","",INDEX('DEQ Pollutant List'!$B$7:$B$611,MATCH('5. Pollutant Emissions - MB'!D197,'DEQ Pollutant List'!$A$7:$A$611,0))),"")</f>
        <v/>
      </c>
      <c r="F197" s="118"/>
      <c r="G197" s="166"/>
      <c r="H197" s="159"/>
      <c r="I197" s="159"/>
      <c r="J197" s="168"/>
      <c r="K197" s="84"/>
      <c r="L197" s="77"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0</v>
      </c>
      <c r="M197" s="76"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0</v>
      </c>
    </row>
    <row r="198" spans="1:13" x14ac:dyDescent="0.25">
      <c r="A198" s="77"/>
      <c r="B198" s="156"/>
      <c r="C198" s="120"/>
      <c r="D198" s="114"/>
      <c r="E198" s="148" t="str">
        <f>IFERROR(IF(D198="No CAS","",INDEX('DEQ Pollutant List'!$B$7:$B$611,MATCH('5. Pollutant Emissions - MB'!D198,'DEQ Pollutant List'!$A$7:$A$611,0))),"")</f>
        <v/>
      </c>
      <c r="F198" s="118"/>
      <c r="G198" s="166"/>
      <c r="H198" s="159"/>
      <c r="I198" s="159"/>
      <c r="J198" s="168"/>
      <c r="K198" s="84"/>
      <c r="L198" s="77"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v>
      </c>
      <c r="M198" s="76"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0</v>
      </c>
    </row>
    <row r="199" spans="1:13" x14ac:dyDescent="0.25">
      <c r="A199" s="77"/>
      <c r="B199" s="156"/>
      <c r="C199" s="120"/>
      <c r="D199" s="114"/>
      <c r="E199" s="148" t="str">
        <f>IFERROR(IF(D199="No CAS","",INDEX('DEQ Pollutant List'!$B$7:$B$611,MATCH('5. Pollutant Emissions - MB'!D199,'DEQ Pollutant List'!$A$7:$A$611,0))),"")</f>
        <v/>
      </c>
      <c r="F199" s="118"/>
      <c r="G199" s="166"/>
      <c r="H199" s="159"/>
      <c r="I199" s="159"/>
      <c r="J199" s="168"/>
      <c r="K199" s="84"/>
      <c r="L199" s="77"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0</v>
      </c>
      <c r="M199" s="76"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v>
      </c>
    </row>
    <row r="200" spans="1:13" x14ac:dyDescent="0.25">
      <c r="A200" s="77"/>
      <c r="B200" s="156"/>
      <c r="C200" s="120"/>
      <c r="D200" s="114"/>
      <c r="E200" s="148" t="str">
        <f>IFERROR(IF(D200="No CAS","",INDEX('DEQ Pollutant List'!$B$7:$B$611,MATCH('5. Pollutant Emissions - MB'!D200,'DEQ Pollutant List'!$A$7:$A$611,0))),"")</f>
        <v/>
      </c>
      <c r="F200" s="118"/>
      <c r="G200" s="166"/>
      <c r="H200" s="159"/>
      <c r="I200" s="159"/>
      <c r="J200" s="168"/>
      <c r="K200" s="84"/>
      <c r="L200" s="77"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0</v>
      </c>
      <c r="M200" s="76"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0</v>
      </c>
    </row>
    <row r="201" spans="1:13" x14ac:dyDescent="0.25">
      <c r="A201" s="77"/>
      <c r="B201" s="156"/>
      <c r="C201" s="120"/>
      <c r="D201" s="114"/>
      <c r="E201" s="148" t="str">
        <f>IFERROR(IF(D201="No CAS","",INDEX('DEQ Pollutant List'!$B$7:$B$611,MATCH('5. Pollutant Emissions - MB'!D201,'DEQ Pollutant List'!$A$7:$A$611,0))),"")</f>
        <v/>
      </c>
      <c r="F201" s="118"/>
      <c r="G201" s="166"/>
      <c r="H201" s="159"/>
      <c r="I201" s="159"/>
      <c r="J201" s="168"/>
      <c r="K201" s="84"/>
      <c r="L201" s="77"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v>
      </c>
      <c r="M201" s="76"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0</v>
      </c>
    </row>
    <row r="202" spans="1:13" x14ac:dyDescent="0.25">
      <c r="A202" s="77"/>
      <c r="B202" s="156"/>
      <c r="C202" s="120"/>
      <c r="D202" s="114"/>
      <c r="E202" s="148" t="str">
        <f>IFERROR(IF(D202="No CAS","",INDEX('DEQ Pollutant List'!$B$7:$B$611,MATCH('5. Pollutant Emissions - MB'!D202,'DEQ Pollutant List'!$A$7:$A$611,0))),"")</f>
        <v/>
      </c>
      <c r="F202" s="118"/>
      <c r="G202" s="166"/>
      <c r="H202" s="159"/>
      <c r="I202" s="159"/>
      <c r="J202" s="168"/>
      <c r="K202" s="84"/>
      <c r="L202" s="77"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0</v>
      </c>
      <c r="M202" s="76"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0</v>
      </c>
    </row>
    <row r="203" spans="1:13" x14ac:dyDescent="0.25">
      <c r="A203" s="77"/>
      <c r="B203" s="156"/>
      <c r="C203" s="120"/>
      <c r="D203" s="114"/>
      <c r="E203" s="148" t="str">
        <f>IFERROR(IF(D203="No CAS","",INDEX('DEQ Pollutant List'!$B$7:$B$611,MATCH('5. Pollutant Emissions - MB'!D203,'DEQ Pollutant List'!$A$7:$A$611,0))),"")</f>
        <v/>
      </c>
      <c r="F203" s="118"/>
      <c r="G203" s="166"/>
      <c r="H203" s="159"/>
      <c r="I203" s="159"/>
      <c r="J203" s="168"/>
      <c r="K203" s="84"/>
      <c r="L203" s="77"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0</v>
      </c>
      <c r="M203" s="76"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0</v>
      </c>
    </row>
    <row r="204" spans="1:13" x14ac:dyDescent="0.25">
      <c r="A204" s="77"/>
      <c r="B204" s="156"/>
      <c r="C204" s="120"/>
      <c r="D204" s="114"/>
      <c r="E204" s="148" t="str">
        <f>IFERROR(IF(D204="No CAS","",INDEX('DEQ Pollutant List'!$B$7:$B$611,MATCH('5. Pollutant Emissions - MB'!D204,'DEQ Pollutant List'!$A$7:$A$611,0))),"")</f>
        <v/>
      </c>
      <c r="F204" s="118"/>
      <c r="G204" s="166"/>
      <c r="H204" s="159"/>
      <c r="I204" s="159"/>
      <c r="J204" s="168"/>
      <c r="K204" s="84"/>
      <c r="L204" s="77"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76"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x14ac:dyDescent="0.25">
      <c r="A205" s="77"/>
      <c r="B205" s="156"/>
      <c r="C205" s="120"/>
      <c r="D205" s="114"/>
      <c r="E205" s="148" t="str">
        <f>IFERROR(IF(D205="No CAS","",INDEX('DEQ Pollutant List'!$B$7:$B$611,MATCH('5. Pollutant Emissions - MB'!D205,'DEQ Pollutant List'!$A$7:$A$611,0))),"")</f>
        <v/>
      </c>
      <c r="F205" s="118"/>
      <c r="G205" s="166"/>
      <c r="H205" s="159"/>
      <c r="I205" s="159"/>
      <c r="J205" s="168"/>
      <c r="K205" s="84"/>
      <c r="L205" s="77"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0</v>
      </c>
      <c r="M205" s="76"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0</v>
      </c>
    </row>
    <row r="206" spans="1:13" x14ac:dyDescent="0.25">
      <c r="A206" s="77"/>
      <c r="B206" s="156"/>
      <c r="C206" s="120"/>
      <c r="D206" s="114"/>
      <c r="E206" s="148" t="str">
        <f>IFERROR(IF(D206="No CAS","",INDEX('DEQ Pollutant List'!$B$7:$B$611,MATCH('5. Pollutant Emissions - MB'!D206,'DEQ Pollutant List'!$A$7:$A$611,0))),"")</f>
        <v/>
      </c>
      <c r="F206" s="118"/>
      <c r="G206" s="166"/>
      <c r="H206" s="159"/>
      <c r="I206" s="159"/>
      <c r="J206" s="168"/>
      <c r="K206" s="84"/>
      <c r="L206" s="77"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0</v>
      </c>
      <c r="M206" s="76"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v>
      </c>
    </row>
    <row r="207" spans="1:13" x14ac:dyDescent="0.25">
      <c r="A207" s="77"/>
      <c r="B207" s="156"/>
      <c r="C207" s="120"/>
      <c r="D207" s="114"/>
      <c r="E207" s="148" t="str">
        <f>IFERROR(IF(D207="No CAS","",INDEX('DEQ Pollutant List'!$B$7:$B$611,MATCH('5. Pollutant Emissions - MB'!D207,'DEQ Pollutant List'!$A$7:$A$611,0))),"")</f>
        <v/>
      </c>
      <c r="F207" s="118"/>
      <c r="G207" s="166"/>
      <c r="H207" s="159"/>
      <c r="I207" s="159"/>
      <c r="J207" s="168"/>
      <c r="K207" s="84"/>
      <c r="L207" s="77"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0</v>
      </c>
      <c r="M207" s="76"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0</v>
      </c>
    </row>
    <row r="208" spans="1:13" x14ac:dyDescent="0.25">
      <c r="A208" s="77"/>
      <c r="B208" s="156"/>
      <c r="C208" s="120"/>
      <c r="D208" s="114"/>
      <c r="E208" s="148" t="str">
        <f>IFERROR(IF(D208="No CAS","",INDEX('DEQ Pollutant List'!$B$7:$B$611,MATCH('5. Pollutant Emissions - MB'!D208,'DEQ Pollutant List'!$A$7:$A$611,0))),"")</f>
        <v/>
      </c>
      <c r="F208" s="118"/>
      <c r="G208" s="166"/>
      <c r="H208" s="159"/>
      <c r="I208" s="159"/>
      <c r="J208" s="168"/>
      <c r="K208" s="84"/>
      <c r="L208" s="77"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0</v>
      </c>
      <c r="M208" s="76"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0</v>
      </c>
    </row>
    <row r="209" spans="1:13" x14ac:dyDescent="0.25">
      <c r="A209" s="77"/>
      <c r="B209" s="156"/>
      <c r="C209" s="120"/>
      <c r="D209" s="114"/>
      <c r="E209" s="148" t="str">
        <f>IFERROR(IF(D209="No CAS","",INDEX('DEQ Pollutant List'!$B$7:$B$611,MATCH('5. Pollutant Emissions - MB'!D209,'DEQ Pollutant List'!$A$7:$A$611,0))),"")</f>
        <v/>
      </c>
      <c r="F209" s="118"/>
      <c r="G209" s="166"/>
      <c r="H209" s="159"/>
      <c r="I209" s="159"/>
      <c r="J209" s="168"/>
      <c r="K209" s="84"/>
      <c r="L209" s="77"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0</v>
      </c>
      <c r="M209" s="76"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0</v>
      </c>
    </row>
    <row r="210" spans="1:13" x14ac:dyDescent="0.25">
      <c r="A210" s="77"/>
      <c r="B210" s="156"/>
      <c r="C210" s="120"/>
      <c r="D210" s="114"/>
      <c r="E210" s="148" t="str">
        <f>IFERROR(IF(D210="No CAS","",INDEX('DEQ Pollutant List'!$B$7:$B$611,MATCH('5. Pollutant Emissions - MB'!D210,'DEQ Pollutant List'!$A$7:$A$611,0))),"")</f>
        <v/>
      </c>
      <c r="F210" s="118"/>
      <c r="G210" s="166"/>
      <c r="H210" s="159"/>
      <c r="I210" s="159"/>
      <c r="J210" s="168"/>
      <c r="K210" s="84"/>
      <c r="L210" s="77"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0</v>
      </c>
      <c r="M210" s="76"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0</v>
      </c>
    </row>
    <row r="211" spans="1:13" x14ac:dyDescent="0.25">
      <c r="A211" s="77"/>
      <c r="B211" s="156"/>
      <c r="C211" s="120"/>
      <c r="D211" s="114"/>
      <c r="E211" s="148" t="str">
        <f>IFERROR(IF(D211="No CAS","",INDEX('DEQ Pollutant List'!$B$7:$B$611,MATCH('5. Pollutant Emissions - MB'!D211,'DEQ Pollutant List'!$A$7:$A$611,0))),"")</f>
        <v/>
      </c>
      <c r="F211" s="118"/>
      <c r="G211" s="166"/>
      <c r="H211" s="159"/>
      <c r="I211" s="159"/>
      <c r="J211" s="168"/>
      <c r="K211" s="84"/>
      <c r="L211" s="77"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v>
      </c>
      <c r="M211" s="76"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0</v>
      </c>
    </row>
    <row r="212" spans="1:13" x14ac:dyDescent="0.25">
      <c r="A212" s="77"/>
      <c r="B212" s="156"/>
      <c r="C212" s="120"/>
      <c r="D212" s="114"/>
      <c r="E212" s="148" t="str">
        <f>IFERROR(IF(D212="No CAS","",INDEX('DEQ Pollutant List'!$B$7:$B$611,MATCH('5. Pollutant Emissions - MB'!D212,'DEQ Pollutant List'!$A$7:$A$611,0))),"")</f>
        <v/>
      </c>
      <c r="F212" s="118"/>
      <c r="G212" s="166"/>
      <c r="H212" s="159"/>
      <c r="I212" s="159"/>
      <c r="J212" s="168"/>
      <c r="K212" s="84"/>
      <c r="L212" s="77"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0</v>
      </c>
      <c r="M212" s="76"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0</v>
      </c>
    </row>
    <row r="213" spans="1:13" x14ac:dyDescent="0.25">
      <c r="A213" s="77"/>
      <c r="B213" s="156"/>
      <c r="C213" s="120"/>
      <c r="D213" s="114"/>
      <c r="E213" s="148" t="str">
        <f>IFERROR(IF(D213="No CAS","",INDEX('DEQ Pollutant List'!$B$7:$B$611,MATCH('5. Pollutant Emissions - MB'!D213,'DEQ Pollutant List'!$A$7:$A$611,0))),"")</f>
        <v/>
      </c>
      <c r="F213" s="118"/>
      <c r="G213" s="166"/>
      <c r="H213" s="159"/>
      <c r="I213" s="159"/>
      <c r="J213" s="168"/>
      <c r="K213" s="84"/>
      <c r="L213" s="77"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0</v>
      </c>
      <c r="M213" s="76"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0</v>
      </c>
    </row>
    <row r="214" spans="1:13" x14ac:dyDescent="0.25">
      <c r="A214" s="77"/>
      <c r="B214" s="156"/>
      <c r="C214" s="120"/>
      <c r="D214" s="114"/>
      <c r="E214" s="148" t="str">
        <f>IFERROR(IF(D214="No CAS","",INDEX('DEQ Pollutant List'!$B$7:$B$611,MATCH('5. Pollutant Emissions - MB'!D214,'DEQ Pollutant List'!$A$7:$A$611,0))),"")</f>
        <v/>
      </c>
      <c r="F214" s="118"/>
      <c r="G214" s="166"/>
      <c r="H214" s="159"/>
      <c r="I214" s="159"/>
      <c r="J214" s="168"/>
      <c r="K214" s="84"/>
      <c r="L214" s="77"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0</v>
      </c>
      <c r="M214" s="76"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0</v>
      </c>
    </row>
    <row r="215" spans="1:13" x14ac:dyDescent="0.25">
      <c r="A215" s="77"/>
      <c r="B215" s="156"/>
      <c r="C215" s="120"/>
      <c r="D215" s="114"/>
      <c r="E215" s="148" t="str">
        <f>IFERROR(IF(D215="No CAS","",INDEX('DEQ Pollutant List'!$B$7:$B$611,MATCH('5. Pollutant Emissions - MB'!D215,'DEQ Pollutant List'!$A$7:$A$611,0))),"")</f>
        <v/>
      </c>
      <c r="F215" s="118"/>
      <c r="G215" s="166"/>
      <c r="H215" s="159"/>
      <c r="I215" s="159"/>
      <c r="J215" s="168"/>
      <c r="K215" s="84"/>
      <c r="L215" s="77"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0</v>
      </c>
      <c r="M215" s="76"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0</v>
      </c>
    </row>
    <row r="216" spans="1:13" x14ac:dyDescent="0.25">
      <c r="A216" s="77"/>
      <c r="B216" s="156"/>
      <c r="C216" s="120"/>
      <c r="D216" s="114"/>
      <c r="E216" s="148" t="str">
        <f>IFERROR(IF(D216="No CAS","",INDEX('DEQ Pollutant List'!$B$7:$B$611,MATCH('5. Pollutant Emissions - MB'!D216,'DEQ Pollutant List'!$A$7:$A$611,0))),"")</f>
        <v/>
      </c>
      <c r="F216" s="118"/>
      <c r="G216" s="166"/>
      <c r="H216" s="159"/>
      <c r="I216" s="159"/>
      <c r="J216" s="168"/>
      <c r="K216" s="84"/>
      <c r="L216" s="77"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v>
      </c>
      <c r="M216" s="76"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0</v>
      </c>
    </row>
    <row r="217" spans="1:13" x14ac:dyDescent="0.25">
      <c r="A217" s="77"/>
      <c r="B217" s="156"/>
      <c r="C217" s="120"/>
      <c r="D217" s="114"/>
      <c r="E217" s="148" t="str">
        <f>IFERROR(IF(D217="No CAS","",INDEX('DEQ Pollutant List'!$B$7:$B$611,MATCH('5. Pollutant Emissions - MB'!D217,'DEQ Pollutant List'!$A$7:$A$611,0))),"")</f>
        <v/>
      </c>
      <c r="F217" s="118"/>
      <c r="G217" s="166"/>
      <c r="H217" s="159"/>
      <c r="I217" s="159"/>
      <c r="J217" s="168"/>
      <c r="K217" s="84"/>
      <c r="L217" s="77"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v>
      </c>
      <c r="M217" s="76"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0</v>
      </c>
    </row>
    <row r="218" spans="1:13" x14ac:dyDescent="0.25">
      <c r="A218" s="77"/>
      <c r="B218" s="156"/>
      <c r="C218" s="120"/>
      <c r="D218" s="114"/>
      <c r="E218" s="148" t="str">
        <f>IFERROR(IF(D218="No CAS","",INDEX('DEQ Pollutant List'!$B$7:$B$611,MATCH('5. Pollutant Emissions - MB'!D218,'DEQ Pollutant List'!$A$7:$A$611,0))),"")</f>
        <v/>
      </c>
      <c r="F218" s="118"/>
      <c r="G218" s="166"/>
      <c r="H218" s="159"/>
      <c r="I218" s="159"/>
      <c r="J218" s="168"/>
      <c r="K218" s="84"/>
      <c r="L218" s="77"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v>
      </c>
      <c r="M218" s="76"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0</v>
      </c>
    </row>
    <row r="219" spans="1:13" x14ac:dyDescent="0.25">
      <c r="A219" s="77"/>
      <c r="B219" s="156"/>
      <c r="C219" s="120"/>
      <c r="D219" s="114"/>
      <c r="E219" s="148" t="str">
        <f>IFERROR(IF(D219="No CAS","",INDEX('DEQ Pollutant List'!$B$7:$B$611,MATCH('5. Pollutant Emissions - MB'!D219,'DEQ Pollutant List'!$A$7:$A$611,0))),"")</f>
        <v/>
      </c>
      <c r="F219" s="118"/>
      <c r="G219" s="166"/>
      <c r="H219" s="159"/>
      <c r="I219" s="159"/>
      <c r="J219" s="168"/>
      <c r="K219" s="84"/>
      <c r="L219" s="77"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v>
      </c>
      <c r="M219" s="76"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0</v>
      </c>
    </row>
    <row r="220" spans="1:13" x14ac:dyDescent="0.25">
      <c r="A220" s="77"/>
      <c r="B220" s="156"/>
      <c r="C220" s="120"/>
      <c r="D220" s="114"/>
      <c r="E220" s="148" t="str">
        <f>IFERROR(IF(D220="No CAS","",INDEX('DEQ Pollutant List'!$B$7:$B$611,MATCH('5. Pollutant Emissions - MB'!D220,'DEQ Pollutant List'!$A$7:$A$611,0))),"")</f>
        <v/>
      </c>
      <c r="F220" s="118"/>
      <c r="G220" s="166"/>
      <c r="H220" s="159"/>
      <c r="I220" s="159"/>
      <c r="J220" s="168"/>
      <c r="K220" s="84"/>
      <c r="L220" s="77"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0</v>
      </c>
      <c r="M220" s="76"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0</v>
      </c>
    </row>
    <row r="221" spans="1:13" x14ac:dyDescent="0.25">
      <c r="A221" s="77"/>
      <c r="B221" s="156"/>
      <c r="C221" s="120"/>
      <c r="D221" s="114"/>
      <c r="E221" s="148" t="str">
        <f>IFERROR(IF(D221="No CAS","",INDEX('DEQ Pollutant List'!$B$7:$B$611,MATCH('5. Pollutant Emissions - MB'!D221,'DEQ Pollutant List'!$A$7:$A$611,0))),"")</f>
        <v/>
      </c>
      <c r="F221" s="118"/>
      <c r="G221" s="166"/>
      <c r="H221" s="159"/>
      <c r="I221" s="159"/>
      <c r="J221" s="168"/>
      <c r="K221" s="84"/>
      <c r="L221" s="77"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v>
      </c>
      <c r="M221" s="76"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0</v>
      </c>
    </row>
    <row r="222" spans="1:13" x14ac:dyDescent="0.25">
      <c r="A222" s="77"/>
      <c r="B222" s="156"/>
      <c r="C222" s="120"/>
      <c r="D222" s="114"/>
      <c r="E222" s="148" t="str">
        <f>IFERROR(IF(D222="No CAS","",INDEX('DEQ Pollutant List'!$B$7:$B$611,MATCH('5. Pollutant Emissions - MB'!D222,'DEQ Pollutant List'!$A$7:$A$611,0))),"")</f>
        <v/>
      </c>
      <c r="F222" s="118"/>
      <c r="G222" s="166"/>
      <c r="H222" s="159"/>
      <c r="I222" s="159"/>
      <c r="J222" s="168"/>
      <c r="K222" s="84"/>
      <c r="L222" s="77"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0</v>
      </c>
      <c r="M222" s="76"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0</v>
      </c>
    </row>
    <row r="223" spans="1:13" x14ac:dyDescent="0.25">
      <c r="A223" s="77"/>
      <c r="B223" s="156"/>
      <c r="C223" s="120"/>
      <c r="D223" s="114"/>
      <c r="E223" s="148" t="str">
        <f>IFERROR(IF(D223="No CAS","",INDEX('DEQ Pollutant List'!$B$7:$B$611,MATCH('5. Pollutant Emissions - MB'!D223,'DEQ Pollutant List'!$A$7:$A$611,0))),"")</f>
        <v/>
      </c>
      <c r="F223" s="118"/>
      <c r="G223" s="166"/>
      <c r="H223" s="159"/>
      <c r="I223" s="159"/>
      <c r="J223" s="168"/>
      <c r="K223" s="84"/>
      <c r="L223" s="77"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0</v>
      </c>
      <c r="M223" s="76"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0</v>
      </c>
    </row>
    <row r="224" spans="1:13" x14ac:dyDescent="0.25">
      <c r="A224" s="77"/>
      <c r="B224" s="156"/>
      <c r="C224" s="120"/>
      <c r="D224" s="114"/>
      <c r="E224" s="148" t="str">
        <f>IFERROR(IF(D224="No CAS","",INDEX('DEQ Pollutant List'!$B$7:$B$611,MATCH('5. Pollutant Emissions - MB'!D224,'DEQ Pollutant List'!$A$7:$A$611,0))),"")</f>
        <v/>
      </c>
      <c r="F224" s="118"/>
      <c r="G224" s="166"/>
      <c r="H224" s="159"/>
      <c r="I224" s="159"/>
      <c r="J224" s="168"/>
      <c r="K224" s="84"/>
      <c r="L224" s="77"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0</v>
      </c>
      <c r="M224" s="76"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0</v>
      </c>
    </row>
    <row r="225" spans="1:13" x14ac:dyDescent="0.25">
      <c r="A225" s="77"/>
      <c r="B225" s="156"/>
      <c r="C225" s="120"/>
      <c r="D225" s="114"/>
      <c r="E225" s="148" t="str">
        <f>IFERROR(IF(D225="No CAS","",INDEX('DEQ Pollutant List'!$B$7:$B$611,MATCH('5. Pollutant Emissions - MB'!D225,'DEQ Pollutant List'!$A$7:$A$611,0))),"")</f>
        <v/>
      </c>
      <c r="F225" s="118"/>
      <c r="G225" s="166"/>
      <c r="H225" s="159"/>
      <c r="I225" s="159"/>
      <c r="J225" s="168"/>
      <c r="K225" s="84"/>
      <c r="L225" s="77"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0</v>
      </c>
      <c r="M225" s="76"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0</v>
      </c>
    </row>
    <row r="226" spans="1:13" x14ac:dyDescent="0.25">
      <c r="A226" s="77"/>
      <c r="B226" s="156"/>
      <c r="C226" s="120"/>
      <c r="D226" s="114"/>
      <c r="E226" s="148" t="str">
        <f>IFERROR(IF(D226="No CAS","",INDEX('DEQ Pollutant List'!$B$7:$B$611,MATCH('5. Pollutant Emissions - MB'!D226,'DEQ Pollutant List'!$A$7:$A$611,0))),"")</f>
        <v/>
      </c>
      <c r="F226" s="118"/>
      <c r="G226" s="166"/>
      <c r="H226" s="159"/>
      <c r="I226" s="159"/>
      <c r="J226" s="168"/>
      <c r="K226" s="84"/>
      <c r="L226" s="77"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76"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x14ac:dyDescent="0.25">
      <c r="A227" s="77"/>
      <c r="B227" s="156"/>
      <c r="C227" s="120"/>
      <c r="D227" s="114"/>
      <c r="E227" s="148" t="str">
        <f>IFERROR(IF(D227="No CAS","",INDEX('DEQ Pollutant List'!$B$7:$B$611,MATCH('5. Pollutant Emissions - MB'!D227,'DEQ Pollutant List'!$A$7:$A$611,0))),"")</f>
        <v/>
      </c>
      <c r="F227" s="118"/>
      <c r="G227" s="166"/>
      <c r="H227" s="159"/>
      <c r="I227" s="159"/>
      <c r="J227" s="168"/>
      <c r="K227" s="84"/>
      <c r="L227" s="77"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0</v>
      </c>
      <c r="M227" s="76"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0</v>
      </c>
    </row>
    <row r="228" spans="1:13" x14ac:dyDescent="0.25">
      <c r="A228" s="77"/>
      <c r="B228" s="156"/>
      <c r="C228" s="120"/>
      <c r="D228" s="114"/>
      <c r="E228" s="148" t="str">
        <f>IFERROR(IF(D228="No CAS","",INDEX('DEQ Pollutant List'!$B$7:$B$611,MATCH('5. Pollutant Emissions - MB'!D228,'DEQ Pollutant List'!$A$7:$A$611,0))),"")</f>
        <v/>
      </c>
      <c r="F228" s="118"/>
      <c r="G228" s="166"/>
      <c r="H228" s="159"/>
      <c r="I228" s="159"/>
      <c r="J228" s="168"/>
      <c r="K228" s="84"/>
      <c r="L228" s="77"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0</v>
      </c>
      <c r="M228" s="76"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0</v>
      </c>
    </row>
    <row r="229" spans="1:13" x14ac:dyDescent="0.25">
      <c r="A229" s="77"/>
      <c r="B229" s="156"/>
      <c r="C229" s="120"/>
      <c r="D229" s="114"/>
      <c r="E229" s="148" t="str">
        <f>IFERROR(IF(D229="No CAS","",INDEX('DEQ Pollutant List'!$B$7:$B$611,MATCH('5. Pollutant Emissions - MB'!D229,'DEQ Pollutant List'!$A$7:$A$611,0))),"")</f>
        <v/>
      </c>
      <c r="F229" s="118"/>
      <c r="G229" s="166"/>
      <c r="H229" s="159"/>
      <c r="I229" s="159"/>
      <c r="J229" s="168"/>
      <c r="K229" s="84"/>
      <c r="L229" s="77"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v>
      </c>
      <c r="M229" s="76"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0</v>
      </c>
    </row>
    <row r="230" spans="1:13" x14ac:dyDescent="0.25">
      <c r="A230" s="77"/>
      <c r="B230" s="156"/>
      <c r="C230" s="120"/>
      <c r="D230" s="114"/>
      <c r="E230" s="148" t="str">
        <f>IFERROR(IF(D230="No CAS","",INDEX('DEQ Pollutant List'!$B$7:$B$611,MATCH('5. Pollutant Emissions - MB'!D230,'DEQ Pollutant List'!$A$7:$A$611,0))),"")</f>
        <v/>
      </c>
      <c r="F230" s="118"/>
      <c r="G230" s="166"/>
      <c r="H230" s="159"/>
      <c r="I230" s="159"/>
      <c r="J230" s="168"/>
      <c r="K230" s="84"/>
      <c r="L230" s="77"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0</v>
      </c>
      <c r="M230" s="76"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0</v>
      </c>
    </row>
    <row r="231" spans="1:13" x14ac:dyDescent="0.25">
      <c r="A231" s="77"/>
      <c r="B231" s="156"/>
      <c r="C231" s="120"/>
      <c r="D231" s="114"/>
      <c r="E231" s="148" t="str">
        <f>IFERROR(IF(D231="No CAS","",INDEX('DEQ Pollutant List'!$B$7:$B$611,MATCH('5. Pollutant Emissions - MB'!D231,'DEQ Pollutant List'!$A$7:$A$611,0))),"")</f>
        <v/>
      </c>
      <c r="F231" s="118"/>
      <c r="G231" s="166"/>
      <c r="H231" s="159"/>
      <c r="I231" s="159"/>
      <c r="J231" s="168"/>
      <c r="K231" s="84"/>
      <c r="L231" s="77"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0</v>
      </c>
      <c r="M231" s="76"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0</v>
      </c>
    </row>
    <row r="232" spans="1:13" x14ac:dyDescent="0.25">
      <c r="A232" s="77"/>
      <c r="B232" s="156"/>
      <c r="C232" s="120"/>
      <c r="D232" s="114"/>
      <c r="E232" s="148" t="str">
        <f>IFERROR(IF(D232="No CAS","",INDEX('DEQ Pollutant List'!$B$7:$B$611,MATCH('5. Pollutant Emissions - MB'!D232,'DEQ Pollutant List'!$A$7:$A$611,0))),"")</f>
        <v/>
      </c>
      <c r="F232" s="118"/>
      <c r="G232" s="166"/>
      <c r="H232" s="159"/>
      <c r="I232" s="159"/>
      <c r="J232" s="168"/>
      <c r="K232" s="84"/>
      <c r="L232" s="77"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v>
      </c>
      <c r="M232" s="76"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0</v>
      </c>
    </row>
    <row r="233" spans="1:13" x14ac:dyDescent="0.25">
      <c r="A233" s="77"/>
      <c r="B233" s="156"/>
      <c r="C233" s="120"/>
      <c r="D233" s="114"/>
      <c r="E233" s="148" t="str">
        <f>IFERROR(IF(D233="No CAS","",INDEX('DEQ Pollutant List'!$B$7:$B$611,MATCH('5. Pollutant Emissions - MB'!D233,'DEQ Pollutant List'!$A$7:$A$611,0))),"")</f>
        <v/>
      </c>
      <c r="F233" s="118"/>
      <c r="G233" s="166"/>
      <c r="H233" s="159"/>
      <c r="I233" s="159"/>
      <c r="J233" s="168"/>
      <c r="K233" s="84"/>
      <c r="L233" s="77"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0</v>
      </c>
      <c r="M233" s="76"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0</v>
      </c>
    </row>
    <row r="234" spans="1:13" x14ac:dyDescent="0.25">
      <c r="A234" s="77"/>
      <c r="B234" s="156"/>
      <c r="C234" s="120"/>
      <c r="D234" s="114"/>
      <c r="E234" s="148" t="str">
        <f>IFERROR(IF(D234="No CAS","",INDEX('DEQ Pollutant List'!$B$7:$B$611,MATCH('5. Pollutant Emissions - MB'!D234,'DEQ Pollutant List'!$A$7:$A$611,0))),"")</f>
        <v/>
      </c>
      <c r="F234" s="118"/>
      <c r="G234" s="166"/>
      <c r="H234" s="159"/>
      <c r="I234" s="159"/>
      <c r="J234" s="168"/>
      <c r="K234" s="84"/>
      <c r="L234" s="77"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v>
      </c>
      <c r="M234" s="76"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0</v>
      </c>
    </row>
    <row r="235" spans="1:13" x14ac:dyDescent="0.25">
      <c r="A235" s="77"/>
      <c r="B235" s="156"/>
      <c r="C235" s="120"/>
      <c r="D235" s="114"/>
      <c r="E235" s="148" t="str">
        <f>IFERROR(IF(D235="No CAS","",INDEX('DEQ Pollutant List'!$B$7:$B$611,MATCH('5. Pollutant Emissions - MB'!D235,'DEQ Pollutant List'!$A$7:$A$611,0))),"")</f>
        <v/>
      </c>
      <c r="F235" s="118"/>
      <c r="G235" s="166"/>
      <c r="H235" s="159"/>
      <c r="I235" s="159"/>
      <c r="J235" s="168"/>
      <c r="K235" s="84"/>
      <c r="L235" s="77"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v>
      </c>
      <c r="M235" s="76"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0</v>
      </c>
    </row>
    <row r="236" spans="1:13" x14ac:dyDescent="0.25">
      <c r="A236" s="77"/>
      <c r="B236" s="156"/>
      <c r="C236" s="120"/>
      <c r="D236" s="114"/>
      <c r="E236" s="148" t="str">
        <f>IFERROR(IF(D236="No CAS","",INDEX('DEQ Pollutant List'!$B$7:$B$611,MATCH('5. Pollutant Emissions - MB'!D236,'DEQ Pollutant List'!$A$7:$A$611,0))),"")</f>
        <v/>
      </c>
      <c r="F236" s="118"/>
      <c r="G236" s="166"/>
      <c r="H236" s="159"/>
      <c r="I236" s="159"/>
      <c r="J236" s="168"/>
      <c r="K236" s="84"/>
      <c r="L236" s="77"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v>
      </c>
      <c r="M236" s="76"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0</v>
      </c>
    </row>
    <row r="237" spans="1:13" x14ac:dyDescent="0.25">
      <c r="A237" s="77"/>
      <c r="B237" s="156"/>
      <c r="C237" s="120"/>
      <c r="D237" s="114"/>
      <c r="E237" s="148" t="str">
        <f>IFERROR(IF(D237="No CAS","",INDEX('DEQ Pollutant List'!$B$7:$B$611,MATCH('5. Pollutant Emissions - MB'!D237,'DEQ Pollutant List'!$A$7:$A$611,0))),"")</f>
        <v/>
      </c>
      <c r="F237" s="118"/>
      <c r="G237" s="166"/>
      <c r="H237" s="159"/>
      <c r="I237" s="159"/>
      <c r="J237" s="168"/>
      <c r="K237" s="84"/>
      <c r="L237" s="77"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v>
      </c>
      <c r="M237" s="76"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0</v>
      </c>
    </row>
    <row r="238" spans="1:13" x14ac:dyDescent="0.25">
      <c r="A238" s="77"/>
      <c r="B238" s="156"/>
      <c r="C238" s="120"/>
      <c r="D238" s="114"/>
      <c r="E238" s="148" t="str">
        <f>IFERROR(IF(D238="No CAS","",INDEX('DEQ Pollutant List'!$B$7:$B$611,MATCH('5. Pollutant Emissions - MB'!D238,'DEQ Pollutant List'!$A$7:$A$611,0))),"")</f>
        <v/>
      </c>
      <c r="F238" s="118"/>
      <c r="G238" s="166"/>
      <c r="H238" s="159"/>
      <c r="I238" s="159"/>
      <c r="J238" s="168"/>
      <c r="K238" s="84"/>
      <c r="L238" s="77"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0</v>
      </c>
      <c r="M238" s="76"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0</v>
      </c>
    </row>
    <row r="239" spans="1:13" x14ac:dyDescent="0.25">
      <c r="A239" s="77"/>
      <c r="B239" s="156"/>
      <c r="C239" s="120"/>
      <c r="D239" s="114"/>
      <c r="E239" s="148" t="str">
        <f>IFERROR(IF(D239="No CAS","",INDEX('DEQ Pollutant List'!$B$7:$B$611,MATCH('5. Pollutant Emissions - MB'!D239,'DEQ Pollutant List'!$A$7:$A$611,0))),"")</f>
        <v/>
      </c>
      <c r="F239" s="118"/>
      <c r="G239" s="166"/>
      <c r="H239" s="159"/>
      <c r="I239" s="159"/>
      <c r="J239" s="168"/>
      <c r="K239" s="84"/>
      <c r="L239" s="77"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76"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x14ac:dyDescent="0.25">
      <c r="A240" s="77"/>
      <c r="B240" s="156"/>
      <c r="C240" s="120"/>
      <c r="D240" s="114"/>
      <c r="E240" s="148" t="str">
        <f>IFERROR(IF(D240="No CAS","",INDEX('DEQ Pollutant List'!$B$7:$B$611,MATCH('5. Pollutant Emissions - MB'!D240,'DEQ Pollutant List'!$A$7:$A$611,0))),"")</f>
        <v/>
      </c>
      <c r="F240" s="118"/>
      <c r="G240" s="166"/>
      <c r="H240" s="159"/>
      <c r="I240" s="159"/>
      <c r="J240" s="168"/>
      <c r="K240" s="84"/>
      <c r="L240" s="77"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76"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x14ac:dyDescent="0.25">
      <c r="A241" s="77"/>
      <c r="B241" s="156"/>
      <c r="C241" s="120"/>
      <c r="D241" s="114"/>
      <c r="E241" s="148" t="str">
        <f>IFERROR(IF(D241="No CAS","",INDEX('DEQ Pollutant List'!$B$7:$B$611,MATCH('5. Pollutant Emissions - MB'!D241,'DEQ Pollutant List'!$A$7:$A$611,0))),"")</f>
        <v/>
      </c>
      <c r="F241" s="118"/>
      <c r="G241" s="166"/>
      <c r="H241" s="159"/>
      <c r="I241" s="159"/>
      <c r="J241" s="168"/>
      <c r="K241" s="84"/>
      <c r="L241" s="77"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0</v>
      </c>
      <c r="M241" s="76"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0</v>
      </c>
    </row>
    <row r="242" spans="1:13" x14ac:dyDescent="0.25">
      <c r="A242" s="77"/>
      <c r="B242" s="156"/>
      <c r="C242" s="120"/>
      <c r="D242" s="114"/>
      <c r="E242" s="148" t="str">
        <f>IFERROR(IF(D242="No CAS","",INDEX('DEQ Pollutant List'!$B$7:$B$611,MATCH('5. Pollutant Emissions - MB'!D242,'DEQ Pollutant List'!$A$7:$A$611,0))),"")</f>
        <v/>
      </c>
      <c r="F242" s="118"/>
      <c r="G242" s="166"/>
      <c r="H242" s="159"/>
      <c r="I242" s="159"/>
      <c r="J242" s="168"/>
      <c r="K242" s="84"/>
      <c r="L242" s="77"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0</v>
      </c>
      <c r="M242" s="76"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0</v>
      </c>
    </row>
    <row r="243" spans="1:13" x14ac:dyDescent="0.25">
      <c r="A243" s="77"/>
      <c r="B243" s="156"/>
      <c r="C243" s="120"/>
      <c r="D243" s="114"/>
      <c r="E243" s="148" t="str">
        <f>IFERROR(IF(D243="No CAS","",INDEX('DEQ Pollutant List'!$B$7:$B$611,MATCH('5. Pollutant Emissions - MB'!D243,'DEQ Pollutant List'!$A$7:$A$611,0))),"")</f>
        <v/>
      </c>
      <c r="F243" s="118"/>
      <c r="G243" s="166"/>
      <c r="H243" s="159"/>
      <c r="I243" s="159"/>
      <c r="J243" s="168"/>
      <c r="K243" s="84"/>
      <c r="L243" s="77"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76"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x14ac:dyDescent="0.25">
      <c r="A244" s="77"/>
      <c r="B244" s="156"/>
      <c r="C244" s="120"/>
      <c r="D244" s="114"/>
      <c r="E244" s="148" t="str">
        <f>IFERROR(IF(D244="No CAS","",INDEX('DEQ Pollutant List'!$B$7:$B$611,MATCH('5. Pollutant Emissions - MB'!D244,'DEQ Pollutant List'!$A$7:$A$611,0))),"")</f>
        <v/>
      </c>
      <c r="F244" s="118"/>
      <c r="G244" s="166"/>
      <c r="H244" s="159"/>
      <c r="I244" s="159"/>
      <c r="J244" s="168"/>
      <c r="K244" s="84"/>
      <c r="L244" s="77"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76"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x14ac:dyDescent="0.25">
      <c r="A245" s="77"/>
      <c r="B245" s="156"/>
      <c r="C245" s="120"/>
      <c r="D245" s="114"/>
      <c r="E245" s="148" t="str">
        <f>IFERROR(IF(D245="No CAS","",INDEX('DEQ Pollutant List'!$B$7:$B$611,MATCH('5. Pollutant Emissions - MB'!D245,'DEQ Pollutant List'!$A$7:$A$611,0))),"")</f>
        <v/>
      </c>
      <c r="F245" s="118"/>
      <c r="G245" s="166"/>
      <c r="H245" s="159"/>
      <c r="I245" s="159"/>
      <c r="J245" s="168"/>
      <c r="K245" s="84"/>
      <c r="L245" s="77"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v>
      </c>
      <c r="M245" s="76"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0</v>
      </c>
    </row>
    <row r="246" spans="1:13" x14ac:dyDescent="0.25">
      <c r="A246" s="77"/>
      <c r="B246" s="156"/>
      <c r="C246" s="120"/>
      <c r="D246" s="114"/>
      <c r="E246" s="148" t="str">
        <f>IFERROR(IF(D246="No CAS","",INDEX('DEQ Pollutant List'!$B$7:$B$611,MATCH('5. Pollutant Emissions - MB'!D246,'DEQ Pollutant List'!$A$7:$A$611,0))),"")</f>
        <v/>
      </c>
      <c r="F246" s="118"/>
      <c r="G246" s="166"/>
      <c r="H246" s="159"/>
      <c r="I246" s="159"/>
      <c r="J246" s="168"/>
      <c r="K246" s="84"/>
      <c r="L246" s="77"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v>
      </c>
      <c r="M246" s="76"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0</v>
      </c>
    </row>
    <row r="247" spans="1:13" x14ac:dyDescent="0.25">
      <c r="A247" s="77"/>
      <c r="B247" s="156"/>
      <c r="C247" s="120"/>
      <c r="D247" s="114"/>
      <c r="E247" s="148" t="str">
        <f>IFERROR(IF(D247="No CAS","",INDEX('DEQ Pollutant List'!$B$7:$B$611,MATCH('5. Pollutant Emissions - MB'!D247,'DEQ Pollutant List'!$A$7:$A$611,0))),"")</f>
        <v/>
      </c>
      <c r="F247" s="118"/>
      <c r="G247" s="166"/>
      <c r="H247" s="159"/>
      <c r="I247" s="159"/>
      <c r="J247" s="168"/>
      <c r="K247" s="84"/>
      <c r="L247" s="77"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0</v>
      </c>
      <c r="M247" s="76"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0</v>
      </c>
    </row>
    <row r="248" spans="1:13" x14ac:dyDescent="0.25">
      <c r="A248" s="77"/>
      <c r="B248" s="156"/>
      <c r="C248" s="120"/>
      <c r="D248" s="114"/>
      <c r="E248" s="148" t="str">
        <f>IFERROR(IF(D248="No CAS","",INDEX('DEQ Pollutant List'!$B$7:$B$611,MATCH('5. Pollutant Emissions - MB'!D248,'DEQ Pollutant List'!$A$7:$A$611,0))),"")</f>
        <v/>
      </c>
      <c r="F248" s="118"/>
      <c r="G248" s="166"/>
      <c r="H248" s="159"/>
      <c r="I248" s="159"/>
      <c r="J248" s="168"/>
      <c r="K248" s="84"/>
      <c r="L248" s="77"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0</v>
      </c>
      <c r="M248" s="76"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0</v>
      </c>
    </row>
    <row r="249" spans="1:13" x14ac:dyDescent="0.25">
      <c r="A249" s="77"/>
      <c r="B249" s="156"/>
      <c r="C249" s="120"/>
      <c r="D249" s="114"/>
      <c r="E249" s="148" t="str">
        <f>IFERROR(IF(D249="No CAS","",INDEX('DEQ Pollutant List'!$B$7:$B$611,MATCH('5. Pollutant Emissions - MB'!D249,'DEQ Pollutant List'!$A$7:$A$611,0))),"")</f>
        <v/>
      </c>
      <c r="F249" s="118"/>
      <c r="G249" s="166"/>
      <c r="H249" s="159"/>
      <c r="I249" s="159"/>
      <c r="J249" s="168"/>
      <c r="K249" s="84"/>
      <c r="L249" s="77"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v>
      </c>
      <c r="M249" s="76"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0</v>
      </c>
    </row>
    <row r="250" spans="1:13" x14ac:dyDescent="0.25">
      <c r="A250" s="77"/>
      <c r="B250" s="156"/>
      <c r="C250" s="120"/>
      <c r="D250" s="114"/>
      <c r="E250" s="148" t="str">
        <f>IFERROR(IF(D250="No CAS","",INDEX('DEQ Pollutant List'!$B$7:$B$611,MATCH('5. Pollutant Emissions - MB'!D250,'DEQ Pollutant List'!$A$7:$A$611,0))),"")</f>
        <v/>
      </c>
      <c r="F250" s="118"/>
      <c r="G250" s="166"/>
      <c r="H250" s="159"/>
      <c r="I250" s="159"/>
      <c r="J250" s="168"/>
      <c r="K250" s="84"/>
      <c r="L250" s="77"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0</v>
      </c>
      <c r="M250" s="76"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0</v>
      </c>
    </row>
    <row r="251" spans="1:13" x14ac:dyDescent="0.25">
      <c r="A251" s="77"/>
      <c r="B251" s="156"/>
      <c r="C251" s="120"/>
      <c r="D251" s="114"/>
      <c r="E251" s="148" t="str">
        <f>IFERROR(IF(D251="No CAS","",INDEX('DEQ Pollutant List'!$B$7:$B$611,MATCH('5. Pollutant Emissions - MB'!D251,'DEQ Pollutant List'!$A$7:$A$611,0))),"")</f>
        <v/>
      </c>
      <c r="F251" s="118"/>
      <c r="G251" s="166"/>
      <c r="H251" s="159"/>
      <c r="I251" s="159"/>
      <c r="J251" s="168"/>
      <c r="K251" s="84"/>
      <c r="L251" s="77"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0</v>
      </c>
      <c r="M251" s="76"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0</v>
      </c>
    </row>
    <row r="252" spans="1:13" x14ac:dyDescent="0.25">
      <c r="A252" s="77"/>
      <c r="B252" s="156"/>
      <c r="C252" s="120"/>
      <c r="D252" s="114"/>
      <c r="E252" s="148" t="str">
        <f>IFERROR(IF(D252="No CAS","",INDEX('DEQ Pollutant List'!$B$7:$B$611,MATCH('5. Pollutant Emissions - MB'!D252,'DEQ Pollutant List'!$A$7:$A$611,0))),"")</f>
        <v/>
      </c>
      <c r="F252" s="118"/>
      <c r="G252" s="166"/>
      <c r="H252" s="159"/>
      <c r="I252" s="159"/>
      <c r="J252" s="168"/>
      <c r="K252" s="84"/>
      <c r="L252" s="77"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0</v>
      </c>
      <c r="M252" s="76"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0</v>
      </c>
    </row>
    <row r="253" spans="1:13" x14ac:dyDescent="0.25">
      <c r="A253" s="77"/>
      <c r="B253" s="156"/>
      <c r="C253" s="120"/>
      <c r="D253" s="114"/>
      <c r="E253" s="148" t="str">
        <f>IFERROR(IF(D253="No CAS","",INDEX('DEQ Pollutant List'!$B$7:$B$611,MATCH('5. Pollutant Emissions - MB'!D253,'DEQ Pollutant List'!$A$7:$A$611,0))),"")</f>
        <v/>
      </c>
      <c r="F253" s="118"/>
      <c r="G253" s="166"/>
      <c r="H253" s="159"/>
      <c r="I253" s="159"/>
      <c r="J253" s="168"/>
      <c r="K253" s="84"/>
      <c r="L253" s="77"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v>
      </c>
      <c r="M253" s="76"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0</v>
      </c>
    </row>
    <row r="254" spans="1:13" x14ac:dyDescent="0.25">
      <c r="A254" s="77"/>
      <c r="B254" s="156"/>
      <c r="C254" s="120"/>
      <c r="D254" s="114"/>
      <c r="E254" s="148" t="str">
        <f>IFERROR(IF(D254="No CAS","",INDEX('DEQ Pollutant List'!$B$7:$B$611,MATCH('5. Pollutant Emissions - MB'!D254,'DEQ Pollutant List'!$A$7:$A$611,0))),"")</f>
        <v/>
      </c>
      <c r="F254" s="118"/>
      <c r="G254" s="166"/>
      <c r="H254" s="159"/>
      <c r="I254" s="159"/>
      <c r="J254" s="168"/>
      <c r="K254" s="84"/>
      <c r="L254" s="77"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0</v>
      </c>
      <c r="M254" s="76"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0</v>
      </c>
    </row>
    <row r="255" spans="1:13" x14ac:dyDescent="0.25">
      <c r="A255" s="77"/>
      <c r="B255" s="156"/>
      <c r="C255" s="120"/>
      <c r="D255" s="114"/>
      <c r="E255" s="148" t="str">
        <f>IFERROR(IF(D255="No CAS","",INDEX('DEQ Pollutant List'!$B$7:$B$611,MATCH('5. Pollutant Emissions - MB'!D255,'DEQ Pollutant List'!$A$7:$A$611,0))),"")</f>
        <v/>
      </c>
      <c r="F255" s="118"/>
      <c r="G255" s="166"/>
      <c r="H255" s="159"/>
      <c r="I255" s="159"/>
      <c r="J255" s="168"/>
      <c r="K255" s="84"/>
      <c r="L255" s="77"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0</v>
      </c>
      <c r="M255" s="76"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0</v>
      </c>
    </row>
    <row r="256" spans="1:13" x14ac:dyDescent="0.25">
      <c r="A256" s="77"/>
      <c r="B256" s="156"/>
      <c r="C256" s="120"/>
      <c r="D256" s="114"/>
      <c r="E256" s="148" t="str">
        <f>IFERROR(IF(D256="No CAS","",INDEX('DEQ Pollutant List'!$B$7:$B$611,MATCH('5. Pollutant Emissions - MB'!D256,'DEQ Pollutant List'!$A$7:$A$611,0))),"")</f>
        <v/>
      </c>
      <c r="F256" s="118"/>
      <c r="G256" s="166"/>
      <c r="H256" s="159"/>
      <c r="I256" s="159"/>
      <c r="J256" s="168"/>
      <c r="K256" s="84"/>
      <c r="L256" s="77"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0</v>
      </c>
      <c r="M256" s="76"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0</v>
      </c>
    </row>
    <row r="257" spans="1:13" x14ac:dyDescent="0.25">
      <c r="A257" s="77"/>
      <c r="B257" s="156"/>
      <c r="C257" s="120"/>
      <c r="D257" s="114"/>
      <c r="E257" s="148" t="str">
        <f>IFERROR(IF(D257="No CAS","",INDEX('DEQ Pollutant List'!$B$7:$B$611,MATCH('5. Pollutant Emissions - MB'!D257,'DEQ Pollutant List'!$A$7:$A$611,0))),"")</f>
        <v/>
      </c>
      <c r="F257" s="118"/>
      <c r="G257" s="166"/>
      <c r="H257" s="159"/>
      <c r="I257" s="159"/>
      <c r="J257" s="168"/>
      <c r="K257" s="84"/>
      <c r="L257" s="77"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0</v>
      </c>
      <c r="M257" s="76"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0</v>
      </c>
    </row>
    <row r="258" spans="1:13" x14ac:dyDescent="0.25">
      <c r="A258" s="77"/>
      <c r="B258" s="156"/>
      <c r="C258" s="120"/>
      <c r="D258" s="114"/>
      <c r="E258" s="148" t="str">
        <f>IFERROR(IF(D258="No CAS","",INDEX('DEQ Pollutant List'!$B$7:$B$611,MATCH('5. Pollutant Emissions - MB'!D258,'DEQ Pollutant List'!$A$7:$A$611,0))),"")</f>
        <v/>
      </c>
      <c r="F258" s="118"/>
      <c r="G258" s="166"/>
      <c r="H258" s="159"/>
      <c r="I258" s="159"/>
      <c r="J258" s="168"/>
      <c r="K258" s="84"/>
      <c r="L258" s="77"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0</v>
      </c>
      <c r="M258" s="76"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0</v>
      </c>
    </row>
    <row r="259" spans="1:13" x14ac:dyDescent="0.25">
      <c r="A259" s="77"/>
      <c r="B259" s="156"/>
      <c r="C259" s="120"/>
      <c r="D259" s="114"/>
      <c r="E259" s="148" t="str">
        <f>IFERROR(IF(D259="No CAS","",INDEX('DEQ Pollutant List'!$B$7:$B$611,MATCH('5. Pollutant Emissions - MB'!D259,'DEQ Pollutant List'!$A$7:$A$611,0))),"")</f>
        <v/>
      </c>
      <c r="F259" s="118"/>
      <c r="G259" s="166"/>
      <c r="H259" s="159"/>
      <c r="I259" s="159"/>
      <c r="J259" s="168"/>
      <c r="K259" s="84"/>
      <c r="L259" s="77"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0</v>
      </c>
      <c r="M259" s="76"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0</v>
      </c>
    </row>
    <row r="260" spans="1:13" x14ac:dyDescent="0.25">
      <c r="A260" s="77"/>
      <c r="B260" s="156"/>
      <c r="C260" s="120"/>
      <c r="D260" s="114"/>
      <c r="E260" s="148" t="str">
        <f>IFERROR(IF(D260="No CAS","",INDEX('DEQ Pollutant List'!$B$7:$B$611,MATCH('5. Pollutant Emissions - MB'!D260,'DEQ Pollutant List'!$A$7:$A$611,0))),"")</f>
        <v/>
      </c>
      <c r="F260" s="118"/>
      <c r="G260" s="166"/>
      <c r="H260" s="159"/>
      <c r="I260" s="159"/>
      <c r="J260" s="168"/>
      <c r="K260" s="84"/>
      <c r="L260" s="77"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0</v>
      </c>
      <c r="M260" s="76"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0</v>
      </c>
    </row>
    <row r="261" spans="1:13" x14ac:dyDescent="0.25">
      <c r="A261" s="77"/>
      <c r="B261" s="156"/>
      <c r="C261" s="120"/>
      <c r="D261" s="114"/>
      <c r="E261" s="148" t="str">
        <f>IFERROR(IF(D261="No CAS","",INDEX('DEQ Pollutant List'!$B$7:$B$611,MATCH('5. Pollutant Emissions - MB'!D261,'DEQ Pollutant List'!$A$7:$A$611,0))),"")</f>
        <v/>
      </c>
      <c r="F261" s="118"/>
      <c r="G261" s="166"/>
      <c r="H261" s="159"/>
      <c r="I261" s="159"/>
      <c r="J261" s="168"/>
      <c r="K261" s="84"/>
      <c r="L261" s="77"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0</v>
      </c>
      <c r="M261" s="76"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v>
      </c>
    </row>
    <row r="262" spans="1:13" x14ac:dyDescent="0.25">
      <c r="A262" s="77"/>
      <c r="B262" s="156"/>
      <c r="C262" s="120"/>
      <c r="D262" s="114"/>
      <c r="E262" s="148" t="str">
        <f>IFERROR(IF(D262="No CAS","",INDEX('DEQ Pollutant List'!$B$7:$B$611,MATCH('5. Pollutant Emissions - MB'!D262,'DEQ Pollutant List'!$A$7:$A$611,0))),"")</f>
        <v/>
      </c>
      <c r="F262" s="118"/>
      <c r="G262" s="166"/>
      <c r="H262" s="159"/>
      <c r="I262" s="159"/>
      <c r="J262" s="168"/>
      <c r="K262" s="84"/>
      <c r="L262" s="77"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v>
      </c>
      <c r="M262" s="76"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0</v>
      </c>
    </row>
    <row r="263" spans="1:13" x14ac:dyDescent="0.25">
      <c r="A263" s="77"/>
      <c r="B263" s="156"/>
      <c r="C263" s="120"/>
      <c r="D263" s="114"/>
      <c r="E263" s="148" t="str">
        <f>IFERROR(IF(D263="No CAS","",INDEX('DEQ Pollutant List'!$B$7:$B$611,MATCH('5. Pollutant Emissions - MB'!D263,'DEQ Pollutant List'!$A$7:$A$611,0))),"")</f>
        <v/>
      </c>
      <c r="F263" s="118"/>
      <c r="G263" s="166"/>
      <c r="H263" s="159"/>
      <c r="I263" s="159"/>
      <c r="J263" s="168"/>
      <c r="K263" s="84"/>
      <c r="L263" s="77"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v>
      </c>
      <c r="M263" s="76"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0</v>
      </c>
    </row>
    <row r="264" spans="1:13" x14ac:dyDescent="0.25">
      <c r="A264" s="77"/>
      <c r="B264" s="156"/>
      <c r="C264" s="120"/>
      <c r="D264" s="114"/>
      <c r="E264" s="148" t="str">
        <f>IFERROR(IF(D264="No CAS","",INDEX('DEQ Pollutant List'!$B$7:$B$611,MATCH('5. Pollutant Emissions - MB'!D264,'DEQ Pollutant List'!$A$7:$A$611,0))),"")</f>
        <v/>
      </c>
      <c r="F264" s="118"/>
      <c r="G264" s="166"/>
      <c r="H264" s="159"/>
      <c r="I264" s="159"/>
      <c r="J264" s="168"/>
      <c r="K264" s="84"/>
      <c r="L264" s="77"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0</v>
      </c>
      <c r="M264" s="76"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0</v>
      </c>
    </row>
    <row r="265" spans="1:13" x14ac:dyDescent="0.25">
      <c r="A265" s="77"/>
      <c r="B265" s="156"/>
      <c r="C265" s="120"/>
      <c r="D265" s="114"/>
      <c r="E265" s="148" t="str">
        <f>IFERROR(IF(D265="No CAS","",INDEX('DEQ Pollutant List'!$B$7:$B$611,MATCH('5. Pollutant Emissions - MB'!D265,'DEQ Pollutant List'!$A$7:$A$611,0))),"")</f>
        <v/>
      </c>
      <c r="F265" s="118"/>
      <c r="G265" s="166"/>
      <c r="H265" s="159"/>
      <c r="I265" s="159"/>
      <c r="J265" s="168"/>
      <c r="K265" s="84"/>
      <c r="L265" s="77"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0</v>
      </c>
      <c r="M265" s="76"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v>
      </c>
    </row>
    <row r="266" spans="1:13" x14ac:dyDescent="0.25">
      <c r="A266" s="77"/>
      <c r="B266" s="156"/>
      <c r="C266" s="120"/>
      <c r="D266" s="114"/>
      <c r="E266" s="148" t="str">
        <f>IFERROR(IF(D266="No CAS","",INDEX('DEQ Pollutant List'!$B$7:$B$611,MATCH('5. Pollutant Emissions - MB'!D266,'DEQ Pollutant List'!$A$7:$A$611,0))),"")</f>
        <v/>
      </c>
      <c r="F266" s="118"/>
      <c r="G266" s="166"/>
      <c r="H266" s="159"/>
      <c r="I266" s="159"/>
      <c r="J266" s="168"/>
      <c r="K266" s="84"/>
      <c r="L266" s="77"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76"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x14ac:dyDescent="0.25">
      <c r="A267" s="77"/>
      <c r="B267" s="156"/>
      <c r="C267" s="120"/>
      <c r="D267" s="114"/>
      <c r="E267" s="148" t="str">
        <f>IFERROR(IF(D267="No CAS","",INDEX('DEQ Pollutant List'!$B$7:$B$611,MATCH('5. Pollutant Emissions - MB'!D267,'DEQ Pollutant List'!$A$7:$A$611,0))),"")</f>
        <v/>
      </c>
      <c r="F267" s="118"/>
      <c r="G267" s="166"/>
      <c r="H267" s="159"/>
      <c r="I267" s="159"/>
      <c r="J267" s="168"/>
      <c r="K267" s="84"/>
      <c r="L267" s="77"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76"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x14ac:dyDescent="0.25">
      <c r="A268" s="77"/>
      <c r="B268" s="156"/>
      <c r="C268" s="120"/>
      <c r="D268" s="114"/>
      <c r="E268" s="148" t="str">
        <f>IFERROR(IF(D268="No CAS","",INDEX('DEQ Pollutant List'!$B$7:$B$611,MATCH('5. Pollutant Emissions - MB'!D268,'DEQ Pollutant List'!$A$7:$A$611,0))),"")</f>
        <v/>
      </c>
      <c r="F268" s="118"/>
      <c r="G268" s="166"/>
      <c r="H268" s="159"/>
      <c r="I268" s="159"/>
      <c r="J268" s="168"/>
      <c r="K268" s="84"/>
      <c r="L268" s="77"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76"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x14ac:dyDescent="0.25">
      <c r="A269" s="77"/>
      <c r="B269" s="156"/>
      <c r="C269" s="120"/>
      <c r="D269" s="114"/>
      <c r="E269" s="148" t="str">
        <f>IFERROR(IF(D269="No CAS","",INDEX('DEQ Pollutant List'!$B$7:$B$611,MATCH('5. Pollutant Emissions - MB'!D269,'DEQ Pollutant List'!$A$7:$A$611,0))),"")</f>
        <v/>
      </c>
      <c r="F269" s="118"/>
      <c r="G269" s="166"/>
      <c r="H269" s="159"/>
      <c r="I269" s="159"/>
      <c r="J269" s="168"/>
      <c r="K269" s="84"/>
      <c r="L269" s="77"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76"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x14ac:dyDescent="0.25">
      <c r="A270" s="77"/>
      <c r="B270" s="156"/>
      <c r="C270" s="120"/>
      <c r="D270" s="114"/>
      <c r="E270" s="148" t="str">
        <f>IFERROR(IF(D270="No CAS","",INDEX('DEQ Pollutant List'!$B$7:$B$611,MATCH('5. Pollutant Emissions - MB'!D270,'DEQ Pollutant List'!$A$7:$A$611,0))),"")</f>
        <v/>
      </c>
      <c r="F270" s="118"/>
      <c r="G270" s="166"/>
      <c r="H270" s="159"/>
      <c r="I270" s="159"/>
      <c r="J270" s="168"/>
      <c r="K270" s="84"/>
      <c r="L270" s="77"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0</v>
      </c>
      <c r="M270" s="76"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v>
      </c>
    </row>
    <row r="271" spans="1:13" x14ac:dyDescent="0.25">
      <c r="A271" s="77"/>
      <c r="B271" s="156"/>
      <c r="C271" s="120"/>
      <c r="D271" s="114"/>
      <c r="E271" s="148" t="str">
        <f>IFERROR(IF(D271="No CAS","",INDEX('DEQ Pollutant List'!$B$7:$B$611,MATCH('5. Pollutant Emissions - MB'!D271,'DEQ Pollutant List'!$A$7:$A$611,0))),"")</f>
        <v/>
      </c>
      <c r="F271" s="118"/>
      <c r="G271" s="166"/>
      <c r="H271" s="159"/>
      <c r="I271" s="159"/>
      <c r="J271" s="168"/>
      <c r="K271" s="84"/>
      <c r="L271" s="77"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76"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x14ac:dyDescent="0.25">
      <c r="A272" s="77"/>
      <c r="B272" s="156"/>
      <c r="C272" s="120"/>
      <c r="D272" s="114"/>
      <c r="E272" s="148" t="str">
        <f>IFERROR(IF(D272="No CAS","",INDEX('DEQ Pollutant List'!$B$7:$B$611,MATCH('5. Pollutant Emissions - MB'!D272,'DEQ Pollutant List'!$A$7:$A$611,0))),"")</f>
        <v/>
      </c>
      <c r="F272" s="118"/>
      <c r="G272" s="166"/>
      <c r="H272" s="159"/>
      <c r="I272" s="159"/>
      <c r="J272" s="168"/>
      <c r="K272" s="84"/>
      <c r="L272" s="77"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76"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x14ac:dyDescent="0.25">
      <c r="A273" s="77"/>
      <c r="B273" s="156"/>
      <c r="C273" s="120"/>
      <c r="D273" s="114"/>
      <c r="E273" s="148" t="str">
        <f>IFERROR(IF(D273="No CAS","",INDEX('DEQ Pollutant List'!$B$7:$B$611,MATCH('5. Pollutant Emissions - MB'!D273,'DEQ Pollutant List'!$A$7:$A$611,0))),"")</f>
        <v/>
      </c>
      <c r="F273" s="118"/>
      <c r="G273" s="166"/>
      <c r="H273" s="159"/>
      <c r="I273" s="159"/>
      <c r="J273" s="168"/>
      <c r="K273" s="84"/>
      <c r="L273" s="77"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76"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x14ac:dyDescent="0.25">
      <c r="A274" s="77"/>
      <c r="B274" s="156"/>
      <c r="C274" s="120"/>
      <c r="D274" s="114"/>
      <c r="E274" s="148" t="str">
        <f>IFERROR(IF(D274="No CAS","",INDEX('DEQ Pollutant List'!$B$7:$B$611,MATCH('5. Pollutant Emissions - MB'!D274,'DEQ Pollutant List'!$A$7:$A$611,0))),"")</f>
        <v/>
      </c>
      <c r="F274" s="118"/>
      <c r="G274" s="166"/>
      <c r="H274" s="159"/>
      <c r="I274" s="159"/>
      <c r="J274" s="168"/>
      <c r="K274" s="84"/>
      <c r="L274" s="77"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76"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x14ac:dyDescent="0.25">
      <c r="A275" s="77"/>
      <c r="B275" s="156"/>
      <c r="C275" s="120"/>
      <c r="D275" s="114"/>
      <c r="E275" s="148" t="str">
        <f>IFERROR(IF(D275="No CAS","",INDEX('DEQ Pollutant List'!$B$7:$B$611,MATCH('5. Pollutant Emissions - MB'!D275,'DEQ Pollutant List'!$A$7:$A$611,0))),"")</f>
        <v/>
      </c>
      <c r="F275" s="118"/>
      <c r="G275" s="166"/>
      <c r="H275" s="159"/>
      <c r="I275" s="159"/>
      <c r="J275" s="168"/>
      <c r="K275" s="84"/>
      <c r="L275" s="77"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v>
      </c>
      <c r="M275" s="76"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0</v>
      </c>
    </row>
    <row r="276" spans="1:13" x14ac:dyDescent="0.25">
      <c r="A276" s="77"/>
      <c r="B276" s="156"/>
      <c r="C276" s="120"/>
      <c r="D276" s="114"/>
      <c r="E276" s="148" t="str">
        <f>IFERROR(IF(D276="No CAS","",INDEX('DEQ Pollutant List'!$B$7:$B$611,MATCH('5. Pollutant Emissions - MB'!D276,'DEQ Pollutant List'!$A$7:$A$611,0))),"")</f>
        <v/>
      </c>
      <c r="F276" s="118"/>
      <c r="G276" s="166"/>
      <c r="H276" s="159"/>
      <c r="I276" s="159"/>
      <c r="J276" s="168"/>
      <c r="K276" s="84"/>
      <c r="L276" s="77"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0</v>
      </c>
      <c r="M276" s="76"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v>
      </c>
    </row>
    <row r="277" spans="1:13" x14ac:dyDescent="0.25">
      <c r="A277" s="77"/>
      <c r="B277" s="156"/>
      <c r="C277" s="120"/>
      <c r="D277" s="114"/>
      <c r="E277" s="148" t="str">
        <f>IFERROR(IF(D277="No CAS","",INDEX('DEQ Pollutant List'!$B$7:$B$611,MATCH('5. Pollutant Emissions - MB'!D277,'DEQ Pollutant List'!$A$7:$A$611,0))),"")</f>
        <v/>
      </c>
      <c r="F277" s="118"/>
      <c r="G277" s="166"/>
      <c r="H277" s="159"/>
      <c r="I277" s="159"/>
      <c r="J277" s="168"/>
      <c r="K277" s="84"/>
      <c r="L277" s="77"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0</v>
      </c>
      <c r="M277" s="76"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v>
      </c>
    </row>
    <row r="278" spans="1:13" x14ac:dyDescent="0.25">
      <c r="A278" s="77"/>
      <c r="B278" s="156"/>
      <c r="C278" s="120"/>
      <c r="D278" s="114"/>
      <c r="E278" s="148" t="str">
        <f>IFERROR(IF(D278="No CAS","",INDEX('DEQ Pollutant List'!$B$7:$B$611,MATCH('5. Pollutant Emissions - MB'!D278,'DEQ Pollutant List'!$A$7:$A$611,0))),"")</f>
        <v/>
      </c>
      <c r="F278" s="118"/>
      <c r="G278" s="166"/>
      <c r="H278" s="159"/>
      <c r="I278" s="159"/>
      <c r="J278" s="168"/>
      <c r="K278" s="84"/>
      <c r="L278" s="77"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0</v>
      </c>
      <c r="M278" s="76"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0</v>
      </c>
    </row>
    <row r="279" spans="1:13" x14ac:dyDescent="0.25">
      <c r="A279" s="77"/>
      <c r="B279" s="156"/>
      <c r="C279" s="120"/>
      <c r="D279" s="114"/>
      <c r="E279" s="148" t="str">
        <f>IFERROR(IF(D279="No CAS","",INDEX('DEQ Pollutant List'!$B$7:$B$611,MATCH('5. Pollutant Emissions - MB'!D279,'DEQ Pollutant List'!$A$7:$A$611,0))),"")</f>
        <v/>
      </c>
      <c r="F279" s="118"/>
      <c r="G279" s="166"/>
      <c r="H279" s="159"/>
      <c r="I279" s="159"/>
      <c r="J279" s="168"/>
      <c r="K279" s="84"/>
      <c r="L279" s="77"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76"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x14ac:dyDescent="0.25">
      <c r="A280" s="77"/>
      <c r="B280" s="156"/>
      <c r="C280" s="120"/>
      <c r="D280" s="114"/>
      <c r="E280" s="148" t="str">
        <f>IFERROR(IF(D280="No CAS","",INDEX('DEQ Pollutant List'!$B$7:$B$611,MATCH('5. Pollutant Emissions - MB'!D280,'DEQ Pollutant List'!$A$7:$A$611,0))),"")</f>
        <v/>
      </c>
      <c r="F280" s="118"/>
      <c r="G280" s="166"/>
      <c r="H280" s="159"/>
      <c r="I280" s="159"/>
      <c r="J280" s="168"/>
      <c r="K280" s="84"/>
      <c r="L280" s="77"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0</v>
      </c>
      <c r="M280" s="76"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0</v>
      </c>
    </row>
    <row r="281" spans="1:13" x14ac:dyDescent="0.25">
      <c r="A281" s="77"/>
      <c r="B281" s="156"/>
      <c r="C281" s="120"/>
      <c r="D281" s="114"/>
      <c r="E281" s="148" t="str">
        <f>IFERROR(IF(D281="No CAS","",INDEX('DEQ Pollutant List'!$B$7:$B$611,MATCH('5. Pollutant Emissions - MB'!D281,'DEQ Pollutant List'!$A$7:$A$611,0))),"")</f>
        <v/>
      </c>
      <c r="F281" s="118"/>
      <c r="G281" s="166"/>
      <c r="H281" s="159"/>
      <c r="I281" s="159"/>
      <c r="J281" s="168"/>
      <c r="K281" s="84"/>
      <c r="L281" s="77"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76"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x14ac:dyDescent="0.25">
      <c r="A282" s="77"/>
      <c r="B282" s="156"/>
      <c r="C282" s="120"/>
      <c r="D282" s="114"/>
      <c r="E282" s="148" t="str">
        <f>IFERROR(IF(D282="No CAS","",INDEX('DEQ Pollutant List'!$B$7:$B$611,MATCH('5. Pollutant Emissions - MB'!D282,'DEQ Pollutant List'!$A$7:$A$611,0))),"")</f>
        <v/>
      </c>
      <c r="F282" s="118"/>
      <c r="G282" s="166"/>
      <c r="H282" s="159"/>
      <c r="I282" s="159"/>
      <c r="J282" s="168"/>
      <c r="K282" s="84"/>
      <c r="L282" s="77"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v>
      </c>
      <c r="M282" s="76"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0</v>
      </c>
    </row>
    <row r="283" spans="1:13" x14ac:dyDescent="0.25">
      <c r="A283" s="77"/>
      <c r="B283" s="156"/>
      <c r="C283" s="120"/>
      <c r="D283" s="114"/>
      <c r="E283" s="148" t="str">
        <f>IFERROR(IF(D283="No CAS","",INDEX('DEQ Pollutant List'!$B$7:$B$611,MATCH('5. Pollutant Emissions - MB'!D283,'DEQ Pollutant List'!$A$7:$A$611,0))),"")</f>
        <v/>
      </c>
      <c r="F283" s="118"/>
      <c r="G283" s="166"/>
      <c r="H283" s="159"/>
      <c r="I283" s="159"/>
      <c r="J283" s="168"/>
      <c r="K283" s="84"/>
      <c r="L283" s="77" cm="1">
        <f t="array" ref="L283">IFERROR(IF(ISBLANK($B283),_xlfn.XLOOKUP($A283&amp;$C283,'4. TEUs &amp; Activities- MB'!$A$9:$A$194&amp;'4. TEUs &amp; Activities- MB'!$E$9:$E$194,'4. TEUs &amp; Activities- MB'!$V$9:$V$194),_xlfn.XLOOKUP($B283&amp;$C283,'4. TEUs &amp; Activities- MB'!$B$9:$B$194&amp;'4. TEUs &amp; Activities- MB'!$E$9:$E$194,'4. TEUs &amp; Activities- MB'!$V$9:$V$194))*$F283*IF(ISBLANK($G283),1,$G283)*IF(ISBLANK($H283),1,(1-$H283))*IF(ISBLANK($I283),1,(1-$I283))*IF(ISBLANK($J283),1,(1-$J283)),"REVIEW")</f>
        <v>0</v>
      </c>
      <c r="M283" s="76" cm="1">
        <f t="array" ref="M283">IFERROR(IF(ISBLANK($B283),_xlfn.XLOOKUP($A283&amp;$C283,'4. TEUs &amp; Activities- MB'!$A$9:$A$194&amp;'4. TEUs &amp; Activities- MB'!$E$9:$E$194,'4. TEUs &amp; Activities- MB'!$W$9:$W$194),_xlfn.XLOOKUP($B283&amp;$C283,'4. TEUs &amp; Activities- MB'!$B$9:$B$194&amp;'4. TEUs &amp; Activities- MB'!$E$9:$E$194,'4. TEUs &amp; Activities- MB'!$W$9:$W$194))*$F283*IF(ISBLANK($G283),1,$G283)*IF(ISBLANK($H283),1,(1-$H283))*IF(ISBLANK($I283),1,(1-$I283))*IF(ISBLANK($J283),1,(1-$J283)),"REVIEW")</f>
        <v>0</v>
      </c>
    </row>
    <row r="284" spans="1:13" x14ac:dyDescent="0.25">
      <c r="A284" s="77"/>
      <c r="B284" s="156"/>
      <c r="C284" s="120"/>
      <c r="D284" s="114"/>
      <c r="E284" s="148" t="str">
        <f>IFERROR(IF(D284="No CAS","",INDEX('DEQ Pollutant List'!$B$7:$B$611,MATCH('5. Pollutant Emissions - MB'!D284,'DEQ Pollutant List'!$A$7:$A$611,0))),"")</f>
        <v/>
      </c>
      <c r="F284" s="118"/>
      <c r="G284" s="166"/>
      <c r="H284" s="159"/>
      <c r="I284" s="159"/>
      <c r="J284" s="168"/>
      <c r="K284" s="84"/>
      <c r="L284" s="77" cm="1">
        <f t="array" ref="L284">IFERROR(IF(ISBLANK($B284),_xlfn.XLOOKUP($A284&amp;$C284,'4. TEUs &amp; Activities- MB'!$A$9:$A$194&amp;'4. TEUs &amp; Activities- MB'!$E$9:$E$194,'4. TEUs &amp; Activities- MB'!$V$9:$V$194),_xlfn.XLOOKUP($B284&amp;$C284,'4. TEUs &amp; Activities- MB'!$B$9:$B$194&amp;'4. TEUs &amp; Activities- MB'!$E$9:$E$194,'4. TEUs &amp; Activities- MB'!$V$9:$V$194))*$F284*IF(ISBLANK($G284),1,$G284)*IF(ISBLANK($H284),1,(1-$H284))*IF(ISBLANK($I284),1,(1-$I284))*IF(ISBLANK($J284),1,(1-$J284)),"REVIEW")</f>
        <v>0</v>
      </c>
      <c r="M284" s="76" cm="1">
        <f t="array" ref="M284">IFERROR(IF(ISBLANK($B284),_xlfn.XLOOKUP($A284&amp;$C284,'4. TEUs &amp; Activities- MB'!$A$9:$A$194&amp;'4. TEUs &amp; Activities- MB'!$E$9:$E$194,'4. TEUs &amp; Activities- MB'!$W$9:$W$194),_xlfn.XLOOKUP($B284&amp;$C284,'4. TEUs &amp; Activities- MB'!$B$9:$B$194&amp;'4. TEUs &amp; Activities- MB'!$E$9:$E$194,'4. TEUs &amp; Activities- MB'!$W$9:$W$194))*$F284*IF(ISBLANK($G284),1,$G284)*IF(ISBLANK($H284),1,(1-$H284))*IF(ISBLANK($I284),1,(1-$I284))*IF(ISBLANK($J284),1,(1-$J284)),"REVIEW")</f>
        <v>0</v>
      </c>
    </row>
    <row r="285" spans="1:13" x14ac:dyDescent="0.25">
      <c r="A285" s="77"/>
      <c r="B285" s="156"/>
      <c r="C285" s="120"/>
      <c r="D285" s="114"/>
      <c r="E285" s="148" t="str">
        <f>IFERROR(IF(D285="No CAS","",INDEX('DEQ Pollutant List'!$B$7:$B$611,MATCH('5. Pollutant Emissions - MB'!D285,'DEQ Pollutant List'!$A$7:$A$611,0))),"")</f>
        <v/>
      </c>
      <c r="F285" s="118"/>
      <c r="G285" s="166"/>
      <c r="H285" s="159"/>
      <c r="I285" s="159"/>
      <c r="J285" s="168"/>
      <c r="K285" s="84"/>
      <c r="L285" s="77" cm="1">
        <f t="array" ref="L285">IFERROR(IF(ISBLANK($B285),_xlfn.XLOOKUP($A285&amp;$C285,'4. TEUs &amp; Activities- MB'!$A$9:$A$194&amp;'4. TEUs &amp; Activities- MB'!$E$9:$E$194,'4. TEUs &amp; Activities- MB'!$V$9:$V$194),_xlfn.XLOOKUP($B285&amp;$C285,'4. TEUs &amp; Activities- MB'!$B$9:$B$194&amp;'4. TEUs &amp; Activities- MB'!$E$9:$E$194,'4. TEUs &amp; Activities- MB'!$V$9:$V$194))*$F285*IF(ISBLANK($G285),1,$G285)*IF(ISBLANK($H285),1,(1-$H285))*IF(ISBLANK($I285),1,(1-$I285))*IF(ISBLANK($J285),1,(1-$J285)),"REVIEW")</f>
        <v>0</v>
      </c>
      <c r="M285" s="76" cm="1">
        <f t="array" ref="M285">IFERROR(IF(ISBLANK($B285),_xlfn.XLOOKUP($A285&amp;$C285,'4. TEUs &amp; Activities- MB'!$A$9:$A$194&amp;'4. TEUs &amp; Activities- MB'!$E$9:$E$194,'4. TEUs &amp; Activities- MB'!$W$9:$W$194),_xlfn.XLOOKUP($B285&amp;$C285,'4. TEUs &amp; Activities- MB'!$B$9:$B$194&amp;'4. TEUs &amp; Activities- MB'!$E$9:$E$194,'4. TEUs &amp; Activities- MB'!$W$9:$W$194))*$F285*IF(ISBLANK($G285),1,$G285)*IF(ISBLANK($H285),1,(1-$H285))*IF(ISBLANK($I285),1,(1-$I285))*IF(ISBLANK($J285),1,(1-$J285)),"REVIEW")</f>
        <v>0</v>
      </c>
    </row>
    <row r="286" spans="1:13" x14ac:dyDescent="0.25">
      <c r="A286" s="77"/>
      <c r="B286" s="156"/>
      <c r="C286" s="120"/>
      <c r="D286" s="114"/>
      <c r="E286" s="148" t="str">
        <f>IFERROR(IF(D286="No CAS","",INDEX('DEQ Pollutant List'!$B$7:$B$611,MATCH('5. Pollutant Emissions - MB'!D286,'DEQ Pollutant List'!$A$7:$A$611,0))),"")</f>
        <v/>
      </c>
      <c r="F286" s="118"/>
      <c r="G286" s="166"/>
      <c r="H286" s="159"/>
      <c r="I286" s="159"/>
      <c r="J286" s="168"/>
      <c r="K286" s="84"/>
      <c r="L286" s="77" cm="1">
        <f t="array" ref="L286">IFERROR(IF(ISBLANK($B286),_xlfn.XLOOKUP($A286&amp;$C286,'4. TEUs &amp; Activities- MB'!$A$9:$A$194&amp;'4. TEUs &amp; Activities- MB'!$E$9:$E$194,'4. TEUs &amp; Activities- MB'!$V$9:$V$194),_xlfn.XLOOKUP($B286&amp;$C286,'4. TEUs &amp; Activities- MB'!$B$9:$B$194&amp;'4. TEUs &amp; Activities- MB'!$E$9:$E$194,'4. TEUs &amp; Activities- MB'!$V$9:$V$194))*$F286*IF(ISBLANK($G286),1,$G286)*IF(ISBLANK($H286),1,(1-$H286))*IF(ISBLANK($I286),1,(1-$I286))*IF(ISBLANK($J286),1,(1-$J286)),"REVIEW")</f>
        <v>0</v>
      </c>
      <c r="M286" s="76" cm="1">
        <f t="array" ref="M286">IFERROR(IF(ISBLANK($B286),_xlfn.XLOOKUP($A286&amp;$C286,'4. TEUs &amp; Activities- MB'!$A$9:$A$194&amp;'4. TEUs &amp; Activities- MB'!$E$9:$E$194,'4. TEUs &amp; Activities- MB'!$W$9:$W$194),_xlfn.XLOOKUP($B286&amp;$C286,'4. TEUs &amp; Activities- MB'!$B$9:$B$194&amp;'4. TEUs &amp; Activities- MB'!$E$9:$E$194,'4. TEUs &amp; Activities- MB'!$W$9:$W$194))*$F286*IF(ISBLANK($G286),1,$G286)*IF(ISBLANK($H286),1,(1-$H286))*IF(ISBLANK($I286),1,(1-$I286))*IF(ISBLANK($J286),1,(1-$J286)),"REVIEW")</f>
        <v>0</v>
      </c>
    </row>
    <row r="287" spans="1:13" x14ac:dyDescent="0.25">
      <c r="A287" s="77"/>
      <c r="B287" s="156"/>
      <c r="C287" s="120"/>
      <c r="D287" s="114"/>
      <c r="E287" s="148" t="str">
        <f>IFERROR(IF(D287="No CAS","",INDEX('DEQ Pollutant List'!$B$7:$B$611,MATCH('5. Pollutant Emissions - MB'!D287,'DEQ Pollutant List'!$A$7:$A$611,0))),"")</f>
        <v/>
      </c>
      <c r="F287" s="118"/>
      <c r="G287" s="166"/>
      <c r="H287" s="159"/>
      <c r="I287" s="159"/>
      <c r="J287" s="168"/>
      <c r="K287" s="84"/>
      <c r="L287" s="77" cm="1">
        <f t="array" ref="L287">IFERROR(IF(ISBLANK($B287),_xlfn.XLOOKUP($A287&amp;$C287,'4. TEUs &amp; Activities- MB'!$A$9:$A$194&amp;'4. TEUs &amp; Activities- MB'!$E$9:$E$194,'4. TEUs &amp; Activities- MB'!$V$9:$V$194),_xlfn.XLOOKUP($B287&amp;$C287,'4. TEUs &amp; Activities- MB'!$B$9:$B$194&amp;'4. TEUs &amp; Activities- MB'!$E$9:$E$194,'4. TEUs &amp; Activities- MB'!$V$9:$V$194))*$F287*IF(ISBLANK($G287),1,$G287)*IF(ISBLANK($H287),1,(1-$H287))*IF(ISBLANK($I287),1,(1-$I287))*IF(ISBLANK($J287),1,(1-$J287)),"REVIEW")</f>
        <v>0</v>
      </c>
      <c r="M287" s="76" cm="1">
        <f t="array" ref="M287">IFERROR(IF(ISBLANK($B287),_xlfn.XLOOKUP($A287&amp;$C287,'4. TEUs &amp; Activities- MB'!$A$9:$A$194&amp;'4. TEUs &amp; Activities- MB'!$E$9:$E$194,'4. TEUs &amp; Activities- MB'!$W$9:$W$194),_xlfn.XLOOKUP($B287&amp;$C287,'4. TEUs &amp; Activities- MB'!$B$9:$B$194&amp;'4. TEUs &amp; Activities- MB'!$E$9:$E$194,'4. TEUs &amp; Activities- MB'!$W$9:$W$194))*$F287*IF(ISBLANK($G287),1,$G287)*IF(ISBLANK($H287),1,(1-$H287))*IF(ISBLANK($I287),1,(1-$I287))*IF(ISBLANK($J287),1,(1-$J287)),"REVIEW")</f>
        <v>0</v>
      </c>
    </row>
    <row r="288" spans="1:13" x14ac:dyDescent="0.25">
      <c r="A288" s="77"/>
      <c r="B288" s="156"/>
      <c r="C288" s="120"/>
      <c r="D288" s="114"/>
      <c r="E288" s="148" t="str">
        <f>IFERROR(IF(D288="No CAS","",INDEX('DEQ Pollutant List'!$B$7:$B$611,MATCH('5. Pollutant Emissions - MB'!D288,'DEQ Pollutant List'!$A$7:$A$611,0))),"")</f>
        <v/>
      </c>
      <c r="F288" s="118"/>
      <c r="G288" s="166"/>
      <c r="H288" s="159"/>
      <c r="I288" s="159"/>
      <c r="J288" s="168"/>
      <c r="K288" s="84"/>
      <c r="L288" s="77" cm="1">
        <f t="array" ref="L288">IFERROR(IF(ISBLANK($B288),_xlfn.XLOOKUP($A288&amp;$C288,'4. TEUs &amp; Activities- MB'!$A$9:$A$194&amp;'4. TEUs &amp; Activities- MB'!$E$9:$E$194,'4. TEUs &amp; Activities- MB'!$V$9:$V$194),_xlfn.XLOOKUP($B288&amp;$C288,'4. TEUs &amp; Activities- MB'!$B$9:$B$194&amp;'4. TEUs &amp; Activities- MB'!$E$9:$E$194,'4. TEUs &amp; Activities- MB'!$V$9:$V$194))*$F288*IF(ISBLANK($G288),1,$G288)*IF(ISBLANK($H288),1,(1-$H288))*IF(ISBLANK($I288),1,(1-$I288))*IF(ISBLANK($J288),1,(1-$J288)),"REVIEW")</f>
        <v>0</v>
      </c>
      <c r="M288" s="76" cm="1">
        <f t="array" ref="M288">IFERROR(IF(ISBLANK($B288),_xlfn.XLOOKUP($A288&amp;$C288,'4. TEUs &amp; Activities- MB'!$A$9:$A$194&amp;'4. TEUs &amp; Activities- MB'!$E$9:$E$194,'4. TEUs &amp; Activities- MB'!$W$9:$W$194),_xlfn.XLOOKUP($B288&amp;$C288,'4. TEUs &amp; Activities- MB'!$B$9:$B$194&amp;'4. TEUs &amp; Activities- MB'!$E$9:$E$194,'4. TEUs &amp; Activities- MB'!$W$9:$W$194))*$F288*IF(ISBLANK($G288),1,$G288)*IF(ISBLANK($H288),1,(1-$H288))*IF(ISBLANK($I288),1,(1-$I288))*IF(ISBLANK($J288),1,(1-$J288)),"REVIEW")</f>
        <v>0</v>
      </c>
    </row>
    <row r="289" spans="1:13" x14ac:dyDescent="0.25">
      <c r="A289" s="77"/>
      <c r="B289" s="156"/>
      <c r="C289" s="120"/>
      <c r="D289" s="114"/>
      <c r="E289" s="148" t="str">
        <f>IFERROR(IF(D289="No CAS","",INDEX('DEQ Pollutant List'!$B$7:$B$611,MATCH('5. Pollutant Emissions - MB'!D289,'DEQ Pollutant List'!$A$7:$A$611,0))),"")</f>
        <v/>
      </c>
      <c r="F289" s="118"/>
      <c r="G289" s="166"/>
      <c r="H289" s="159"/>
      <c r="I289" s="159"/>
      <c r="J289" s="168"/>
      <c r="K289" s="84"/>
      <c r="L289" s="77" cm="1">
        <f t="array" ref="L289">IFERROR(IF(ISBLANK($B289),_xlfn.XLOOKUP($A289&amp;$C289,'4. TEUs &amp; Activities- MB'!$A$9:$A$194&amp;'4. TEUs &amp; Activities- MB'!$E$9:$E$194,'4. TEUs &amp; Activities- MB'!$V$9:$V$194),_xlfn.XLOOKUP($B289&amp;$C289,'4. TEUs &amp; Activities- MB'!$B$9:$B$194&amp;'4. TEUs &amp; Activities- MB'!$E$9:$E$194,'4. TEUs &amp; Activities- MB'!$V$9:$V$194))*$F289*IF(ISBLANK($G289),1,$G289)*IF(ISBLANK($H289),1,(1-$H289))*IF(ISBLANK($I289),1,(1-$I289))*IF(ISBLANK($J289),1,(1-$J289)),"REVIEW")</f>
        <v>0</v>
      </c>
      <c r="M289" s="76" cm="1">
        <f t="array" ref="M289">IFERROR(IF(ISBLANK($B289),_xlfn.XLOOKUP($A289&amp;$C289,'4. TEUs &amp; Activities- MB'!$A$9:$A$194&amp;'4. TEUs &amp; Activities- MB'!$E$9:$E$194,'4. TEUs &amp; Activities- MB'!$W$9:$W$194),_xlfn.XLOOKUP($B289&amp;$C289,'4. TEUs &amp; Activities- MB'!$B$9:$B$194&amp;'4. TEUs &amp; Activities- MB'!$E$9:$E$194,'4. TEUs &amp; Activities- MB'!$W$9:$W$194))*$F289*IF(ISBLANK($G289),1,$G289)*IF(ISBLANK($H289),1,(1-$H289))*IF(ISBLANK($I289),1,(1-$I289))*IF(ISBLANK($J289),1,(1-$J289)),"REVIEW")</f>
        <v>0</v>
      </c>
    </row>
    <row r="290" spans="1:13" x14ac:dyDescent="0.25">
      <c r="A290" s="77"/>
      <c r="B290" s="156"/>
      <c r="C290" s="120"/>
      <c r="D290" s="114"/>
      <c r="E290" s="148" t="str">
        <f>IFERROR(IF(D290="No CAS","",INDEX('DEQ Pollutant List'!$B$7:$B$611,MATCH('5. Pollutant Emissions - MB'!D290,'DEQ Pollutant List'!$A$7:$A$611,0))),"")</f>
        <v/>
      </c>
      <c r="F290" s="118"/>
      <c r="G290" s="166"/>
      <c r="H290" s="159"/>
      <c r="I290" s="159"/>
      <c r="J290" s="168"/>
      <c r="K290" s="84"/>
      <c r="L290" s="77" cm="1">
        <f t="array" ref="L290">IFERROR(IF(ISBLANK($B290),_xlfn.XLOOKUP($A290&amp;$C290,'4. TEUs &amp; Activities- MB'!$A$9:$A$194&amp;'4. TEUs &amp; Activities- MB'!$E$9:$E$194,'4. TEUs &amp; Activities- MB'!$V$9:$V$194),_xlfn.XLOOKUP($B290&amp;$C290,'4. TEUs &amp; Activities- MB'!$B$9:$B$194&amp;'4. TEUs &amp; Activities- MB'!$E$9:$E$194,'4. TEUs &amp; Activities- MB'!$V$9:$V$194))*$F290*IF(ISBLANK($G290),1,$G290)*IF(ISBLANK($H290),1,(1-$H290))*IF(ISBLANK($I290),1,(1-$I290))*IF(ISBLANK($J290),1,(1-$J290)),"REVIEW")</f>
        <v>0</v>
      </c>
      <c r="M290" s="76" cm="1">
        <f t="array" ref="M290">IFERROR(IF(ISBLANK($B290),_xlfn.XLOOKUP($A290&amp;$C290,'4. TEUs &amp; Activities- MB'!$A$9:$A$194&amp;'4. TEUs &amp; Activities- MB'!$E$9:$E$194,'4. TEUs &amp; Activities- MB'!$W$9:$W$194),_xlfn.XLOOKUP($B290&amp;$C290,'4. TEUs &amp; Activities- MB'!$B$9:$B$194&amp;'4. TEUs &amp; Activities- MB'!$E$9:$E$194,'4. TEUs &amp; Activities- MB'!$W$9:$W$194))*$F290*IF(ISBLANK($G290),1,$G290)*IF(ISBLANK($H290),1,(1-$H290))*IF(ISBLANK($I290),1,(1-$I290))*IF(ISBLANK($J290),1,(1-$J290)),"REVIEW")</f>
        <v>0</v>
      </c>
    </row>
    <row r="291" spans="1:13" x14ac:dyDescent="0.25">
      <c r="A291" s="77"/>
      <c r="B291" s="156"/>
      <c r="C291" s="120"/>
      <c r="D291" s="114"/>
      <c r="E291" s="148" t="str">
        <f>IFERROR(IF(D291="No CAS","",INDEX('DEQ Pollutant List'!$B$7:$B$611,MATCH('5. Pollutant Emissions - MB'!D291,'DEQ Pollutant List'!$A$7:$A$611,0))),"")</f>
        <v/>
      </c>
      <c r="F291" s="118"/>
      <c r="G291" s="166"/>
      <c r="H291" s="159"/>
      <c r="I291" s="159"/>
      <c r="J291" s="168"/>
      <c r="K291" s="84"/>
      <c r="L291" s="77" cm="1">
        <f t="array" ref="L291">IFERROR(IF(ISBLANK($B291),_xlfn.XLOOKUP($A291&amp;$C291,'4. TEUs &amp; Activities- MB'!$A$9:$A$194&amp;'4. TEUs &amp; Activities- MB'!$E$9:$E$194,'4. TEUs &amp; Activities- MB'!$V$9:$V$194),_xlfn.XLOOKUP($B291&amp;$C291,'4. TEUs &amp; Activities- MB'!$B$9:$B$194&amp;'4. TEUs &amp; Activities- MB'!$E$9:$E$194,'4. TEUs &amp; Activities- MB'!$V$9:$V$194))*$F291*IF(ISBLANK($G291),1,$G291)*IF(ISBLANK($H291),1,(1-$H291))*IF(ISBLANK($I291),1,(1-$I291))*IF(ISBLANK($J291),1,(1-$J291)),"REVIEW")</f>
        <v>0</v>
      </c>
      <c r="M291" s="76" cm="1">
        <f t="array" ref="M291">IFERROR(IF(ISBLANK($B291),_xlfn.XLOOKUP($A291&amp;$C291,'4. TEUs &amp; Activities- MB'!$A$9:$A$194&amp;'4. TEUs &amp; Activities- MB'!$E$9:$E$194,'4. TEUs &amp; Activities- MB'!$W$9:$W$194),_xlfn.XLOOKUP($B291&amp;$C291,'4. TEUs &amp; Activities- MB'!$B$9:$B$194&amp;'4. TEUs &amp; Activities- MB'!$E$9:$E$194,'4. TEUs &amp; Activities- MB'!$W$9:$W$194))*$F291*IF(ISBLANK($G291),1,$G291)*IF(ISBLANK($H291),1,(1-$H291))*IF(ISBLANK($I291),1,(1-$I291))*IF(ISBLANK($J291),1,(1-$J291)),"REVIEW")</f>
        <v>0</v>
      </c>
    </row>
    <row r="292" spans="1:13" x14ac:dyDescent="0.25">
      <c r="A292" s="77"/>
      <c r="B292" s="156"/>
      <c r="C292" s="120"/>
      <c r="D292" s="114"/>
      <c r="E292" s="148" t="str">
        <f>IFERROR(IF(D292="No CAS","",INDEX('DEQ Pollutant List'!$B$7:$B$611,MATCH('5. Pollutant Emissions - MB'!D292,'DEQ Pollutant List'!$A$7:$A$611,0))),"")</f>
        <v/>
      </c>
      <c r="F292" s="118"/>
      <c r="G292" s="166"/>
      <c r="H292" s="159"/>
      <c r="I292" s="159"/>
      <c r="J292" s="168"/>
      <c r="K292" s="84"/>
      <c r="L292" s="77" cm="1">
        <f t="array" ref="L292">IFERROR(IF(ISBLANK($B292),_xlfn.XLOOKUP($A292&amp;$C292,'4. TEUs &amp; Activities- MB'!$A$9:$A$194&amp;'4. TEUs &amp; Activities- MB'!$E$9:$E$194,'4. TEUs &amp; Activities- MB'!$V$9:$V$194),_xlfn.XLOOKUP($B292&amp;$C292,'4. TEUs &amp; Activities- MB'!$B$9:$B$194&amp;'4. TEUs &amp; Activities- MB'!$E$9:$E$194,'4. TEUs &amp; Activities- MB'!$V$9:$V$194))*$F292*IF(ISBLANK($G292),1,$G292)*IF(ISBLANK($H292),1,(1-$H292))*IF(ISBLANK($I292),1,(1-$I292))*IF(ISBLANK($J292),1,(1-$J292)),"REVIEW")</f>
        <v>0</v>
      </c>
      <c r="M292" s="76" cm="1">
        <f t="array" ref="M292">IFERROR(IF(ISBLANK($B292),_xlfn.XLOOKUP($A292&amp;$C292,'4. TEUs &amp; Activities- MB'!$A$9:$A$194&amp;'4. TEUs &amp; Activities- MB'!$E$9:$E$194,'4. TEUs &amp; Activities- MB'!$W$9:$W$194),_xlfn.XLOOKUP($B292&amp;$C292,'4. TEUs &amp; Activities- MB'!$B$9:$B$194&amp;'4. TEUs &amp; Activities- MB'!$E$9:$E$194,'4. TEUs &amp; Activities- MB'!$W$9:$W$194))*$F292*IF(ISBLANK($G292),1,$G292)*IF(ISBLANK($H292),1,(1-$H292))*IF(ISBLANK($I292),1,(1-$I292))*IF(ISBLANK($J292),1,(1-$J292)),"REVIEW")</f>
        <v>0</v>
      </c>
    </row>
    <row r="293" spans="1:13" x14ac:dyDescent="0.25">
      <c r="A293" s="77"/>
      <c r="B293" s="156"/>
      <c r="C293" s="120"/>
      <c r="D293" s="114"/>
      <c r="E293" s="148" t="str">
        <f>IFERROR(IF(D293="No CAS","",INDEX('DEQ Pollutant List'!$B$7:$B$611,MATCH('5. Pollutant Emissions - MB'!D293,'DEQ Pollutant List'!$A$7:$A$611,0))),"")</f>
        <v/>
      </c>
      <c r="F293" s="118"/>
      <c r="G293" s="166"/>
      <c r="H293" s="159"/>
      <c r="I293" s="159"/>
      <c r="J293" s="168"/>
      <c r="K293" s="84"/>
      <c r="L293" s="77" cm="1">
        <f t="array" ref="L293">IFERROR(IF(ISBLANK($B293),_xlfn.XLOOKUP($A293&amp;$C293,'4. TEUs &amp; Activities- MB'!$A$9:$A$194&amp;'4. TEUs &amp; Activities- MB'!$E$9:$E$194,'4. TEUs &amp; Activities- MB'!$V$9:$V$194),_xlfn.XLOOKUP($B293&amp;$C293,'4. TEUs &amp; Activities- MB'!$B$9:$B$194&amp;'4. TEUs &amp; Activities- MB'!$E$9:$E$194,'4. TEUs &amp; Activities- MB'!$V$9:$V$194))*$F293*IF(ISBLANK($G293),1,$G293)*IF(ISBLANK($H293),1,(1-$H293))*IF(ISBLANK($I293),1,(1-$I293))*IF(ISBLANK($J293),1,(1-$J293)),"REVIEW")</f>
        <v>0</v>
      </c>
      <c r="M293" s="76" cm="1">
        <f t="array" ref="M293">IFERROR(IF(ISBLANK($B293),_xlfn.XLOOKUP($A293&amp;$C293,'4. TEUs &amp; Activities- MB'!$A$9:$A$194&amp;'4. TEUs &amp; Activities- MB'!$E$9:$E$194,'4. TEUs &amp; Activities- MB'!$W$9:$W$194),_xlfn.XLOOKUP($B293&amp;$C293,'4. TEUs &amp; Activities- MB'!$B$9:$B$194&amp;'4. TEUs &amp; Activities- MB'!$E$9:$E$194,'4. TEUs &amp; Activities- MB'!$W$9:$W$194))*$F293*IF(ISBLANK($G293),1,$G293)*IF(ISBLANK($H293),1,(1-$H293))*IF(ISBLANK($I293),1,(1-$I293))*IF(ISBLANK($J293),1,(1-$J293)),"REVIEW")</f>
        <v>0</v>
      </c>
    </row>
    <row r="294" spans="1:13" x14ac:dyDescent="0.25">
      <c r="A294" s="77"/>
      <c r="B294" s="156"/>
      <c r="C294" s="120"/>
      <c r="D294" s="114"/>
      <c r="E294" s="148" t="str">
        <f>IFERROR(IF(D294="No CAS","",INDEX('DEQ Pollutant List'!$B$7:$B$611,MATCH('5. Pollutant Emissions - MB'!D294,'DEQ Pollutant List'!$A$7:$A$611,0))),"")</f>
        <v/>
      </c>
      <c r="F294" s="118"/>
      <c r="G294" s="166"/>
      <c r="H294" s="159"/>
      <c r="I294" s="159"/>
      <c r="J294" s="168"/>
      <c r="K294" s="84"/>
      <c r="L294" s="77" cm="1">
        <f t="array" ref="L294">IFERROR(IF(ISBLANK($B294),_xlfn.XLOOKUP($A294&amp;$C294,'4. TEUs &amp; Activities- MB'!$A$9:$A$194&amp;'4. TEUs &amp; Activities- MB'!$E$9:$E$194,'4. TEUs &amp; Activities- MB'!$V$9:$V$194),_xlfn.XLOOKUP($B294&amp;$C294,'4. TEUs &amp; Activities- MB'!$B$9:$B$194&amp;'4. TEUs &amp; Activities- MB'!$E$9:$E$194,'4. TEUs &amp; Activities- MB'!$V$9:$V$194))*$F294*IF(ISBLANK($G294),1,$G294)*IF(ISBLANK($H294),1,(1-$H294))*IF(ISBLANK($I294),1,(1-$I294))*IF(ISBLANK($J294),1,(1-$J294)),"REVIEW")</f>
        <v>0</v>
      </c>
      <c r="M294" s="76" cm="1">
        <f t="array" ref="M294">IFERROR(IF(ISBLANK($B294),_xlfn.XLOOKUP($A294&amp;$C294,'4. TEUs &amp; Activities- MB'!$A$9:$A$194&amp;'4. TEUs &amp; Activities- MB'!$E$9:$E$194,'4. TEUs &amp; Activities- MB'!$W$9:$W$194),_xlfn.XLOOKUP($B294&amp;$C294,'4. TEUs &amp; Activities- MB'!$B$9:$B$194&amp;'4. TEUs &amp; Activities- MB'!$E$9:$E$194,'4. TEUs &amp; Activities- MB'!$W$9:$W$194))*$F294*IF(ISBLANK($G294),1,$G294)*IF(ISBLANK($H294),1,(1-$H294))*IF(ISBLANK($I294),1,(1-$I294))*IF(ISBLANK($J294),1,(1-$J294)),"REVIEW")</f>
        <v>0</v>
      </c>
    </row>
    <row r="295" spans="1:13" x14ac:dyDescent="0.25">
      <c r="A295" s="77"/>
      <c r="B295" s="156"/>
      <c r="C295" s="120"/>
      <c r="D295" s="114"/>
      <c r="E295" s="148" t="str">
        <f>IFERROR(IF(D295="No CAS","",INDEX('DEQ Pollutant List'!$B$7:$B$611,MATCH('5. Pollutant Emissions - MB'!D295,'DEQ Pollutant List'!$A$7:$A$611,0))),"")</f>
        <v/>
      </c>
      <c r="F295" s="118"/>
      <c r="G295" s="166"/>
      <c r="H295" s="159"/>
      <c r="I295" s="159"/>
      <c r="J295" s="168"/>
      <c r="K295" s="84"/>
      <c r="L295" s="77" cm="1">
        <f t="array" ref="L295">IFERROR(IF(ISBLANK($B295),_xlfn.XLOOKUP($A295&amp;$C295,'4. TEUs &amp; Activities- MB'!$A$9:$A$194&amp;'4. TEUs &amp; Activities- MB'!$E$9:$E$194,'4. TEUs &amp; Activities- MB'!$V$9:$V$194),_xlfn.XLOOKUP($B295&amp;$C295,'4. TEUs &amp; Activities- MB'!$B$9:$B$194&amp;'4. TEUs &amp; Activities- MB'!$E$9:$E$194,'4. TEUs &amp; Activities- MB'!$V$9:$V$194))*$F295*IF(ISBLANK($G295),1,$G295)*IF(ISBLANK($H295),1,(1-$H295))*IF(ISBLANK($I295),1,(1-$I295))*IF(ISBLANK($J295),1,(1-$J295)),"REVIEW")</f>
        <v>0</v>
      </c>
      <c r="M295" s="76" cm="1">
        <f t="array" ref="M295">IFERROR(IF(ISBLANK($B295),_xlfn.XLOOKUP($A295&amp;$C295,'4. TEUs &amp; Activities- MB'!$A$9:$A$194&amp;'4. TEUs &amp; Activities- MB'!$E$9:$E$194,'4. TEUs &amp; Activities- MB'!$W$9:$W$194),_xlfn.XLOOKUP($B295&amp;$C295,'4. TEUs &amp; Activities- MB'!$B$9:$B$194&amp;'4. TEUs &amp; Activities- MB'!$E$9:$E$194,'4. TEUs &amp; Activities- MB'!$W$9:$W$194))*$F295*IF(ISBLANK($G295),1,$G295)*IF(ISBLANK($H295),1,(1-$H295))*IF(ISBLANK($I295),1,(1-$I295))*IF(ISBLANK($J295),1,(1-$J295)),"REVIEW")</f>
        <v>0</v>
      </c>
    </row>
    <row r="296" spans="1:13" x14ac:dyDescent="0.25">
      <c r="A296" s="77"/>
      <c r="B296" s="156"/>
      <c r="C296" s="120"/>
      <c r="D296" s="114"/>
      <c r="E296" s="148" t="str">
        <f>IFERROR(IF(D296="No CAS","",INDEX('DEQ Pollutant List'!$B$7:$B$611,MATCH('5. Pollutant Emissions - MB'!D296,'DEQ Pollutant List'!$A$7:$A$611,0))),"")</f>
        <v/>
      </c>
      <c r="F296" s="118"/>
      <c r="G296" s="166"/>
      <c r="H296" s="159"/>
      <c r="I296" s="159"/>
      <c r="J296" s="168"/>
      <c r="K296" s="84"/>
      <c r="L296" s="77" cm="1">
        <f t="array" ref="L296">IFERROR(IF(ISBLANK($B296),_xlfn.XLOOKUP($A296&amp;$C296,'4. TEUs &amp; Activities- MB'!$A$9:$A$194&amp;'4. TEUs &amp; Activities- MB'!$E$9:$E$194,'4. TEUs &amp; Activities- MB'!$V$9:$V$194),_xlfn.XLOOKUP($B296&amp;$C296,'4. TEUs &amp; Activities- MB'!$B$9:$B$194&amp;'4. TEUs &amp; Activities- MB'!$E$9:$E$194,'4. TEUs &amp; Activities- MB'!$V$9:$V$194))*$F296*IF(ISBLANK($G296),1,$G296)*IF(ISBLANK($H296),1,(1-$H296))*IF(ISBLANK($I296),1,(1-$I296))*IF(ISBLANK($J296),1,(1-$J296)),"REVIEW")</f>
        <v>0</v>
      </c>
      <c r="M296" s="76" cm="1">
        <f t="array" ref="M296">IFERROR(IF(ISBLANK($B296),_xlfn.XLOOKUP($A296&amp;$C296,'4. TEUs &amp; Activities- MB'!$A$9:$A$194&amp;'4. TEUs &amp; Activities- MB'!$E$9:$E$194,'4. TEUs &amp; Activities- MB'!$W$9:$W$194),_xlfn.XLOOKUP($B296&amp;$C296,'4. TEUs &amp; Activities- MB'!$B$9:$B$194&amp;'4. TEUs &amp; Activities- MB'!$E$9:$E$194,'4. TEUs &amp; Activities- MB'!$W$9:$W$194))*$F296*IF(ISBLANK($G296),1,$G296)*IF(ISBLANK($H296),1,(1-$H296))*IF(ISBLANK($I296),1,(1-$I296))*IF(ISBLANK($J296),1,(1-$J296)),"REVIEW")</f>
        <v>0</v>
      </c>
    </row>
    <row r="297" spans="1:13" x14ac:dyDescent="0.25">
      <c r="A297" s="77"/>
      <c r="B297" s="156"/>
      <c r="C297" s="120"/>
      <c r="D297" s="114"/>
      <c r="E297" s="148" t="str">
        <f>IFERROR(IF(D297="No CAS","",INDEX('DEQ Pollutant List'!$B$7:$B$611,MATCH('5. Pollutant Emissions - MB'!D297,'DEQ Pollutant List'!$A$7:$A$611,0))),"")</f>
        <v/>
      </c>
      <c r="F297" s="118"/>
      <c r="G297" s="166"/>
      <c r="H297" s="159"/>
      <c r="I297" s="159"/>
      <c r="J297" s="168"/>
      <c r="K297" s="84"/>
      <c r="L297" s="77" cm="1">
        <f t="array" ref="L297">IFERROR(IF(ISBLANK($B297),_xlfn.XLOOKUP($A297&amp;$C297,'4. TEUs &amp; Activities- MB'!$A$9:$A$194&amp;'4. TEUs &amp; Activities- MB'!$E$9:$E$194,'4. TEUs &amp; Activities- MB'!$V$9:$V$194),_xlfn.XLOOKUP($B297&amp;$C297,'4. TEUs &amp; Activities- MB'!$B$9:$B$194&amp;'4. TEUs &amp; Activities- MB'!$E$9:$E$194,'4. TEUs &amp; Activities- MB'!$V$9:$V$194))*$F297*IF(ISBLANK($G297),1,$G297)*IF(ISBLANK($H297),1,(1-$H297))*IF(ISBLANK($I297),1,(1-$I297))*IF(ISBLANK($J297),1,(1-$J297)),"REVIEW")</f>
        <v>0</v>
      </c>
      <c r="M297" s="76" cm="1">
        <f t="array" ref="M297">IFERROR(IF(ISBLANK($B297),_xlfn.XLOOKUP($A297&amp;$C297,'4. TEUs &amp; Activities- MB'!$A$9:$A$194&amp;'4. TEUs &amp; Activities- MB'!$E$9:$E$194,'4. TEUs &amp; Activities- MB'!$W$9:$W$194),_xlfn.XLOOKUP($B297&amp;$C297,'4. TEUs &amp; Activities- MB'!$B$9:$B$194&amp;'4. TEUs &amp; Activities- MB'!$E$9:$E$194,'4. TEUs &amp; Activities- MB'!$W$9:$W$194))*$F297*IF(ISBLANK($G297),1,$G297)*IF(ISBLANK($H297),1,(1-$H297))*IF(ISBLANK($I297),1,(1-$I297))*IF(ISBLANK($J297),1,(1-$J297)),"REVIEW")</f>
        <v>0</v>
      </c>
    </row>
    <row r="298" spans="1:13" x14ac:dyDescent="0.25">
      <c r="A298" s="77"/>
      <c r="B298" s="156"/>
      <c r="C298" s="120"/>
      <c r="D298" s="114"/>
      <c r="E298" s="148" t="str">
        <f>IFERROR(IF(D298="No CAS","",INDEX('DEQ Pollutant List'!$B$7:$B$611,MATCH('5. Pollutant Emissions - MB'!D298,'DEQ Pollutant List'!$A$7:$A$611,0))),"")</f>
        <v/>
      </c>
      <c r="F298" s="118"/>
      <c r="G298" s="166"/>
      <c r="H298" s="159"/>
      <c r="I298" s="159"/>
      <c r="J298" s="168"/>
      <c r="K298" s="84"/>
      <c r="L298" s="77" cm="1">
        <f t="array" ref="L298">IFERROR(IF(ISBLANK($B298),_xlfn.XLOOKUP($A298&amp;$C298,'4. TEUs &amp; Activities- MB'!$A$9:$A$194&amp;'4. TEUs &amp; Activities- MB'!$E$9:$E$194,'4. TEUs &amp; Activities- MB'!$V$9:$V$194),_xlfn.XLOOKUP($B298&amp;$C298,'4. TEUs &amp; Activities- MB'!$B$9:$B$194&amp;'4. TEUs &amp; Activities- MB'!$E$9:$E$194,'4. TEUs &amp; Activities- MB'!$V$9:$V$194))*$F298*IF(ISBLANK($G298),1,$G298)*IF(ISBLANK($H298),1,(1-$H298))*IF(ISBLANK($I298),1,(1-$I298))*IF(ISBLANK($J298),1,(1-$J298)),"REVIEW")</f>
        <v>0</v>
      </c>
      <c r="M298" s="76" cm="1">
        <f t="array" ref="M298">IFERROR(IF(ISBLANK($B298),_xlfn.XLOOKUP($A298&amp;$C298,'4. TEUs &amp; Activities- MB'!$A$9:$A$194&amp;'4. TEUs &amp; Activities- MB'!$E$9:$E$194,'4. TEUs &amp; Activities- MB'!$W$9:$W$194),_xlfn.XLOOKUP($B298&amp;$C298,'4. TEUs &amp; Activities- MB'!$B$9:$B$194&amp;'4. TEUs &amp; Activities- MB'!$E$9:$E$194,'4. TEUs &amp; Activities- MB'!$W$9:$W$194))*$F298*IF(ISBLANK($G298),1,$G298)*IF(ISBLANK($H298),1,(1-$H298))*IF(ISBLANK($I298),1,(1-$I298))*IF(ISBLANK($J298),1,(1-$J298)),"REVIEW")</f>
        <v>0</v>
      </c>
    </row>
    <row r="299" spans="1:13" x14ac:dyDescent="0.25">
      <c r="A299" s="77"/>
      <c r="B299" s="156"/>
      <c r="C299" s="120"/>
      <c r="D299" s="114"/>
      <c r="E299" s="148" t="str">
        <f>IFERROR(IF(D299="No CAS","",INDEX('DEQ Pollutant List'!$B$7:$B$611,MATCH('5. Pollutant Emissions - MB'!D299,'DEQ Pollutant List'!$A$7:$A$611,0))),"")</f>
        <v/>
      </c>
      <c r="F299" s="118"/>
      <c r="G299" s="166"/>
      <c r="H299" s="159"/>
      <c r="I299" s="159"/>
      <c r="J299" s="168"/>
      <c r="K299" s="84"/>
      <c r="L299" s="77" cm="1">
        <f t="array" ref="L299">IFERROR(IF(ISBLANK($B299),_xlfn.XLOOKUP($A299&amp;$C299,'4. TEUs &amp; Activities- MB'!$A$9:$A$194&amp;'4. TEUs &amp; Activities- MB'!$E$9:$E$194,'4. TEUs &amp; Activities- MB'!$V$9:$V$194),_xlfn.XLOOKUP($B299&amp;$C299,'4. TEUs &amp; Activities- MB'!$B$9:$B$194&amp;'4. TEUs &amp; Activities- MB'!$E$9:$E$194,'4. TEUs &amp; Activities- MB'!$V$9:$V$194))*$F299*IF(ISBLANK($G299),1,$G299)*IF(ISBLANK($H299),1,(1-$H299))*IF(ISBLANK($I299),1,(1-$I299))*IF(ISBLANK($J299),1,(1-$J299)),"REVIEW")</f>
        <v>0</v>
      </c>
      <c r="M299" s="76" cm="1">
        <f t="array" ref="M299">IFERROR(IF(ISBLANK($B299),_xlfn.XLOOKUP($A299&amp;$C299,'4. TEUs &amp; Activities- MB'!$A$9:$A$194&amp;'4. TEUs &amp; Activities- MB'!$E$9:$E$194,'4. TEUs &amp; Activities- MB'!$W$9:$W$194),_xlfn.XLOOKUP($B299&amp;$C299,'4. TEUs &amp; Activities- MB'!$B$9:$B$194&amp;'4. TEUs &amp; Activities- MB'!$E$9:$E$194,'4. TEUs &amp; Activities- MB'!$W$9:$W$194))*$F299*IF(ISBLANK($G299),1,$G299)*IF(ISBLANK($H299),1,(1-$H299))*IF(ISBLANK($I299),1,(1-$I299))*IF(ISBLANK($J299),1,(1-$J299)),"REVIEW")</f>
        <v>0</v>
      </c>
    </row>
    <row r="300" spans="1:13" x14ac:dyDescent="0.25">
      <c r="A300" s="77"/>
      <c r="B300" s="156"/>
      <c r="C300" s="120"/>
      <c r="D300" s="114"/>
      <c r="E300" s="148" t="str">
        <f>IFERROR(IF(D300="No CAS","",INDEX('DEQ Pollutant List'!$B$7:$B$611,MATCH('5. Pollutant Emissions - MB'!D300,'DEQ Pollutant List'!$A$7:$A$611,0))),"")</f>
        <v/>
      </c>
      <c r="F300" s="118"/>
      <c r="G300" s="166"/>
      <c r="H300" s="159"/>
      <c r="I300" s="159"/>
      <c r="J300" s="168"/>
      <c r="K300" s="84"/>
      <c r="L300" s="77" cm="1">
        <f t="array" ref="L300">IFERROR(IF(ISBLANK($B300),_xlfn.XLOOKUP($A300&amp;$C300,'4. TEUs &amp; Activities- MB'!$A$9:$A$194&amp;'4. TEUs &amp; Activities- MB'!$E$9:$E$194,'4. TEUs &amp; Activities- MB'!$V$9:$V$194),_xlfn.XLOOKUP($B300&amp;$C300,'4. TEUs &amp; Activities- MB'!$B$9:$B$194&amp;'4. TEUs &amp; Activities- MB'!$E$9:$E$194,'4. TEUs &amp; Activities- MB'!$V$9:$V$194))*$F300*IF(ISBLANK($G300),1,$G300)*IF(ISBLANK($H300),1,(1-$H300))*IF(ISBLANK($I300),1,(1-$I300))*IF(ISBLANK($J300),1,(1-$J300)),"REVIEW")</f>
        <v>0</v>
      </c>
      <c r="M300" s="76" cm="1">
        <f t="array" ref="M300">IFERROR(IF(ISBLANK($B300),_xlfn.XLOOKUP($A300&amp;$C300,'4. TEUs &amp; Activities- MB'!$A$9:$A$194&amp;'4. TEUs &amp; Activities- MB'!$E$9:$E$194,'4. TEUs &amp; Activities- MB'!$W$9:$W$194),_xlfn.XLOOKUP($B300&amp;$C300,'4. TEUs &amp; Activities- MB'!$B$9:$B$194&amp;'4. TEUs &amp; Activities- MB'!$E$9:$E$194,'4. TEUs &amp; Activities- MB'!$W$9:$W$194))*$F300*IF(ISBLANK($G300),1,$G300)*IF(ISBLANK($H300),1,(1-$H300))*IF(ISBLANK($I300),1,(1-$I300))*IF(ISBLANK($J300),1,(1-$J300)),"REVIEW")</f>
        <v>0</v>
      </c>
    </row>
    <row r="301" spans="1:13" x14ac:dyDescent="0.25">
      <c r="A301" s="77"/>
      <c r="B301" s="156"/>
      <c r="C301" s="120"/>
      <c r="D301" s="114"/>
      <c r="E301" s="148" t="str">
        <f>IFERROR(IF(D301="No CAS","",INDEX('DEQ Pollutant List'!$B$7:$B$611,MATCH('5. Pollutant Emissions - MB'!D301,'DEQ Pollutant List'!$A$7:$A$611,0))),"")</f>
        <v/>
      </c>
      <c r="F301" s="118"/>
      <c r="G301" s="166"/>
      <c r="H301" s="159"/>
      <c r="I301" s="159"/>
      <c r="J301" s="168"/>
      <c r="K301" s="84"/>
      <c r="L301" s="77" cm="1">
        <f t="array" ref="L301">IFERROR(IF(ISBLANK($B301),_xlfn.XLOOKUP($A301&amp;$C301,'4. TEUs &amp; Activities- MB'!$A$9:$A$194&amp;'4. TEUs &amp; Activities- MB'!$E$9:$E$194,'4. TEUs &amp; Activities- MB'!$V$9:$V$194),_xlfn.XLOOKUP($B301&amp;$C301,'4. TEUs &amp; Activities- MB'!$B$9:$B$194&amp;'4. TEUs &amp; Activities- MB'!$E$9:$E$194,'4. TEUs &amp; Activities- MB'!$V$9:$V$194))*$F301*IF(ISBLANK($G301),1,$G301)*IF(ISBLANK($H301),1,(1-$H301))*IF(ISBLANK($I301),1,(1-$I301))*IF(ISBLANK($J301),1,(1-$J301)),"REVIEW")</f>
        <v>0</v>
      </c>
      <c r="M301" s="76" cm="1">
        <f t="array" ref="M301">IFERROR(IF(ISBLANK($B301),_xlfn.XLOOKUP($A301&amp;$C301,'4. TEUs &amp; Activities- MB'!$A$9:$A$194&amp;'4. TEUs &amp; Activities- MB'!$E$9:$E$194,'4. TEUs &amp; Activities- MB'!$W$9:$W$194),_xlfn.XLOOKUP($B301&amp;$C301,'4. TEUs &amp; Activities- MB'!$B$9:$B$194&amp;'4. TEUs &amp; Activities- MB'!$E$9:$E$194,'4. TEUs &amp; Activities- MB'!$W$9:$W$194))*$F301*IF(ISBLANK($G301),1,$G301)*IF(ISBLANK($H301),1,(1-$H301))*IF(ISBLANK($I301),1,(1-$I301))*IF(ISBLANK($J301),1,(1-$J301)),"REVIEW")</f>
        <v>0</v>
      </c>
    </row>
    <row r="302" spans="1:13" x14ac:dyDescent="0.25">
      <c r="A302" s="77"/>
      <c r="B302" s="156"/>
      <c r="C302" s="120"/>
      <c r="D302" s="114"/>
      <c r="E302" s="148" t="str">
        <f>IFERROR(IF(D302="No CAS","",INDEX('DEQ Pollutant List'!$B$7:$B$611,MATCH('5. Pollutant Emissions - MB'!D302,'DEQ Pollutant List'!$A$7:$A$611,0))),"")</f>
        <v/>
      </c>
      <c r="F302" s="118"/>
      <c r="G302" s="166"/>
      <c r="H302" s="159"/>
      <c r="I302" s="159"/>
      <c r="J302" s="168"/>
      <c r="K302" s="84"/>
      <c r="L302" s="77" cm="1">
        <f t="array" ref="L302">IFERROR(IF(ISBLANK($B302),_xlfn.XLOOKUP($A302&amp;$C302,'4. TEUs &amp; Activities- MB'!$A$9:$A$194&amp;'4. TEUs &amp; Activities- MB'!$E$9:$E$194,'4. TEUs &amp; Activities- MB'!$V$9:$V$194),_xlfn.XLOOKUP($B302&amp;$C302,'4. TEUs &amp; Activities- MB'!$B$9:$B$194&amp;'4. TEUs &amp; Activities- MB'!$E$9:$E$194,'4. TEUs &amp; Activities- MB'!$V$9:$V$194))*$F302*IF(ISBLANK($G302),1,$G302)*IF(ISBLANK($H302),1,(1-$H302))*IF(ISBLANK($I302),1,(1-$I302))*IF(ISBLANK($J302),1,(1-$J302)),"REVIEW")</f>
        <v>0</v>
      </c>
      <c r="M302" s="76" cm="1">
        <f t="array" ref="M302">IFERROR(IF(ISBLANK($B302),_xlfn.XLOOKUP($A302&amp;$C302,'4. TEUs &amp; Activities- MB'!$A$9:$A$194&amp;'4. TEUs &amp; Activities- MB'!$E$9:$E$194,'4. TEUs &amp; Activities- MB'!$W$9:$W$194),_xlfn.XLOOKUP($B302&amp;$C302,'4. TEUs &amp; Activities- MB'!$B$9:$B$194&amp;'4. TEUs &amp; Activities- MB'!$E$9:$E$194,'4. TEUs &amp; Activities- MB'!$W$9:$W$194))*$F302*IF(ISBLANK($G302),1,$G302)*IF(ISBLANK($H302),1,(1-$H302))*IF(ISBLANK($I302),1,(1-$I302))*IF(ISBLANK($J302),1,(1-$J302)),"REVIEW")</f>
        <v>0</v>
      </c>
    </row>
    <row r="303" spans="1:13" x14ac:dyDescent="0.25">
      <c r="A303" s="77"/>
      <c r="B303" s="156"/>
      <c r="C303" s="120"/>
      <c r="D303" s="114"/>
      <c r="E303" s="148" t="str">
        <f>IFERROR(IF(D303="No CAS","",INDEX('DEQ Pollutant List'!$B$7:$B$611,MATCH('5. Pollutant Emissions - MB'!D303,'DEQ Pollutant List'!$A$7:$A$611,0))),"")</f>
        <v/>
      </c>
      <c r="F303" s="118"/>
      <c r="G303" s="166"/>
      <c r="H303" s="159"/>
      <c r="I303" s="159"/>
      <c r="J303" s="168"/>
      <c r="K303" s="84"/>
      <c r="L303" s="77" cm="1">
        <f t="array" ref="L303">IFERROR(IF(ISBLANK($B303),_xlfn.XLOOKUP($A303&amp;$C303,'4. TEUs &amp; Activities- MB'!$A$9:$A$194&amp;'4. TEUs &amp; Activities- MB'!$E$9:$E$194,'4. TEUs &amp; Activities- MB'!$V$9:$V$194),_xlfn.XLOOKUP($B303&amp;$C303,'4. TEUs &amp; Activities- MB'!$B$9:$B$194&amp;'4. TEUs &amp; Activities- MB'!$E$9:$E$194,'4. TEUs &amp; Activities- MB'!$V$9:$V$194))*$F303*IF(ISBLANK($G303),1,$G303)*IF(ISBLANK($H303),1,(1-$H303))*IF(ISBLANK($I303),1,(1-$I303))*IF(ISBLANK($J303),1,(1-$J303)),"REVIEW")</f>
        <v>0</v>
      </c>
      <c r="M303" s="76" cm="1">
        <f t="array" ref="M303">IFERROR(IF(ISBLANK($B303),_xlfn.XLOOKUP($A303&amp;$C303,'4. TEUs &amp; Activities- MB'!$A$9:$A$194&amp;'4. TEUs &amp; Activities- MB'!$E$9:$E$194,'4. TEUs &amp; Activities- MB'!$W$9:$W$194),_xlfn.XLOOKUP($B303&amp;$C303,'4. TEUs &amp; Activities- MB'!$B$9:$B$194&amp;'4. TEUs &amp; Activities- MB'!$E$9:$E$194,'4. TEUs &amp; Activities- MB'!$W$9:$W$194))*$F303*IF(ISBLANK($G303),1,$G303)*IF(ISBLANK($H303),1,(1-$H303))*IF(ISBLANK($I303),1,(1-$I303))*IF(ISBLANK($J303),1,(1-$J303)),"REVIEW")</f>
        <v>0</v>
      </c>
    </row>
    <row r="304" spans="1:13" x14ac:dyDescent="0.25">
      <c r="A304" s="77"/>
      <c r="B304" s="156"/>
      <c r="C304" s="120"/>
      <c r="D304" s="114"/>
      <c r="E304" s="148" t="str">
        <f>IFERROR(IF(D304="No CAS","",INDEX('DEQ Pollutant List'!$B$7:$B$611,MATCH('5. Pollutant Emissions - MB'!D304,'DEQ Pollutant List'!$A$7:$A$611,0))),"")</f>
        <v/>
      </c>
      <c r="F304" s="118"/>
      <c r="G304" s="166"/>
      <c r="H304" s="159"/>
      <c r="I304" s="159"/>
      <c r="J304" s="168"/>
      <c r="K304" s="84"/>
      <c r="L304" s="77" cm="1">
        <f t="array" ref="L304">IFERROR(IF(ISBLANK($B304),_xlfn.XLOOKUP($A304&amp;$C304,'4. TEUs &amp; Activities- MB'!$A$9:$A$194&amp;'4. TEUs &amp; Activities- MB'!$E$9:$E$194,'4. TEUs &amp; Activities- MB'!$V$9:$V$194),_xlfn.XLOOKUP($B304&amp;$C304,'4. TEUs &amp; Activities- MB'!$B$9:$B$194&amp;'4. TEUs &amp; Activities- MB'!$E$9:$E$194,'4. TEUs &amp; Activities- MB'!$V$9:$V$194))*$F304*IF(ISBLANK($G304),1,$G304)*IF(ISBLANK($H304),1,(1-$H304))*IF(ISBLANK($I304),1,(1-$I304))*IF(ISBLANK($J304),1,(1-$J304)),"REVIEW")</f>
        <v>0</v>
      </c>
      <c r="M304" s="76" cm="1">
        <f t="array" ref="M304">IFERROR(IF(ISBLANK($B304),_xlfn.XLOOKUP($A304&amp;$C304,'4. TEUs &amp; Activities- MB'!$A$9:$A$194&amp;'4. TEUs &amp; Activities- MB'!$E$9:$E$194,'4. TEUs &amp; Activities- MB'!$W$9:$W$194),_xlfn.XLOOKUP($B304&amp;$C304,'4. TEUs &amp; Activities- MB'!$B$9:$B$194&amp;'4. TEUs &amp; Activities- MB'!$E$9:$E$194,'4. TEUs &amp; Activities- MB'!$W$9:$W$194))*$F304*IF(ISBLANK($G304),1,$G304)*IF(ISBLANK($H304),1,(1-$H304))*IF(ISBLANK($I304),1,(1-$I304))*IF(ISBLANK($J304),1,(1-$J304)),"REVIEW")</f>
        <v>0</v>
      </c>
    </row>
    <row r="305" spans="1:13" x14ac:dyDescent="0.25">
      <c r="A305" s="77"/>
      <c r="B305" s="156"/>
      <c r="C305" s="120"/>
      <c r="D305" s="114"/>
      <c r="E305" s="148" t="str">
        <f>IFERROR(IF(D305="No CAS","",INDEX('DEQ Pollutant List'!$B$7:$B$611,MATCH('5. Pollutant Emissions - MB'!D305,'DEQ Pollutant List'!$A$7:$A$611,0))),"")</f>
        <v/>
      </c>
      <c r="F305" s="118"/>
      <c r="G305" s="166"/>
      <c r="H305" s="159"/>
      <c r="I305" s="159"/>
      <c r="J305" s="168"/>
      <c r="K305" s="84"/>
      <c r="L305" s="77" cm="1">
        <f t="array" ref="L305">IFERROR(IF(ISBLANK($B305),_xlfn.XLOOKUP($A305&amp;$C305,'4. TEUs &amp; Activities- MB'!$A$9:$A$194&amp;'4. TEUs &amp; Activities- MB'!$E$9:$E$194,'4. TEUs &amp; Activities- MB'!$V$9:$V$194),_xlfn.XLOOKUP($B305&amp;$C305,'4. TEUs &amp; Activities- MB'!$B$9:$B$194&amp;'4. TEUs &amp; Activities- MB'!$E$9:$E$194,'4. TEUs &amp; Activities- MB'!$V$9:$V$194))*$F305*IF(ISBLANK($G305),1,$G305)*IF(ISBLANK($H305),1,(1-$H305))*IF(ISBLANK($I305),1,(1-$I305))*IF(ISBLANK($J305),1,(1-$J305)),"REVIEW")</f>
        <v>0</v>
      </c>
      <c r="M305" s="76" cm="1">
        <f t="array" ref="M305">IFERROR(IF(ISBLANK($B305),_xlfn.XLOOKUP($A305&amp;$C305,'4. TEUs &amp; Activities- MB'!$A$9:$A$194&amp;'4. TEUs &amp; Activities- MB'!$E$9:$E$194,'4. TEUs &amp; Activities- MB'!$W$9:$W$194),_xlfn.XLOOKUP($B305&amp;$C305,'4. TEUs &amp; Activities- MB'!$B$9:$B$194&amp;'4. TEUs &amp; Activities- MB'!$E$9:$E$194,'4. TEUs &amp; Activities- MB'!$W$9:$W$194))*$F305*IF(ISBLANK($G305),1,$G305)*IF(ISBLANK($H305),1,(1-$H305))*IF(ISBLANK($I305),1,(1-$I305))*IF(ISBLANK($J305),1,(1-$J305)),"REVIEW")</f>
        <v>0</v>
      </c>
    </row>
    <row r="306" spans="1:13" x14ac:dyDescent="0.25">
      <c r="A306" s="77"/>
      <c r="B306" s="156"/>
      <c r="C306" s="120"/>
      <c r="D306" s="114"/>
      <c r="E306" s="148" t="str">
        <f>IFERROR(IF(D306="No CAS","",INDEX('DEQ Pollutant List'!$B$7:$B$611,MATCH('5. Pollutant Emissions - MB'!D306,'DEQ Pollutant List'!$A$7:$A$611,0))),"")</f>
        <v/>
      </c>
      <c r="F306" s="118"/>
      <c r="G306" s="166"/>
      <c r="H306" s="159"/>
      <c r="I306" s="159"/>
      <c r="J306" s="168"/>
      <c r="K306" s="84"/>
      <c r="L306" s="77" cm="1">
        <f t="array" ref="L306">IFERROR(IF(ISBLANK($B306),_xlfn.XLOOKUP($A306&amp;$C306,'4. TEUs &amp; Activities- MB'!$A$9:$A$194&amp;'4. TEUs &amp; Activities- MB'!$E$9:$E$194,'4. TEUs &amp; Activities- MB'!$V$9:$V$194),_xlfn.XLOOKUP($B306&amp;$C306,'4. TEUs &amp; Activities- MB'!$B$9:$B$194&amp;'4. TEUs &amp; Activities- MB'!$E$9:$E$194,'4. TEUs &amp; Activities- MB'!$V$9:$V$194))*$F306*IF(ISBLANK($G306),1,$G306)*IF(ISBLANK($H306),1,(1-$H306))*IF(ISBLANK($I306),1,(1-$I306))*IF(ISBLANK($J306),1,(1-$J306)),"REVIEW")</f>
        <v>0</v>
      </c>
      <c r="M306" s="76" cm="1">
        <f t="array" ref="M306">IFERROR(IF(ISBLANK($B306),_xlfn.XLOOKUP($A306&amp;$C306,'4. TEUs &amp; Activities- MB'!$A$9:$A$194&amp;'4. TEUs &amp; Activities- MB'!$E$9:$E$194,'4. TEUs &amp; Activities- MB'!$W$9:$W$194),_xlfn.XLOOKUP($B306&amp;$C306,'4. TEUs &amp; Activities- MB'!$B$9:$B$194&amp;'4. TEUs &amp; Activities- MB'!$E$9:$E$194,'4. TEUs &amp; Activities- MB'!$W$9:$W$194))*$F306*IF(ISBLANK($G306),1,$G306)*IF(ISBLANK($H306),1,(1-$H306))*IF(ISBLANK($I306),1,(1-$I306))*IF(ISBLANK($J306),1,(1-$J306)),"REVIEW")</f>
        <v>0</v>
      </c>
    </row>
    <row r="307" spans="1:13" x14ac:dyDescent="0.25">
      <c r="A307" s="77"/>
      <c r="B307" s="156"/>
      <c r="C307" s="120"/>
      <c r="D307" s="114"/>
      <c r="E307" s="148" t="str">
        <f>IFERROR(IF(D307="No CAS","",INDEX('DEQ Pollutant List'!$B$7:$B$611,MATCH('5. Pollutant Emissions - MB'!D307,'DEQ Pollutant List'!$A$7:$A$611,0))),"")</f>
        <v/>
      </c>
      <c r="F307" s="118"/>
      <c r="G307" s="166"/>
      <c r="H307" s="159"/>
      <c r="I307" s="159"/>
      <c r="J307" s="168"/>
      <c r="K307" s="84"/>
      <c r="L307" s="77" cm="1">
        <f t="array" ref="L307">IFERROR(IF(ISBLANK($B307),_xlfn.XLOOKUP($A307&amp;$C307,'4. TEUs &amp; Activities- MB'!$A$9:$A$194&amp;'4. TEUs &amp; Activities- MB'!$E$9:$E$194,'4. TEUs &amp; Activities- MB'!$V$9:$V$194),_xlfn.XLOOKUP($B307&amp;$C307,'4. TEUs &amp; Activities- MB'!$B$9:$B$194&amp;'4. TEUs &amp; Activities- MB'!$E$9:$E$194,'4. TEUs &amp; Activities- MB'!$V$9:$V$194))*$F307*IF(ISBLANK($G307),1,$G307)*IF(ISBLANK($H307),1,(1-$H307))*IF(ISBLANK($I307),1,(1-$I307))*IF(ISBLANK($J307),1,(1-$J307)),"REVIEW")</f>
        <v>0</v>
      </c>
      <c r="M307" s="76" cm="1">
        <f t="array" ref="M307">IFERROR(IF(ISBLANK($B307),_xlfn.XLOOKUP($A307&amp;$C307,'4. TEUs &amp; Activities- MB'!$A$9:$A$194&amp;'4. TEUs &amp; Activities- MB'!$E$9:$E$194,'4. TEUs &amp; Activities- MB'!$W$9:$W$194),_xlfn.XLOOKUP($B307&amp;$C307,'4. TEUs &amp; Activities- MB'!$B$9:$B$194&amp;'4. TEUs &amp; Activities- MB'!$E$9:$E$194,'4. TEUs &amp; Activities- MB'!$W$9:$W$194))*$F307*IF(ISBLANK($G307),1,$G307)*IF(ISBLANK($H307),1,(1-$H307))*IF(ISBLANK($I307),1,(1-$I307))*IF(ISBLANK($J307),1,(1-$J307)),"REVIEW")</f>
        <v>0</v>
      </c>
    </row>
    <row r="308" spans="1:13" x14ac:dyDescent="0.25">
      <c r="A308" s="77"/>
      <c r="B308" s="156"/>
      <c r="C308" s="120"/>
      <c r="D308" s="114"/>
      <c r="E308" s="148" t="str">
        <f>IFERROR(IF(D308="No CAS","",INDEX('DEQ Pollutant List'!$B$7:$B$611,MATCH('5. Pollutant Emissions - MB'!D308,'DEQ Pollutant List'!$A$7:$A$611,0))),"")</f>
        <v/>
      </c>
      <c r="F308" s="118"/>
      <c r="G308" s="166"/>
      <c r="H308" s="159"/>
      <c r="I308" s="159"/>
      <c r="J308" s="168"/>
      <c r="K308" s="84"/>
      <c r="L308" s="77" cm="1">
        <f t="array" ref="L308">IFERROR(IF(ISBLANK($B308),_xlfn.XLOOKUP($A308&amp;$C308,'4. TEUs &amp; Activities- MB'!$A$9:$A$194&amp;'4. TEUs &amp; Activities- MB'!$E$9:$E$194,'4. TEUs &amp; Activities- MB'!$V$9:$V$194),_xlfn.XLOOKUP($B308&amp;$C308,'4. TEUs &amp; Activities- MB'!$B$9:$B$194&amp;'4. TEUs &amp; Activities- MB'!$E$9:$E$194,'4. TEUs &amp; Activities- MB'!$V$9:$V$194))*$F308*IF(ISBLANK($G308),1,$G308)*IF(ISBLANK($H308),1,(1-$H308))*IF(ISBLANK($I308),1,(1-$I308))*IF(ISBLANK($J308),1,(1-$J308)),"REVIEW")</f>
        <v>0</v>
      </c>
      <c r="M308" s="76" cm="1">
        <f t="array" ref="M308">IFERROR(IF(ISBLANK($B308),_xlfn.XLOOKUP($A308&amp;$C308,'4. TEUs &amp; Activities- MB'!$A$9:$A$194&amp;'4. TEUs &amp; Activities- MB'!$E$9:$E$194,'4. TEUs &amp; Activities- MB'!$W$9:$W$194),_xlfn.XLOOKUP($B308&amp;$C308,'4. TEUs &amp; Activities- MB'!$B$9:$B$194&amp;'4. TEUs &amp; Activities- MB'!$E$9:$E$194,'4. TEUs &amp; Activities- MB'!$W$9:$W$194))*$F308*IF(ISBLANK($G308),1,$G308)*IF(ISBLANK($H308),1,(1-$H308))*IF(ISBLANK($I308),1,(1-$I308))*IF(ISBLANK($J308),1,(1-$J308)),"REVIEW")</f>
        <v>0</v>
      </c>
    </row>
    <row r="309" spans="1:13" x14ac:dyDescent="0.25">
      <c r="A309" s="77"/>
      <c r="B309" s="156"/>
      <c r="C309" s="120"/>
      <c r="D309" s="114"/>
      <c r="E309" s="148" t="str">
        <f>IFERROR(IF(D309="No CAS","",INDEX('DEQ Pollutant List'!$B$7:$B$611,MATCH('5. Pollutant Emissions - MB'!D309,'DEQ Pollutant List'!$A$7:$A$611,0))),"")</f>
        <v/>
      </c>
      <c r="F309" s="118"/>
      <c r="G309" s="166"/>
      <c r="H309" s="159"/>
      <c r="I309" s="159"/>
      <c r="J309" s="168"/>
      <c r="K309" s="84"/>
      <c r="L309" s="77" cm="1">
        <f t="array" ref="L309">IFERROR(IF(ISBLANK($B309),_xlfn.XLOOKUP($A309&amp;$C309,'4. TEUs &amp; Activities- MB'!$A$9:$A$194&amp;'4. TEUs &amp; Activities- MB'!$E$9:$E$194,'4. TEUs &amp; Activities- MB'!$V$9:$V$194),_xlfn.XLOOKUP($B309&amp;$C309,'4. TEUs &amp; Activities- MB'!$B$9:$B$194&amp;'4. TEUs &amp; Activities- MB'!$E$9:$E$194,'4. TEUs &amp; Activities- MB'!$V$9:$V$194))*$F309*IF(ISBLANK($G309),1,$G309)*IF(ISBLANK($H309),1,(1-$H309))*IF(ISBLANK($I309),1,(1-$I309))*IF(ISBLANK($J309),1,(1-$J309)),"REVIEW")</f>
        <v>0</v>
      </c>
      <c r="M309" s="76" cm="1">
        <f t="array" ref="M309">IFERROR(IF(ISBLANK($B309),_xlfn.XLOOKUP($A309&amp;$C309,'4. TEUs &amp; Activities- MB'!$A$9:$A$194&amp;'4. TEUs &amp; Activities- MB'!$E$9:$E$194,'4. TEUs &amp; Activities- MB'!$W$9:$W$194),_xlfn.XLOOKUP($B309&amp;$C309,'4. TEUs &amp; Activities- MB'!$B$9:$B$194&amp;'4. TEUs &amp; Activities- MB'!$E$9:$E$194,'4. TEUs &amp; Activities- MB'!$W$9:$W$194))*$F309*IF(ISBLANK($G309),1,$G309)*IF(ISBLANK($H309),1,(1-$H309))*IF(ISBLANK($I309),1,(1-$I309))*IF(ISBLANK($J309),1,(1-$J309)),"REVIEW")</f>
        <v>0</v>
      </c>
    </row>
    <row r="310" spans="1:13" x14ac:dyDescent="0.25">
      <c r="A310" s="77"/>
      <c r="B310" s="156"/>
      <c r="C310" s="120"/>
      <c r="D310" s="114"/>
      <c r="E310" s="148" t="str">
        <f>IFERROR(IF(D310="No CAS","",INDEX('DEQ Pollutant List'!$B$7:$B$611,MATCH('5. Pollutant Emissions - MB'!D310,'DEQ Pollutant List'!$A$7:$A$611,0))),"")</f>
        <v/>
      </c>
      <c r="F310" s="118"/>
      <c r="G310" s="166"/>
      <c r="H310" s="159"/>
      <c r="I310" s="159"/>
      <c r="J310" s="168"/>
      <c r="K310" s="84"/>
      <c r="L310" s="77" cm="1">
        <f t="array" ref="L310">IFERROR(IF(ISBLANK($B310),_xlfn.XLOOKUP($A310&amp;$C310,'4. TEUs &amp; Activities- MB'!$A$9:$A$194&amp;'4. TEUs &amp; Activities- MB'!$E$9:$E$194,'4. TEUs &amp; Activities- MB'!$V$9:$V$194),_xlfn.XLOOKUP($B310&amp;$C310,'4. TEUs &amp; Activities- MB'!$B$9:$B$194&amp;'4. TEUs &amp; Activities- MB'!$E$9:$E$194,'4. TEUs &amp; Activities- MB'!$V$9:$V$194))*$F310*IF(ISBLANK($G310),1,$G310)*IF(ISBLANK($H310),1,(1-$H310))*IF(ISBLANK($I310),1,(1-$I310))*IF(ISBLANK($J310),1,(1-$J310)),"REVIEW")</f>
        <v>0</v>
      </c>
      <c r="M310" s="76" cm="1">
        <f t="array" ref="M310">IFERROR(IF(ISBLANK($B310),_xlfn.XLOOKUP($A310&amp;$C310,'4. TEUs &amp; Activities- MB'!$A$9:$A$194&amp;'4. TEUs &amp; Activities- MB'!$E$9:$E$194,'4. TEUs &amp; Activities- MB'!$W$9:$W$194),_xlfn.XLOOKUP($B310&amp;$C310,'4. TEUs &amp; Activities- MB'!$B$9:$B$194&amp;'4. TEUs &amp; Activities- MB'!$E$9:$E$194,'4. TEUs &amp; Activities- MB'!$W$9:$W$194))*$F310*IF(ISBLANK($G310),1,$G310)*IF(ISBLANK($H310),1,(1-$H310))*IF(ISBLANK($I310),1,(1-$I310))*IF(ISBLANK($J310),1,(1-$J310)),"REVIEW")</f>
        <v>0</v>
      </c>
    </row>
    <row r="311" spans="1:13" x14ac:dyDescent="0.25">
      <c r="A311" s="77"/>
      <c r="B311" s="156"/>
      <c r="C311" s="120"/>
      <c r="D311" s="114"/>
      <c r="E311" s="148" t="str">
        <f>IFERROR(IF(D311="No CAS","",INDEX('DEQ Pollutant List'!$B$7:$B$611,MATCH('5. Pollutant Emissions - MB'!D311,'DEQ Pollutant List'!$A$7:$A$611,0))),"")</f>
        <v/>
      </c>
      <c r="F311" s="118"/>
      <c r="G311" s="166"/>
      <c r="H311" s="159"/>
      <c r="I311" s="159"/>
      <c r="J311" s="168"/>
      <c r="K311" s="84"/>
      <c r="L311" s="77" cm="1">
        <f t="array" ref="L311">IFERROR(IF(ISBLANK($B311),_xlfn.XLOOKUP($A311&amp;$C311,'4. TEUs &amp; Activities- MB'!$A$9:$A$194&amp;'4. TEUs &amp; Activities- MB'!$E$9:$E$194,'4. TEUs &amp; Activities- MB'!$V$9:$V$194),_xlfn.XLOOKUP($B311&amp;$C311,'4. TEUs &amp; Activities- MB'!$B$9:$B$194&amp;'4. TEUs &amp; Activities- MB'!$E$9:$E$194,'4. TEUs &amp; Activities- MB'!$V$9:$V$194))*$F311*IF(ISBLANK($G311),1,$G311)*IF(ISBLANK($H311),1,(1-$H311))*IF(ISBLANK($I311),1,(1-$I311))*IF(ISBLANK($J311),1,(1-$J311)),"REVIEW")</f>
        <v>0</v>
      </c>
      <c r="M311" s="76" cm="1">
        <f t="array" ref="M311">IFERROR(IF(ISBLANK($B311),_xlfn.XLOOKUP($A311&amp;$C311,'4. TEUs &amp; Activities- MB'!$A$9:$A$194&amp;'4. TEUs &amp; Activities- MB'!$E$9:$E$194,'4. TEUs &amp; Activities- MB'!$W$9:$W$194),_xlfn.XLOOKUP($B311&amp;$C311,'4. TEUs &amp; Activities- MB'!$B$9:$B$194&amp;'4. TEUs &amp; Activities- MB'!$E$9:$E$194,'4. TEUs &amp; Activities- MB'!$W$9:$W$194))*$F311*IF(ISBLANK($G311),1,$G311)*IF(ISBLANK($H311),1,(1-$H311))*IF(ISBLANK($I311),1,(1-$I311))*IF(ISBLANK($J311),1,(1-$J311)),"REVIEW")</f>
        <v>0</v>
      </c>
    </row>
    <row r="312" spans="1:13" x14ac:dyDescent="0.25">
      <c r="A312" s="77"/>
      <c r="B312" s="156"/>
      <c r="C312" s="120"/>
      <c r="D312" s="114"/>
      <c r="E312" s="148" t="str">
        <f>IFERROR(IF(D312="No CAS","",INDEX('DEQ Pollutant List'!$B$7:$B$611,MATCH('5. Pollutant Emissions - MB'!D312,'DEQ Pollutant List'!$A$7:$A$611,0))),"")</f>
        <v/>
      </c>
      <c r="F312" s="118"/>
      <c r="G312" s="166"/>
      <c r="H312" s="159"/>
      <c r="I312" s="159"/>
      <c r="J312" s="168"/>
      <c r="K312" s="84"/>
      <c r="L312" s="77" cm="1">
        <f t="array" ref="L312">IFERROR(IF(ISBLANK($B312),_xlfn.XLOOKUP($A312&amp;$C312,'4. TEUs &amp; Activities- MB'!$A$9:$A$194&amp;'4. TEUs &amp; Activities- MB'!$E$9:$E$194,'4. TEUs &amp; Activities- MB'!$V$9:$V$194),_xlfn.XLOOKUP($B312&amp;$C312,'4. TEUs &amp; Activities- MB'!$B$9:$B$194&amp;'4. TEUs &amp; Activities- MB'!$E$9:$E$194,'4. TEUs &amp; Activities- MB'!$V$9:$V$194))*$F312*IF(ISBLANK($G312),1,$G312)*IF(ISBLANK($H312),1,(1-$H312))*IF(ISBLANK($I312),1,(1-$I312))*IF(ISBLANK($J312),1,(1-$J312)),"REVIEW")</f>
        <v>0</v>
      </c>
      <c r="M312" s="76" cm="1">
        <f t="array" ref="M312">IFERROR(IF(ISBLANK($B312),_xlfn.XLOOKUP($A312&amp;$C312,'4. TEUs &amp; Activities- MB'!$A$9:$A$194&amp;'4. TEUs &amp; Activities- MB'!$E$9:$E$194,'4. TEUs &amp; Activities- MB'!$W$9:$W$194),_xlfn.XLOOKUP($B312&amp;$C312,'4. TEUs &amp; Activities- MB'!$B$9:$B$194&amp;'4. TEUs &amp; Activities- MB'!$E$9:$E$194,'4. TEUs &amp; Activities- MB'!$W$9:$W$194))*$F312*IF(ISBLANK($G312),1,$G312)*IF(ISBLANK($H312),1,(1-$H312))*IF(ISBLANK($I312),1,(1-$I312))*IF(ISBLANK($J312),1,(1-$J312)),"REVIEW")</f>
        <v>0</v>
      </c>
    </row>
    <row r="313" spans="1:13" x14ac:dyDescent="0.25">
      <c r="A313" s="77"/>
      <c r="B313" s="156"/>
      <c r="C313" s="120"/>
      <c r="D313" s="114"/>
      <c r="E313" s="148" t="str">
        <f>IFERROR(IF(D313="No CAS","",INDEX('DEQ Pollutant List'!$B$7:$B$611,MATCH('5. Pollutant Emissions - MB'!D313,'DEQ Pollutant List'!$A$7:$A$611,0))),"")</f>
        <v/>
      </c>
      <c r="F313" s="118"/>
      <c r="G313" s="166"/>
      <c r="H313" s="159"/>
      <c r="I313" s="159"/>
      <c r="J313" s="168"/>
      <c r="K313" s="84"/>
      <c r="L313" s="77" cm="1">
        <f t="array" ref="L313">IFERROR(IF(ISBLANK($B313),_xlfn.XLOOKUP($A313&amp;$C313,'4. TEUs &amp; Activities- MB'!$A$9:$A$194&amp;'4. TEUs &amp; Activities- MB'!$E$9:$E$194,'4. TEUs &amp; Activities- MB'!$V$9:$V$194),_xlfn.XLOOKUP($B313&amp;$C313,'4. TEUs &amp; Activities- MB'!$B$9:$B$194&amp;'4. TEUs &amp; Activities- MB'!$E$9:$E$194,'4. TEUs &amp; Activities- MB'!$V$9:$V$194))*$F313*IF(ISBLANK($G313),1,$G313)*IF(ISBLANK($H313),1,(1-$H313))*IF(ISBLANK($I313),1,(1-$I313))*IF(ISBLANK($J313),1,(1-$J313)),"REVIEW")</f>
        <v>0</v>
      </c>
      <c r="M313" s="76" cm="1">
        <f t="array" ref="M313">IFERROR(IF(ISBLANK($B313),_xlfn.XLOOKUP($A313&amp;$C313,'4. TEUs &amp; Activities- MB'!$A$9:$A$194&amp;'4. TEUs &amp; Activities- MB'!$E$9:$E$194,'4. TEUs &amp; Activities- MB'!$W$9:$W$194),_xlfn.XLOOKUP($B313&amp;$C313,'4. TEUs &amp; Activities- MB'!$B$9:$B$194&amp;'4. TEUs &amp; Activities- MB'!$E$9:$E$194,'4. TEUs &amp; Activities- MB'!$W$9:$W$194))*$F313*IF(ISBLANK($G313),1,$G313)*IF(ISBLANK($H313),1,(1-$H313))*IF(ISBLANK($I313),1,(1-$I313))*IF(ISBLANK($J313),1,(1-$J313)),"REVIEW")</f>
        <v>0</v>
      </c>
    </row>
    <row r="314" spans="1:13" x14ac:dyDescent="0.25">
      <c r="A314" s="77"/>
      <c r="B314" s="156"/>
      <c r="C314" s="120"/>
      <c r="D314" s="114"/>
      <c r="E314" s="148" t="str">
        <f>IFERROR(IF(D314="No CAS","",INDEX('DEQ Pollutant List'!$B$7:$B$611,MATCH('5. Pollutant Emissions - MB'!D314,'DEQ Pollutant List'!$A$7:$A$611,0))),"")</f>
        <v/>
      </c>
      <c r="F314" s="118"/>
      <c r="G314" s="166"/>
      <c r="H314" s="159"/>
      <c r="I314" s="159"/>
      <c r="J314" s="168"/>
      <c r="K314" s="84"/>
      <c r="L314" s="77" cm="1">
        <f t="array" ref="L314">IFERROR(IF(ISBLANK($B314),_xlfn.XLOOKUP($A314&amp;$C314,'4. TEUs &amp; Activities- MB'!$A$9:$A$194&amp;'4. TEUs &amp; Activities- MB'!$E$9:$E$194,'4. TEUs &amp; Activities- MB'!$V$9:$V$194),_xlfn.XLOOKUP($B314&amp;$C314,'4. TEUs &amp; Activities- MB'!$B$9:$B$194&amp;'4. TEUs &amp; Activities- MB'!$E$9:$E$194,'4. TEUs &amp; Activities- MB'!$V$9:$V$194))*$F314*IF(ISBLANK($G314),1,$G314)*IF(ISBLANK($H314),1,(1-$H314))*IF(ISBLANK($I314),1,(1-$I314))*IF(ISBLANK($J314),1,(1-$J314)),"REVIEW")</f>
        <v>0</v>
      </c>
      <c r="M314" s="76" cm="1">
        <f t="array" ref="M314">IFERROR(IF(ISBLANK($B314),_xlfn.XLOOKUP($A314&amp;$C314,'4. TEUs &amp; Activities- MB'!$A$9:$A$194&amp;'4. TEUs &amp; Activities- MB'!$E$9:$E$194,'4. TEUs &amp; Activities- MB'!$W$9:$W$194),_xlfn.XLOOKUP($B314&amp;$C314,'4. TEUs &amp; Activities- MB'!$B$9:$B$194&amp;'4. TEUs &amp; Activities- MB'!$E$9:$E$194,'4. TEUs &amp; Activities- MB'!$W$9:$W$194))*$F314*IF(ISBLANK($G314),1,$G314)*IF(ISBLANK($H314),1,(1-$H314))*IF(ISBLANK($I314),1,(1-$I314))*IF(ISBLANK($J314),1,(1-$J314)),"REVIEW")</f>
        <v>0</v>
      </c>
    </row>
    <row r="315" spans="1:13" x14ac:dyDescent="0.25">
      <c r="A315" s="77"/>
      <c r="B315" s="156"/>
      <c r="C315" s="120"/>
      <c r="D315" s="114"/>
      <c r="E315" s="148" t="str">
        <f>IFERROR(IF(D315="No CAS","",INDEX('DEQ Pollutant List'!$B$7:$B$611,MATCH('5. Pollutant Emissions - MB'!D315,'DEQ Pollutant List'!$A$7:$A$611,0))),"")</f>
        <v/>
      </c>
      <c r="F315" s="118"/>
      <c r="G315" s="166"/>
      <c r="H315" s="159"/>
      <c r="I315" s="159"/>
      <c r="J315" s="168"/>
      <c r="K315" s="84"/>
      <c r="L315" s="77" cm="1">
        <f t="array" ref="L315">IFERROR(IF(ISBLANK($B315),_xlfn.XLOOKUP($A315&amp;$C315,'4. TEUs &amp; Activities- MB'!$A$9:$A$194&amp;'4. TEUs &amp; Activities- MB'!$E$9:$E$194,'4. TEUs &amp; Activities- MB'!$V$9:$V$194),_xlfn.XLOOKUP($B315&amp;$C315,'4. TEUs &amp; Activities- MB'!$B$9:$B$194&amp;'4. TEUs &amp; Activities- MB'!$E$9:$E$194,'4. TEUs &amp; Activities- MB'!$V$9:$V$194))*$F315*IF(ISBLANK($G315),1,$G315)*IF(ISBLANK($H315),1,(1-$H315))*IF(ISBLANK($I315),1,(1-$I315))*IF(ISBLANK($J315),1,(1-$J315)),"REVIEW")</f>
        <v>0</v>
      </c>
      <c r="M315" s="76" cm="1">
        <f t="array" ref="M315">IFERROR(IF(ISBLANK($B315),_xlfn.XLOOKUP($A315&amp;$C315,'4. TEUs &amp; Activities- MB'!$A$9:$A$194&amp;'4. TEUs &amp; Activities- MB'!$E$9:$E$194,'4. TEUs &amp; Activities- MB'!$W$9:$W$194),_xlfn.XLOOKUP($B315&amp;$C315,'4. TEUs &amp; Activities- MB'!$B$9:$B$194&amp;'4. TEUs &amp; Activities- MB'!$E$9:$E$194,'4. TEUs &amp; Activities- MB'!$W$9:$W$194))*$F315*IF(ISBLANK($G315),1,$G315)*IF(ISBLANK($H315),1,(1-$H315))*IF(ISBLANK($I315),1,(1-$I315))*IF(ISBLANK($J315),1,(1-$J315)),"REVIEW")</f>
        <v>0</v>
      </c>
    </row>
    <row r="316" spans="1:13" x14ac:dyDescent="0.25">
      <c r="A316" s="77"/>
      <c r="B316" s="156"/>
      <c r="C316" s="120"/>
      <c r="D316" s="114"/>
      <c r="E316" s="148" t="str">
        <f>IFERROR(IF(D316="No CAS","",INDEX('DEQ Pollutant List'!$B$7:$B$611,MATCH('5. Pollutant Emissions - MB'!D316,'DEQ Pollutant List'!$A$7:$A$611,0))),"")</f>
        <v/>
      </c>
      <c r="F316" s="118"/>
      <c r="G316" s="166"/>
      <c r="H316" s="159"/>
      <c r="I316" s="159"/>
      <c r="J316" s="168"/>
      <c r="K316" s="84"/>
      <c r="L316" s="77" cm="1">
        <f t="array" ref="L316">IFERROR(IF(ISBLANK($B316),_xlfn.XLOOKUP($A316&amp;$C316,'4. TEUs &amp; Activities- MB'!$A$9:$A$194&amp;'4. TEUs &amp; Activities- MB'!$E$9:$E$194,'4. TEUs &amp; Activities- MB'!$V$9:$V$194),_xlfn.XLOOKUP($B316&amp;$C316,'4. TEUs &amp; Activities- MB'!$B$9:$B$194&amp;'4. TEUs &amp; Activities- MB'!$E$9:$E$194,'4. TEUs &amp; Activities- MB'!$V$9:$V$194))*$F316*IF(ISBLANK($G316),1,$G316)*IF(ISBLANK($H316),1,(1-$H316))*IF(ISBLANK($I316),1,(1-$I316))*IF(ISBLANK($J316),1,(1-$J316)),"REVIEW")</f>
        <v>0</v>
      </c>
      <c r="M316" s="76" cm="1">
        <f t="array" ref="M316">IFERROR(IF(ISBLANK($B316),_xlfn.XLOOKUP($A316&amp;$C316,'4. TEUs &amp; Activities- MB'!$A$9:$A$194&amp;'4. TEUs &amp; Activities- MB'!$E$9:$E$194,'4. TEUs &amp; Activities- MB'!$W$9:$W$194),_xlfn.XLOOKUP($B316&amp;$C316,'4. TEUs &amp; Activities- MB'!$B$9:$B$194&amp;'4. TEUs &amp; Activities- MB'!$E$9:$E$194,'4. TEUs &amp; Activities- MB'!$W$9:$W$194))*$F316*IF(ISBLANK($G316),1,$G316)*IF(ISBLANK($H316),1,(1-$H316))*IF(ISBLANK($I316),1,(1-$I316))*IF(ISBLANK($J316),1,(1-$J316)),"REVIEW")</f>
        <v>0</v>
      </c>
    </row>
    <row r="317" spans="1:13" x14ac:dyDescent="0.25">
      <c r="A317" s="77"/>
      <c r="B317" s="156"/>
      <c r="C317" s="120"/>
      <c r="D317" s="114"/>
      <c r="E317" s="148" t="str">
        <f>IFERROR(IF(D317="No CAS","",INDEX('DEQ Pollutant List'!$B$7:$B$611,MATCH('5. Pollutant Emissions - MB'!D317,'DEQ Pollutant List'!$A$7:$A$611,0))),"")</f>
        <v/>
      </c>
      <c r="F317" s="118"/>
      <c r="G317" s="166"/>
      <c r="H317" s="159"/>
      <c r="I317" s="159"/>
      <c r="J317" s="168"/>
      <c r="K317" s="84"/>
      <c r="L317" s="77" cm="1">
        <f t="array" ref="L317">IFERROR(IF(ISBLANK($B317),_xlfn.XLOOKUP($A317&amp;$C317,'4. TEUs &amp; Activities- MB'!$A$9:$A$194&amp;'4. TEUs &amp; Activities- MB'!$E$9:$E$194,'4. TEUs &amp; Activities- MB'!$V$9:$V$194),_xlfn.XLOOKUP($B317&amp;$C317,'4. TEUs &amp; Activities- MB'!$B$9:$B$194&amp;'4. TEUs &amp; Activities- MB'!$E$9:$E$194,'4. TEUs &amp; Activities- MB'!$V$9:$V$194))*$F317*IF(ISBLANK($G317),1,$G317)*IF(ISBLANK($H317),1,(1-$H317))*IF(ISBLANK($I317),1,(1-$I317))*IF(ISBLANK($J317),1,(1-$J317)),"REVIEW")</f>
        <v>0</v>
      </c>
      <c r="M317" s="76" cm="1">
        <f t="array" ref="M317">IFERROR(IF(ISBLANK($B317),_xlfn.XLOOKUP($A317&amp;$C317,'4. TEUs &amp; Activities- MB'!$A$9:$A$194&amp;'4. TEUs &amp; Activities- MB'!$E$9:$E$194,'4. TEUs &amp; Activities- MB'!$W$9:$W$194),_xlfn.XLOOKUP($B317&amp;$C317,'4. TEUs &amp; Activities- MB'!$B$9:$B$194&amp;'4. TEUs &amp; Activities- MB'!$E$9:$E$194,'4. TEUs &amp; Activities- MB'!$W$9:$W$194))*$F317*IF(ISBLANK($G317),1,$G317)*IF(ISBLANK($H317),1,(1-$H317))*IF(ISBLANK($I317),1,(1-$I317))*IF(ISBLANK($J317),1,(1-$J317)),"REVIEW")</f>
        <v>0</v>
      </c>
    </row>
    <row r="318" spans="1:13" x14ac:dyDescent="0.25">
      <c r="A318" s="77"/>
      <c r="B318" s="156"/>
      <c r="C318" s="120"/>
      <c r="D318" s="114"/>
      <c r="E318" s="148" t="str">
        <f>IFERROR(IF(D318="No CAS","",INDEX('DEQ Pollutant List'!$B$7:$B$611,MATCH('5. Pollutant Emissions - MB'!D318,'DEQ Pollutant List'!$A$7:$A$611,0))),"")</f>
        <v/>
      </c>
      <c r="F318" s="118"/>
      <c r="G318" s="166"/>
      <c r="H318" s="159"/>
      <c r="I318" s="159"/>
      <c r="J318" s="168"/>
      <c r="K318" s="84"/>
      <c r="L318" s="77" cm="1">
        <f t="array" ref="L318">IFERROR(IF(ISBLANK($B318),_xlfn.XLOOKUP($A318&amp;$C318,'4. TEUs &amp; Activities- MB'!$A$9:$A$194&amp;'4. TEUs &amp; Activities- MB'!$E$9:$E$194,'4. TEUs &amp; Activities- MB'!$V$9:$V$194),_xlfn.XLOOKUP($B318&amp;$C318,'4. TEUs &amp; Activities- MB'!$B$9:$B$194&amp;'4. TEUs &amp; Activities- MB'!$E$9:$E$194,'4. TEUs &amp; Activities- MB'!$V$9:$V$194))*$F318*IF(ISBLANK($G318),1,$G318)*IF(ISBLANK($H318),1,(1-$H318))*IF(ISBLANK($I318),1,(1-$I318))*IF(ISBLANK($J318),1,(1-$J318)),"REVIEW")</f>
        <v>0</v>
      </c>
      <c r="M318" s="76" cm="1">
        <f t="array" ref="M318">IFERROR(IF(ISBLANK($B318),_xlfn.XLOOKUP($A318&amp;$C318,'4. TEUs &amp; Activities- MB'!$A$9:$A$194&amp;'4. TEUs &amp; Activities- MB'!$E$9:$E$194,'4. TEUs &amp; Activities- MB'!$W$9:$W$194),_xlfn.XLOOKUP($B318&amp;$C318,'4. TEUs &amp; Activities- MB'!$B$9:$B$194&amp;'4. TEUs &amp; Activities- MB'!$E$9:$E$194,'4. TEUs &amp; Activities- MB'!$W$9:$W$194))*$F318*IF(ISBLANK($G318),1,$G318)*IF(ISBLANK($H318),1,(1-$H318))*IF(ISBLANK($I318),1,(1-$I318))*IF(ISBLANK($J318),1,(1-$J318)),"REVIEW")</f>
        <v>0</v>
      </c>
    </row>
    <row r="319" spans="1:13" x14ac:dyDescent="0.25">
      <c r="A319" s="77"/>
      <c r="B319" s="156"/>
      <c r="C319" s="120"/>
      <c r="D319" s="114"/>
      <c r="E319" s="148" t="str">
        <f>IFERROR(IF(D319="No CAS","",INDEX('DEQ Pollutant List'!$B$7:$B$611,MATCH('5. Pollutant Emissions - MB'!D319,'DEQ Pollutant List'!$A$7:$A$611,0))),"")</f>
        <v/>
      </c>
      <c r="F319" s="118"/>
      <c r="G319" s="166"/>
      <c r="H319" s="159"/>
      <c r="I319" s="159"/>
      <c r="J319" s="168"/>
      <c r="K319" s="84"/>
      <c r="L319" s="77" cm="1">
        <f t="array" ref="L319">IFERROR(IF(ISBLANK($B319),_xlfn.XLOOKUP($A319&amp;$C319,'4. TEUs &amp; Activities- MB'!$A$9:$A$194&amp;'4. TEUs &amp; Activities- MB'!$E$9:$E$194,'4. TEUs &amp; Activities- MB'!$V$9:$V$194),_xlfn.XLOOKUP($B319&amp;$C319,'4. TEUs &amp; Activities- MB'!$B$9:$B$194&amp;'4. TEUs &amp; Activities- MB'!$E$9:$E$194,'4. TEUs &amp; Activities- MB'!$V$9:$V$194))*$F319*IF(ISBLANK($G319),1,$G319)*IF(ISBLANK($H319),1,(1-$H319))*IF(ISBLANK($I319),1,(1-$I319))*IF(ISBLANK($J319),1,(1-$J319)),"REVIEW")</f>
        <v>0</v>
      </c>
      <c r="M319" s="76" cm="1">
        <f t="array" ref="M319">IFERROR(IF(ISBLANK($B319),_xlfn.XLOOKUP($A319&amp;$C319,'4. TEUs &amp; Activities- MB'!$A$9:$A$194&amp;'4. TEUs &amp; Activities- MB'!$E$9:$E$194,'4. TEUs &amp; Activities- MB'!$W$9:$W$194),_xlfn.XLOOKUP($B319&amp;$C319,'4. TEUs &amp; Activities- MB'!$B$9:$B$194&amp;'4. TEUs &amp; Activities- MB'!$E$9:$E$194,'4. TEUs &amp; Activities- MB'!$W$9:$W$194))*$F319*IF(ISBLANK($G319),1,$G319)*IF(ISBLANK($H319),1,(1-$H319))*IF(ISBLANK($I319),1,(1-$I319))*IF(ISBLANK($J319),1,(1-$J319)),"REVIEW")</f>
        <v>0</v>
      </c>
    </row>
    <row r="320" spans="1:13" x14ac:dyDescent="0.25">
      <c r="A320" s="77"/>
      <c r="B320" s="156"/>
      <c r="C320" s="120"/>
      <c r="D320" s="114"/>
      <c r="E320" s="148" t="str">
        <f>IFERROR(IF(D320="No CAS","",INDEX('DEQ Pollutant List'!$B$7:$B$611,MATCH('5. Pollutant Emissions - MB'!D320,'DEQ Pollutant List'!$A$7:$A$611,0))),"")</f>
        <v/>
      </c>
      <c r="F320" s="118"/>
      <c r="G320" s="166"/>
      <c r="H320" s="159"/>
      <c r="I320" s="159"/>
      <c r="J320" s="168"/>
      <c r="K320" s="84"/>
      <c r="L320" s="77" cm="1">
        <f t="array" ref="L320">IFERROR(IF(ISBLANK($B320),_xlfn.XLOOKUP($A320&amp;$C320,'4. TEUs &amp; Activities- MB'!$A$9:$A$194&amp;'4. TEUs &amp; Activities- MB'!$E$9:$E$194,'4. TEUs &amp; Activities- MB'!$V$9:$V$194),_xlfn.XLOOKUP($B320&amp;$C320,'4. TEUs &amp; Activities- MB'!$B$9:$B$194&amp;'4. TEUs &amp; Activities- MB'!$E$9:$E$194,'4. TEUs &amp; Activities- MB'!$V$9:$V$194))*$F320*IF(ISBLANK($G320),1,$G320)*IF(ISBLANK($H320),1,(1-$H320))*IF(ISBLANK($I320),1,(1-$I320))*IF(ISBLANK($J320),1,(1-$J320)),"REVIEW")</f>
        <v>0</v>
      </c>
      <c r="M320" s="76" cm="1">
        <f t="array" ref="M320">IFERROR(IF(ISBLANK($B320),_xlfn.XLOOKUP($A320&amp;$C320,'4. TEUs &amp; Activities- MB'!$A$9:$A$194&amp;'4. TEUs &amp; Activities- MB'!$E$9:$E$194,'4. TEUs &amp; Activities- MB'!$W$9:$W$194),_xlfn.XLOOKUP($B320&amp;$C320,'4. TEUs &amp; Activities- MB'!$B$9:$B$194&amp;'4. TEUs &amp; Activities- MB'!$E$9:$E$194,'4. TEUs &amp; Activities- MB'!$W$9:$W$194))*$F320*IF(ISBLANK($G320),1,$G320)*IF(ISBLANK($H320),1,(1-$H320))*IF(ISBLANK($I320),1,(1-$I320))*IF(ISBLANK($J320),1,(1-$J320)),"REVIEW")</f>
        <v>0</v>
      </c>
    </row>
    <row r="321" spans="1:13" x14ac:dyDescent="0.25">
      <c r="A321" s="77"/>
      <c r="B321" s="156"/>
      <c r="C321" s="120"/>
      <c r="D321" s="114"/>
      <c r="E321" s="148" t="str">
        <f>IFERROR(IF(D321="No CAS","",INDEX('DEQ Pollutant List'!$B$7:$B$611,MATCH('5. Pollutant Emissions - MB'!D321,'DEQ Pollutant List'!$A$7:$A$611,0))),"")</f>
        <v/>
      </c>
      <c r="F321" s="118"/>
      <c r="G321" s="166"/>
      <c r="H321" s="159"/>
      <c r="I321" s="159"/>
      <c r="J321" s="168"/>
      <c r="K321" s="84"/>
      <c r="L321" s="77" cm="1">
        <f t="array" ref="L321">IFERROR(IF(ISBLANK($B321),_xlfn.XLOOKUP($A321&amp;$C321,'4. TEUs &amp; Activities- MB'!$A$9:$A$194&amp;'4. TEUs &amp; Activities- MB'!$E$9:$E$194,'4. TEUs &amp; Activities- MB'!$V$9:$V$194),_xlfn.XLOOKUP($B321&amp;$C321,'4. TEUs &amp; Activities- MB'!$B$9:$B$194&amp;'4. TEUs &amp; Activities- MB'!$E$9:$E$194,'4. TEUs &amp; Activities- MB'!$V$9:$V$194))*$F321*IF(ISBLANK($G321),1,$G321)*IF(ISBLANK($H321),1,(1-$H321))*IF(ISBLANK($I321),1,(1-$I321))*IF(ISBLANK($J321),1,(1-$J321)),"REVIEW")</f>
        <v>0</v>
      </c>
      <c r="M321" s="76" cm="1">
        <f t="array" ref="M321">IFERROR(IF(ISBLANK($B321),_xlfn.XLOOKUP($A321&amp;$C321,'4. TEUs &amp; Activities- MB'!$A$9:$A$194&amp;'4. TEUs &amp; Activities- MB'!$E$9:$E$194,'4. TEUs &amp; Activities- MB'!$W$9:$W$194),_xlfn.XLOOKUP($B321&amp;$C321,'4. TEUs &amp; Activities- MB'!$B$9:$B$194&amp;'4. TEUs &amp; Activities- MB'!$E$9:$E$194,'4. TEUs &amp; Activities- MB'!$W$9:$W$194))*$F321*IF(ISBLANK($G321),1,$G321)*IF(ISBLANK($H321),1,(1-$H321))*IF(ISBLANK($I321),1,(1-$I321))*IF(ISBLANK($J321),1,(1-$J321)),"REVIEW")</f>
        <v>0</v>
      </c>
    </row>
    <row r="322" spans="1:13" x14ac:dyDescent="0.25">
      <c r="A322" s="77"/>
      <c r="B322" s="156"/>
      <c r="C322" s="120"/>
      <c r="D322" s="114"/>
      <c r="E322" s="148" t="str">
        <f>IFERROR(IF(D322="No CAS","",INDEX('DEQ Pollutant List'!$B$7:$B$611,MATCH('5. Pollutant Emissions - MB'!D322,'DEQ Pollutant List'!$A$7:$A$611,0))),"")</f>
        <v/>
      </c>
      <c r="F322" s="118"/>
      <c r="G322" s="166"/>
      <c r="H322" s="159"/>
      <c r="I322" s="159"/>
      <c r="J322" s="168"/>
      <c r="K322" s="84"/>
      <c r="L322" s="77" cm="1">
        <f t="array" ref="L322">IFERROR(IF(ISBLANK($B322),_xlfn.XLOOKUP($A322&amp;$C322,'4. TEUs &amp; Activities- MB'!$A$9:$A$194&amp;'4. TEUs &amp; Activities- MB'!$E$9:$E$194,'4. TEUs &amp; Activities- MB'!$V$9:$V$194),_xlfn.XLOOKUP($B322&amp;$C322,'4. TEUs &amp; Activities- MB'!$B$9:$B$194&amp;'4. TEUs &amp; Activities- MB'!$E$9:$E$194,'4. TEUs &amp; Activities- MB'!$V$9:$V$194))*$F322*IF(ISBLANK($G322),1,$G322)*IF(ISBLANK($H322),1,(1-$H322))*IF(ISBLANK($I322),1,(1-$I322))*IF(ISBLANK($J322),1,(1-$J322)),"REVIEW")</f>
        <v>0</v>
      </c>
      <c r="M322" s="76" cm="1">
        <f t="array" ref="M322">IFERROR(IF(ISBLANK($B322),_xlfn.XLOOKUP($A322&amp;$C322,'4. TEUs &amp; Activities- MB'!$A$9:$A$194&amp;'4. TEUs &amp; Activities- MB'!$E$9:$E$194,'4. TEUs &amp; Activities- MB'!$W$9:$W$194),_xlfn.XLOOKUP($B322&amp;$C322,'4. TEUs &amp; Activities- MB'!$B$9:$B$194&amp;'4. TEUs &amp; Activities- MB'!$E$9:$E$194,'4. TEUs &amp; Activities- MB'!$W$9:$W$194))*$F322*IF(ISBLANK($G322),1,$G322)*IF(ISBLANK($H322),1,(1-$H322))*IF(ISBLANK($I322),1,(1-$I322))*IF(ISBLANK($J322),1,(1-$J322)),"REVIEW")</f>
        <v>0</v>
      </c>
    </row>
    <row r="323" spans="1:13" x14ac:dyDescent="0.25">
      <c r="A323" s="77"/>
      <c r="B323" s="156"/>
      <c r="C323" s="120"/>
      <c r="D323" s="114"/>
      <c r="E323" s="148" t="str">
        <f>IFERROR(IF(D323="No CAS","",INDEX('DEQ Pollutant List'!$B$7:$B$611,MATCH('5. Pollutant Emissions - MB'!D323,'DEQ Pollutant List'!$A$7:$A$611,0))),"")</f>
        <v/>
      </c>
      <c r="F323" s="118"/>
      <c r="G323" s="166"/>
      <c r="H323" s="159"/>
      <c r="I323" s="159"/>
      <c r="J323" s="168"/>
      <c r="K323" s="84"/>
      <c r="L323" s="77" cm="1">
        <f t="array" ref="L323">IFERROR(IF(ISBLANK($B323),_xlfn.XLOOKUP($A323&amp;$C323,'4. TEUs &amp; Activities- MB'!$A$9:$A$194&amp;'4. TEUs &amp; Activities- MB'!$E$9:$E$194,'4. TEUs &amp; Activities- MB'!$V$9:$V$194),_xlfn.XLOOKUP($B323&amp;$C323,'4. TEUs &amp; Activities- MB'!$B$9:$B$194&amp;'4. TEUs &amp; Activities- MB'!$E$9:$E$194,'4. TEUs &amp; Activities- MB'!$V$9:$V$194))*$F323*IF(ISBLANK($G323),1,$G323)*IF(ISBLANK($H323),1,(1-$H323))*IF(ISBLANK($I323),1,(1-$I323))*IF(ISBLANK($J323),1,(1-$J323)),"REVIEW")</f>
        <v>0</v>
      </c>
      <c r="M323" s="76" cm="1">
        <f t="array" ref="M323">IFERROR(IF(ISBLANK($B323),_xlfn.XLOOKUP($A323&amp;$C323,'4. TEUs &amp; Activities- MB'!$A$9:$A$194&amp;'4. TEUs &amp; Activities- MB'!$E$9:$E$194,'4. TEUs &amp; Activities- MB'!$W$9:$W$194),_xlfn.XLOOKUP($B323&amp;$C323,'4. TEUs &amp; Activities- MB'!$B$9:$B$194&amp;'4. TEUs &amp; Activities- MB'!$E$9:$E$194,'4. TEUs &amp; Activities- MB'!$W$9:$W$194))*$F323*IF(ISBLANK($G323),1,$G323)*IF(ISBLANK($H323),1,(1-$H323))*IF(ISBLANK($I323),1,(1-$I323))*IF(ISBLANK($J323),1,(1-$J323)),"REVIEW")</f>
        <v>0</v>
      </c>
    </row>
    <row r="324" spans="1:13" x14ac:dyDescent="0.25">
      <c r="A324" s="77"/>
      <c r="B324" s="156"/>
      <c r="C324" s="120"/>
      <c r="D324" s="114"/>
      <c r="E324" s="148" t="str">
        <f>IFERROR(IF(D324="No CAS","",INDEX('DEQ Pollutant List'!$B$7:$B$611,MATCH('5. Pollutant Emissions - MB'!D324,'DEQ Pollutant List'!$A$7:$A$611,0))),"")</f>
        <v/>
      </c>
      <c r="F324" s="118"/>
      <c r="G324" s="166"/>
      <c r="H324" s="159"/>
      <c r="I324" s="159"/>
      <c r="J324" s="168"/>
      <c r="K324" s="84"/>
      <c r="L324" s="77" cm="1">
        <f t="array" ref="L324">IFERROR(IF(ISBLANK($B324),_xlfn.XLOOKUP($A324&amp;$C324,'4. TEUs &amp; Activities- MB'!$A$9:$A$194&amp;'4. TEUs &amp; Activities- MB'!$E$9:$E$194,'4. TEUs &amp; Activities- MB'!$V$9:$V$194),_xlfn.XLOOKUP($B324&amp;$C324,'4. TEUs &amp; Activities- MB'!$B$9:$B$194&amp;'4. TEUs &amp; Activities- MB'!$E$9:$E$194,'4. TEUs &amp; Activities- MB'!$V$9:$V$194))*$F324*IF(ISBLANK($G324),1,$G324)*IF(ISBLANK($H324),1,(1-$H324))*IF(ISBLANK($I324),1,(1-$I324))*IF(ISBLANK($J324),1,(1-$J324)),"REVIEW")</f>
        <v>0</v>
      </c>
      <c r="M324" s="76" cm="1">
        <f t="array" ref="M324">IFERROR(IF(ISBLANK($B324),_xlfn.XLOOKUP($A324&amp;$C324,'4. TEUs &amp; Activities- MB'!$A$9:$A$194&amp;'4. TEUs &amp; Activities- MB'!$E$9:$E$194,'4. TEUs &amp; Activities- MB'!$W$9:$W$194),_xlfn.XLOOKUP($B324&amp;$C324,'4. TEUs &amp; Activities- MB'!$B$9:$B$194&amp;'4. TEUs &amp; Activities- MB'!$E$9:$E$194,'4. TEUs &amp; Activities- MB'!$W$9:$W$194))*$F324*IF(ISBLANK($G324),1,$G324)*IF(ISBLANK($H324),1,(1-$H324))*IF(ISBLANK($I324),1,(1-$I324))*IF(ISBLANK($J324),1,(1-$J324)),"REVIEW")</f>
        <v>0</v>
      </c>
    </row>
    <row r="325" spans="1:13" x14ac:dyDescent="0.25">
      <c r="A325" s="77"/>
      <c r="B325" s="156"/>
      <c r="C325" s="120"/>
      <c r="D325" s="114"/>
      <c r="E325" s="148" t="str">
        <f>IFERROR(IF(D325="No CAS","",INDEX('DEQ Pollutant List'!$B$7:$B$611,MATCH('5. Pollutant Emissions - MB'!D325,'DEQ Pollutant List'!$A$7:$A$611,0))),"")</f>
        <v/>
      </c>
      <c r="F325" s="118"/>
      <c r="G325" s="166"/>
      <c r="H325" s="159"/>
      <c r="I325" s="159"/>
      <c r="J325" s="168"/>
      <c r="K325" s="84"/>
      <c r="L325" s="77" cm="1">
        <f t="array" ref="L325">IFERROR(IF(ISBLANK($B325),_xlfn.XLOOKUP($A325&amp;$C325,'4. TEUs &amp; Activities- MB'!$A$9:$A$194&amp;'4. TEUs &amp; Activities- MB'!$E$9:$E$194,'4. TEUs &amp; Activities- MB'!$V$9:$V$194),_xlfn.XLOOKUP($B325&amp;$C325,'4. TEUs &amp; Activities- MB'!$B$9:$B$194&amp;'4. TEUs &amp; Activities- MB'!$E$9:$E$194,'4. TEUs &amp; Activities- MB'!$V$9:$V$194))*$F325*IF(ISBLANK($G325),1,$G325)*IF(ISBLANK($H325),1,(1-$H325))*IF(ISBLANK($I325),1,(1-$I325))*IF(ISBLANK($J325),1,(1-$J325)),"REVIEW")</f>
        <v>0</v>
      </c>
      <c r="M325" s="76" cm="1">
        <f t="array" ref="M325">IFERROR(IF(ISBLANK($B325),_xlfn.XLOOKUP($A325&amp;$C325,'4. TEUs &amp; Activities- MB'!$A$9:$A$194&amp;'4. TEUs &amp; Activities- MB'!$E$9:$E$194,'4. TEUs &amp; Activities- MB'!$W$9:$W$194),_xlfn.XLOOKUP($B325&amp;$C325,'4. TEUs &amp; Activities- MB'!$B$9:$B$194&amp;'4. TEUs &amp; Activities- MB'!$E$9:$E$194,'4. TEUs &amp; Activities- MB'!$W$9:$W$194))*$F325*IF(ISBLANK($G325),1,$G325)*IF(ISBLANK($H325),1,(1-$H325))*IF(ISBLANK($I325),1,(1-$I325))*IF(ISBLANK($J325),1,(1-$J325)),"REVIEW")</f>
        <v>0</v>
      </c>
    </row>
    <row r="326" spans="1:13" x14ac:dyDescent="0.25">
      <c r="A326" s="77"/>
      <c r="B326" s="156"/>
      <c r="C326" s="120"/>
      <c r="D326" s="114"/>
      <c r="E326" s="148" t="str">
        <f>IFERROR(IF(D326="No CAS","",INDEX('DEQ Pollutant List'!$B$7:$B$611,MATCH('5. Pollutant Emissions - MB'!D326,'DEQ Pollutant List'!$A$7:$A$611,0))),"")</f>
        <v/>
      </c>
      <c r="F326" s="118"/>
      <c r="G326" s="166"/>
      <c r="H326" s="159"/>
      <c r="I326" s="159"/>
      <c r="J326" s="168"/>
      <c r="K326" s="84"/>
      <c r="L326" s="77" cm="1">
        <f t="array" ref="L326">IFERROR(IF(ISBLANK($B326),_xlfn.XLOOKUP($A326&amp;$C326,'4. TEUs &amp; Activities- MB'!$A$9:$A$194&amp;'4. TEUs &amp; Activities- MB'!$E$9:$E$194,'4. TEUs &amp; Activities- MB'!$V$9:$V$194),_xlfn.XLOOKUP($B326&amp;$C326,'4. TEUs &amp; Activities- MB'!$B$9:$B$194&amp;'4. TEUs &amp; Activities- MB'!$E$9:$E$194,'4. TEUs &amp; Activities- MB'!$V$9:$V$194))*$F326*IF(ISBLANK($G326),1,$G326)*IF(ISBLANK($H326),1,(1-$H326))*IF(ISBLANK($I326),1,(1-$I326))*IF(ISBLANK($J326),1,(1-$J326)),"REVIEW")</f>
        <v>0</v>
      </c>
      <c r="M326" s="76" cm="1">
        <f t="array" ref="M326">IFERROR(IF(ISBLANK($B326),_xlfn.XLOOKUP($A326&amp;$C326,'4. TEUs &amp; Activities- MB'!$A$9:$A$194&amp;'4. TEUs &amp; Activities- MB'!$E$9:$E$194,'4. TEUs &amp; Activities- MB'!$W$9:$W$194),_xlfn.XLOOKUP($B326&amp;$C326,'4. TEUs &amp; Activities- MB'!$B$9:$B$194&amp;'4. TEUs &amp; Activities- MB'!$E$9:$E$194,'4. TEUs &amp; Activities- MB'!$W$9:$W$194))*$F326*IF(ISBLANK($G326),1,$G326)*IF(ISBLANK($H326),1,(1-$H326))*IF(ISBLANK($I326),1,(1-$I326))*IF(ISBLANK($J326),1,(1-$J326)),"REVIEW")</f>
        <v>0</v>
      </c>
    </row>
    <row r="327" spans="1:13" x14ac:dyDescent="0.25">
      <c r="A327" s="77"/>
      <c r="B327" s="156"/>
      <c r="C327" s="120"/>
      <c r="D327" s="114"/>
      <c r="E327" s="148" t="str">
        <f>IFERROR(IF(D327="No CAS","",INDEX('DEQ Pollutant List'!$B$7:$B$611,MATCH('5. Pollutant Emissions - MB'!D327,'DEQ Pollutant List'!$A$7:$A$611,0))),"")</f>
        <v/>
      </c>
      <c r="F327" s="118"/>
      <c r="G327" s="166"/>
      <c r="H327" s="159"/>
      <c r="I327" s="159"/>
      <c r="J327" s="168"/>
      <c r="K327" s="84"/>
      <c r="L327" s="77" cm="1">
        <f t="array" ref="L327">IFERROR(IF(ISBLANK($B327),_xlfn.XLOOKUP($A327&amp;$C327,'4. TEUs &amp; Activities- MB'!$A$9:$A$194&amp;'4. TEUs &amp; Activities- MB'!$E$9:$E$194,'4. TEUs &amp; Activities- MB'!$V$9:$V$194),_xlfn.XLOOKUP($B327&amp;$C327,'4. TEUs &amp; Activities- MB'!$B$9:$B$194&amp;'4. TEUs &amp; Activities- MB'!$E$9:$E$194,'4. TEUs &amp; Activities- MB'!$V$9:$V$194))*$F327*IF(ISBLANK($G327),1,$G327)*IF(ISBLANK($H327),1,(1-$H327))*IF(ISBLANK($I327),1,(1-$I327))*IF(ISBLANK($J327),1,(1-$J327)),"REVIEW")</f>
        <v>0</v>
      </c>
      <c r="M327" s="76" cm="1">
        <f t="array" ref="M327">IFERROR(IF(ISBLANK($B327),_xlfn.XLOOKUP($A327&amp;$C327,'4. TEUs &amp; Activities- MB'!$A$9:$A$194&amp;'4. TEUs &amp; Activities- MB'!$E$9:$E$194,'4. TEUs &amp; Activities- MB'!$W$9:$W$194),_xlfn.XLOOKUP($B327&amp;$C327,'4. TEUs &amp; Activities- MB'!$B$9:$B$194&amp;'4. TEUs &amp; Activities- MB'!$E$9:$E$194,'4. TEUs &amp; Activities- MB'!$W$9:$W$194))*$F327*IF(ISBLANK($G327),1,$G327)*IF(ISBLANK($H327),1,(1-$H327))*IF(ISBLANK($I327),1,(1-$I327))*IF(ISBLANK($J327),1,(1-$J327)),"REVIEW")</f>
        <v>0</v>
      </c>
    </row>
    <row r="328" spans="1:13" x14ac:dyDescent="0.25">
      <c r="A328" s="77"/>
      <c r="B328" s="156"/>
      <c r="C328" s="120"/>
      <c r="D328" s="114"/>
      <c r="E328" s="148" t="str">
        <f>IFERROR(IF(D328="No CAS","",INDEX('DEQ Pollutant List'!$B$7:$B$611,MATCH('5. Pollutant Emissions - MB'!D328,'DEQ Pollutant List'!$A$7:$A$611,0))),"")</f>
        <v/>
      </c>
      <c r="F328" s="118"/>
      <c r="G328" s="166"/>
      <c r="H328" s="159"/>
      <c r="I328" s="159"/>
      <c r="J328" s="168"/>
      <c r="K328" s="84"/>
      <c r="L328" s="77" cm="1">
        <f t="array" ref="L328">IFERROR(IF(ISBLANK($B328),_xlfn.XLOOKUP($A328&amp;$C328,'4. TEUs &amp; Activities- MB'!$A$9:$A$194&amp;'4. TEUs &amp; Activities- MB'!$E$9:$E$194,'4. TEUs &amp; Activities- MB'!$V$9:$V$194),_xlfn.XLOOKUP($B328&amp;$C328,'4. TEUs &amp; Activities- MB'!$B$9:$B$194&amp;'4. TEUs &amp; Activities- MB'!$E$9:$E$194,'4. TEUs &amp; Activities- MB'!$V$9:$V$194))*$F328*IF(ISBLANK($G328),1,$G328)*IF(ISBLANK($H328),1,(1-$H328))*IF(ISBLANK($I328),1,(1-$I328))*IF(ISBLANK($J328),1,(1-$J328)),"REVIEW")</f>
        <v>0</v>
      </c>
      <c r="M328" s="76" cm="1">
        <f t="array" ref="M328">IFERROR(IF(ISBLANK($B328),_xlfn.XLOOKUP($A328&amp;$C328,'4. TEUs &amp; Activities- MB'!$A$9:$A$194&amp;'4. TEUs &amp; Activities- MB'!$E$9:$E$194,'4. TEUs &amp; Activities- MB'!$W$9:$W$194),_xlfn.XLOOKUP($B328&amp;$C328,'4. TEUs &amp; Activities- MB'!$B$9:$B$194&amp;'4. TEUs &amp; Activities- MB'!$E$9:$E$194,'4. TEUs &amp; Activities- MB'!$W$9:$W$194))*$F328*IF(ISBLANK($G328),1,$G328)*IF(ISBLANK($H328),1,(1-$H328))*IF(ISBLANK($I328),1,(1-$I328))*IF(ISBLANK($J328),1,(1-$J328)),"REVIEW")</f>
        <v>0</v>
      </c>
    </row>
    <row r="329" spans="1:13" x14ac:dyDescent="0.25">
      <c r="A329" s="77"/>
      <c r="B329" s="156"/>
      <c r="C329" s="120"/>
      <c r="D329" s="114"/>
      <c r="E329" s="148" t="str">
        <f>IFERROR(IF(D329="No CAS","",INDEX('DEQ Pollutant List'!$B$7:$B$611,MATCH('5. Pollutant Emissions - MB'!D329,'DEQ Pollutant List'!$A$7:$A$611,0))),"")</f>
        <v/>
      </c>
      <c r="F329" s="118"/>
      <c r="G329" s="166"/>
      <c r="H329" s="159"/>
      <c r="I329" s="159"/>
      <c r="J329" s="168"/>
      <c r="K329" s="84"/>
      <c r="L329" s="77" cm="1">
        <f t="array" ref="L329">IFERROR(IF(ISBLANK($B329),_xlfn.XLOOKUP($A329&amp;$C329,'4. TEUs &amp; Activities- MB'!$A$9:$A$194&amp;'4. TEUs &amp; Activities- MB'!$E$9:$E$194,'4. TEUs &amp; Activities- MB'!$V$9:$V$194),_xlfn.XLOOKUP($B329&amp;$C329,'4. TEUs &amp; Activities- MB'!$B$9:$B$194&amp;'4. TEUs &amp; Activities- MB'!$E$9:$E$194,'4. TEUs &amp; Activities- MB'!$V$9:$V$194))*$F329*IF(ISBLANK($G329),1,$G329)*IF(ISBLANK($H329),1,(1-$H329))*IF(ISBLANK($I329),1,(1-$I329))*IF(ISBLANK($J329),1,(1-$J329)),"REVIEW")</f>
        <v>0</v>
      </c>
      <c r="M329" s="76" cm="1">
        <f t="array" ref="M329">IFERROR(IF(ISBLANK($B329),_xlfn.XLOOKUP($A329&amp;$C329,'4. TEUs &amp; Activities- MB'!$A$9:$A$194&amp;'4. TEUs &amp; Activities- MB'!$E$9:$E$194,'4. TEUs &amp; Activities- MB'!$W$9:$W$194),_xlfn.XLOOKUP($B329&amp;$C329,'4. TEUs &amp; Activities- MB'!$B$9:$B$194&amp;'4. TEUs &amp; Activities- MB'!$E$9:$E$194,'4. TEUs &amp; Activities- MB'!$W$9:$W$194))*$F329*IF(ISBLANK($G329),1,$G329)*IF(ISBLANK($H329),1,(1-$H329))*IF(ISBLANK($I329),1,(1-$I329))*IF(ISBLANK($J329),1,(1-$J329)),"REVIEW")</f>
        <v>0</v>
      </c>
    </row>
    <row r="330" spans="1:13" x14ac:dyDescent="0.25">
      <c r="A330" s="77"/>
      <c r="B330" s="156"/>
      <c r="C330" s="120"/>
      <c r="D330" s="114"/>
      <c r="E330" s="148" t="str">
        <f>IFERROR(IF(D330="No CAS","",INDEX('DEQ Pollutant List'!$B$7:$B$611,MATCH('5. Pollutant Emissions - MB'!D330,'DEQ Pollutant List'!$A$7:$A$611,0))),"")</f>
        <v/>
      </c>
      <c r="F330" s="118"/>
      <c r="G330" s="166"/>
      <c r="H330" s="159"/>
      <c r="I330" s="159"/>
      <c r="J330" s="168"/>
      <c r="K330" s="84"/>
      <c r="L330" s="77" cm="1">
        <f t="array" ref="L330">IFERROR(IF(ISBLANK($B330),_xlfn.XLOOKUP($A330&amp;$C330,'4. TEUs &amp; Activities- MB'!$A$9:$A$194&amp;'4. TEUs &amp; Activities- MB'!$E$9:$E$194,'4. TEUs &amp; Activities- MB'!$V$9:$V$194),_xlfn.XLOOKUP($B330&amp;$C330,'4. TEUs &amp; Activities- MB'!$B$9:$B$194&amp;'4. TEUs &amp; Activities- MB'!$E$9:$E$194,'4. TEUs &amp; Activities- MB'!$V$9:$V$194))*$F330*IF(ISBLANK($G330),1,$G330)*IF(ISBLANK($H330),1,(1-$H330))*IF(ISBLANK($I330),1,(1-$I330))*IF(ISBLANK($J330),1,(1-$J330)),"REVIEW")</f>
        <v>0</v>
      </c>
      <c r="M330" s="76" cm="1">
        <f t="array" ref="M330">IFERROR(IF(ISBLANK($B330),_xlfn.XLOOKUP($A330&amp;$C330,'4. TEUs &amp; Activities- MB'!$A$9:$A$194&amp;'4. TEUs &amp; Activities- MB'!$E$9:$E$194,'4. TEUs &amp; Activities- MB'!$W$9:$W$194),_xlfn.XLOOKUP($B330&amp;$C330,'4. TEUs &amp; Activities- MB'!$B$9:$B$194&amp;'4. TEUs &amp; Activities- MB'!$E$9:$E$194,'4. TEUs &amp; Activities- MB'!$W$9:$W$194))*$F330*IF(ISBLANK($G330),1,$G330)*IF(ISBLANK($H330),1,(1-$H330))*IF(ISBLANK($I330),1,(1-$I330))*IF(ISBLANK($J330),1,(1-$J330)),"REVIEW")</f>
        <v>0</v>
      </c>
    </row>
    <row r="331" spans="1:13" x14ac:dyDescent="0.25">
      <c r="A331" s="77"/>
      <c r="B331" s="156"/>
      <c r="C331" s="120"/>
      <c r="D331" s="114"/>
      <c r="E331" s="148" t="str">
        <f>IFERROR(IF(D331="No CAS","",INDEX('DEQ Pollutant List'!$B$7:$B$611,MATCH('5. Pollutant Emissions - MB'!D331,'DEQ Pollutant List'!$A$7:$A$611,0))),"")</f>
        <v/>
      </c>
      <c r="F331" s="118"/>
      <c r="G331" s="166"/>
      <c r="H331" s="159"/>
      <c r="I331" s="159"/>
      <c r="J331" s="168"/>
      <c r="K331" s="84"/>
      <c r="L331" s="77" cm="1">
        <f t="array" ref="L331">IFERROR(IF(ISBLANK($B331),_xlfn.XLOOKUP($A331&amp;$C331,'4. TEUs &amp; Activities- MB'!$A$9:$A$194&amp;'4. TEUs &amp; Activities- MB'!$E$9:$E$194,'4. TEUs &amp; Activities- MB'!$V$9:$V$194),_xlfn.XLOOKUP($B331&amp;$C331,'4. TEUs &amp; Activities- MB'!$B$9:$B$194&amp;'4. TEUs &amp; Activities- MB'!$E$9:$E$194,'4. TEUs &amp; Activities- MB'!$V$9:$V$194))*$F331*IF(ISBLANK($G331),1,$G331)*IF(ISBLANK($H331),1,(1-$H331))*IF(ISBLANK($I331),1,(1-$I331))*IF(ISBLANK($J331),1,(1-$J331)),"REVIEW")</f>
        <v>0</v>
      </c>
      <c r="M331" s="76" cm="1">
        <f t="array" ref="M331">IFERROR(IF(ISBLANK($B331),_xlfn.XLOOKUP($A331&amp;$C331,'4. TEUs &amp; Activities- MB'!$A$9:$A$194&amp;'4. TEUs &amp; Activities- MB'!$E$9:$E$194,'4. TEUs &amp; Activities- MB'!$W$9:$W$194),_xlfn.XLOOKUP($B331&amp;$C331,'4. TEUs &amp; Activities- MB'!$B$9:$B$194&amp;'4. TEUs &amp; Activities- MB'!$E$9:$E$194,'4. TEUs &amp; Activities- MB'!$W$9:$W$194))*$F331*IF(ISBLANK($G331),1,$G331)*IF(ISBLANK($H331),1,(1-$H331))*IF(ISBLANK($I331),1,(1-$I331))*IF(ISBLANK($J331),1,(1-$J331)),"REVIEW")</f>
        <v>0</v>
      </c>
    </row>
    <row r="332" spans="1:13" x14ac:dyDescent="0.25">
      <c r="A332" s="77"/>
      <c r="B332" s="156"/>
      <c r="C332" s="120"/>
      <c r="D332" s="114"/>
      <c r="E332" s="148" t="str">
        <f>IFERROR(IF(D332="No CAS","",INDEX('DEQ Pollutant List'!$B$7:$B$611,MATCH('5. Pollutant Emissions - MB'!D332,'DEQ Pollutant List'!$A$7:$A$611,0))),"")</f>
        <v/>
      </c>
      <c r="F332" s="118"/>
      <c r="G332" s="166"/>
      <c r="H332" s="159"/>
      <c r="I332" s="159"/>
      <c r="J332" s="168"/>
      <c r="K332" s="84"/>
      <c r="L332" s="77" cm="1">
        <f t="array" ref="L332">IFERROR(IF(ISBLANK($B332),_xlfn.XLOOKUP($A332&amp;$C332,'4. TEUs &amp; Activities- MB'!$A$9:$A$194&amp;'4. TEUs &amp; Activities- MB'!$E$9:$E$194,'4. TEUs &amp; Activities- MB'!$V$9:$V$194),_xlfn.XLOOKUP($B332&amp;$C332,'4. TEUs &amp; Activities- MB'!$B$9:$B$194&amp;'4. TEUs &amp; Activities- MB'!$E$9:$E$194,'4. TEUs &amp; Activities- MB'!$V$9:$V$194))*$F332*IF(ISBLANK($G332),1,$G332)*IF(ISBLANK($H332),1,(1-$H332))*IF(ISBLANK($I332),1,(1-$I332))*IF(ISBLANK($J332),1,(1-$J332)),"REVIEW")</f>
        <v>0</v>
      </c>
      <c r="M332" s="76" cm="1">
        <f t="array" ref="M332">IFERROR(IF(ISBLANK($B332),_xlfn.XLOOKUP($A332&amp;$C332,'4. TEUs &amp; Activities- MB'!$A$9:$A$194&amp;'4. TEUs &amp; Activities- MB'!$E$9:$E$194,'4. TEUs &amp; Activities- MB'!$W$9:$W$194),_xlfn.XLOOKUP($B332&amp;$C332,'4. TEUs &amp; Activities- MB'!$B$9:$B$194&amp;'4. TEUs &amp; Activities- MB'!$E$9:$E$194,'4. TEUs &amp; Activities- MB'!$W$9:$W$194))*$F332*IF(ISBLANK($G332),1,$G332)*IF(ISBLANK($H332),1,(1-$H332))*IF(ISBLANK($I332),1,(1-$I332))*IF(ISBLANK($J332),1,(1-$J332)),"REVIEW")</f>
        <v>0</v>
      </c>
    </row>
    <row r="333" spans="1:13" x14ac:dyDescent="0.25">
      <c r="A333" s="77"/>
      <c r="B333" s="156"/>
      <c r="C333" s="120"/>
      <c r="D333" s="114"/>
      <c r="E333" s="148" t="str">
        <f>IFERROR(IF(D333="No CAS","",INDEX('DEQ Pollutant List'!$B$7:$B$611,MATCH('5. Pollutant Emissions - MB'!D333,'DEQ Pollutant List'!$A$7:$A$611,0))),"")</f>
        <v/>
      </c>
      <c r="F333" s="118"/>
      <c r="G333" s="166"/>
      <c r="H333" s="159"/>
      <c r="I333" s="159"/>
      <c r="J333" s="168"/>
      <c r="K333" s="84"/>
      <c r="L333" s="77" cm="1">
        <f t="array" ref="L333">IFERROR(IF(ISBLANK($B333),_xlfn.XLOOKUP($A333&amp;$C333,'4. TEUs &amp; Activities- MB'!$A$9:$A$194&amp;'4. TEUs &amp; Activities- MB'!$E$9:$E$194,'4. TEUs &amp; Activities- MB'!$V$9:$V$194),_xlfn.XLOOKUP($B333&amp;$C333,'4. TEUs &amp; Activities- MB'!$B$9:$B$194&amp;'4. TEUs &amp; Activities- MB'!$E$9:$E$194,'4. TEUs &amp; Activities- MB'!$V$9:$V$194))*$F333*IF(ISBLANK($G333),1,$G333)*IF(ISBLANK($H333),1,(1-$H333))*IF(ISBLANK($I333),1,(1-$I333))*IF(ISBLANK($J333),1,(1-$J333)),"REVIEW")</f>
        <v>0</v>
      </c>
      <c r="M333" s="76" cm="1">
        <f t="array" ref="M333">IFERROR(IF(ISBLANK($B333),_xlfn.XLOOKUP($A333&amp;$C333,'4. TEUs &amp; Activities- MB'!$A$9:$A$194&amp;'4. TEUs &amp; Activities- MB'!$E$9:$E$194,'4. TEUs &amp; Activities- MB'!$W$9:$W$194),_xlfn.XLOOKUP($B333&amp;$C333,'4. TEUs &amp; Activities- MB'!$B$9:$B$194&amp;'4. TEUs &amp; Activities- MB'!$E$9:$E$194,'4. TEUs &amp; Activities- MB'!$W$9:$W$194))*$F333*IF(ISBLANK($G333),1,$G333)*IF(ISBLANK($H333),1,(1-$H333))*IF(ISBLANK($I333),1,(1-$I333))*IF(ISBLANK($J333),1,(1-$J333)),"REVIEW")</f>
        <v>0</v>
      </c>
    </row>
    <row r="334" spans="1:13" x14ac:dyDescent="0.25">
      <c r="A334" s="77"/>
      <c r="B334" s="156"/>
      <c r="C334" s="120"/>
      <c r="D334" s="114"/>
      <c r="E334" s="148" t="str">
        <f>IFERROR(IF(D334="No CAS","",INDEX('DEQ Pollutant List'!$B$7:$B$611,MATCH('5. Pollutant Emissions - MB'!D334,'DEQ Pollutant List'!$A$7:$A$611,0))),"")</f>
        <v/>
      </c>
      <c r="F334" s="118"/>
      <c r="G334" s="166"/>
      <c r="H334" s="159"/>
      <c r="I334" s="159"/>
      <c r="J334" s="168"/>
      <c r="K334" s="84"/>
      <c r="L334" s="77" cm="1">
        <f t="array" ref="L334">IFERROR(IF(ISBLANK($B334),_xlfn.XLOOKUP($A334&amp;$C334,'4. TEUs &amp; Activities- MB'!$A$9:$A$194&amp;'4. TEUs &amp; Activities- MB'!$E$9:$E$194,'4. TEUs &amp; Activities- MB'!$V$9:$V$194),_xlfn.XLOOKUP($B334&amp;$C334,'4. TEUs &amp; Activities- MB'!$B$9:$B$194&amp;'4. TEUs &amp; Activities- MB'!$E$9:$E$194,'4. TEUs &amp; Activities- MB'!$V$9:$V$194))*$F334*IF(ISBLANK($G334),1,$G334)*IF(ISBLANK($H334),1,(1-$H334))*IF(ISBLANK($I334),1,(1-$I334))*IF(ISBLANK($J334),1,(1-$J334)),"REVIEW")</f>
        <v>0</v>
      </c>
      <c r="M334" s="76" cm="1">
        <f t="array" ref="M334">IFERROR(IF(ISBLANK($B334),_xlfn.XLOOKUP($A334&amp;$C334,'4. TEUs &amp; Activities- MB'!$A$9:$A$194&amp;'4. TEUs &amp; Activities- MB'!$E$9:$E$194,'4. TEUs &amp; Activities- MB'!$W$9:$W$194),_xlfn.XLOOKUP($B334&amp;$C334,'4. TEUs &amp; Activities- MB'!$B$9:$B$194&amp;'4. TEUs &amp; Activities- MB'!$E$9:$E$194,'4. TEUs &amp; Activities- MB'!$W$9:$W$194))*$F334*IF(ISBLANK($G334),1,$G334)*IF(ISBLANK($H334),1,(1-$H334))*IF(ISBLANK($I334),1,(1-$I334))*IF(ISBLANK($J334),1,(1-$J334)),"REVIEW")</f>
        <v>0</v>
      </c>
    </row>
    <row r="335" spans="1:13" x14ac:dyDescent="0.25">
      <c r="A335" s="77"/>
      <c r="B335" s="156"/>
      <c r="C335" s="120"/>
      <c r="D335" s="114"/>
      <c r="E335" s="148" t="str">
        <f>IFERROR(IF(D335="No CAS","",INDEX('DEQ Pollutant List'!$B$7:$B$611,MATCH('5. Pollutant Emissions - MB'!D335,'DEQ Pollutant List'!$A$7:$A$611,0))),"")</f>
        <v/>
      </c>
      <c r="F335" s="118"/>
      <c r="G335" s="166"/>
      <c r="H335" s="159"/>
      <c r="I335" s="159"/>
      <c r="J335" s="168"/>
      <c r="K335" s="84"/>
      <c r="L335" s="77" cm="1">
        <f t="array" ref="L335">IFERROR(IF(ISBLANK($B335),_xlfn.XLOOKUP($A335&amp;$C335,'4. TEUs &amp; Activities- MB'!$A$9:$A$194&amp;'4. TEUs &amp; Activities- MB'!$E$9:$E$194,'4. TEUs &amp; Activities- MB'!$V$9:$V$194),_xlfn.XLOOKUP($B335&amp;$C335,'4. TEUs &amp; Activities- MB'!$B$9:$B$194&amp;'4. TEUs &amp; Activities- MB'!$E$9:$E$194,'4. TEUs &amp; Activities- MB'!$V$9:$V$194))*$F335*IF(ISBLANK($G335),1,$G335)*IF(ISBLANK($H335),1,(1-$H335))*IF(ISBLANK($I335),1,(1-$I335))*IF(ISBLANK($J335),1,(1-$J335)),"REVIEW")</f>
        <v>0</v>
      </c>
      <c r="M335" s="76" cm="1">
        <f t="array" ref="M335">IFERROR(IF(ISBLANK($B335),_xlfn.XLOOKUP($A335&amp;$C335,'4. TEUs &amp; Activities- MB'!$A$9:$A$194&amp;'4. TEUs &amp; Activities- MB'!$E$9:$E$194,'4. TEUs &amp; Activities- MB'!$W$9:$W$194),_xlfn.XLOOKUP($B335&amp;$C335,'4. TEUs &amp; Activities- MB'!$B$9:$B$194&amp;'4. TEUs &amp; Activities- MB'!$E$9:$E$194,'4. TEUs &amp; Activities- MB'!$W$9:$W$194))*$F335*IF(ISBLANK($G335),1,$G335)*IF(ISBLANK($H335),1,(1-$H335))*IF(ISBLANK($I335),1,(1-$I335))*IF(ISBLANK($J335),1,(1-$J335)),"REVIEW")</f>
        <v>0</v>
      </c>
    </row>
    <row r="336" spans="1:13" x14ac:dyDescent="0.25">
      <c r="A336" s="77"/>
      <c r="B336" s="156"/>
      <c r="C336" s="120"/>
      <c r="D336" s="114"/>
      <c r="E336" s="148" t="str">
        <f>IFERROR(IF(D336="No CAS","",INDEX('DEQ Pollutant List'!$B$7:$B$611,MATCH('5. Pollutant Emissions - MB'!D336,'DEQ Pollutant List'!$A$7:$A$611,0))),"")</f>
        <v/>
      </c>
      <c r="F336" s="118"/>
      <c r="G336" s="166"/>
      <c r="H336" s="159"/>
      <c r="I336" s="159"/>
      <c r="J336" s="168"/>
      <c r="K336" s="84"/>
      <c r="L336" s="77" cm="1">
        <f t="array" ref="L336">IFERROR(IF(ISBLANK($B336),_xlfn.XLOOKUP($A336&amp;$C336,'4. TEUs &amp; Activities- MB'!$A$9:$A$194&amp;'4. TEUs &amp; Activities- MB'!$E$9:$E$194,'4. TEUs &amp; Activities- MB'!$V$9:$V$194),_xlfn.XLOOKUP($B336&amp;$C336,'4. TEUs &amp; Activities- MB'!$B$9:$B$194&amp;'4. TEUs &amp; Activities- MB'!$E$9:$E$194,'4. TEUs &amp; Activities- MB'!$V$9:$V$194))*$F336*IF(ISBLANK($G336),1,$G336)*IF(ISBLANK($H336),1,(1-$H336))*IF(ISBLANK($I336),1,(1-$I336))*IF(ISBLANK($J336),1,(1-$J336)),"REVIEW")</f>
        <v>0</v>
      </c>
      <c r="M336" s="76" cm="1">
        <f t="array" ref="M336">IFERROR(IF(ISBLANK($B336),_xlfn.XLOOKUP($A336&amp;$C336,'4. TEUs &amp; Activities- MB'!$A$9:$A$194&amp;'4. TEUs &amp; Activities- MB'!$E$9:$E$194,'4. TEUs &amp; Activities- MB'!$W$9:$W$194),_xlfn.XLOOKUP($B336&amp;$C336,'4. TEUs &amp; Activities- MB'!$B$9:$B$194&amp;'4. TEUs &amp; Activities- MB'!$E$9:$E$194,'4. TEUs &amp; Activities- MB'!$W$9:$W$194))*$F336*IF(ISBLANK($G336),1,$G336)*IF(ISBLANK($H336),1,(1-$H336))*IF(ISBLANK($I336),1,(1-$I336))*IF(ISBLANK($J336),1,(1-$J336)),"REVIEW")</f>
        <v>0</v>
      </c>
    </row>
    <row r="337" spans="1:13" x14ac:dyDescent="0.25">
      <c r="A337" s="77"/>
      <c r="B337" s="156"/>
      <c r="C337" s="120"/>
      <c r="D337" s="114"/>
      <c r="E337" s="148" t="str">
        <f>IFERROR(IF(D337="No CAS","",INDEX('DEQ Pollutant List'!$B$7:$B$611,MATCH('5. Pollutant Emissions - MB'!D337,'DEQ Pollutant List'!$A$7:$A$611,0))),"")</f>
        <v/>
      </c>
      <c r="F337" s="118"/>
      <c r="G337" s="166"/>
      <c r="H337" s="159"/>
      <c r="I337" s="159"/>
      <c r="J337" s="168"/>
      <c r="K337" s="84"/>
      <c r="L337" s="77" cm="1">
        <f t="array" ref="L337">IFERROR(IF(ISBLANK($B337),_xlfn.XLOOKUP($A337&amp;$C337,'4. TEUs &amp; Activities- MB'!$A$9:$A$194&amp;'4. TEUs &amp; Activities- MB'!$E$9:$E$194,'4. TEUs &amp; Activities- MB'!$V$9:$V$194),_xlfn.XLOOKUP($B337&amp;$C337,'4. TEUs &amp; Activities- MB'!$B$9:$B$194&amp;'4. TEUs &amp; Activities- MB'!$E$9:$E$194,'4. TEUs &amp; Activities- MB'!$V$9:$V$194))*$F337*IF(ISBLANK($G337),1,$G337)*IF(ISBLANK($H337),1,(1-$H337))*IF(ISBLANK($I337),1,(1-$I337))*IF(ISBLANK($J337),1,(1-$J337)),"REVIEW")</f>
        <v>0</v>
      </c>
      <c r="M337" s="76" cm="1">
        <f t="array" ref="M337">IFERROR(IF(ISBLANK($B337),_xlfn.XLOOKUP($A337&amp;$C337,'4. TEUs &amp; Activities- MB'!$A$9:$A$194&amp;'4. TEUs &amp; Activities- MB'!$E$9:$E$194,'4. TEUs &amp; Activities- MB'!$W$9:$W$194),_xlfn.XLOOKUP($B337&amp;$C337,'4. TEUs &amp; Activities- MB'!$B$9:$B$194&amp;'4. TEUs &amp; Activities- MB'!$E$9:$E$194,'4. TEUs &amp; Activities- MB'!$W$9:$W$194))*$F337*IF(ISBLANK($G337),1,$G337)*IF(ISBLANK($H337),1,(1-$H337))*IF(ISBLANK($I337),1,(1-$I337))*IF(ISBLANK($J337),1,(1-$J337)),"REVIEW")</f>
        <v>0</v>
      </c>
    </row>
    <row r="338" spans="1:13" x14ac:dyDescent="0.25">
      <c r="A338" s="77"/>
      <c r="B338" s="156"/>
      <c r="C338" s="120"/>
      <c r="D338" s="114"/>
      <c r="E338" s="148" t="str">
        <f>IFERROR(IF(D338="No CAS","",INDEX('DEQ Pollutant List'!$B$7:$B$611,MATCH('5. Pollutant Emissions - MB'!D338,'DEQ Pollutant List'!$A$7:$A$611,0))),"")</f>
        <v/>
      </c>
      <c r="F338" s="118"/>
      <c r="G338" s="166"/>
      <c r="H338" s="159"/>
      <c r="I338" s="159"/>
      <c r="J338" s="168"/>
      <c r="K338" s="84"/>
      <c r="L338" s="77" cm="1">
        <f t="array" ref="L338">IFERROR(IF(ISBLANK($B338),_xlfn.XLOOKUP($A338&amp;$C338,'4. TEUs &amp; Activities- MB'!$A$9:$A$194&amp;'4. TEUs &amp; Activities- MB'!$E$9:$E$194,'4. TEUs &amp; Activities- MB'!$V$9:$V$194),_xlfn.XLOOKUP($B338&amp;$C338,'4. TEUs &amp; Activities- MB'!$B$9:$B$194&amp;'4. TEUs &amp; Activities- MB'!$E$9:$E$194,'4. TEUs &amp; Activities- MB'!$V$9:$V$194))*$F338*IF(ISBLANK($G338),1,$G338)*IF(ISBLANK($H338),1,(1-$H338))*IF(ISBLANK($I338),1,(1-$I338))*IF(ISBLANK($J338),1,(1-$J338)),"REVIEW")</f>
        <v>0</v>
      </c>
      <c r="M338" s="76" cm="1">
        <f t="array" ref="M338">IFERROR(IF(ISBLANK($B338),_xlfn.XLOOKUP($A338&amp;$C338,'4. TEUs &amp; Activities- MB'!$A$9:$A$194&amp;'4. TEUs &amp; Activities- MB'!$E$9:$E$194,'4. TEUs &amp; Activities- MB'!$W$9:$W$194),_xlfn.XLOOKUP($B338&amp;$C338,'4. TEUs &amp; Activities- MB'!$B$9:$B$194&amp;'4. TEUs &amp; Activities- MB'!$E$9:$E$194,'4. TEUs &amp; Activities- MB'!$W$9:$W$194))*$F338*IF(ISBLANK($G338),1,$G338)*IF(ISBLANK($H338),1,(1-$H338))*IF(ISBLANK($I338),1,(1-$I338))*IF(ISBLANK($J338),1,(1-$J338)),"REVIEW")</f>
        <v>0</v>
      </c>
    </row>
    <row r="339" spans="1:13" x14ac:dyDescent="0.25">
      <c r="A339" s="77"/>
      <c r="B339" s="156"/>
      <c r="C339" s="120"/>
      <c r="D339" s="114"/>
      <c r="E339" s="148" t="str">
        <f>IFERROR(IF(D339="No CAS","",INDEX('DEQ Pollutant List'!$B$7:$B$611,MATCH('5. Pollutant Emissions - MB'!D339,'DEQ Pollutant List'!$A$7:$A$611,0))),"")</f>
        <v/>
      </c>
      <c r="F339" s="118"/>
      <c r="G339" s="166"/>
      <c r="H339" s="159"/>
      <c r="I339" s="159"/>
      <c r="J339" s="168"/>
      <c r="K339" s="84"/>
      <c r="L339" s="77" cm="1">
        <f t="array" ref="L339">IFERROR(IF(ISBLANK($B339),_xlfn.XLOOKUP($A339&amp;$C339,'4. TEUs &amp; Activities- MB'!$A$9:$A$194&amp;'4. TEUs &amp; Activities- MB'!$E$9:$E$194,'4. TEUs &amp; Activities- MB'!$V$9:$V$194),_xlfn.XLOOKUP($B339&amp;$C339,'4. TEUs &amp; Activities- MB'!$B$9:$B$194&amp;'4. TEUs &amp; Activities- MB'!$E$9:$E$194,'4. TEUs &amp; Activities- MB'!$V$9:$V$194))*$F339*IF(ISBLANK($G339),1,$G339)*IF(ISBLANK($H339),1,(1-$H339))*IF(ISBLANK($I339),1,(1-$I339))*IF(ISBLANK($J339),1,(1-$J339)),"REVIEW")</f>
        <v>0</v>
      </c>
      <c r="M339" s="76" cm="1">
        <f t="array" ref="M339">IFERROR(IF(ISBLANK($B339),_xlfn.XLOOKUP($A339&amp;$C339,'4. TEUs &amp; Activities- MB'!$A$9:$A$194&amp;'4. TEUs &amp; Activities- MB'!$E$9:$E$194,'4. TEUs &amp; Activities- MB'!$W$9:$W$194),_xlfn.XLOOKUP($B339&amp;$C339,'4. TEUs &amp; Activities- MB'!$B$9:$B$194&amp;'4. TEUs &amp; Activities- MB'!$E$9:$E$194,'4. TEUs &amp; Activities- MB'!$W$9:$W$194))*$F339*IF(ISBLANK($G339),1,$G339)*IF(ISBLANK($H339),1,(1-$H339))*IF(ISBLANK($I339),1,(1-$I339))*IF(ISBLANK($J339),1,(1-$J339)),"REVIEW")</f>
        <v>0</v>
      </c>
    </row>
    <row r="340" spans="1:13" x14ac:dyDescent="0.25">
      <c r="A340" s="77"/>
      <c r="B340" s="156"/>
      <c r="C340" s="120"/>
      <c r="D340" s="114"/>
      <c r="E340" s="148" t="str">
        <f>IFERROR(IF(D340="No CAS","",INDEX('DEQ Pollutant List'!$B$7:$B$611,MATCH('5. Pollutant Emissions - MB'!D340,'DEQ Pollutant List'!$A$7:$A$611,0))),"")</f>
        <v/>
      </c>
      <c r="F340" s="118"/>
      <c r="G340" s="166"/>
      <c r="H340" s="159"/>
      <c r="I340" s="159"/>
      <c r="J340" s="168"/>
      <c r="K340" s="84"/>
      <c r="L340" s="77" cm="1">
        <f t="array" ref="L340">IFERROR(IF(ISBLANK($B340),_xlfn.XLOOKUP($A340&amp;$C340,'4. TEUs &amp; Activities- MB'!$A$9:$A$194&amp;'4. TEUs &amp; Activities- MB'!$E$9:$E$194,'4. TEUs &amp; Activities- MB'!$V$9:$V$194),_xlfn.XLOOKUP($B340&amp;$C340,'4. TEUs &amp; Activities- MB'!$B$9:$B$194&amp;'4. TEUs &amp; Activities- MB'!$E$9:$E$194,'4. TEUs &amp; Activities- MB'!$V$9:$V$194))*$F340*IF(ISBLANK($G340),1,$G340)*IF(ISBLANK($H340),1,(1-$H340))*IF(ISBLANK($I340),1,(1-$I340))*IF(ISBLANK($J340),1,(1-$J340)),"REVIEW")</f>
        <v>0</v>
      </c>
      <c r="M340" s="76" cm="1">
        <f t="array" ref="M340">IFERROR(IF(ISBLANK($B340),_xlfn.XLOOKUP($A340&amp;$C340,'4. TEUs &amp; Activities- MB'!$A$9:$A$194&amp;'4. TEUs &amp; Activities- MB'!$E$9:$E$194,'4. TEUs &amp; Activities- MB'!$W$9:$W$194),_xlfn.XLOOKUP($B340&amp;$C340,'4. TEUs &amp; Activities- MB'!$B$9:$B$194&amp;'4. TEUs &amp; Activities- MB'!$E$9:$E$194,'4. TEUs &amp; Activities- MB'!$W$9:$W$194))*$F340*IF(ISBLANK($G340),1,$G340)*IF(ISBLANK($H340),1,(1-$H340))*IF(ISBLANK($I340),1,(1-$I340))*IF(ISBLANK($J340),1,(1-$J340)),"REVIEW")</f>
        <v>0</v>
      </c>
    </row>
    <row r="341" spans="1:13" x14ac:dyDescent="0.25">
      <c r="A341" s="77"/>
      <c r="B341" s="156"/>
      <c r="C341" s="120"/>
      <c r="D341" s="114"/>
      <c r="E341" s="148" t="str">
        <f>IFERROR(IF(D341="No CAS","",INDEX('DEQ Pollutant List'!$B$7:$B$611,MATCH('5. Pollutant Emissions - MB'!D341,'DEQ Pollutant List'!$A$7:$A$611,0))),"")</f>
        <v/>
      </c>
      <c r="F341" s="118"/>
      <c r="G341" s="166"/>
      <c r="H341" s="159"/>
      <c r="I341" s="159"/>
      <c r="J341" s="168"/>
      <c r="K341" s="84"/>
      <c r="L341" s="77" cm="1">
        <f t="array" ref="L341">IFERROR(IF(ISBLANK($B341),_xlfn.XLOOKUP($A341&amp;$C341,'4. TEUs &amp; Activities- MB'!$A$9:$A$194&amp;'4. TEUs &amp; Activities- MB'!$E$9:$E$194,'4. TEUs &amp; Activities- MB'!$V$9:$V$194),_xlfn.XLOOKUP($B341&amp;$C341,'4. TEUs &amp; Activities- MB'!$B$9:$B$194&amp;'4. TEUs &amp; Activities- MB'!$E$9:$E$194,'4. TEUs &amp; Activities- MB'!$V$9:$V$194))*$F341*IF(ISBLANK($G341),1,$G341)*IF(ISBLANK($H341),1,(1-$H341))*IF(ISBLANK($I341),1,(1-$I341))*IF(ISBLANK($J341),1,(1-$J341)),"REVIEW")</f>
        <v>0</v>
      </c>
      <c r="M341" s="76" cm="1">
        <f t="array" ref="M341">IFERROR(IF(ISBLANK($B341),_xlfn.XLOOKUP($A341&amp;$C341,'4. TEUs &amp; Activities- MB'!$A$9:$A$194&amp;'4. TEUs &amp; Activities- MB'!$E$9:$E$194,'4. TEUs &amp; Activities- MB'!$W$9:$W$194),_xlfn.XLOOKUP($B341&amp;$C341,'4. TEUs &amp; Activities- MB'!$B$9:$B$194&amp;'4. TEUs &amp; Activities- MB'!$E$9:$E$194,'4. TEUs &amp; Activities- MB'!$W$9:$W$194))*$F341*IF(ISBLANK($G341),1,$G341)*IF(ISBLANK($H341),1,(1-$H341))*IF(ISBLANK($I341),1,(1-$I341))*IF(ISBLANK($J341),1,(1-$J341)),"REVIEW")</f>
        <v>0</v>
      </c>
    </row>
    <row r="342" spans="1:13" x14ac:dyDescent="0.25">
      <c r="A342" s="77"/>
      <c r="B342" s="156"/>
      <c r="C342" s="120"/>
      <c r="D342" s="114"/>
      <c r="E342" s="148" t="str">
        <f>IFERROR(IF(D342="No CAS","",INDEX('DEQ Pollutant List'!$B$7:$B$611,MATCH('5. Pollutant Emissions - MB'!D342,'DEQ Pollutant List'!$A$7:$A$611,0))),"")</f>
        <v/>
      </c>
      <c r="F342" s="118"/>
      <c r="G342" s="166"/>
      <c r="H342" s="159"/>
      <c r="I342" s="159"/>
      <c r="J342" s="168"/>
      <c r="K342" s="84"/>
      <c r="L342" s="77" cm="1">
        <f t="array" ref="L342">IFERROR(IF(ISBLANK($B342),_xlfn.XLOOKUP($A342&amp;$C342,'4. TEUs &amp; Activities- MB'!$A$9:$A$194&amp;'4. TEUs &amp; Activities- MB'!$E$9:$E$194,'4. TEUs &amp; Activities- MB'!$V$9:$V$194),_xlfn.XLOOKUP($B342&amp;$C342,'4. TEUs &amp; Activities- MB'!$B$9:$B$194&amp;'4. TEUs &amp; Activities- MB'!$E$9:$E$194,'4. TEUs &amp; Activities- MB'!$V$9:$V$194))*$F342*IF(ISBLANK($G342),1,$G342)*IF(ISBLANK($H342),1,(1-$H342))*IF(ISBLANK($I342),1,(1-$I342))*IF(ISBLANK($J342),1,(1-$J342)),"REVIEW")</f>
        <v>0</v>
      </c>
      <c r="M342" s="76" cm="1">
        <f t="array" ref="M342">IFERROR(IF(ISBLANK($B342),_xlfn.XLOOKUP($A342&amp;$C342,'4. TEUs &amp; Activities- MB'!$A$9:$A$194&amp;'4. TEUs &amp; Activities- MB'!$E$9:$E$194,'4. TEUs &amp; Activities- MB'!$W$9:$W$194),_xlfn.XLOOKUP($B342&amp;$C342,'4. TEUs &amp; Activities- MB'!$B$9:$B$194&amp;'4. TEUs &amp; Activities- MB'!$E$9:$E$194,'4. TEUs &amp; Activities- MB'!$W$9:$W$194))*$F342*IF(ISBLANK($G342),1,$G342)*IF(ISBLANK($H342),1,(1-$H342))*IF(ISBLANK($I342),1,(1-$I342))*IF(ISBLANK($J342),1,(1-$J342)),"REVIEW")</f>
        <v>0</v>
      </c>
    </row>
    <row r="343" spans="1:13" x14ac:dyDescent="0.25">
      <c r="A343" s="77"/>
      <c r="B343" s="156"/>
      <c r="C343" s="120"/>
      <c r="D343" s="114"/>
      <c r="E343" s="148" t="str">
        <f>IFERROR(IF(D343="No CAS","",INDEX('DEQ Pollutant List'!$B$7:$B$611,MATCH('5. Pollutant Emissions - MB'!D343,'DEQ Pollutant List'!$A$7:$A$611,0))),"")</f>
        <v/>
      </c>
      <c r="F343" s="118"/>
      <c r="G343" s="166"/>
      <c r="H343" s="159"/>
      <c r="I343" s="159"/>
      <c r="J343" s="168"/>
      <c r="K343" s="84"/>
      <c r="L343" s="77" cm="1">
        <f t="array" ref="L343">IFERROR(IF(ISBLANK($B343),_xlfn.XLOOKUP($A343&amp;$C343,'4. TEUs &amp; Activities- MB'!$A$9:$A$194&amp;'4. TEUs &amp; Activities- MB'!$E$9:$E$194,'4. TEUs &amp; Activities- MB'!$V$9:$V$194),_xlfn.XLOOKUP($B343&amp;$C343,'4. TEUs &amp; Activities- MB'!$B$9:$B$194&amp;'4. TEUs &amp; Activities- MB'!$E$9:$E$194,'4. TEUs &amp; Activities- MB'!$V$9:$V$194))*$F343*IF(ISBLANK($G343),1,$G343)*IF(ISBLANK($H343),1,(1-$H343))*IF(ISBLANK($I343),1,(1-$I343))*IF(ISBLANK($J343),1,(1-$J343)),"REVIEW")</f>
        <v>0</v>
      </c>
      <c r="M343" s="76" cm="1">
        <f t="array" ref="M343">IFERROR(IF(ISBLANK($B343),_xlfn.XLOOKUP($A343&amp;$C343,'4. TEUs &amp; Activities- MB'!$A$9:$A$194&amp;'4. TEUs &amp; Activities- MB'!$E$9:$E$194,'4. TEUs &amp; Activities- MB'!$W$9:$W$194),_xlfn.XLOOKUP($B343&amp;$C343,'4. TEUs &amp; Activities- MB'!$B$9:$B$194&amp;'4. TEUs &amp; Activities- MB'!$E$9:$E$194,'4. TEUs &amp; Activities- MB'!$W$9:$W$194))*$F343*IF(ISBLANK($G343),1,$G343)*IF(ISBLANK($H343),1,(1-$H343))*IF(ISBLANK($I343),1,(1-$I343))*IF(ISBLANK($J343),1,(1-$J343)),"REVIEW")</f>
        <v>0</v>
      </c>
    </row>
    <row r="344" spans="1:13" x14ac:dyDescent="0.25">
      <c r="A344" s="77"/>
      <c r="B344" s="156"/>
      <c r="C344" s="120"/>
      <c r="D344" s="114"/>
      <c r="E344" s="148" t="str">
        <f>IFERROR(IF(D344="No CAS","",INDEX('DEQ Pollutant List'!$B$7:$B$611,MATCH('5. Pollutant Emissions - MB'!D344,'DEQ Pollutant List'!$A$7:$A$611,0))),"")</f>
        <v/>
      </c>
      <c r="F344" s="118"/>
      <c r="G344" s="166"/>
      <c r="H344" s="159"/>
      <c r="I344" s="159"/>
      <c r="J344" s="168"/>
      <c r="K344" s="84"/>
      <c r="L344" s="77" cm="1">
        <f t="array" ref="L344">IFERROR(IF(ISBLANK($B344),_xlfn.XLOOKUP($A344&amp;$C344,'4. TEUs &amp; Activities- MB'!$A$9:$A$194&amp;'4. TEUs &amp; Activities- MB'!$E$9:$E$194,'4. TEUs &amp; Activities- MB'!$V$9:$V$194),_xlfn.XLOOKUP($B344&amp;$C344,'4. TEUs &amp; Activities- MB'!$B$9:$B$194&amp;'4. TEUs &amp; Activities- MB'!$E$9:$E$194,'4. TEUs &amp; Activities- MB'!$V$9:$V$194))*$F344*IF(ISBLANK($G344),1,$G344)*IF(ISBLANK($H344),1,(1-$H344))*IF(ISBLANK($I344),1,(1-$I344))*IF(ISBLANK($J344),1,(1-$J344)),"REVIEW")</f>
        <v>0</v>
      </c>
      <c r="M344" s="76" cm="1">
        <f t="array" ref="M344">IFERROR(IF(ISBLANK($B344),_xlfn.XLOOKUP($A344&amp;$C344,'4. TEUs &amp; Activities- MB'!$A$9:$A$194&amp;'4. TEUs &amp; Activities- MB'!$E$9:$E$194,'4. TEUs &amp; Activities- MB'!$W$9:$W$194),_xlfn.XLOOKUP($B344&amp;$C344,'4. TEUs &amp; Activities- MB'!$B$9:$B$194&amp;'4. TEUs &amp; Activities- MB'!$E$9:$E$194,'4. TEUs &amp; Activities- MB'!$W$9:$W$194))*$F344*IF(ISBLANK($G344),1,$G344)*IF(ISBLANK($H344),1,(1-$H344))*IF(ISBLANK($I344),1,(1-$I344))*IF(ISBLANK($J344),1,(1-$J344)),"REVIEW")</f>
        <v>0</v>
      </c>
    </row>
    <row r="345" spans="1:13" x14ac:dyDescent="0.25">
      <c r="A345" s="77"/>
      <c r="B345" s="156"/>
      <c r="C345" s="120"/>
      <c r="D345" s="114"/>
      <c r="E345" s="148" t="str">
        <f>IFERROR(IF(D345="No CAS","",INDEX('DEQ Pollutant List'!$B$7:$B$611,MATCH('5. Pollutant Emissions - MB'!D345,'DEQ Pollutant List'!$A$7:$A$611,0))),"")</f>
        <v/>
      </c>
      <c r="F345" s="118"/>
      <c r="G345" s="166"/>
      <c r="H345" s="159"/>
      <c r="I345" s="159"/>
      <c r="J345" s="168"/>
      <c r="K345" s="84"/>
      <c r="L345" s="77" cm="1">
        <f t="array" ref="L345">IFERROR(IF(ISBLANK($B345),_xlfn.XLOOKUP($A345&amp;$C345,'4. TEUs &amp; Activities- MB'!$A$9:$A$194&amp;'4. TEUs &amp; Activities- MB'!$E$9:$E$194,'4. TEUs &amp; Activities- MB'!$V$9:$V$194),_xlfn.XLOOKUP($B345&amp;$C345,'4. TEUs &amp; Activities- MB'!$B$9:$B$194&amp;'4. TEUs &amp; Activities- MB'!$E$9:$E$194,'4. TEUs &amp; Activities- MB'!$V$9:$V$194))*$F345*IF(ISBLANK($G345),1,$G345)*IF(ISBLANK($H345),1,(1-$H345))*IF(ISBLANK($I345),1,(1-$I345))*IF(ISBLANK($J345),1,(1-$J345)),"REVIEW")</f>
        <v>0</v>
      </c>
      <c r="M345" s="76" cm="1">
        <f t="array" ref="M345">IFERROR(IF(ISBLANK($B345),_xlfn.XLOOKUP($A345&amp;$C345,'4. TEUs &amp; Activities- MB'!$A$9:$A$194&amp;'4. TEUs &amp; Activities- MB'!$E$9:$E$194,'4. TEUs &amp; Activities- MB'!$W$9:$W$194),_xlfn.XLOOKUP($B345&amp;$C345,'4. TEUs &amp; Activities- MB'!$B$9:$B$194&amp;'4. TEUs &amp; Activities- MB'!$E$9:$E$194,'4. TEUs &amp; Activities- MB'!$W$9:$W$194))*$F345*IF(ISBLANK($G345),1,$G345)*IF(ISBLANK($H345),1,(1-$H345))*IF(ISBLANK($I345),1,(1-$I345))*IF(ISBLANK($J345),1,(1-$J345)),"REVIEW")</f>
        <v>0</v>
      </c>
    </row>
    <row r="346" spans="1:13" x14ac:dyDescent="0.25">
      <c r="A346" s="77"/>
      <c r="B346" s="156"/>
      <c r="C346" s="120"/>
      <c r="D346" s="114"/>
      <c r="E346" s="148" t="str">
        <f>IFERROR(IF(D346="No CAS","",INDEX('DEQ Pollutant List'!$B$7:$B$611,MATCH('5. Pollutant Emissions - MB'!D346,'DEQ Pollutant List'!$A$7:$A$611,0))),"")</f>
        <v/>
      </c>
      <c r="F346" s="118"/>
      <c r="G346" s="166"/>
      <c r="H346" s="159"/>
      <c r="I346" s="159"/>
      <c r="J346" s="168"/>
      <c r="K346" s="84"/>
      <c r="L346" s="77" cm="1">
        <f t="array" ref="L346">IFERROR(IF(ISBLANK($B346),_xlfn.XLOOKUP($A346&amp;$C346,'4. TEUs &amp; Activities- MB'!$A$9:$A$194&amp;'4. TEUs &amp; Activities- MB'!$E$9:$E$194,'4. TEUs &amp; Activities- MB'!$V$9:$V$194),_xlfn.XLOOKUP($B346&amp;$C346,'4. TEUs &amp; Activities- MB'!$B$9:$B$194&amp;'4. TEUs &amp; Activities- MB'!$E$9:$E$194,'4. TEUs &amp; Activities- MB'!$V$9:$V$194))*$F346*IF(ISBLANK($G346),1,$G346)*IF(ISBLANK($H346),1,(1-$H346))*IF(ISBLANK($I346),1,(1-$I346))*IF(ISBLANK($J346),1,(1-$J346)),"REVIEW")</f>
        <v>0</v>
      </c>
      <c r="M346" s="76" cm="1">
        <f t="array" ref="M346">IFERROR(IF(ISBLANK($B346),_xlfn.XLOOKUP($A346&amp;$C346,'4. TEUs &amp; Activities- MB'!$A$9:$A$194&amp;'4. TEUs &amp; Activities- MB'!$E$9:$E$194,'4. TEUs &amp; Activities- MB'!$W$9:$W$194),_xlfn.XLOOKUP($B346&amp;$C346,'4. TEUs &amp; Activities- MB'!$B$9:$B$194&amp;'4. TEUs &amp; Activities- MB'!$E$9:$E$194,'4. TEUs &amp; Activities- MB'!$W$9:$W$194))*$F346*IF(ISBLANK($G346),1,$G346)*IF(ISBLANK($H346),1,(1-$H346))*IF(ISBLANK($I346),1,(1-$I346))*IF(ISBLANK($J346),1,(1-$J346)),"REVIEW")</f>
        <v>0</v>
      </c>
    </row>
    <row r="347" spans="1:13" x14ac:dyDescent="0.25">
      <c r="A347" s="77"/>
      <c r="B347" s="156"/>
      <c r="C347" s="120"/>
      <c r="D347" s="114"/>
      <c r="E347" s="148" t="str">
        <f>IFERROR(IF(D347="No CAS","",INDEX('DEQ Pollutant List'!$B$7:$B$611,MATCH('5. Pollutant Emissions - MB'!D347,'DEQ Pollutant List'!$A$7:$A$611,0))),"")</f>
        <v/>
      </c>
      <c r="F347" s="118"/>
      <c r="G347" s="166"/>
      <c r="H347" s="159"/>
      <c r="I347" s="159"/>
      <c r="J347" s="168"/>
      <c r="K347" s="84"/>
      <c r="L347" s="77" cm="1">
        <f t="array" ref="L347">IFERROR(IF(ISBLANK($B347),_xlfn.XLOOKUP($A347&amp;$C347,'4. TEUs &amp; Activities- MB'!$A$9:$A$194&amp;'4. TEUs &amp; Activities- MB'!$E$9:$E$194,'4. TEUs &amp; Activities- MB'!$V$9:$V$194),_xlfn.XLOOKUP($B347&amp;$C347,'4. TEUs &amp; Activities- MB'!$B$9:$B$194&amp;'4. TEUs &amp; Activities- MB'!$E$9:$E$194,'4. TEUs &amp; Activities- MB'!$V$9:$V$194))*$F347*IF(ISBLANK($G347),1,$G347)*IF(ISBLANK($H347),1,(1-$H347))*IF(ISBLANK($I347),1,(1-$I347))*IF(ISBLANK($J347),1,(1-$J347)),"REVIEW")</f>
        <v>0</v>
      </c>
      <c r="M347" s="76" cm="1">
        <f t="array" ref="M347">IFERROR(IF(ISBLANK($B347),_xlfn.XLOOKUP($A347&amp;$C347,'4. TEUs &amp; Activities- MB'!$A$9:$A$194&amp;'4. TEUs &amp; Activities- MB'!$E$9:$E$194,'4. TEUs &amp; Activities- MB'!$W$9:$W$194),_xlfn.XLOOKUP($B347&amp;$C347,'4. TEUs &amp; Activities- MB'!$B$9:$B$194&amp;'4. TEUs &amp; Activities- MB'!$E$9:$E$194,'4. TEUs &amp; Activities- MB'!$W$9:$W$194))*$F347*IF(ISBLANK($G347),1,$G347)*IF(ISBLANK($H347),1,(1-$H347))*IF(ISBLANK($I347),1,(1-$I347))*IF(ISBLANK($J347),1,(1-$J347)),"REVIEW")</f>
        <v>0</v>
      </c>
    </row>
    <row r="348" spans="1:13" x14ac:dyDescent="0.25">
      <c r="A348" s="77"/>
      <c r="B348" s="156"/>
      <c r="C348" s="120"/>
      <c r="D348" s="114"/>
      <c r="E348" s="148" t="str">
        <f>IFERROR(IF(D348="No CAS","",INDEX('DEQ Pollutant List'!$B$7:$B$611,MATCH('5. Pollutant Emissions - MB'!D348,'DEQ Pollutant List'!$A$7:$A$611,0))),"")</f>
        <v/>
      </c>
      <c r="F348" s="118"/>
      <c r="G348" s="166"/>
      <c r="H348" s="159"/>
      <c r="I348" s="159"/>
      <c r="J348" s="168"/>
      <c r="K348" s="84"/>
      <c r="L348" s="77" cm="1">
        <f t="array" ref="L348">IFERROR(IF(ISBLANK($B348),_xlfn.XLOOKUP($A348&amp;$C348,'4. TEUs &amp; Activities- MB'!$A$9:$A$194&amp;'4. TEUs &amp; Activities- MB'!$E$9:$E$194,'4. TEUs &amp; Activities- MB'!$V$9:$V$194),_xlfn.XLOOKUP($B348&amp;$C348,'4. TEUs &amp; Activities- MB'!$B$9:$B$194&amp;'4. TEUs &amp; Activities- MB'!$E$9:$E$194,'4. TEUs &amp; Activities- MB'!$V$9:$V$194))*$F348*IF(ISBLANK($G348),1,$G348)*IF(ISBLANK($H348),1,(1-$H348))*IF(ISBLANK($I348),1,(1-$I348))*IF(ISBLANK($J348),1,(1-$J348)),"REVIEW")</f>
        <v>0</v>
      </c>
      <c r="M348" s="76" cm="1">
        <f t="array" ref="M348">IFERROR(IF(ISBLANK($B348),_xlfn.XLOOKUP($A348&amp;$C348,'4. TEUs &amp; Activities- MB'!$A$9:$A$194&amp;'4. TEUs &amp; Activities- MB'!$E$9:$E$194,'4. TEUs &amp; Activities- MB'!$W$9:$W$194),_xlfn.XLOOKUP($B348&amp;$C348,'4. TEUs &amp; Activities- MB'!$B$9:$B$194&amp;'4. TEUs &amp; Activities- MB'!$E$9:$E$194,'4. TEUs &amp; Activities- MB'!$W$9:$W$194))*$F348*IF(ISBLANK($G348),1,$G348)*IF(ISBLANK($H348),1,(1-$H348))*IF(ISBLANK($I348),1,(1-$I348))*IF(ISBLANK($J348),1,(1-$J348)),"REVIEW")</f>
        <v>0</v>
      </c>
    </row>
    <row r="349" spans="1:13" x14ac:dyDescent="0.25">
      <c r="A349" s="77"/>
      <c r="B349" s="156"/>
      <c r="C349" s="120"/>
      <c r="D349" s="114"/>
      <c r="E349" s="148" t="str">
        <f>IFERROR(IF(D349="No CAS","",INDEX('DEQ Pollutant List'!$B$7:$B$611,MATCH('5. Pollutant Emissions - MB'!D349,'DEQ Pollutant List'!$A$7:$A$611,0))),"")</f>
        <v/>
      </c>
      <c r="F349" s="118"/>
      <c r="G349" s="166"/>
      <c r="H349" s="159"/>
      <c r="I349" s="159"/>
      <c r="J349" s="168"/>
      <c r="K349" s="84"/>
      <c r="L349" s="77" cm="1">
        <f t="array" ref="L349">IFERROR(IF(ISBLANK($B349),_xlfn.XLOOKUP($A349&amp;$C349,'4. TEUs &amp; Activities- MB'!$A$9:$A$194&amp;'4. TEUs &amp; Activities- MB'!$E$9:$E$194,'4. TEUs &amp; Activities- MB'!$V$9:$V$194),_xlfn.XLOOKUP($B349&amp;$C349,'4. TEUs &amp; Activities- MB'!$B$9:$B$194&amp;'4. TEUs &amp; Activities- MB'!$E$9:$E$194,'4. TEUs &amp; Activities- MB'!$V$9:$V$194))*$F349*IF(ISBLANK($G349),1,$G349)*IF(ISBLANK($H349),1,(1-$H349))*IF(ISBLANK($I349),1,(1-$I349))*IF(ISBLANK($J349),1,(1-$J349)),"REVIEW")</f>
        <v>0</v>
      </c>
      <c r="M349" s="76" cm="1">
        <f t="array" ref="M349">IFERROR(IF(ISBLANK($B349),_xlfn.XLOOKUP($A349&amp;$C349,'4. TEUs &amp; Activities- MB'!$A$9:$A$194&amp;'4. TEUs &amp; Activities- MB'!$E$9:$E$194,'4. TEUs &amp; Activities- MB'!$W$9:$W$194),_xlfn.XLOOKUP($B349&amp;$C349,'4. TEUs &amp; Activities- MB'!$B$9:$B$194&amp;'4. TEUs &amp; Activities- MB'!$E$9:$E$194,'4. TEUs &amp; Activities- MB'!$W$9:$W$194))*$F349*IF(ISBLANK($G349),1,$G349)*IF(ISBLANK($H349),1,(1-$H349))*IF(ISBLANK($I349),1,(1-$I349))*IF(ISBLANK($J349),1,(1-$J349)),"REVIEW")</f>
        <v>0</v>
      </c>
    </row>
    <row r="350" spans="1:13" x14ac:dyDescent="0.25">
      <c r="A350" s="77"/>
      <c r="B350" s="156"/>
      <c r="C350" s="120"/>
      <c r="D350" s="114"/>
      <c r="E350" s="148" t="str">
        <f>IFERROR(IF(D350="No CAS","",INDEX('DEQ Pollutant List'!$B$7:$B$611,MATCH('5. Pollutant Emissions - MB'!D350,'DEQ Pollutant List'!$A$7:$A$611,0))),"")</f>
        <v/>
      </c>
      <c r="F350" s="118"/>
      <c r="G350" s="166"/>
      <c r="H350" s="159"/>
      <c r="I350" s="159"/>
      <c r="J350" s="168"/>
      <c r="K350" s="84"/>
      <c r="L350" s="77" cm="1">
        <f t="array" ref="L350">IFERROR(IF(ISBLANK($B350),_xlfn.XLOOKUP($A350&amp;$C350,'4. TEUs &amp; Activities- MB'!$A$9:$A$194&amp;'4. TEUs &amp; Activities- MB'!$E$9:$E$194,'4. TEUs &amp; Activities- MB'!$V$9:$V$194),_xlfn.XLOOKUP($B350&amp;$C350,'4. TEUs &amp; Activities- MB'!$B$9:$B$194&amp;'4. TEUs &amp; Activities- MB'!$E$9:$E$194,'4. TEUs &amp; Activities- MB'!$V$9:$V$194))*$F350*IF(ISBLANK($G350),1,$G350)*IF(ISBLANK($H350),1,(1-$H350))*IF(ISBLANK($I350),1,(1-$I350))*IF(ISBLANK($J350),1,(1-$J350)),"REVIEW")</f>
        <v>0</v>
      </c>
      <c r="M350" s="76" cm="1">
        <f t="array" ref="M350">IFERROR(IF(ISBLANK($B350),_xlfn.XLOOKUP($A350&amp;$C350,'4. TEUs &amp; Activities- MB'!$A$9:$A$194&amp;'4. TEUs &amp; Activities- MB'!$E$9:$E$194,'4. TEUs &amp; Activities- MB'!$W$9:$W$194),_xlfn.XLOOKUP($B350&amp;$C350,'4. TEUs &amp; Activities- MB'!$B$9:$B$194&amp;'4. TEUs &amp; Activities- MB'!$E$9:$E$194,'4. TEUs &amp; Activities- MB'!$W$9:$W$194))*$F350*IF(ISBLANK($G350),1,$G350)*IF(ISBLANK($H350),1,(1-$H350))*IF(ISBLANK($I350),1,(1-$I350))*IF(ISBLANK($J350),1,(1-$J350)),"REVIEW")</f>
        <v>0</v>
      </c>
    </row>
    <row r="351" spans="1:13" x14ac:dyDescent="0.25">
      <c r="A351" s="77"/>
      <c r="B351" s="156"/>
      <c r="C351" s="120"/>
      <c r="D351" s="114"/>
      <c r="E351" s="148" t="str">
        <f>IFERROR(IF(D351="No CAS","",INDEX('DEQ Pollutant List'!$B$7:$B$611,MATCH('5. Pollutant Emissions - MB'!D351,'DEQ Pollutant List'!$A$7:$A$611,0))),"")</f>
        <v/>
      </c>
      <c r="F351" s="118"/>
      <c r="G351" s="166"/>
      <c r="H351" s="159"/>
      <c r="I351" s="159"/>
      <c r="J351" s="168"/>
      <c r="K351" s="84"/>
      <c r="L351" s="77" cm="1">
        <f t="array" ref="L351">IFERROR(IF(ISBLANK($B351),_xlfn.XLOOKUP($A351&amp;$C351,'4. TEUs &amp; Activities- MB'!$A$9:$A$194&amp;'4. TEUs &amp; Activities- MB'!$E$9:$E$194,'4. TEUs &amp; Activities- MB'!$V$9:$V$194),_xlfn.XLOOKUP($B351&amp;$C351,'4. TEUs &amp; Activities- MB'!$B$9:$B$194&amp;'4. TEUs &amp; Activities- MB'!$E$9:$E$194,'4. TEUs &amp; Activities- MB'!$V$9:$V$194))*$F351*IF(ISBLANK($G351),1,$G351)*IF(ISBLANK($H351),1,(1-$H351))*IF(ISBLANK($I351),1,(1-$I351))*IF(ISBLANK($J351),1,(1-$J351)),"REVIEW")</f>
        <v>0</v>
      </c>
      <c r="M351" s="76" cm="1">
        <f t="array" ref="M351">IFERROR(IF(ISBLANK($B351),_xlfn.XLOOKUP($A351&amp;$C351,'4. TEUs &amp; Activities- MB'!$A$9:$A$194&amp;'4. TEUs &amp; Activities- MB'!$E$9:$E$194,'4. TEUs &amp; Activities- MB'!$W$9:$W$194),_xlfn.XLOOKUP($B351&amp;$C351,'4. TEUs &amp; Activities- MB'!$B$9:$B$194&amp;'4. TEUs &amp; Activities- MB'!$E$9:$E$194,'4. TEUs &amp; Activities- MB'!$W$9:$W$194))*$F351*IF(ISBLANK($G351),1,$G351)*IF(ISBLANK($H351),1,(1-$H351))*IF(ISBLANK($I351),1,(1-$I351))*IF(ISBLANK($J351),1,(1-$J351)),"REVIEW")</f>
        <v>0</v>
      </c>
    </row>
    <row r="352" spans="1:13" x14ac:dyDescent="0.25">
      <c r="A352" s="77"/>
      <c r="B352" s="156"/>
      <c r="C352" s="120"/>
      <c r="D352" s="114"/>
      <c r="E352" s="148" t="str">
        <f>IFERROR(IF(D352="No CAS","",INDEX('DEQ Pollutant List'!$B$7:$B$611,MATCH('5. Pollutant Emissions - MB'!D352,'DEQ Pollutant List'!$A$7:$A$611,0))),"")</f>
        <v/>
      </c>
      <c r="F352" s="118"/>
      <c r="G352" s="166"/>
      <c r="H352" s="159"/>
      <c r="I352" s="159"/>
      <c r="J352" s="168"/>
      <c r="K352" s="84"/>
      <c r="L352" s="77" cm="1">
        <f t="array" ref="L352">IFERROR(IF(ISBLANK($B352),_xlfn.XLOOKUP($A352&amp;$C352,'4. TEUs &amp; Activities- MB'!$A$9:$A$194&amp;'4. TEUs &amp; Activities- MB'!$E$9:$E$194,'4. TEUs &amp; Activities- MB'!$V$9:$V$194),_xlfn.XLOOKUP($B352&amp;$C352,'4. TEUs &amp; Activities- MB'!$B$9:$B$194&amp;'4. TEUs &amp; Activities- MB'!$E$9:$E$194,'4. TEUs &amp; Activities- MB'!$V$9:$V$194))*$F352*IF(ISBLANK($G352),1,$G352)*IF(ISBLANK($H352),1,(1-$H352))*IF(ISBLANK($I352),1,(1-$I352))*IF(ISBLANK($J352),1,(1-$J352)),"REVIEW")</f>
        <v>0</v>
      </c>
      <c r="M352" s="76" cm="1">
        <f t="array" ref="M352">IFERROR(IF(ISBLANK($B352),_xlfn.XLOOKUP($A352&amp;$C352,'4. TEUs &amp; Activities- MB'!$A$9:$A$194&amp;'4. TEUs &amp; Activities- MB'!$E$9:$E$194,'4. TEUs &amp; Activities- MB'!$W$9:$W$194),_xlfn.XLOOKUP($B352&amp;$C352,'4. TEUs &amp; Activities- MB'!$B$9:$B$194&amp;'4. TEUs &amp; Activities- MB'!$E$9:$E$194,'4. TEUs &amp; Activities- MB'!$W$9:$W$194))*$F352*IF(ISBLANK($G352),1,$G352)*IF(ISBLANK($H352),1,(1-$H352))*IF(ISBLANK($I352),1,(1-$I352))*IF(ISBLANK($J352),1,(1-$J352)),"REVIEW")</f>
        <v>0</v>
      </c>
    </row>
    <row r="353" spans="1:13" x14ac:dyDescent="0.25">
      <c r="A353" s="77"/>
      <c r="B353" s="156"/>
      <c r="C353" s="120"/>
      <c r="D353" s="114"/>
      <c r="E353" s="148" t="str">
        <f>IFERROR(IF(D353="No CAS","",INDEX('DEQ Pollutant List'!$B$7:$B$611,MATCH('5. Pollutant Emissions - MB'!D353,'DEQ Pollutant List'!$A$7:$A$611,0))),"")</f>
        <v/>
      </c>
      <c r="F353" s="118"/>
      <c r="G353" s="166"/>
      <c r="H353" s="159"/>
      <c r="I353" s="159"/>
      <c r="J353" s="168"/>
      <c r="K353" s="84"/>
      <c r="L353" s="77" cm="1">
        <f t="array" ref="L353">IFERROR(IF(ISBLANK($B353),_xlfn.XLOOKUP($A353&amp;$C353,'4. TEUs &amp; Activities- MB'!$A$9:$A$194&amp;'4. TEUs &amp; Activities- MB'!$E$9:$E$194,'4. TEUs &amp; Activities- MB'!$V$9:$V$194),_xlfn.XLOOKUP($B353&amp;$C353,'4. TEUs &amp; Activities- MB'!$B$9:$B$194&amp;'4. TEUs &amp; Activities- MB'!$E$9:$E$194,'4. TEUs &amp; Activities- MB'!$V$9:$V$194))*$F353*IF(ISBLANK($G353),1,$G353)*IF(ISBLANK($H353),1,(1-$H353))*IF(ISBLANK($I353),1,(1-$I353))*IF(ISBLANK($J353),1,(1-$J353)),"REVIEW")</f>
        <v>0</v>
      </c>
      <c r="M353" s="76" cm="1">
        <f t="array" ref="M353">IFERROR(IF(ISBLANK($B353),_xlfn.XLOOKUP($A353&amp;$C353,'4. TEUs &amp; Activities- MB'!$A$9:$A$194&amp;'4. TEUs &amp; Activities- MB'!$E$9:$E$194,'4. TEUs &amp; Activities- MB'!$W$9:$W$194),_xlfn.XLOOKUP($B353&amp;$C353,'4. TEUs &amp; Activities- MB'!$B$9:$B$194&amp;'4. TEUs &amp; Activities- MB'!$E$9:$E$194,'4. TEUs &amp; Activities- MB'!$W$9:$W$194))*$F353*IF(ISBLANK($G353),1,$G353)*IF(ISBLANK($H353),1,(1-$H353))*IF(ISBLANK($I353),1,(1-$I353))*IF(ISBLANK($J353),1,(1-$J353)),"REVIEW")</f>
        <v>0</v>
      </c>
    </row>
    <row r="354" spans="1:13" x14ac:dyDescent="0.25">
      <c r="A354" s="77"/>
      <c r="B354" s="156"/>
      <c r="C354" s="120"/>
      <c r="D354" s="114"/>
      <c r="E354" s="148" t="str">
        <f>IFERROR(IF(D354="No CAS","",INDEX('DEQ Pollutant List'!$B$7:$B$611,MATCH('5. Pollutant Emissions - MB'!D354,'DEQ Pollutant List'!$A$7:$A$611,0))),"")</f>
        <v/>
      </c>
      <c r="F354" s="118"/>
      <c r="G354" s="166"/>
      <c r="H354" s="159"/>
      <c r="I354" s="159"/>
      <c r="J354" s="168"/>
      <c r="K354" s="84"/>
      <c r="L354" s="77" cm="1">
        <f t="array" ref="L354">IFERROR(IF(ISBLANK($B354),_xlfn.XLOOKUP($A354&amp;$C354,'4. TEUs &amp; Activities- MB'!$A$9:$A$194&amp;'4. TEUs &amp; Activities- MB'!$E$9:$E$194,'4. TEUs &amp; Activities- MB'!$V$9:$V$194),_xlfn.XLOOKUP($B354&amp;$C354,'4. TEUs &amp; Activities- MB'!$B$9:$B$194&amp;'4. TEUs &amp; Activities- MB'!$E$9:$E$194,'4. TEUs &amp; Activities- MB'!$V$9:$V$194))*$F354*IF(ISBLANK($G354),1,$G354)*IF(ISBLANK($H354),1,(1-$H354))*IF(ISBLANK($I354),1,(1-$I354))*IF(ISBLANK($J354),1,(1-$J354)),"REVIEW")</f>
        <v>0</v>
      </c>
      <c r="M354" s="76" cm="1">
        <f t="array" ref="M354">IFERROR(IF(ISBLANK($B354),_xlfn.XLOOKUP($A354&amp;$C354,'4. TEUs &amp; Activities- MB'!$A$9:$A$194&amp;'4. TEUs &amp; Activities- MB'!$E$9:$E$194,'4. TEUs &amp; Activities- MB'!$W$9:$W$194),_xlfn.XLOOKUP($B354&amp;$C354,'4. TEUs &amp; Activities- MB'!$B$9:$B$194&amp;'4. TEUs &amp; Activities- MB'!$E$9:$E$194,'4. TEUs &amp; Activities- MB'!$W$9:$W$194))*$F354*IF(ISBLANK($G354),1,$G354)*IF(ISBLANK($H354),1,(1-$H354))*IF(ISBLANK($I354),1,(1-$I354))*IF(ISBLANK($J354),1,(1-$J354)),"REVIEW")</f>
        <v>0</v>
      </c>
    </row>
    <row r="355" spans="1:13" x14ac:dyDescent="0.25">
      <c r="A355" s="77"/>
      <c r="B355" s="156"/>
      <c r="C355" s="120"/>
      <c r="D355" s="114"/>
      <c r="E355" s="148" t="str">
        <f>IFERROR(IF(D355="No CAS","",INDEX('DEQ Pollutant List'!$B$7:$B$611,MATCH('5. Pollutant Emissions - MB'!D355,'DEQ Pollutant List'!$A$7:$A$611,0))),"")</f>
        <v/>
      </c>
      <c r="F355" s="118"/>
      <c r="G355" s="166"/>
      <c r="H355" s="159"/>
      <c r="I355" s="159"/>
      <c r="J355" s="168"/>
      <c r="K355" s="84"/>
      <c r="L355" s="77" cm="1">
        <f t="array" ref="L355">IFERROR(IF(ISBLANK($B355),_xlfn.XLOOKUP($A355&amp;$C355,'4. TEUs &amp; Activities- MB'!$A$9:$A$194&amp;'4. TEUs &amp; Activities- MB'!$E$9:$E$194,'4. TEUs &amp; Activities- MB'!$V$9:$V$194),_xlfn.XLOOKUP($B355&amp;$C355,'4. TEUs &amp; Activities- MB'!$B$9:$B$194&amp;'4. TEUs &amp; Activities- MB'!$E$9:$E$194,'4. TEUs &amp; Activities- MB'!$V$9:$V$194))*$F355*IF(ISBLANK($G355),1,$G355)*IF(ISBLANK($H355),1,(1-$H355))*IF(ISBLANK($I355),1,(1-$I355))*IF(ISBLANK($J355),1,(1-$J355)),"REVIEW")</f>
        <v>0</v>
      </c>
      <c r="M355" s="76" cm="1">
        <f t="array" ref="M355">IFERROR(IF(ISBLANK($B355),_xlfn.XLOOKUP($A355&amp;$C355,'4. TEUs &amp; Activities- MB'!$A$9:$A$194&amp;'4. TEUs &amp; Activities- MB'!$E$9:$E$194,'4. TEUs &amp; Activities- MB'!$W$9:$W$194),_xlfn.XLOOKUP($B355&amp;$C355,'4. TEUs &amp; Activities- MB'!$B$9:$B$194&amp;'4. TEUs &amp; Activities- MB'!$E$9:$E$194,'4. TEUs &amp; Activities- MB'!$W$9:$W$194))*$F355*IF(ISBLANK($G355),1,$G355)*IF(ISBLANK($H355),1,(1-$H355))*IF(ISBLANK($I355),1,(1-$I355))*IF(ISBLANK($J355),1,(1-$J355)),"REVIEW")</f>
        <v>0</v>
      </c>
    </row>
    <row r="356" spans="1:13" x14ac:dyDescent="0.25">
      <c r="A356" s="77"/>
      <c r="B356" s="156"/>
      <c r="C356" s="120"/>
      <c r="D356" s="114"/>
      <c r="E356" s="148" t="str">
        <f>IFERROR(IF(D356="No CAS","",INDEX('DEQ Pollutant List'!$B$7:$B$611,MATCH('5. Pollutant Emissions - MB'!D356,'DEQ Pollutant List'!$A$7:$A$611,0))),"")</f>
        <v/>
      </c>
      <c r="F356" s="118"/>
      <c r="G356" s="166"/>
      <c r="H356" s="159"/>
      <c r="I356" s="159"/>
      <c r="J356" s="168"/>
      <c r="K356" s="84"/>
      <c r="L356" s="77" cm="1">
        <f t="array" ref="L356">IFERROR(IF(ISBLANK($B356),_xlfn.XLOOKUP($A356&amp;$C356,'4. TEUs &amp; Activities- MB'!$A$9:$A$194&amp;'4. TEUs &amp; Activities- MB'!$E$9:$E$194,'4. TEUs &amp; Activities- MB'!$V$9:$V$194),_xlfn.XLOOKUP($B356&amp;$C356,'4. TEUs &amp; Activities- MB'!$B$9:$B$194&amp;'4. TEUs &amp; Activities- MB'!$E$9:$E$194,'4. TEUs &amp; Activities- MB'!$V$9:$V$194))*$F356*IF(ISBLANK($G356),1,$G356)*IF(ISBLANK($H356),1,(1-$H356))*IF(ISBLANK($I356),1,(1-$I356))*IF(ISBLANK($J356),1,(1-$J356)),"REVIEW")</f>
        <v>0</v>
      </c>
      <c r="M356" s="76" cm="1">
        <f t="array" ref="M356">IFERROR(IF(ISBLANK($B356),_xlfn.XLOOKUP($A356&amp;$C356,'4. TEUs &amp; Activities- MB'!$A$9:$A$194&amp;'4. TEUs &amp; Activities- MB'!$E$9:$E$194,'4. TEUs &amp; Activities- MB'!$W$9:$W$194),_xlfn.XLOOKUP($B356&amp;$C356,'4. TEUs &amp; Activities- MB'!$B$9:$B$194&amp;'4. TEUs &amp; Activities- MB'!$E$9:$E$194,'4. TEUs &amp; Activities- MB'!$W$9:$W$194))*$F356*IF(ISBLANK($G356),1,$G356)*IF(ISBLANK($H356),1,(1-$H356))*IF(ISBLANK($I356),1,(1-$I356))*IF(ISBLANK($J356),1,(1-$J356)),"REVIEW")</f>
        <v>0</v>
      </c>
    </row>
    <row r="357" spans="1:13" x14ac:dyDescent="0.25">
      <c r="A357" s="77"/>
      <c r="B357" s="156"/>
      <c r="C357" s="120"/>
      <c r="D357" s="114"/>
      <c r="E357" s="148" t="str">
        <f>IFERROR(IF(D357="No CAS","",INDEX('DEQ Pollutant List'!$B$7:$B$611,MATCH('5. Pollutant Emissions - MB'!D357,'DEQ Pollutant List'!$A$7:$A$611,0))),"")</f>
        <v/>
      </c>
      <c r="F357" s="118"/>
      <c r="G357" s="166"/>
      <c r="H357" s="159"/>
      <c r="I357" s="159"/>
      <c r="J357" s="168"/>
      <c r="K357" s="84"/>
      <c r="L357" s="77" cm="1">
        <f t="array" ref="L357">IFERROR(IF(ISBLANK($B357),_xlfn.XLOOKUP($A357&amp;$C357,'4. TEUs &amp; Activities- MB'!$A$9:$A$194&amp;'4. TEUs &amp; Activities- MB'!$E$9:$E$194,'4. TEUs &amp; Activities- MB'!$V$9:$V$194),_xlfn.XLOOKUP($B357&amp;$C357,'4. TEUs &amp; Activities- MB'!$B$9:$B$194&amp;'4. TEUs &amp; Activities- MB'!$E$9:$E$194,'4. TEUs &amp; Activities- MB'!$V$9:$V$194))*$F357*IF(ISBLANK($G357),1,$G357)*IF(ISBLANK($H357),1,(1-$H357))*IF(ISBLANK($I357),1,(1-$I357))*IF(ISBLANK($J357),1,(1-$J357)),"REVIEW")</f>
        <v>0</v>
      </c>
      <c r="M357" s="76" cm="1">
        <f t="array" ref="M357">IFERROR(IF(ISBLANK($B357),_xlfn.XLOOKUP($A357&amp;$C357,'4. TEUs &amp; Activities- MB'!$A$9:$A$194&amp;'4. TEUs &amp; Activities- MB'!$E$9:$E$194,'4. TEUs &amp; Activities- MB'!$W$9:$W$194),_xlfn.XLOOKUP($B357&amp;$C357,'4. TEUs &amp; Activities- MB'!$B$9:$B$194&amp;'4. TEUs &amp; Activities- MB'!$E$9:$E$194,'4. TEUs &amp; Activities- MB'!$W$9:$W$194))*$F357*IF(ISBLANK($G357),1,$G357)*IF(ISBLANK($H357),1,(1-$H357))*IF(ISBLANK($I357),1,(1-$I357))*IF(ISBLANK($J357),1,(1-$J357)),"REVIEW")</f>
        <v>0</v>
      </c>
    </row>
    <row r="358" spans="1:13" x14ac:dyDescent="0.25">
      <c r="A358" s="77"/>
      <c r="B358" s="156"/>
      <c r="C358" s="120"/>
      <c r="D358" s="114"/>
      <c r="E358" s="148" t="str">
        <f>IFERROR(IF(D358="No CAS","",INDEX('DEQ Pollutant List'!$B$7:$B$611,MATCH('5. Pollutant Emissions - MB'!D358,'DEQ Pollutant List'!$A$7:$A$611,0))),"")</f>
        <v/>
      </c>
      <c r="F358" s="118"/>
      <c r="G358" s="166"/>
      <c r="H358" s="159"/>
      <c r="I358" s="159"/>
      <c r="J358" s="168"/>
      <c r="K358" s="84"/>
      <c r="L358" s="77" cm="1">
        <f t="array" ref="L358">IFERROR(IF(ISBLANK($B358),_xlfn.XLOOKUP($A358&amp;$C358,'4. TEUs &amp; Activities- MB'!$A$9:$A$194&amp;'4. TEUs &amp; Activities- MB'!$E$9:$E$194,'4. TEUs &amp; Activities- MB'!$V$9:$V$194),_xlfn.XLOOKUP($B358&amp;$C358,'4. TEUs &amp; Activities- MB'!$B$9:$B$194&amp;'4. TEUs &amp; Activities- MB'!$E$9:$E$194,'4. TEUs &amp; Activities- MB'!$V$9:$V$194))*$F358*IF(ISBLANK($G358),1,$G358)*IF(ISBLANK($H358),1,(1-$H358))*IF(ISBLANK($I358),1,(1-$I358))*IF(ISBLANK($J358),1,(1-$J358)),"REVIEW")</f>
        <v>0</v>
      </c>
      <c r="M358" s="76" cm="1">
        <f t="array" ref="M358">IFERROR(IF(ISBLANK($B358),_xlfn.XLOOKUP($A358&amp;$C358,'4. TEUs &amp; Activities- MB'!$A$9:$A$194&amp;'4. TEUs &amp; Activities- MB'!$E$9:$E$194,'4. TEUs &amp; Activities- MB'!$W$9:$W$194),_xlfn.XLOOKUP($B358&amp;$C358,'4. TEUs &amp; Activities- MB'!$B$9:$B$194&amp;'4. TEUs &amp; Activities- MB'!$E$9:$E$194,'4. TEUs &amp; Activities- MB'!$W$9:$W$194))*$F358*IF(ISBLANK($G358),1,$G358)*IF(ISBLANK($H358),1,(1-$H358))*IF(ISBLANK($I358),1,(1-$I358))*IF(ISBLANK($J358),1,(1-$J358)),"REVIEW")</f>
        <v>0</v>
      </c>
    </row>
    <row r="359" spans="1:13" x14ac:dyDescent="0.25">
      <c r="A359" s="77"/>
      <c r="B359" s="156"/>
      <c r="C359" s="120"/>
      <c r="D359" s="114"/>
      <c r="E359" s="148" t="str">
        <f>IFERROR(IF(D359="No CAS","",INDEX('DEQ Pollutant List'!$B$7:$B$611,MATCH('5. Pollutant Emissions - MB'!D359,'DEQ Pollutant List'!$A$7:$A$611,0))),"")</f>
        <v/>
      </c>
      <c r="F359" s="118"/>
      <c r="G359" s="166"/>
      <c r="H359" s="159"/>
      <c r="I359" s="159"/>
      <c r="J359" s="168"/>
      <c r="K359" s="84"/>
      <c r="L359" s="77" cm="1">
        <f t="array" ref="L359">IFERROR(IF(ISBLANK($B359),_xlfn.XLOOKUP($A359&amp;$C359,'4. TEUs &amp; Activities- MB'!$A$9:$A$194&amp;'4. TEUs &amp; Activities- MB'!$E$9:$E$194,'4. TEUs &amp; Activities- MB'!$V$9:$V$194),_xlfn.XLOOKUP($B359&amp;$C359,'4. TEUs &amp; Activities- MB'!$B$9:$B$194&amp;'4. TEUs &amp; Activities- MB'!$E$9:$E$194,'4. TEUs &amp; Activities- MB'!$V$9:$V$194))*$F359*IF(ISBLANK($G359),1,$G359)*IF(ISBLANK($H359),1,(1-$H359))*IF(ISBLANK($I359),1,(1-$I359))*IF(ISBLANK($J359),1,(1-$J359)),"REVIEW")</f>
        <v>0</v>
      </c>
      <c r="M359" s="76" cm="1">
        <f t="array" ref="M359">IFERROR(IF(ISBLANK($B359),_xlfn.XLOOKUP($A359&amp;$C359,'4. TEUs &amp; Activities- MB'!$A$9:$A$194&amp;'4. TEUs &amp; Activities- MB'!$E$9:$E$194,'4. TEUs &amp; Activities- MB'!$W$9:$W$194),_xlfn.XLOOKUP($B359&amp;$C359,'4. TEUs &amp; Activities- MB'!$B$9:$B$194&amp;'4. TEUs &amp; Activities- MB'!$E$9:$E$194,'4. TEUs &amp; Activities- MB'!$W$9:$W$194))*$F359*IF(ISBLANK($G359),1,$G359)*IF(ISBLANK($H359),1,(1-$H359))*IF(ISBLANK($I359),1,(1-$I359))*IF(ISBLANK($J359),1,(1-$J359)),"REVIEW")</f>
        <v>0</v>
      </c>
    </row>
    <row r="360" spans="1:13" x14ac:dyDescent="0.25">
      <c r="A360" s="77"/>
      <c r="B360" s="156"/>
      <c r="C360" s="120"/>
      <c r="D360" s="114"/>
      <c r="E360" s="148" t="str">
        <f>IFERROR(IF(D360="No CAS","",INDEX('DEQ Pollutant List'!$B$7:$B$611,MATCH('5. Pollutant Emissions - MB'!D360,'DEQ Pollutant List'!$A$7:$A$611,0))),"")</f>
        <v/>
      </c>
      <c r="F360" s="118"/>
      <c r="G360" s="166"/>
      <c r="H360" s="159"/>
      <c r="I360" s="159"/>
      <c r="J360" s="168"/>
      <c r="K360" s="84"/>
      <c r="L360" s="77" cm="1">
        <f t="array" ref="L360">IFERROR(IF(ISBLANK($B360),_xlfn.XLOOKUP($A360&amp;$C360,'4. TEUs &amp; Activities- MB'!$A$9:$A$194&amp;'4. TEUs &amp; Activities- MB'!$E$9:$E$194,'4. TEUs &amp; Activities- MB'!$V$9:$V$194),_xlfn.XLOOKUP($B360&amp;$C360,'4. TEUs &amp; Activities- MB'!$B$9:$B$194&amp;'4. TEUs &amp; Activities- MB'!$E$9:$E$194,'4. TEUs &amp; Activities- MB'!$V$9:$V$194))*$F360*IF(ISBLANK($G360),1,$G360)*IF(ISBLANK($H360),1,(1-$H360))*IF(ISBLANK($I360),1,(1-$I360))*IF(ISBLANK($J360),1,(1-$J360)),"REVIEW")</f>
        <v>0</v>
      </c>
      <c r="M360" s="76" cm="1">
        <f t="array" ref="M360">IFERROR(IF(ISBLANK($B360),_xlfn.XLOOKUP($A360&amp;$C360,'4. TEUs &amp; Activities- MB'!$A$9:$A$194&amp;'4. TEUs &amp; Activities- MB'!$E$9:$E$194,'4. TEUs &amp; Activities- MB'!$W$9:$W$194),_xlfn.XLOOKUP($B360&amp;$C360,'4. TEUs &amp; Activities- MB'!$B$9:$B$194&amp;'4. TEUs &amp; Activities- MB'!$E$9:$E$194,'4. TEUs &amp; Activities- MB'!$W$9:$W$194))*$F360*IF(ISBLANK($G360),1,$G360)*IF(ISBLANK($H360),1,(1-$H360))*IF(ISBLANK($I360),1,(1-$I360))*IF(ISBLANK($J360),1,(1-$J360)),"REVIEW")</f>
        <v>0</v>
      </c>
    </row>
    <row r="361" spans="1:13" x14ac:dyDescent="0.25">
      <c r="A361" s="77"/>
      <c r="B361" s="156"/>
      <c r="C361" s="120"/>
      <c r="D361" s="114"/>
      <c r="E361" s="148" t="str">
        <f>IFERROR(IF(D361="No CAS","",INDEX('DEQ Pollutant List'!$B$7:$B$611,MATCH('5. Pollutant Emissions - MB'!D361,'DEQ Pollutant List'!$A$7:$A$611,0))),"")</f>
        <v/>
      </c>
      <c r="F361" s="118"/>
      <c r="G361" s="166"/>
      <c r="H361" s="159"/>
      <c r="I361" s="159"/>
      <c r="J361" s="168"/>
      <c r="K361" s="84"/>
      <c r="L361" s="77" cm="1">
        <f t="array" ref="L361">IFERROR(IF(ISBLANK($B361),_xlfn.XLOOKUP($A361&amp;$C361,'4. TEUs &amp; Activities- MB'!$A$9:$A$194&amp;'4. TEUs &amp; Activities- MB'!$E$9:$E$194,'4. TEUs &amp; Activities- MB'!$V$9:$V$194),_xlfn.XLOOKUP($B361&amp;$C361,'4. TEUs &amp; Activities- MB'!$B$9:$B$194&amp;'4. TEUs &amp; Activities- MB'!$E$9:$E$194,'4. TEUs &amp; Activities- MB'!$V$9:$V$194))*$F361*IF(ISBLANK($G361),1,$G361)*IF(ISBLANK($H361),1,(1-$H361))*IF(ISBLANK($I361),1,(1-$I361))*IF(ISBLANK($J361),1,(1-$J361)),"REVIEW")</f>
        <v>0</v>
      </c>
      <c r="M361" s="76" cm="1">
        <f t="array" ref="M361">IFERROR(IF(ISBLANK($B361),_xlfn.XLOOKUP($A361&amp;$C361,'4. TEUs &amp; Activities- MB'!$A$9:$A$194&amp;'4. TEUs &amp; Activities- MB'!$E$9:$E$194,'4. TEUs &amp; Activities- MB'!$W$9:$W$194),_xlfn.XLOOKUP($B361&amp;$C361,'4. TEUs &amp; Activities- MB'!$B$9:$B$194&amp;'4. TEUs &amp; Activities- MB'!$E$9:$E$194,'4. TEUs &amp; Activities- MB'!$W$9:$W$194))*$F361*IF(ISBLANK($G361),1,$G361)*IF(ISBLANK($H361),1,(1-$H361))*IF(ISBLANK($I361),1,(1-$I361))*IF(ISBLANK($J361),1,(1-$J361)),"REVIEW")</f>
        <v>0</v>
      </c>
    </row>
    <row r="362" spans="1:13" x14ac:dyDescent="0.25">
      <c r="A362" s="77"/>
      <c r="B362" s="156"/>
      <c r="C362" s="120"/>
      <c r="D362" s="114"/>
      <c r="E362" s="148" t="str">
        <f>IFERROR(IF(D362="No CAS","",INDEX('DEQ Pollutant List'!$B$7:$B$611,MATCH('5. Pollutant Emissions - MB'!D362,'DEQ Pollutant List'!$A$7:$A$611,0))),"")</f>
        <v/>
      </c>
      <c r="F362" s="118"/>
      <c r="G362" s="166"/>
      <c r="H362" s="159"/>
      <c r="I362" s="159"/>
      <c r="J362" s="168"/>
      <c r="K362" s="84"/>
      <c r="L362" s="77" cm="1">
        <f t="array" ref="L362">IFERROR(IF(ISBLANK($B362),_xlfn.XLOOKUP($A362&amp;$C362,'4. TEUs &amp; Activities- MB'!$A$9:$A$194&amp;'4. TEUs &amp; Activities- MB'!$E$9:$E$194,'4. TEUs &amp; Activities- MB'!$V$9:$V$194),_xlfn.XLOOKUP($B362&amp;$C362,'4. TEUs &amp; Activities- MB'!$B$9:$B$194&amp;'4. TEUs &amp; Activities- MB'!$E$9:$E$194,'4. TEUs &amp; Activities- MB'!$V$9:$V$194))*$F362*IF(ISBLANK($G362),1,$G362)*IF(ISBLANK($H362),1,(1-$H362))*IF(ISBLANK($I362),1,(1-$I362))*IF(ISBLANK($J362),1,(1-$J362)),"REVIEW")</f>
        <v>0</v>
      </c>
      <c r="M362" s="76" cm="1">
        <f t="array" ref="M362">IFERROR(IF(ISBLANK($B362),_xlfn.XLOOKUP($A362&amp;$C362,'4. TEUs &amp; Activities- MB'!$A$9:$A$194&amp;'4. TEUs &amp; Activities- MB'!$E$9:$E$194,'4. TEUs &amp; Activities- MB'!$W$9:$W$194),_xlfn.XLOOKUP($B362&amp;$C362,'4. TEUs &amp; Activities- MB'!$B$9:$B$194&amp;'4. TEUs &amp; Activities- MB'!$E$9:$E$194,'4. TEUs &amp; Activities- MB'!$W$9:$W$194))*$F362*IF(ISBLANK($G362),1,$G362)*IF(ISBLANK($H362),1,(1-$H362))*IF(ISBLANK($I362),1,(1-$I362))*IF(ISBLANK($J362),1,(1-$J362)),"REVIEW")</f>
        <v>0</v>
      </c>
    </row>
    <row r="363" spans="1:13" x14ac:dyDescent="0.25">
      <c r="A363" s="77"/>
      <c r="B363" s="156"/>
      <c r="C363" s="120"/>
      <c r="D363" s="114"/>
      <c r="E363" s="148" t="str">
        <f>IFERROR(IF(D363="No CAS","",INDEX('DEQ Pollutant List'!$B$7:$B$611,MATCH('5. Pollutant Emissions - MB'!D363,'DEQ Pollutant List'!$A$7:$A$611,0))),"")</f>
        <v/>
      </c>
      <c r="F363" s="118"/>
      <c r="G363" s="166"/>
      <c r="H363" s="159"/>
      <c r="I363" s="159"/>
      <c r="J363" s="168"/>
      <c r="K363" s="84"/>
      <c r="L363" s="77" cm="1">
        <f t="array" ref="L363">IFERROR(IF(ISBLANK($B363),_xlfn.XLOOKUP($A363&amp;$C363,'4. TEUs &amp; Activities- MB'!$A$9:$A$194&amp;'4. TEUs &amp; Activities- MB'!$E$9:$E$194,'4. TEUs &amp; Activities- MB'!$V$9:$V$194),_xlfn.XLOOKUP($B363&amp;$C363,'4. TEUs &amp; Activities- MB'!$B$9:$B$194&amp;'4. TEUs &amp; Activities- MB'!$E$9:$E$194,'4. TEUs &amp; Activities- MB'!$V$9:$V$194))*$F363*IF(ISBLANK($G363),1,$G363)*IF(ISBLANK($H363),1,(1-$H363))*IF(ISBLANK($I363),1,(1-$I363))*IF(ISBLANK($J363),1,(1-$J363)),"REVIEW")</f>
        <v>0</v>
      </c>
      <c r="M363" s="76" cm="1">
        <f t="array" ref="M363">IFERROR(IF(ISBLANK($B363),_xlfn.XLOOKUP($A363&amp;$C363,'4. TEUs &amp; Activities- MB'!$A$9:$A$194&amp;'4. TEUs &amp; Activities- MB'!$E$9:$E$194,'4. TEUs &amp; Activities- MB'!$W$9:$W$194),_xlfn.XLOOKUP($B363&amp;$C363,'4. TEUs &amp; Activities- MB'!$B$9:$B$194&amp;'4. TEUs &amp; Activities- MB'!$E$9:$E$194,'4. TEUs &amp; Activities- MB'!$W$9:$W$194))*$F363*IF(ISBLANK($G363),1,$G363)*IF(ISBLANK($H363),1,(1-$H363))*IF(ISBLANK($I363),1,(1-$I363))*IF(ISBLANK($J363),1,(1-$J363)),"REVIEW")</f>
        <v>0</v>
      </c>
    </row>
    <row r="364" spans="1:13" x14ac:dyDescent="0.25">
      <c r="A364" s="77"/>
      <c r="B364" s="156"/>
      <c r="C364" s="120"/>
      <c r="D364" s="114"/>
      <c r="E364" s="148" t="str">
        <f>IFERROR(IF(D364="No CAS","",INDEX('DEQ Pollutant List'!$B$7:$B$611,MATCH('5. Pollutant Emissions - MB'!D364,'DEQ Pollutant List'!$A$7:$A$611,0))),"")</f>
        <v/>
      </c>
      <c r="F364" s="118"/>
      <c r="G364" s="166"/>
      <c r="H364" s="159"/>
      <c r="I364" s="159"/>
      <c r="J364" s="168"/>
      <c r="K364" s="84"/>
      <c r="L364" s="77" cm="1">
        <f t="array" ref="L364">IFERROR(IF(ISBLANK($B364),_xlfn.XLOOKUP($A364&amp;$C364,'4. TEUs &amp; Activities- MB'!$A$9:$A$194&amp;'4. TEUs &amp; Activities- MB'!$E$9:$E$194,'4. TEUs &amp; Activities- MB'!$V$9:$V$194),_xlfn.XLOOKUP($B364&amp;$C364,'4. TEUs &amp; Activities- MB'!$B$9:$B$194&amp;'4. TEUs &amp; Activities- MB'!$E$9:$E$194,'4. TEUs &amp; Activities- MB'!$V$9:$V$194))*$F364*IF(ISBLANK($G364),1,$G364)*IF(ISBLANK($H364),1,(1-$H364))*IF(ISBLANK($I364),1,(1-$I364))*IF(ISBLANK($J364),1,(1-$J364)),"REVIEW")</f>
        <v>0</v>
      </c>
      <c r="M364" s="76" cm="1">
        <f t="array" ref="M364">IFERROR(IF(ISBLANK($B364),_xlfn.XLOOKUP($A364&amp;$C364,'4. TEUs &amp; Activities- MB'!$A$9:$A$194&amp;'4. TEUs &amp; Activities- MB'!$E$9:$E$194,'4. TEUs &amp; Activities- MB'!$W$9:$W$194),_xlfn.XLOOKUP($B364&amp;$C364,'4. TEUs &amp; Activities- MB'!$B$9:$B$194&amp;'4. TEUs &amp; Activities- MB'!$E$9:$E$194,'4. TEUs &amp; Activities- MB'!$W$9:$W$194))*$F364*IF(ISBLANK($G364),1,$G364)*IF(ISBLANK($H364),1,(1-$H364))*IF(ISBLANK($I364),1,(1-$I364))*IF(ISBLANK($J364),1,(1-$J364)),"REVIEW")</f>
        <v>0</v>
      </c>
    </row>
    <row r="365" spans="1:13" x14ac:dyDescent="0.25">
      <c r="A365" s="77"/>
      <c r="B365" s="156"/>
      <c r="C365" s="120"/>
      <c r="D365" s="114"/>
      <c r="E365" s="148" t="str">
        <f>IFERROR(IF(D365="No CAS","",INDEX('DEQ Pollutant List'!$B$7:$B$611,MATCH('5. Pollutant Emissions - MB'!D365,'DEQ Pollutant List'!$A$7:$A$611,0))),"")</f>
        <v/>
      </c>
      <c r="F365" s="118"/>
      <c r="G365" s="166"/>
      <c r="H365" s="159"/>
      <c r="I365" s="159"/>
      <c r="J365" s="168"/>
      <c r="K365" s="84"/>
      <c r="L365" s="77" cm="1">
        <f t="array" ref="L365">IFERROR(IF(ISBLANK($B365),_xlfn.XLOOKUP($A365&amp;$C365,'4. TEUs &amp; Activities- MB'!$A$9:$A$194&amp;'4. TEUs &amp; Activities- MB'!$E$9:$E$194,'4. TEUs &amp; Activities- MB'!$V$9:$V$194),_xlfn.XLOOKUP($B365&amp;$C365,'4. TEUs &amp; Activities- MB'!$B$9:$B$194&amp;'4. TEUs &amp; Activities- MB'!$E$9:$E$194,'4. TEUs &amp; Activities- MB'!$V$9:$V$194))*$F365*IF(ISBLANK($G365),1,$G365)*IF(ISBLANK($H365),1,(1-$H365))*IF(ISBLANK($I365),1,(1-$I365))*IF(ISBLANK($J365),1,(1-$J365)),"REVIEW")</f>
        <v>0</v>
      </c>
      <c r="M365" s="76" cm="1">
        <f t="array" ref="M365">IFERROR(IF(ISBLANK($B365),_xlfn.XLOOKUP($A365&amp;$C365,'4. TEUs &amp; Activities- MB'!$A$9:$A$194&amp;'4. TEUs &amp; Activities- MB'!$E$9:$E$194,'4. TEUs &amp; Activities- MB'!$W$9:$W$194),_xlfn.XLOOKUP($B365&amp;$C365,'4. TEUs &amp; Activities- MB'!$B$9:$B$194&amp;'4. TEUs &amp; Activities- MB'!$E$9:$E$194,'4. TEUs &amp; Activities- MB'!$W$9:$W$194))*$F365*IF(ISBLANK($G365),1,$G365)*IF(ISBLANK($H365),1,(1-$H365))*IF(ISBLANK($I365),1,(1-$I365))*IF(ISBLANK($J365),1,(1-$J365)),"REVIEW")</f>
        <v>0</v>
      </c>
    </row>
    <row r="366" spans="1:13" x14ac:dyDescent="0.25">
      <c r="A366" s="77"/>
      <c r="B366" s="156"/>
      <c r="C366" s="120"/>
      <c r="D366" s="114"/>
      <c r="E366" s="148" t="str">
        <f>IFERROR(IF(D366="No CAS","",INDEX('DEQ Pollutant List'!$B$7:$B$611,MATCH('5. Pollutant Emissions - MB'!D366,'DEQ Pollutant List'!$A$7:$A$611,0))),"")</f>
        <v/>
      </c>
      <c r="F366" s="118"/>
      <c r="G366" s="166"/>
      <c r="H366" s="159"/>
      <c r="I366" s="159"/>
      <c r="J366" s="168"/>
      <c r="K366" s="84"/>
      <c r="L366" s="77" cm="1">
        <f t="array" ref="L366">IFERROR(IF(ISBLANK($B366),_xlfn.XLOOKUP($A366&amp;$C366,'4. TEUs &amp; Activities- MB'!$A$9:$A$194&amp;'4. TEUs &amp; Activities- MB'!$E$9:$E$194,'4. TEUs &amp; Activities- MB'!$V$9:$V$194),_xlfn.XLOOKUP($B366&amp;$C366,'4. TEUs &amp; Activities- MB'!$B$9:$B$194&amp;'4. TEUs &amp; Activities- MB'!$E$9:$E$194,'4. TEUs &amp; Activities- MB'!$V$9:$V$194))*$F366*IF(ISBLANK($G366),1,$G366)*IF(ISBLANK($H366),1,(1-$H366))*IF(ISBLANK($I366),1,(1-$I366))*IF(ISBLANK($J366),1,(1-$J366)),"REVIEW")</f>
        <v>0</v>
      </c>
      <c r="M366" s="76" cm="1">
        <f t="array" ref="M366">IFERROR(IF(ISBLANK($B366),_xlfn.XLOOKUP($A366&amp;$C366,'4. TEUs &amp; Activities- MB'!$A$9:$A$194&amp;'4. TEUs &amp; Activities- MB'!$E$9:$E$194,'4. TEUs &amp; Activities- MB'!$W$9:$W$194),_xlfn.XLOOKUP($B366&amp;$C366,'4. TEUs &amp; Activities- MB'!$B$9:$B$194&amp;'4. TEUs &amp; Activities- MB'!$E$9:$E$194,'4. TEUs &amp; Activities- MB'!$W$9:$W$194))*$F366*IF(ISBLANK($G366),1,$G366)*IF(ISBLANK($H366),1,(1-$H366))*IF(ISBLANK($I366),1,(1-$I366))*IF(ISBLANK($J366),1,(1-$J366)),"REVIEW")</f>
        <v>0</v>
      </c>
    </row>
    <row r="367" spans="1:13" x14ac:dyDescent="0.25">
      <c r="A367" s="77"/>
      <c r="B367" s="156"/>
      <c r="C367" s="120"/>
      <c r="D367" s="114"/>
      <c r="E367" s="148" t="str">
        <f>IFERROR(IF(D367="No CAS","",INDEX('DEQ Pollutant List'!$B$7:$B$611,MATCH('5. Pollutant Emissions - MB'!D367,'DEQ Pollutant List'!$A$7:$A$611,0))),"")</f>
        <v/>
      </c>
      <c r="F367" s="118"/>
      <c r="G367" s="166"/>
      <c r="H367" s="159"/>
      <c r="I367" s="159"/>
      <c r="J367" s="168"/>
      <c r="K367" s="84"/>
      <c r="L367" s="77" cm="1">
        <f t="array" ref="L367">IFERROR(IF(ISBLANK($B367),_xlfn.XLOOKUP($A367&amp;$C367,'4. TEUs &amp; Activities- MB'!$A$9:$A$194&amp;'4. TEUs &amp; Activities- MB'!$E$9:$E$194,'4. TEUs &amp; Activities- MB'!$V$9:$V$194),_xlfn.XLOOKUP($B367&amp;$C367,'4. TEUs &amp; Activities- MB'!$B$9:$B$194&amp;'4. TEUs &amp; Activities- MB'!$E$9:$E$194,'4. TEUs &amp; Activities- MB'!$V$9:$V$194))*$F367*IF(ISBLANK($G367),1,$G367)*IF(ISBLANK($H367),1,(1-$H367))*IF(ISBLANK($I367),1,(1-$I367))*IF(ISBLANK($J367),1,(1-$J367)),"REVIEW")</f>
        <v>0</v>
      </c>
      <c r="M367" s="76" cm="1">
        <f t="array" ref="M367">IFERROR(IF(ISBLANK($B367),_xlfn.XLOOKUP($A367&amp;$C367,'4. TEUs &amp; Activities- MB'!$A$9:$A$194&amp;'4. TEUs &amp; Activities- MB'!$E$9:$E$194,'4. TEUs &amp; Activities- MB'!$W$9:$W$194),_xlfn.XLOOKUP($B367&amp;$C367,'4. TEUs &amp; Activities- MB'!$B$9:$B$194&amp;'4. TEUs &amp; Activities- MB'!$E$9:$E$194,'4. TEUs &amp; Activities- MB'!$W$9:$W$194))*$F367*IF(ISBLANK($G367),1,$G367)*IF(ISBLANK($H367),1,(1-$H367))*IF(ISBLANK($I367),1,(1-$I367))*IF(ISBLANK($J367),1,(1-$J367)),"REVIEW")</f>
        <v>0</v>
      </c>
    </row>
    <row r="368" spans="1:13" x14ac:dyDescent="0.25">
      <c r="A368" s="77"/>
      <c r="B368" s="156"/>
      <c r="C368" s="120"/>
      <c r="D368" s="114"/>
      <c r="E368" s="148" t="str">
        <f>IFERROR(IF(D368="No CAS","",INDEX('DEQ Pollutant List'!$B$7:$B$611,MATCH('5. Pollutant Emissions - MB'!D368,'DEQ Pollutant List'!$A$7:$A$611,0))),"")</f>
        <v/>
      </c>
      <c r="F368" s="118"/>
      <c r="G368" s="166"/>
      <c r="H368" s="159"/>
      <c r="I368" s="159"/>
      <c r="J368" s="168"/>
      <c r="K368" s="84"/>
      <c r="L368" s="77" cm="1">
        <f t="array" ref="L368">IFERROR(IF(ISBLANK($B368),_xlfn.XLOOKUP($A368&amp;$C368,'4. TEUs &amp; Activities- MB'!$A$9:$A$194&amp;'4. TEUs &amp; Activities- MB'!$E$9:$E$194,'4. TEUs &amp; Activities- MB'!$V$9:$V$194),_xlfn.XLOOKUP($B368&amp;$C368,'4. TEUs &amp; Activities- MB'!$B$9:$B$194&amp;'4. TEUs &amp; Activities- MB'!$E$9:$E$194,'4. TEUs &amp; Activities- MB'!$V$9:$V$194))*$F368*IF(ISBLANK($G368),1,$G368)*IF(ISBLANK($H368),1,(1-$H368))*IF(ISBLANK($I368),1,(1-$I368))*IF(ISBLANK($J368),1,(1-$J368)),"REVIEW")</f>
        <v>0</v>
      </c>
      <c r="M368" s="76" cm="1">
        <f t="array" ref="M368">IFERROR(IF(ISBLANK($B368),_xlfn.XLOOKUP($A368&amp;$C368,'4. TEUs &amp; Activities- MB'!$A$9:$A$194&amp;'4. TEUs &amp; Activities- MB'!$E$9:$E$194,'4. TEUs &amp; Activities- MB'!$W$9:$W$194),_xlfn.XLOOKUP($B368&amp;$C368,'4. TEUs &amp; Activities- MB'!$B$9:$B$194&amp;'4. TEUs &amp; Activities- MB'!$E$9:$E$194,'4. TEUs &amp; Activities- MB'!$W$9:$W$194))*$F368*IF(ISBLANK($G368),1,$G368)*IF(ISBLANK($H368),1,(1-$H368))*IF(ISBLANK($I368),1,(1-$I368))*IF(ISBLANK($J368),1,(1-$J368)),"REVIEW")</f>
        <v>0</v>
      </c>
    </row>
    <row r="369" spans="1:13" x14ac:dyDescent="0.25">
      <c r="A369" s="77"/>
      <c r="B369" s="156"/>
      <c r="C369" s="120"/>
      <c r="D369" s="114"/>
      <c r="E369" s="148" t="str">
        <f>IFERROR(IF(D369="No CAS","",INDEX('DEQ Pollutant List'!$B$7:$B$611,MATCH('5. Pollutant Emissions - MB'!D369,'DEQ Pollutant List'!$A$7:$A$611,0))),"")</f>
        <v/>
      </c>
      <c r="F369" s="118"/>
      <c r="G369" s="166"/>
      <c r="H369" s="159"/>
      <c r="I369" s="159"/>
      <c r="J369" s="168"/>
      <c r="K369" s="84"/>
      <c r="L369" s="77" cm="1">
        <f t="array" ref="L369">IFERROR(IF(ISBLANK($B369),_xlfn.XLOOKUP($A369&amp;$C369,'4. TEUs &amp; Activities- MB'!$A$9:$A$194&amp;'4. TEUs &amp; Activities- MB'!$E$9:$E$194,'4. TEUs &amp; Activities- MB'!$V$9:$V$194),_xlfn.XLOOKUP($B369&amp;$C369,'4. TEUs &amp; Activities- MB'!$B$9:$B$194&amp;'4. TEUs &amp; Activities- MB'!$E$9:$E$194,'4. TEUs &amp; Activities- MB'!$V$9:$V$194))*$F369*IF(ISBLANK($G369),1,$G369)*IF(ISBLANK($H369),1,(1-$H369))*IF(ISBLANK($I369),1,(1-$I369))*IF(ISBLANK($J369),1,(1-$J369)),"REVIEW")</f>
        <v>0</v>
      </c>
      <c r="M369" s="76" cm="1">
        <f t="array" ref="M369">IFERROR(IF(ISBLANK($B369),_xlfn.XLOOKUP($A369&amp;$C369,'4. TEUs &amp; Activities- MB'!$A$9:$A$194&amp;'4. TEUs &amp; Activities- MB'!$E$9:$E$194,'4. TEUs &amp; Activities- MB'!$W$9:$W$194),_xlfn.XLOOKUP($B369&amp;$C369,'4. TEUs &amp; Activities- MB'!$B$9:$B$194&amp;'4. TEUs &amp; Activities- MB'!$E$9:$E$194,'4. TEUs &amp; Activities- MB'!$W$9:$W$194))*$F369*IF(ISBLANK($G369),1,$G369)*IF(ISBLANK($H369),1,(1-$H369))*IF(ISBLANK($I369),1,(1-$I369))*IF(ISBLANK($J369),1,(1-$J369)),"REVIEW")</f>
        <v>0</v>
      </c>
    </row>
    <row r="370" spans="1:13" x14ac:dyDescent="0.25">
      <c r="A370" s="77"/>
      <c r="B370" s="156"/>
      <c r="C370" s="120"/>
      <c r="D370" s="114"/>
      <c r="E370" s="148" t="str">
        <f>IFERROR(IF(D370="No CAS","",INDEX('DEQ Pollutant List'!$B$7:$B$611,MATCH('5. Pollutant Emissions - MB'!D370,'DEQ Pollutant List'!$A$7:$A$611,0))),"")</f>
        <v/>
      </c>
      <c r="F370" s="118"/>
      <c r="G370" s="166"/>
      <c r="H370" s="159"/>
      <c r="I370" s="159"/>
      <c r="J370" s="168"/>
      <c r="K370" s="84"/>
      <c r="L370" s="77" cm="1">
        <f t="array" ref="L370">IFERROR(IF(ISBLANK($B370),_xlfn.XLOOKUP($A370&amp;$C370,'4. TEUs &amp; Activities- MB'!$A$9:$A$194&amp;'4. TEUs &amp; Activities- MB'!$E$9:$E$194,'4. TEUs &amp; Activities- MB'!$V$9:$V$194),_xlfn.XLOOKUP($B370&amp;$C370,'4. TEUs &amp; Activities- MB'!$B$9:$B$194&amp;'4. TEUs &amp; Activities- MB'!$E$9:$E$194,'4. TEUs &amp; Activities- MB'!$V$9:$V$194))*$F370*IF(ISBLANK($G370),1,$G370)*IF(ISBLANK($H370),1,(1-$H370))*IF(ISBLANK($I370),1,(1-$I370))*IF(ISBLANK($J370),1,(1-$J370)),"REVIEW")</f>
        <v>0</v>
      </c>
      <c r="M370" s="76" cm="1">
        <f t="array" ref="M370">IFERROR(IF(ISBLANK($B370),_xlfn.XLOOKUP($A370&amp;$C370,'4. TEUs &amp; Activities- MB'!$A$9:$A$194&amp;'4. TEUs &amp; Activities- MB'!$E$9:$E$194,'4. TEUs &amp; Activities- MB'!$W$9:$W$194),_xlfn.XLOOKUP($B370&amp;$C370,'4. TEUs &amp; Activities- MB'!$B$9:$B$194&amp;'4. TEUs &amp; Activities- MB'!$E$9:$E$194,'4. TEUs &amp; Activities- MB'!$W$9:$W$194))*$F370*IF(ISBLANK($G370),1,$G370)*IF(ISBLANK($H370),1,(1-$H370))*IF(ISBLANK($I370),1,(1-$I370))*IF(ISBLANK($J370),1,(1-$J370)),"REVIEW")</f>
        <v>0</v>
      </c>
    </row>
    <row r="371" spans="1:13" x14ac:dyDescent="0.25">
      <c r="A371" s="77"/>
      <c r="B371" s="156"/>
      <c r="C371" s="120"/>
      <c r="D371" s="114"/>
      <c r="E371" s="148" t="str">
        <f>IFERROR(IF(D371="No CAS","",INDEX('DEQ Pollutant List'!$B$7:$B$611,MATCH('5. Pollutant Emissions - MB'!D371,'DEQ Pollutant List'!$A$7:$A$611,0))),"")</f>
        <v/>
      </c>
      <c r="F371" s="118"/>
      <c r="G371" s="166"/>
      <c r="H371" s="159"/>
      <c r="I371" s="159"/>
      <c r="J371" s="168"/>
      <c r="K371" s="84"/>
      <c r="L371" s="77" cm="1">
        <f t="array" ref="L371">IFERROR(IF(ISBLANK($B371),_xlfn.XLOOKUP($A371&amp;$C371,'4. TEUs &amp; Activities- MB'!$A$9:$A$194&amp;'4. TEUs &amp; Activities- MB'!$E$9:$E$194,'4. TEUs &amp; Activities- MB'!$V$9:$V$194),_xlfn.XLOOKUP($B371&amp;$C371,'4. TEUs &amp; Activities- MB'!$B$9:$B$194&amp;'4. TEUs &amp; Activities- MB'!$E$9:$E$194,'4. TEUs &amp; Activities- MB'!$V$9:$V$194))*$F371*IF(ISBLANK($G371),1,$G371)*IF(ISBLANK($H371),1,(1-$H371))*IF(ISBLANK($I371),1,(1-$I371))*IF(ISBLANK($J371),1,(1-$J371)),"REVIEW")</f>
        <v>0</v>
      </c>
      <c r="M371" s="76" cm="1">
        <f t="array" ref="M371">IFERROR(IF(ISBLANK($B371),_xlfn.XLOOKUP($A371&amp;$C371,'4. TEUs &amp; Activities- MB'!$A$9:$A$194&amp;'4. TEUs &amp; Activities- MB'!$E$9:$E$194,'4. TEUs &amp; Activities- MB'!$W$9:$W$194),_xlfn.XLOOKUP($B371&amp;$C371,'4. TEUs &amp; Activities- MB'!$B$9:$B$194&amp;'4. TEUs &amp; Activities- MB'!$E$9:$E$194,'4. TEUs &amp; Activities- MB'!$W$9:$W$194))*$F371*IF(ISBLANK($G371),1,$G371)*IF(ISBLANK($H371),1,(1-$H371))*IF(ISBLANK($I371),1,(1-$I371))*IF(ISBLANK($J371),1,(1-$J371)),"REVIEW")</f>
        <v>0</v>
      </c>
    </row>
    <row r="372" spans="1:13" x14ac:dyDescent="0.25">
      <c r="A372" s="77"/>
      <c r="B372" s="156"/>
      <c r="C372" s="120"/>
      <c r="D372" s="114"/>
      <c r="E372" s="148" t="str">
        <f>IFERROR(IF(D372="No CAS","",INDEX('DEQ Pollutant List'!$B$7:$B$611,MATCH('5. Pollutant Emissions - MB'!D372,'DEQ Pollutant List'!$A$7:$A$611,0))),"")</f>
        <v/>
      </c>
      <c r="F372" s="118"/>
      <c r="G372" s="166"/>
      <c r="H372" s="159"/>
      <c r="I372" s="159"/>
      <c r="J372" s="168"/>
      <c r="K372" s="84"/>
      <c r="L372" s="77" cm="1">
        <f t="array" ref="L372">IFERROR(IF(ISBLANK($B372),_xlfn.XLOOKUP($A372&amp;$C372,'4. TEUs &amp; Activities- MB'!$A$9:$A$194&amp;'4. TEUs &amp; Activities- MB'!$E$9:$E$194,'4. TEUs &amp; Activities- MB'!$V$9:$V$194),_xlfn.XLOOKUP($B372&amp;$C372,'4. TEUs &amp; Activities- MB'!$B$9:$B$194&amp;'4. TEUs &amp; Activities- MB'!$E$9:$E$194,'4. TEUs &amp; Activities- MB'!$V$9:$V$194))*$F372*IF(ISBLANK($G372),1,$G372)*IF(ISBLANK($H372),1,(1-$H372))*IF(ISBLANK($I372),1,(1-$I372))*IF(ISBLANK($J372),1,(1-$J372)),"REVIEW")</f>
        <v>0</v>
      </c>
      <c r="M372" s="76" cm="1">
        <f t="array" ref="M372">IFERROR(IF(ISBLANK($B372),_xlfn.XLOOKUP($A372&amp;$C372,'4. TEUs &amp; Activities- MB'!$A$9:$A$194&amp;'4. TEUs &amp; Activities- MB'!$E$9:$E$194,'4. TEUs &amp; Activities- MB'!$W$9:$W$194),_xlfn.XLOOKUP($B372&amp;$C372,'4. TEUs &amp; Activities- MB'!$B$9:$B$194&amp;'4. TEUs &amp; Activities- MB'!$E$9:$E$194,'4. TEUs &amp; Activities- MB'!$W$9:$W$194))*$F372*IF(ISBLANK($G372),1,$G372)*IF(ISBLANK($H372),1,(1-$H372))*IF(ISBLANK($I372),1,(1-$I372))*IF(ISBLANK($J372),1,(1-$J372)),"REVIEW")</f>
        <v>0</v>
      </c>
    </row>
    <row r="373" spans="1:13" x14ac:dyDescent="0.25">
      <c r="A373" s="77"/>
      <c r="B373" s="156"/>
      <c r="C373" s="120"/>
      <c r="D373" s="114"/>
      <c r="E373" s="148" t="str">
        <f>IFERROR(IF(D373="No CAS","",INDEX('DEQ Pollutant List'!$B$7:$B$611,MATCH('5. Pollutant Emissions - MB'!D373,'DEQ Pollutant List'!$A$7:$A$611,0))),"")</f>
        <v/>
      </c>
      <c r="F373" s="118"/>
      <c r="G373" s="166"/>
      <c r="H373" s="159"/>
      <c r="I373" s="159"/>
      <c r="J373" s="168"/>
      <c r="K373" s="84"/>
      <c r="L373" s="77" cm="1">
        <f t="array" ref="L373">IFERROR(IF(ISBLANK($B373),_xlfn.XLOOKUP($A373&amp;$C373,'4. TEUs &amp; Activities- MB'!$A$9:$A$194&amp;'4. TEUs &amp; Activities- MB'!$E$9:$E$194,'4. TEUs &amp; Activities- MB'!$V$9:$V$194),_xlfn.XLOOKUP($B373&amp;$C373,'4. TEUs &amp; Activities- MB'!$B$9:$B$194&amp;'4. TEUs &amp; Activities- MB'!$E$9:$E$194,'4. TEUs &amp; Activities- MB'!$V$9:$V$194))*$F373*IF(ISBLANK($G373),1,$G373)*IF(ISBLANK($H373),1,(1-$H373))*IF(ISBLANK($I373),1,(1-$I373))*IF(ISBLANK($J373),1,(1-$J373)),"REVIEW")</f>
        <v>0</v>
      </c>
      <c r="M373" s="76" cm="1">
        <f t="array" ref="M373">IFERROR(IF(ISBLANK($B373),_xlfn.XLOOKUP($A373&amp;$C373,'4. TEUs &amp; Activities- MB'!$A$9:$A$194&amp;'4. TEUs &amp; Activities- MB'!$E$9:$E$194,'4. TEUs &amp; Activities- MB'!$W$9:$W$194),_xlfn.XLOOKUP($B373&amp;$C373,'4. TEUs &amp; Activities- MB'!$B$9:$B$194&amp;'4. TEUs &amp; Activities- MB'!$E$9:$E$194,'4. TEUs &amp; Activities- MB'!$W$9:$W$194))*$F373*IF(ISBLANK($G373),1,$G373)*IF(ISBLANK($H373),1,(1-$H373))*IF(ISBLANK($I373),1,(1-$I373))*IF(ISBLANK($J373),1,(1-$J373)),"REVIEW")</f>
        <v>0</v>
      </c>
    </row>
    <row r="374" spans="1:13" x14ac:dyDescent="0.25">
      <c r="A374" s="77"/>
      <c r="B374" s="156"/>
      <c r="C374" s="120"/>
      <c r="D374" s="114"/>
      <c r="E374" s="148" t="str">
        <f>IFERROR(IF(D374="No CAS","",INDEX('DEQ Pollutant List'!$B$7:$B$611,MATCH('5. Pollutant Emissions - MB'!D374,'DEQ Pollutant List'!$A$7:$A$611,0))),"")</f>
        <v/>
      </c>
      <c r="F374" s="118"/>
      <c r="G374" s="166"/>
      <c r="H374" s="159"/>
      <c r="I374" s="159"/>
      <c r="J374" s="168"/>
      <c r="K374" s="84"/>
      <c r="L374" s="77" cm="1">
        <f t="array" ref="L374">IFERROR(IF(ISBLANK($B374),_xlfn.XLOOKUP($A374&amp;$C374,'4. TEUs &amp; Activities- MB'!$A$9:$A$194&amp;'4. TEUs &amp; Activities- MB'!$E$9:$E$194,'4. TEUs &amp; Activities- MB'!$V$9:$V$194),_xlfn.XLOOKUP($B374&amp;$C374,'4. TEUs &amp; Activities- MB'!$B$9:$B$194&amp;'4. TEUs &amp; Activities- MB'!$E$9:$E$194,'4. TEUs &amp; Activities- MB'!$V$9:$V$194))*$F374*IF(ISBLANK($G374),1,$G374)*IF(ISBLANK($H374),1,(1-$H374))*IF(ISBLANK($I374),1,(1-$I374))*IF(ISBLANK($J374),1,(1-$J374)),"REVIEW")</f>
        <v>0</v>
      </c>
      <c r="M374" s="76" cm="1">
        <f t="array" ref="M374">IFERROR(IF(ISBLANK($B374),_xlfn.XLOOKUP($A374&amp;$C374,'4. TEUs &amp; Activities- MB'!$A$9:$A$194&amp;'4. TEUs &amp; Activities- MB'!$E$9:$E$194,'4. TEUs &amp; Activities- MB'!$W$9:$W$194),_xlfn.XLOOKUP($B374&amp;$C374,'4. TEUs &amp; Activities- MB'!$B$9:$B$194&amp;'4. TEUs &amp; Activities- MB'!$E$9:$E$194,'4. TEUs &amp; Activities- MB'!$W$9:$W$194))*$F374*IF(ISBLANK($G374),1,$G374)*IF(ISBLANK($H374),1,(1-$H374))*IF(ISBLANK($I374),1,(1-$I374))*IF(ISBLANK($J374),1,(1-$J374)),"REVIEW")</f>
        <v>0</v>
      </c>
    </row>
    <row r="375" spans="1:13" x14ac:dyDescent="0.25">
      <c r="A375" s="77"/>
      <c r="B375" s="156"/>
      <c r="C375" s="120"/>
      <c r="D375" s="114"/>
      <c r="E375" s="148" t="str">
        <f>IFERROR(IF(D375="No CAS","",INDEX('DEQ Pollutant List'!$B$7:$B$611,MATCH('5. Pollutant Emissions - MB'!D375,'DEQ Pollutant List'!$A$7:$A$611,0))),"")</f>
        <v/>
      </c>
      <c r="F375" s="118"/>
      <c r="G375" s="166"/>
      <c r="H375" s="159"/>
      <c r="I375" s="159"/>
      <c r="J375" s="168"/>
      <c r="K375" s="84"/>
      <c r="L375" s="77" cm="1">
        <f t="array" ref="L375">IFERROR(IF(ISBLANK($B375),_xlfn.XLOOKUP($A375&amp;$C375,'4. TEUs &amp; Activities- MB'!$A$9:$A$194&amp;'4. TEUs &amp; Activities- MB'!$E$9:$E$194,'4. TEUs &amp; Activities- MB'!$V$9:$V$194),_xlfn.XLOOKUP($B375&amp;$C375,'4. TEUs &amp; Activities- MB'!$B$9:$B$194&amp;'4. TEUs &amp; Activities- MB'!$E$9:$E$194,'4. TEUs &amp; Activities- MB'!$V$9:$V$194))*$F375*IF(ISBLANK($G375),1,$G375)*IF(ISBLANK($H375),1,(1-$H375))*IF(ISBLANK($I375),1,(1-$I375))*IF(ISBLANK($J375),1,(1-$J375)),"REVIEW")</f>
        <v>0</v>
      </c>
      <c r="M375" s="76" cm="1">
        <f t="array" ref="M375">IFERROR(IF(ISBLANK($B375),_xlfn.XLOOKUP($A375&amp;$C375,'4. TEUs &amp; Activities- MB'!$A$9:$A$194&amp;'4. TEUs &amp; Activities- MB'!$E$9:$E$194,'4. TEUs &amp; Activities- MB'!$W$9:$W$194),_xlfn.XLOOKUP($B375&amp;$C375,'4. TEUs &amp; Activities- MB'!$B$9:$B$194&amp;'4. TEUs &amp; Activities- MB'!$E$9:$E$194,'4. TEUs &amp; Activities- MB'!$W$9:$W$194))*$F375*IF(ISBLANK($G375),1,$G375)*IF(ISBLANK($H375),1,(1-$H375))*IF(ISBLANK($I375),1,(1-$I375))*IF(ISBLANK($J375),1,(1-$J375)),"REVIEW")</f>
        <v>0</v>
      </c>
    </row>
    <row r="376" spans="1:13" x14ac:dyDescent="0.25">
      <c r="A376" s="77"/>
      <c r="B376" s="156"/>
      <c r="C376" s="120"/>
      <c r="D376" s="114"/>
      <c r="E376" s="148" t="str">
        <f>IFERROR(IF(D376="No CAS","",INDEX('DEQ Pollutant List'!$B$7:$B$611,MATCH('5. Pollutant Emissions - MB'!D376,'DEQ Pollutant List'!$A$7:$A$611,0))),"")</f>
        <v/>
      </c>
      <c r="F376" s="118"/>
      <c r="G376" s="166"/>
      <c r="H376" s="159"/>
      <c r="I376" s="159"/>
      <c r="J376" s="168"/>
      <c r="K376" s="84"/>
      <c r="L376" s="77" cm="1">
        <f t="array" ref="L376">IFERROR(IF(ISBLANK($B376),_xlfn.XLOOKUP($A376&amp;$C376,'4. TEUs &amp; Activities- MB'!$A$9:$A$194&amp;'4. TEUs &amp; Activities- MB'!$E$9:$E$194,'4. TEUs &amp; Activities- MB'!$V$9:$V$194),_xlfn.XLOOKUP($B376&amp;$C376,'4. TEUs &amp; Activities- MB'!$B$9:$B$194&amp;'4. TEUs &amp; Activities- MB'!$E$9:$E$194,'4. TEUs &amp; Activities- MB'!$V$9:$V$194))*$F376*IF(ISBLANK($G376),1,$G376)*IF(ISBLANK($H376),1,(1-$H376))*IF(ISBLANK($I376),1,(1-$I376))*IF(ISBLANK($J376),1,(1-$J376)),"REVIEW")</f>
        <v>0</v>
      </c>
      <c r="M376" s="76" cm="1">
        <f t="array" ref="M376">IFERROR(IF(ISBLANK($B376),_xlfn.XLOOKUP($A376&amp;$C376,'4. TEUs &amp; Activities- MB'!$A$9:$A$194&amp;'4. TEUs &amp; Activities- MB'!$E$9:$E$194,'4. TEUs &amp; Activities- MB'!$W$9:$W$194),_xlfn.XLOOKUP($B376&amp;$C376,'4. TEUs &amp; Activities- MB'!$B$9:$B$194&amp;'4. TEUs &amp; Activities- MB'!$E$9:$E$194,'4. TEUs &amp; Activities- MB'!$W$9:$W$194))*$F376*IF(ISBLANK($G376),1,$G376)*IF(ISBLANK($H376),1,(1-$H376))*IF(ISBLANK($I376),1,(1-$I376))*IF(ISBLANK($J376),1,(1-$J376)),"REVIEW")</f>
        <v>0</v>
      </c>
    </row>
    <row r="377" spans="1:13" x14ac:dyDescent="0.25">
      <c r="A377" s="77"/>
      <c r="B377" s="156"/>
      <c r="C377" s="120"/>
      <c r="D377" s="114"/>
      <c r="E377" s="148" t="str">
        <f>IFERROR(IF(D377="No CAS","",INDEX('DEQ Pollutant List'!$B$7:$B$611,MATCH('5. Pollutant Emissions - MB'!D377,'DEQ Pollutant List'!$A$7:$A$611,0))),"")</f>
        <v/>
      </c>
      <c r="F377" s="118"/>
      <c r="G377" s="166"/>
      <c r="H377" s="159"/>
      <c r="I377" s="159"/>
      <c r="J377" s="168"/>
      <c r="K377" s="84"/>
      <c r="L377" s="77" cm="1">
        <f t="array" ref="L377">IFERROR(IF(ISBLANK($B377),_xlfn.XLOOKUP($A377&amp;$C377,'4. TEUs &amp; Activities- MB'!$A$9:$A$194&amp;'4. TEUs &amp; Activities- MB'!$E$9:$E$194,'4. TEUs &amp; Activities- MB'!$V$9:$V$194),_xlfn.XLOOKUP($B377&amp;$C377,'4. TEUs &amp; Activities- MB'!$B$9:$B$194&amp;'4. TEUs &amp; Activities- MB'!$E$9:$E$194,'4. TEUs &amp; Activities- MB'!$V$9:$V$194))*$F377*IF(ISBLANK($G377),1,$G377)*IF(ISBLANK($H377),1,(1-$H377))*IF(ISBLANK($I377),1,(1-$I377))*IF(ISBLANK($J377),1,(1-$J377)),"REVIEW")</f>
        <v>0</v>
      </c>
      <c r="M377" s="76" cm="1">
        <f t="array" ref="M377">IFERROR(IF(ISBLANK($B377),_xlfn.XLOOKUP($A377&amp;$C377,'4. TEUs &amp; Activities- MB'!$A$9:$A$194&amp;'4. TEUs &amp; Activities- MB'!$E$9:$E$194,'4. TEUs &amp; Activities- MB'!$W$9:$W$194),_xlfn.XLOOKUP($B377&amp;$C377,'4. TEUs &amp; Activities- MB'!$B$9:$B$194&amp;'4. TEUs &amp; Activities- MB'!$E$9:$E$194,'4. TEUs &amp; Activities- MB'!$W$9:$W$194))*$F377*IF(ISBLANK($G377),1,$G377)*IF(ISBLANK($H377),1,(1-$H377))*IF(ISBLANK($I377),1,(1-$I377))*IF(ISBLANK($J377),1,(1-$J377)),"REVIEW")</f>
        <v>0</v>
      </c>
    </row>
    <row r="378" spans="1:13" x14ac:dyDescent="0.25">
      <c r="A378" s="77"/>
      <c r="B378" s="156"/>
      <c r="C378" s="120"/>
      <c r="D378" s="114"/>
      <c r="E378" s="148" t="str">
        <f>IFERROR(IF(D378="No CAS","",INDEX('DEQ Pollutant List'!$B$7:$B$611,MATCH('5. Pollutant Emissions - MB'!D378,'DEQ Pollutant List'!$A$7:$A$611,0))),"")</f>
        <v/>
      </c>
      <c r="F378" s="118"/>
      <c r="G378" s="166"/>
      <c r="H378" s="159"/>
      <c r="I378" s="159"/>
      <c r="J378" s="168"/>
      <c r="K378" s="84"/>
      <c r="L378" s="77" cm="1">
        <f t="array" ref="L378">IFERROR(IF(ISBLANK($B378),_xlfn.XLOOKUP($A378&amp;$C378,'4. TEUs &amp; Activities- MB'!$A$9:$A$194&amp;'4. TEUs &amp; Activities- MB'!$E$9:$E$194,'4. TEUs &amp; Activities- MB'!$V$9:$V$194),_xlfn.XLOOKUP($B378&amp;$C378,'4. TEUs &amp; Activities- MB'!$B$9:$B$194&amp;'4. TEUs &amp; Activities- MB'!$E$9:$E$194,'4. TEUs &amp; Activities- MB'!$V$9:$V$194))*$F378*IF(ISBLANK($G378),1,$G378)*IF(ISBLANK($H378),1,(1-$H378))*IF(ISBLANK($I378),1,(1-$I378))*IF(ISBLANK($J378),1,(1-$J378)),"REVIEW")</f>
        <v>0</v>
      </c>
      <c r="M378" s="76" cm="1">
        <f t="array" ref="M378">IFERROR(IF(ISBLANK($B378),_xlfn.XLOOKUP($A378&amp;$C378,'4. TEUs &amp; Activities- MB'!$A$9:$A$194&amp;'4. TEUs &amp; Activities- MB'!$E$9:$E$194,'4. TEUs &amp; Activities- MB'!$W$9:$W$194),_xlfn.XLOOKUP($B378&amp;$C378,'4. TEUs &amp; Activities- MB'!$B$9:$B$194&amp;'4. TEUs &amp; Activities- MB'!$E$9:$E$194,'4. TEUs &amp; Activities- MB'!$W$9:$W$194))*$F378*IF(ISBLANK($G378),1,$G378)*IF(ISBLANK($H378),1,(1-$H378))*IF(ISBLANK($I378),1,(1-$I378))*IF(ISBLANK($J378),1,(1-$J378)),"REVIEW")</f>
        <v>0</v>
      </c>
    </row>
    <row r="379" spans="1:13" x14ac:dyDescent="0.25">
      <c r="A379" s="77"/>
      <c r="B379" s="156"/>
      <c r="C379" s="120"/>
      <c r="D379" s="114"/>
      <c r="E379" s="148" t="str">
        <f>IFERROR(IF(D379="No CAS","",INDEX('DEQ Pollutant List'!$B$7:$B$611,MATCH('5. Pollutant Emissions - MB'!D379,'DEQ Pollutant List'!$A$7:$A$611,0))),"")</f>
        <v/>
      </c>
      <c r="F379" s="118"/>
      <c r="G379" s="166"/>
      <c r="H379" s="159"/>
      <c r="I379" s="159"/>
      <c r="J379" s="168"/>
      <c r="K379" s="84"/>
      <c r="L379" s="77" cm="1">
        <f t="array" ref="L379">IFERROR(IF(ISBLANK($B379),_xlfn.XLOOKUP($A379&amp;$C379,'4. TEUs &amp; Activities- MB'!$A$9:$A$194&amp;'4. TEUs &amp; Activities- MB'!$E$9:$E$194,'4. TEUs &amp; Activities- MB'!$V$9:$V$194),_xlfn.XLOOKUP($B379&amp;$C379,'4. TEUs &amp; Activities- MB'!$B$9:$B$194&amp;'4. TEUs &amp; Activities- MB'!$E$9:$E$194,'4. TEUs &amp; Activities- MB'!$V$9:$V$194))*$F379*IF(ISBLANK($G379),1,$G379)*IF(ISBLANK($H379),1,(1-$H379))*IF(ISBLANK($I379),1,(1-$I379))*IF(ISBLANK($J379),1,(1-$J379)),"REVIEW")</f>
        <v>0</v>
      </c>
      <c r="M379" s="76" cm="1">
        <f t="array" ref="M379">IFERROR(IF(ISBLANK($B379),_xlfn.XLOOKUP($A379&amp;$C379,'4. TEUs &amp; Activities- MB'!$A$9:$A$194&amp;'4. TEUs &amp; Activities- MB'!$E$9:$E$194,'4. TEUs &amp; Activities- MB'!$W$9:$W$194),_xlfn.XLOOKUP($B379&amp;$C379,'4. TEUs &amp; Activities- MB'!$B$9:$B$194&amp;'4. TEUs &amp; Activities- MB'!$E$9:$E$194,'4. TEUs &amp; Activities- MB'!$W$9:$W$194))*$F379*IF(ISBLANK($G379),1,$G379)*IF(ISBLANK($H379),1,(1-$H379))*IF(ISBLANK($I379),1,(1-$I379))*IF(ISBLANK($J379),1,(1-$J379)),"REVIEW")</f>
        <v>0</v>
      </c>
    </row>
    <row r="380" spans="1:13" x14ac:dyDescent="0.25">
      <c r="A380" s="77"/>
      <c r="B380" s="156"/>
      <c r="C380" s="120"/>
      <c r="D380" s="114"/>
      <c r="E380" s="148" t="str">
        <f>IFERROR(IF(D380="No CAS","",INDEX('DEQ Pollutant List'!$B$7:$B$611,MATCH('5. Pollutant Emissions - MB'!D380,'DEQ Pollutant List'!$A$7:$A$611,0))),"")</f>
        <v/>
      </c>
      <c r="F380" s="118"/>
      <c r="G380" s="166"/>
      <c r="H380" s="159"/>
      <c r="I380" s="159"/>
      <c r="J380" s="168"/>
      <c r="K380" s="84"/>
      <c r="L380" s="77" cm="1">
        <f t="array" ref="L380">IFERROR(IF(ISBLANK($B380),_xlfn.XLOOKUP($A380&amp;$C380,'4. TEUs &amp; Activities- MB'!$A$9:$A$194&amp;'4. TEUs &amp; Activities- MB'!$E$9:$E$194,'4. TEUs &amp; Activities- MB'!$V$9:$V$194),_xlfn.XLOOKUP($B380&amp;$C380,'4. TEUs &amp; Activities- MB'!$B$9:$B$194&amp;'4. TEUs &amp; Activities- MB'!$E$9:$E$194,'4. TEUs &amp; Activities- MB'!$V$9:$V$194))*$F380*IF(ISBLANK($G380),1,$G380)*IF(ISBLANK($H380),1,(1-$H380))*IF(ISBLANK($I380),1,(1-$I380))*IF(ISBLANK($J380),1,(1-$J380)),"REVIEW")</f>
        <v>0</v>
      </c>
      <c r="M380" s="76" cm="1">
        <f t="array" ref="M380">IFERROR(IF(ISBLANK($B380),_xlfn.XLOOKUP($A380&amp;$C380,'4. TEUs &amp; Activities- MB'!$A$9:$A$194&amp;'4. TEUs &amp; Activities- MB'!$E$9:$E$194,'4. TEUs &amp; Activities- MB'!$W$9:$W$194),_xlfn.XLOOKUP($B380&amp;$C380,'4. TEUs &amp; Activities- MB'!$B$9:$B$194&amp;'4. TEUs &amp; Activities- MB'!$E$9:$E$194,'4. TEUs &amp; Activities- MB'!$W$9:$W$194))*$F380*IF(ISBLANK($G380),1,$G380)*IF(ISBLANK($H380),1,(1-$H380))*IF(ISBLANK($I380),1,(1-$I380))*IF(ISBLANK($J380),1,(1-$J380)),"REVIEW")</f>
        <v>0</v>
      </c>
    </row>
    <row r="381" spans="1:13" x14ac:dyDescent="0.25">
      <c r="A381" s="77"/>
      <c r="B381" s="156"/>
      <c r="C381" s="120"/>
      <c r="D381" s="114"/>
      <c r="E381" s="148" t="str">
        <f>IFERROR(IF(D381="No CAS","",INDEX('DEQ Pollutant List'!$B$7:$B$611,MATCH('5. Pollutant Emissions - MB'!D381,'DEQ Pollutant List'!$A$7:$A$611,0))),"")</f>
        <v/>
      </c>
      <c r="F381" s="118"/>
      <c r="G381" s="166"/>
      <c r="H381" s="159"/>
      <c r="I381" s="159"/>
      <c r="J381" s="168"/>
      <c r="K381" s="84"/>
      <c r="L381" s="77" cm="1">
        <f t="array" ref="L381">IFERROR(IF(ISBLANK($B381),_xlfn.XLOOKUP($A381&amp;$C381,'4. TEUs &amp; Activities- MB'!$A$9:$A$194&amp;'4. TEUs &amp; Activities- MB'!$E$9:$E$194,'4. TEUs &amp; Activities- MB'!$V$9:$V$194),_xlfn.XLOOKUP($B381&amp;$C381,'4. TEUs &amp; Activities- MB'!$B$9:$B$194&amp;'4. TEUs &amp; Activities- MB'!$E$9:$E$194,'4. TEUs &amp; Activities- MB'!$V$9:$V$194))*$F381*IF(ISBLANK($G381),1,$G381)*IF(ISBLANK($H381),1,(1-$H381))*IF(ISBLANK($I381),1,(1-$I381))*IF(ISBLANK($J381),1,(1-$J381)),"REVIEW")</f>
        <v>0</v>
      </c>
      <c r="M381" s="76" cm="1">
        <f t="array" ref="M381">IFERROR(IF(ISBLANK($B381),_xlfn.XLOOKUP($A381&amp;$C381,'4. TEUs &amp; Activities- MB'!$A$9:$A$194&amp;'4. TEUs &amp; Activities- MB'!$E$9:$E$194,'4. TEUs &amp; Activities- MB'!$W$9:$W$194),_xlfn.XLOOKUP($B381&amp;$C381,'4. TEUs &amp; Activities- MB'!$B$9:$B$194&amp;'4. TEUs &amp; Activities- MB'!$E$9:$E$194,'4. TEUs &amp; Activities- MB'!$W$9:$W$194))*$F381*IF(ISBLANK($G381),1,$G381)*IF(ISBLANK($H381),1,(1-$H381))*IF(ISBLANK($I381),1,(1-$I381))*IF(ISBLANK($J381),1,(1-$J381)),"REVIEW")</f>
        <v>0</v>
      </c>
    </row>
    <row r="382" spans="1:13" x14ac:dyDescent="0.25">
      <c r="A382" s="77"/>
      <c r="B382" s="156"/>
      <c r="C382" s="120"/>
      <c r="D382" s="114"/>
      <c r="E382" s="148" t="str">
        <f>IFERROR(IF(D382="No CAS","",INDEX('DEQ Pollutant List'!$B$7:$B$611,MATCH('5. Pollutant Emissions - MB'!D382,'DEQ Pollutant List'!$A$7:$A$611,0))),"")</f>
        <v/>
      </c>
      <c r="F382" s="118"/>
      <c r="G382" s="166"/>
      <c r="H382" s="159"/>
      <c r="I382" s="159"/>
      <c r="J382" s="168"/>
      <c r="K382" s="84"/>
      <c r="L382" s="77" cm="1">
        <f t="array" ref="L382">IFERROR(IF(ISBLANK($B382),_xlfn.XLOOKUP($A382&amp;$C382,'4. TEUs &amp; Activities- MB'!$A$9:$A$194&amp;'4. TEUs &amp; Activities- MB'!$E$9:$E$194,'4. TEUs &amp; Activities- MB'!$V$9:$V$194),_xlfn.XLOOKUP($B382&amp;$C382,'4. TEUs &amp; Activities- MB'!$B$9:$B$194&amp;'4. TEUs &amp; Activities- MB'!$E$9:$E$194,'4. TEUs &amp; Activities- MB'!$V$9:$V$194))*$F382*IF(ISBLANK($G382),1,$G382)*IF(ISBLANK($H382),1,(1-$H382))*IF(ISBLANK($I382),1,(1-$I382))*IF(ISBLANK($J382),1,(1-$J382)),"REVIEW")</f>
        <v>0</v>
      </c>
      <c r="M382" s="76" cm="1">
        <f t="array" ref="M382">IFERROR(IF(ISBLANK($B382),_xlfn.XLOOKUP($A382&amp;$C382,'4. TEUs &amp; Activities- MB'!$A$9:$A$194&amp;'4. TEUs &amp; Activities- MB'!$E$9:$E$194,'4. TEUs &amp; Activities- MB'!$W$9:$W$194),_xlfn.XLOOKUP($B382&amp;$C382,'4. TEUs &amp; Activities- MB'!$B$9:$B$194&amp;'4. TEUs &amp; Activities- MB'!$E$9:$E$194,'4. TEUs &amp; Activities- MB'!$W$9:$W$194))*$F382*IF(ISBLANK($G382),1,$G382)*IF(ISBLANK($H382),1,(1-$H382))*IF(ISBLANK($I382),1,(1-$I382))*IF(ISBLANK($J382),1,(1-$J382)),"REVIEW")</f>
        <v>0</v>
      </c>
    </row>
    <row r="383" spans="1:13" x14ac:dyDescent="0.25">
      <c r="A383" s="77"/>
      <c r="B383" s="156"/>
      <c r="C383" s="120"/>
      <c r="D383" s="114"/>
      <c r="E383" s="148" t="str">
        <f>IFERROR(IF(D383="No CAS","",INDEX('DEQ Pollutant List'!$B$7:$B$611,MATCH('5. Pollutant Emissions - MB'!D383,'DEQ Pollutant List'!$A$7:$A$611,0))),"")</f>
        <v/>
      </c>
      <c r="F383" s="118"/>
      <c r="G383" s="166"/>
      <c r="H383" s="159"/>
      <c r="I383" s="159"/>
      <c r="J383" s="168"/>
      <c r="K383" s="84"/>
      <c r="L383" s="77" cm="1">
        <f t="array" ref="L383">IFERROR(IF(ISBLANK($B383),_xlfn.XLOOKUP($A383&amp;$C383,'4. TEUs &amp; Activities- MB'!$A$9:$A$194&amp;'4. TEUs &amp; Activities- MB'!$E$9:$E$194,'4. TEUs &amp; Activities- MB'!$V$9:$V$194),_xlfn.XLOOKUP($B383&amp;$C383,'4. TEUs &amp; Activities- MB'!$B$9:$B$194&amp;'4. TEUs &amp; Activities- MB'!$E$9:$E$194,'4. TEUs &amp; Activities- MB'!$V$9:$V$194))*$F383*IF(ISBLANK($G383),1,$G383)*IF(ISBLANK($H383),1,(1-$H383))*IF(ISBLANK($I383),1,(1-$I383))*IF(ISBLANK($J383),1,(1-$J383)),"REVIEW")</f>
        <v>0</v>
      </c>
      <c r="M383" s="76" cm="1">
        <f t="array" ref="M383">IFERROR(IF(ISBLANK($B383),_xlfn.XLOOKUP($A383&amp;$C383,'4. TEUs &amp; Activities- MB'!$A$9:$A$194&amp;'4. TEUs &amp; Activities- MB'!$E$9:$E$194,'4. TEUs &amp; Activities- MB'!$W$9:$W$194),_xlfn.XLOOKUP($B383&amp;$C383,'4. TEUs &amp; Activities- MB'!$B$9:$B$194&amp;'4. TEUs &amp; Activities- MB'!$E$9:$E$194,'4. TEUs &amp; Activities- MB'!$W$9:$W$194))*$F383*IF(ISBLANK($G383),1,$G383)*IF(ISBLANK($H383),1,(1-$H383))*IF(ISBLANK($I383),1,(1-$I383))*IF(ISBLANK($J383),1,(1-$J383)),"REVIEW")</f>
        <v>0</v>
      </c>
    </row>
    <row r="384" spans="1:13" x14ac:dyDescent="0.25">
      <c r="A384" s="77"/>
      <c r="B384" s="156"/>
      <c r="C384" s="120"/>
      <c r="D384" s="114"/>
      <c r="E384" s="148" t="str">
        <f>IFERROR(IF(D384="No CAS","",INDEX('DEQ Pollutant List'!$B$7:$B$611,MATCH('5. Pollutant Emissions - MB'!D384,'DEQ Pollutant List'!$A$7:$A$611,0))),"")</f>
        <v/>
      </c>
      <c r="F384" s="118"/>
      <c r="G384" s="166"/>
      <c r="H384" s="159"/>
      <c r="I384" s="159"/>
      <c r="J384" s="168"/>
      <c r="K384" s="84"/>
      <c r="L384" s="77" cm="1">
        <f t="array" ref="L384">IFERROR(IF(ISBLANK($B384),_xlfn.XLOOKUP($A384&amp;$C384,'4. TEUs &amp; Activities- MB'!$A$9:$A$194&amp;'4. TEUs &amp; Activities- MB'!$E$9:$E$194,'4. TEUs &amp; Activities- MB'!$V$9:$V$194),_xlfn.XLOOKUP($B384&amp;$C384,'4. TEUs &amp; Activities- MB'!$B$9:$B$194&amp;'4. TEUs &amp; Activities- MB'!$E$9:$E$194,'4. TEUs &amp; Activities- MB'!$V$9:$V$194))*$F384*IF(ISBLANK($G384),1,$G384)*IF(ISBLANK($H384),1,(1-$H384))*IF(ISBLANK($I384),1,(1-$I384))*IF(ISBLANK($J384),1,(1-$J384)),"REVIEW")</f>
        <v>0</v>
      </c>
      <c r="M384" s="76" cm="1">
        <f t="array" ref="M384">IFERROR(IF(ISBLANK($B384),_xlfn.XLOOKUP($A384&amp;$C384,'4. TEUs &amp; Activities- MB'!$A$9:$A$194&amp;'4. TEUs &amp; Activities- MB'!$E$9:$E$194,'4. TEUs &amp; Activities- MB'!$W$9:$W$194),_xlfn.XLOOKUP($B384&amp;$C384,'4. TEUs &amp; Activities- MB'!$B$9:$B$194&amp;'4. TEUs &amp; Activities- MB'!$E$9:$E$194,'4. TEUs &amp; Activities- MB'!$W$9:$W$194))*$F384*IF(ISBLANK($G384),1,$G384)*IF(ISBLANK($H384),1,(1-$H384))*IF(ISBLANK($I384),1,(1-$I384))*IF(ISBLANK($J384),1,(1-$J384)),"REVIEW")</f>
        <v>0</v>
      </c>
    </row>
    <row r="385" spans="1:13" x14ac:dyDescent="0.25">
      <c r="A385" s="77"/>
      <c r="B385" s="156"/>
      <c r="C385" s="120"/>
      <c r="D385" s="114"/>
      <c r="E385" s="148" t="str">
        <f>IFERROR(IF(D385="No CAS","",INDEX('DEQ Pollutant List'!$B$7:$B$611,MATCH('5. Pollutant Emissions - MB'!D385,'DEQ Pollutant List'!$A$7:$A$611,0))),"")</f>
        <v/>
      </c>
      <c r="F385" s="118"/>
      <c r="G385" s="166"/>
      <c r="H385" s="159"/>
      <c r="I385" s="159"/>
      <c r="J385" s="168"/>
      <c r="K385" s="84"/>
      <c r="L385" s="77" cm="1">
        <f t="array" ref="L385">IFERROR(IF(ISBLANK($B385),_xlfn.XLOOKUP($A385&amp;$C385,'4. TEUs &amp; Activities- MB'!$A$9:$A$194&amp;'4. TEUs &amp; Activities- MB'!$E$9:$E$194,'4. TEUs &amp; Activities- MB'!$V$9:$V$194),_xlfn.XLOOKUP($B385&amp;$C385,'4. TEUs &amp; Activities- MB'!$B$9:$B$194&amp;'4. TEUs &amp; Activities- MB'!$E$9:$E$194,'4. TEUs &amp; Activities- MB'!$V$9:$V$194))*$F385*IF(ISBLANK($G385),1,$G385)*IF(ISBLANK($H385),1,(1-$H385))*IF(ISBLANK($I385),1,(1-$I385))*IF(ISBLANK($J385),1,(1-$J385)),"REVIEW")</f>
        <v>0</v>
      </c>
      <c r="M385" s="76" cm="1">
        <f t="array" ref="M385">IFERROR(IF(ISBLANK($B385),_xlfn.XLOOKUP($A385&amp;$C385,'4. TEUs &amp; Activities- MB'!$A$9:$A$194&amp;'4. TEUs &amp; Activities- MB'!$E$9:$E$194,'4. TEUs &amp; Activities- MB'!$W$9:$W$194),_xlfn.XLOOKUP($B385&amp;$C385,'4. TEUs &amp; Activities- MB'!$B$9:$B$194&amp;'4. TEUs &amp; Activities- MB'!$E$9:$E$194,'4. TEUs &amp; Activities- MB'!$W$9:$W$194))*$F385*IF(ISBLANK($G385),1,$G385)*IF(ISBLANK($H385),1,(1-$H385))*IF(ISBLANK($I385),1,(1-$I385))*IF(ISBLANK($J385),1,(1-$J385)),"REVIEW")</f>
        <v>0</v>
      </c>
    </row>
    <row r="386" spans="1:13" x14ac:dyDescent="0.25">
      <c r="A386" s="77"/>
      <c r="B386" s="156"/>
      <c r="C386" s="120"/>
      <c r="D386" s="114"/>
      <c r="E386" s="148" t="str">
        <f>IFERROR(IF(D386="No CAS","",INDEX('DEQ Pollutant List'!$B$7:$B$611,MATCH('5. Pollutant Emissions - MB'!D386,'DEQ Pollutant List'!$A$7:$A$611,0))),"")</f>
        <v/>
      </c>
      <c r="F386" s="118"/>
      <c r="G386" s="166"/>
      <c r="H386" s="159"/>
      <c r="I386" s="159"/>
      <c r="J386" s="168"/>
      <c r="K386" s="84"/>
      <c r="L386" s="77" cm="1">
        <f t="array" ref="L386">IFERROR(IF(ISBLANK($B386),_xlfn.XLOOKUP($A386&amp;$C386,'4. TEUs &amp; Activities- MB'!$A$9:$A$194&amp;'4. TEUs &amp; Activities- MB'!$E$9:$E$194,'4. TEUs &amp; Activities- MB'!$V$9:$V$194),_xlfn.XLOOKUP($B386&amp;$C386,'4. TEUs &amp; Activities- MB'!$B$9:$B$194&amp;'4. TEUs &amp; Activities- MB'!$E$9:$E$194,'4. TEUs &amp; Activities- MB'!$V$9:$V$194))*$F386*IF(ISBLANK($G386),1,$G386)*IF(ISBLANK($H386),1,(1-$H386))*IF(ISBLANK($I386),1,(1-$I386))*IF(ISBLANK($J386),1,(1-$J386)),"REVIEW")</f>
        <v>0</v>
      </c>
      <c r="M386" s="76" cm="1">
        <f t="array" ref="M386">IFERROR(IF(ISBLANK($B386),_xlfn.XLOOKUP($A386&amp;$C386,'4. TEUs &amp; Activities- MB'!$A$9:$A$194&amp;'4. TEUs &amp; Activities- MB'!$E$9:$E$194,'4. TEUs &amp; Activities- MB'!$W$9:$W$194),_xlfn.XLOOKUP($B386&amp;$C386,'4. TEUs &amp; Activities- MB'!$B$9:$B$194&amp;'4. TEUs &amp; Activities- MB'!$E$9:$E$194,'4. TEUs &amp; Activities- MB'!$W$9:$W$194))*$F386*IF(ISBLANK($G386),1,$G386)*IF(ISBLANK($H386),1,(1-$H386))*IF(ISBLANK($I386),1,(1-$I386))*IF(ISBLANK($J386),1,(1-$J386)),"REVIEW")</f>
        <v>0</v>
      </c>
    </row>
    <row r="387" spans="1:13" x14ac:dyDescent="0.25">
      <c r="A387" s="77"/>
      <c r="B387" s="156"/>
      <c r="C387" s="120"/>
      <c r="D387" s="114"/>
      <c r="E387" s="148" t="str">
        <f>IFERROR(IF(D387="No CAS","",INDEX('DEQ Pollutant List'!$B$7:$B$611,MATCH('5. Pollutant Emissions - MB'!D387,'DEQ Pollutant List'!$A$7:$A$611,0))),"")</f>
        <v/>
      </c>
      <c r="F387" s="118"/>
      <c r="G387" s="166"/>
      <c r="H387" s="159"/>
      <c r="I387" s="159"/>
      <c r="J387" s="168"/>
      <c r="K387" s="84"/>
      <c r="L387" s="77" cm="1">
        <f t="array" ref="L387">IFERROR(IF(ISBLANK($B387),_xlfn.XLOOKUP($A387&amp;$C387,'4. TEUs &amp; Activities- MB'!$A$9:$A$194&amp;'4. TEUs &amp; Activities- MB'!$E$9:$E$194,'4. TEUs &amp; Activities- MB'!$V$9:$V$194),_xlfn.XLOOKUP($B387&amp;$C387,'4. TEUs &amp; Activities- MB'!$B$9:$B$194&amp;'4. TEUs &amp; Activities- MB'!$E$9:$E$194,'4. TEUs &amp; Activities- MB'!$V$9:$V$194))*$F387*IF(ISBLANK($G387),1,$G387)*IF(ISBLANK($H387),1,(1-$H387))*IF(ISBLANK($I387),1,(1-$I387))*IF(ISBLANK($J387),1,(1-$J387)),"REVIEW")</f>
        <v>0</v>
      </c>
      <c r="M387" s="76" cm="1">
        <f t="array" ref="M387">IFERROR(IF(ISBLANK($B387),_xlfn.XLOOKUP($A387&amp;$C387,'4. TEUs &amp; Activities- MB'!$A$9:$A$194&amp;'4. TEUs &amp; Activities- MB'!$E$9:$E$194,'4. TEUs &amp; Activities- MB'!$W$9:$W$194),_xlfn.XLOOKUP($B387&amp;$C387,'4. TEUs &amp; Activities- MB'!$B$9:$B$194&amp;'4. TEUs &amp; Activities- MB'!$E$9:$E$194,'4. TEUs &amp; Activities- MB'!$W$9:$W$194))*$F387*IF(ISBLANK($G387),1,$G387)*IF(ISBLANK($H387),1,(1-$H387))*IF(ISBLANK($I387),1,(1-$I387))*IF(ISBLANK($J387),1,(1-$J387)),"REVIEW")</f>
        <v>0</v>
      </c>
    </row>
    <row r="388" spans="1:13" x14ac:dyDescent="0.25">
      <c r="A388" s="77"/>
      <c r="B388" s="156"/>
      <c r="C388" s="120"/>
      <c r="D388" s="114"/>
      <c r="E388" s="148" t="str">
        <f>IFERROR(IF(D388="No CAS","",INDEX('DEQ Pollutant List'!$B$7:$B$611,MATCH('5. Pollutant Emissions - MB'!D388,'DEQ Pollutant List'!$A$7:$A$611,0))),"")</f>
        <v/>
      </c>
      <c r="F388" s="118"/>
      <c r="G388" s="166"/>
      <c r="H388" s="159"/>
      <c r="I388" s="159"/>
      <c r="J388" s="168"/>
      <c r="K388" s="84"/>
      <c r="L388" s="77" cm="1">
        <f t="array" ref="L388">IFERROR(IF(ISBLANK($B388),_xlfn.XLOOKUP($A388&amp;$C388,'4. TEUs &amp; Activities- MB'!$A$9:$A$194&amp;'4. TEUs &amp; Activities- MB'!$E$9:$E$194,'4. TEUs &amp; Activities- MB'!$V$9:$V$194),_xlfn.XLOOKUP($B388&amp;$C388,'4. TEUs &amp; Activities- MB'!$B$9:$B$194&amp;'4. TEUs &amp; Activities- MB'!$E$9:$E$194,'4. TEUs &amp; Activities- MB'!$V$9:$V$194))*$F388*IF(ISBLANK($G388),1,$G388)*IF(ISBLANK($H388),1,(1-$H388))*IF(ISBLANK($I388),1,(1-$I388))*IF(ISBLANK($J388),1,(1-$J388)),"REVIEW")</f>
        <v>0</v>
      </c>
      <c r="M388" s="76" cm="1">
        <f t="array" ref="M388">IFERROR(IF(ISBLANK($B388),_xlfn.XLOOKUP($A388&amp;$C388,'4. TEUs &amp; Activities- MB'!$A$9:$A$194&amp;'4. TEUs &amp; Activities- MB'!$E$9:$E$194,'4. TEUs &amp; Activities- MB'!$W$9:$W$194),_xlfn.XLOOKUP($B388&amp;$C388,'4. TEUs &amp; Activities- MB'!$B$9:$B$194&amp;'4. TEUs &amp; Activities- MB'!$E$9:$E$194,'4. TEUs &amp; Activities- MB'!$W$9:$W$194))*$F388*IF(ISBLANK($G388),1,$G388)*IF(ISBLANK($H388),1,(1-$H388))*IF(ISBLANK($I388),1,(1-$I388))*IF(ISBLANK($J388),1,(1-$J388)),"REVIEW")</f>
        <v>0</v>
      </c>
    </row>
    <row r="389" spans="1:13" x14ac:dyDescent="0.25">
      <c r="A389" s="77"/>
      <c r="B389" s="156"/>
      <c r="C389" s="120"/>
      <c r="D389" s="114"/>
      <c r="E389" s="148" t="str">
        <f>IFERROR(IF(D389="No CAS","",INDEX('DEQ Pollutant List'!$B$7:$B$611,MATCH('5. Pollutant Emissions - MB'!D389,'DEQ Pollutant List'!$A$7:$A$611,0))),"")</f>
        <v/>
      </c>
      <c r="F389" s="118"/>
      <c r="G389" s="166"/>
      <c r="H389" s="159"/>
      <c r="I389" s="159"/>
      <c r="J389" s="168"/>
      <c r="K389" s="84"/>
      <c r="L389" s="77" cm="1">
        <f t="array" ref="L389">IFERROR(IF(ISBLANK($B389),_xlfn.XLOOKUP($A389&amp;$C389,'4. TEUs &amp; Activities- MB'!$A$9:$A$194&amp;'4. TEUs &amp; Activities- MB'!$E$9:$E$194,'4. TEUs &amp; Activities- MB'!$V$9:$V$194),_xlfn.XLOOKUP($B389&amp;$C389,'4. TEUs &amp; Activities- MB'!$B$9:$B$194&amp;'4. TEUs &amp; Activities- MB'!$E$9:$E$194,'4. TEUs &amp; Activities- MB'!$V$9:$V$194))*$F389*IF(ISBLANK($G389),1,$G389)*IF(ISBLANK($H389),1,(1-$H389))*IF(ISBLANK($I389),1,(1-$I389))*IF(ISBLANK($J389),1,(1-$J389)),"REVIEW")</f>
        <v>0</v>
      </c>
      <c r="M389" s="76" cm="1">
        <f t="array" ref="M389">IFERROR(IF(ISBLANK($B389),_xlfn.XLOOKUP($A389&amp;$C389,'4. TEUs &amp; Activities- MB'!$A$9:$A$194&amp;'4. TEUs &amp; Activities- MB'!$E$9:$E$194,'4. TEUs &amp; Activities- MB'!$W$9:$W$194),_xlfn.XLOOKUP($B389&amp;$C389,'4. TEUs &amp; Activities- MB'!$B$9:$B$194&amp;'4. TEUs &amp; Activities- MB'!$E$9:$E$194,'4. TEUs &amp; Activities- MB'!$W$9:$W$194))*$F389*IF(ISBLANK($G389),1,$G389)*IF(ISBLANK($H389),1,(1-$H389))*IF(ISBLANK($I389),1,(1-$I389))*IF(ISBLANK($J389),1,(1-$J389)),"REVIEW")</f>
        <v>0</v>
      </c>
    </row>
    <row r="390" spans="1:13" x14ac:dyDescent="0.25">
      <c r="A390" s="77"/>
      <c r="B390" s="156"/>
      <c r="C390" s="120"/>
      <c r="D390" s="114"/>
      <c r="E390" s="148" t="str">
        <f>IFERROR(IF(D390="No CAS","",INDEX('DEQ Pollutant List'!$B$7:$B$611,MATCH('5. Pollutant Emissions - MB'!D390,'DEQ Pollutant List'!$A$7:$A$611,0))),"")</f>
        <v/>
      </c>
      <c r="F390" s="118"/>
      <c r="G390" s="166"/>
      <c r="H390" s="159"/>
      <c r="I390" s="159"/>
      <c r="J390" s="168"/>
      <c r="K390" s="84"/>
      <c r="L390" s="77" cm="1">
        <f t="array" ref="L390">IFERROR(IF(ISBLANK($B390),_xlfn.XLOOKUP($A390&amp;$C390,'4. TEUs &amp; Activities- MB'!$A$9:$A$194&amp;'4. TEUs &amp; Activities- MB'!$E$9:$E$194,'4. TEUs &amp; Activities- MB'!$V$9:$V$194),_xlfn.XLOOKUP($B390&amp;$C390,'4. TEUs &amp; Activities- MB'!$B$9:$B$194&amp;'4. TEUs &amp; Activities- MB'!$E$9:$E$194,'4. TEUs &amp; Activities- MB'!$V$9:$V$194))*$F390*IF(ISBLANK($G390),1,$G390)*IF(ISBLANK($H390),1,(1-$H390))*IF(ISBLANK($I390),1,(1-$I390))*IF(ISBLANK($J390),1,(1-$J390)),"REVIEW")</f>
        <v>0</v>
      </c>
      <c r="M390" s="76" cm="1">
        <f t="array" ref="M390">IFERROR(IF(ISBLANK($B390),_xlfn.XLOOKUP($A390&amp;$C390,'4. TEUs &amp; Activities- MB'!$A$9:$A$194&amp;'4. TEUs &amp; Activities- MB'!$E$9:$E$194,'4. TEUs &amp; Activities- MB'!$W$9:$W$194),_xlfn.XLOOKUP($B390&amp;$C390,'4. TEUs &amp; Activities- MB'!$B$9:$B$194&amp;'4. TEUs &amp; Activities- MB'!$E$9:$E$194,'4. TEUs &amp; Activities- MB'!$W$9:$W$194))*$F390*IF(ISBLANK($G390),1,$G390)*IF(ISBLANK($H390),1,(1-$H390))*IF(ISBLANK($I390),1,(1-$I390))*IF(ISBLANK($J390),1,(1-$J390)),"REVIEW")</f>
        <v>0</v>
      </c>
    </row>
    <row r="391" spans="1:13" x14ac:dyDescent="0.25">
      <c r="A391" s="77"/>
      <c r="B391" s="156"/>
      <c r="C391" s="120"/>
      <c r="D391" s="114"/>
      <c r="E391" s="148" t="str">
        <f>IFERROR(IF(D391="No CAS","",INDEX('DEQ Pollutant List'!$B$7:$B$611,MATCH('5. Pollutant Emissions - MB'!D391,'DEQ Pollutant List'!$A$7:$A$611,0))),"")</f>
        <v/>
      </c>
      <c r="F391" s="118"/>
      <c r="G391" s="166"/>
      <c r="H391" s="159"/>
      <c r="I391" s="159"/>
      <c r="J391" s="168"/>
      <c r="K391" s="84"/>
      <c r="L391" s="77" cm="1">
        <f t="array" ref="L391">IFERROR(IF(ISBLANK($B391),_xlfn.XLOOKUP($A391&amp;$C391,'4. TEUs &amp; Activities- MB'!$A$9:$A$194&amp;'4. TEUs &amp; Activities- MB'!$E$9:$E$194,'4. TEUs &amp; Activities- MB'!$V$9:$V$194),_xlfn.XLOOKUP($B391&amp;$C391,'4. TEUs &amp; Activities- MB'!$B$9:$B$194&amp;'4. TEUs &amp; Activities- MB'!$E$9:$E$194,'4. TEUs &amp; Activities- MB'!$V$9:$V$194))*$F391*IF(ISBLANK($G391),1,$G391)*IF(ISBLANK($H391),1,(1-$H391))*IF(ISBLANK($I391),1,(1-$I391))*IF(ISBLANK($J391),1,(1-$J391)),"REVIEW")</f>
        <v>0</v>
      </c>
      <c r="M391" s="76" cm="1">
        <f t="array" ref="M391">IFERROR(IF(ISBLANK($B391),_xlfn.XLOOKUP($A391&amp;$C391,'4. TEUs &amp; Activities- MB'!$A$9:$A$194&amp;'4. TEUs &amp; Activities- MB'!$E$9:$E$194,'4. TEUs &amp; Activities- MB'!$W$9:$W$194),_xlfn.XLOOKUP($B391&amp;$C391,'4. TEUs &amp; Activities- MB'!$B$9:$B$194&amp;'4. TEUs &amp; Activities- MB'!$E$9:$E$194,'4. TEUs &amp; Activities- MB'!$W$9:$W$194))*$F391*IF(ISBLANK($G391),1,$G391)*IF(ISBLANK($H391),1,(1-$H391))*IF(ISBLANK($I391),1,(1-$I391))*IF(ISBLANK($J391),1,(1-$J391)),"REVIEW")</f>
        <v>0</v>
      </c>
    </row>
    <row r="392" spans="1:13" x14ac:dyDescent="0.25">
      <c r="A392" s="77"/>
      <c r="B392" s="156"/>
      <c r="C392" s="120"/>
      <c r="D392" s="114"/>
      <c r="E392" s="148" t="str">
        <f>IFERROR(IF(D392="No CAS","",INDEX('DEQ Pollutant List'!$B$7:$B$611,MATCH('5. Pollutant Emissions - MB'!D392,'DEQ Pollutant List'!$A$7:$A$611,0))),"")</f>
        <v/>
      </c>
      <c r="F392" s="118"/>
      <c r="G392" s="166"/>
      <c r="H392" s="159"/>
      <c r="I392" s="159"/>
      <c r="J392" s="168"/>
      <c r="K392" s="84"/>
      <c r="L392" s="77" cm="1">
        <f t="array" ref="L392">IFERROR(IF(ISBLANK($B392),_xlfn.XLOOKUP($A392&amp;$C392,'4. TEUs &amp; Activities- MB'!$A$9:$A$194&amp;'4. TEUs &amp; Activities- MB'!$E$9:$E$194,'4. TEUs &amp; Activities- MB'!$V$9:$V$194),_xlfn.XLOOKUP($B392&amp;$C392,'4. TEUs &amp; Activities- MB'!$B$9:$B$194&amp;'4. TEUs &amp; Activities- MB'!$E$9:$E$194,'4. TEUs &amp; Activities- MB'!$V$9:$V$194))*$F392*IF(ISBLANK($G392),1,$G392)*IF(ISBLANK($H392),1,(1-$H392))*IF(ISBLANK($I392),1,(1-$I392))*IF(ISBLANK($J392),1,(1-$J392)),"REVIEW")</f>
        <v>0</v>
      </c>
      <c r="M392" s="76" cm="1">
        <f t="array" ref="M392">IFERROR(IF(ISBLANK($B392),_xlfn.XLOOKUP($A392&amp;$C392,'4. TEUs &amp; Activities- MB'!$A$9:$A$194&amp;'4. TEUs &amp; Activities- MB'!$E$9:$E$194,'4. TEUs &amp; Activities- MB'!$W$9:$W$194),_xlfn.XLOOKUP($B392&amp;$C392,'4. TEUs &amp; Activities- MB'!$B$9:$B$194&amp;'4. TEUs &amp; Activities- MB'!$E$9:$E$194,'4. TEUs &amp; Activities- MB'!$W$9:$W$194))*$F392*IF(ISBLANK($G392),1,$G392)*IF(ISBLANK($H392),1,(1-$H392))*IF(ISBLANK($I392),1,(1-$I392))*IF(ISBLANK($J392),1,(1-$J392)),"REVIEW")</f>
        <v>0</v>
      </c>
    </row>
    <row r="393" spans="1:13" x14ac:dyDescent="0.25">
      <c r="A393" s="77"/>
      <c r="B393" s="156"/>
      <c r="C393" s="120"/>
      <c r="D393" s="114"/>
      <c r="E393" s="148" t="str">
        <f>IFERROR(IF(D393="No CAS","",INDEX('DEQ Pollutant List'!$B$7:$B$611,MATCH('5. Pollutant Emissions - MB'!D393,'DEQ Pollutant List'!$A$7:$A$611,0))),"")</f>
        <v/>
      </c>
      <c r="F393" s="118"/>
      <c r="G393" s="166"/>
      <c r="H393" s="159"/>
      <c r="I393" s="159"/>
      <c r="J393" s="168"/>
      <c r="K393" s="84"/>
      <c r="L393" s="77" cm="1">
        <f t="array" ref="L393">IFERROR(IF(ISBLANK($B393),_xlfn.XLOOKUP($A393&amp;$C393,'4. TEUs &amp; Activities- MB'!$A$9:$A$194&amp;'4. TEUs &amp; Activities- MB'!$E$9:$E$194,'4. TEUs &amp; Activities- MB'!$V$9:$V$194),_xlfn.XLOOKUP($B393&amp;$C393,'4. TEUs &amp; Activities- MB'!$B$9:$B$194&amp;'4. TEUs &amp; Activities- MB'!$E$9:$E$194,'4. TEUs &amp; Activities- MB'!$V$9:$V$194))*$F393*IF(ISBLANK($G393),1,$G393)*IF(ISBLANK($H393),1,(1-$H393))*IF(ISBLANK($I393),1,(1-$I393))*IF(ISBLANK($J393),1,(1-$J393)),"REVIEW")</f>
        <v>0</v>
      </c>
      <c r="M393" s="76" cm="1">
        <f t="array" ref="M393">IFERROR(IF(ISBLANK($B393),_xlfn.XLOOKUP($A393&amp;$C393,'4. TEUs &amp; Activities- MB'!$A$9:$A$194&amp;'4. TEUs &amp; Activities- MB'!$E$9:$E$194,'4. TEUs &amp; Activities- MB'!$W$9:$W$194),_xlfn.XLOOKUP($B393&amp;$C393,'4. TEUs &amp; Activities- MB'!$B$9:$B$194&amp;'4. TEUs &amp; Activities- MB'!$E$9:$E$194,'4. TEUs &amp; Activities- MB'!$W$9:$W$194))*$F393*IF(ISBLANK($G393),1,$G393)*IF(ISBLANK($H393),1,(1-$H393))*IF(ISBLANK($I393),1,(1-$I393))*IF(ISBLANK($J393),1,(1-$J393)),"REVIEW")</f>
        <v>0</v>
      </c>
    </row>
    <row r="394" spans="1:13" x14ac:dyDescent="0.25">
      <c r="A394" s="77"/>
      <c r="B394" s="156"/>
      <c r="C394" s="120"/>
      <c r="D394" s="114"/>
      <c r="E394" s="148" t="str">
        <f>IFERROR(IF(D394="No CAS","",INDEX('DEQ Pollutant List'!$B$7:$B$611,MATCH('5. Pollutant Emissions - MB'!D394,'DEQ Pollutant List'!$A$7:$A$611,0))),"")</f>
        <v/>
      </c>
      <c r="F394" s="118"/>
      <c r="G394" s="166"/>
      <c r="H394" s="159"/>
      <c r="I394" s="159"/>
      <c r="J394" s="168"/>
      <c r="K394" s="84"/>
      <c r="L394" s="77" cm="1">
        <f t="array" ref="L394">IFERROR(IF(ISBLANK($B394),_xlfn.XLOOKUP($A394&amp;$C394,'4. TEUs &amp; Activities- MB'!$A$9:$A$194&amp;'4. TEUs &amp; Activities- MB'!$E$9:$E$194,'4. TEUs &amp; Activities- MB'!$V$9:$V$194),_xlfn.XLOOKUP($B394&amp;$C394,'4. TEUs &amp; Activities- MB'!$B$9:$B$194&amp;'4. TEUs &amp; Activities- MB'!$E$9:$E$194,'4. TEUs &amp; Activities- MB'!$V$9:$V$194))*$F394*IF(ISBLANK($G394),1,$G394)*IF(ISBLANK($H394),1,(1-$H394))*IF(ISBLANK($I394),1,(1-$I394))*IF(ISBLANK($J394),1,(1-$J394)),"REVIEW")</f>
        <v>0</v>
      </c>
      <c r="M394" s="76" cm="1">
        <f t="array" ref="M394">IFERROR(IF(ISBLANK($B394),_xlfn.XLOOKUP($A394&amp;$C394,'4. TEUs &amp; Activities- MB'!$A$9:$A$194&amp;'4. TEUs &amp; Activities- MB'!$E$9:$E$194,'4. TEUs &amp; Activities- MB'!$W$9:$W$194),_xlfn.XLOOKUP($B394&amp;$C394,'4. TEUs &amp; Activities- MB'!$B$9:$B$194&amp;'4. TEUs &amp; Activities- MB'!$E$9:$E$194,'4. TEUs &amp; Activities- MB'!$W$9:$W$194))*$F394*IF(ISBLANK($G394),1,$G394)*IF(ISBLANK($H394),1,(1-$H394))*IF(ISBLANK($I394),1,(1-$I394))*IF(ISBLANK($J394),1,(1-$J394)),"REVIEW")</f>
        <v>0</v>
      </c>
    </row>
    <row r="395" spans="1:13" x14ac:dyDescent="0.25">
      <c r="A395" s="77"/>
      <c r="B395" s="156"/>
      <c r="C395" s="120"/>
      <c r="D395" s="114"/>
      <c r="E395" s="148" t="str">
        <f>IFERROR(IF(D395="No CAS","",INDEX('DEQ Pollutant List'!$B$7:$B$611,MATCH('5. Pollutant Emissions - MB'!D395,'DEQ Pollutant List'!$A$7:$A$611,0))),"")</f>
        <v/>
      </c>
      <c r="F395" s="118"/>
      <c r="G395" s="166"/>
      <c r="H395" s="159"/>
      <c r="I395" s="159"/>
      <c r="J395" s="168"/>
      <c r="K395" s="84"/>
      <c r="L395" s="77" cm="1">
        <f t="array" ref="L395">IFERROR(IF(ISBLANK($B395),_xlfn.XLOOKUP($A395&amp;$C395,'4. TEUs &amp; Activities- MB'!$A$9:$A$194&amp;'4. TEUs &amp; Activities- MB'!$E$9:$E$194,'4. TEUs &amp; Activities- MB'!$V$9:$V$194),_xlfn.XLOOKUP($B395&amp;$C395,'4. TEUs &amp; Activities- MB'!$B$9:$B$194&amp;'4. TEUs &amp; Activities- MB'!$E$9:$E$194,'4. TEUs &amp; Activities- MB'!$V$9:$V$194))*$F395*IF(ISBLANK($G395),1,$G395)*IF(ISBLANK($H395),1,(1-$H395))*IF(ISBLANK($I395),1,(1-$I395))*IF(ISBLANK($J395),1,(1-$J395)),"REVIEW")</f>
        <v>0</v>
      </c>
      <c r="M395" s="76" cm="1">
        <f t="array" ref="M395">IFERROR(IF(ISBLANK($B395),_xlfn.XLOOKUP($A395&amp;$C395,'4. TEUs &amp; Activities- MB'!$A$9:$A$194&amp;'4. TEUs &amp; Activities- MB'!$E$9:$E$194,'4. TEUs &amp; Activities- MB'!$W$9:$W$194),_xlfn.XLOOKUP($B395&amp;$C395,'4. TEUs &amp; Activities- MB'!$B$9:$B$194&amp;'4. TEUs &amp; Activities- MB'!$E$9:$E$194,'4. TEUs &amp; Activities- MB'!$W$9:$W$194))*$F395*IF(ISBLANK($G395),1,$G395)*IF(ISBLANK($H395),1,(1-$H395))*IF(ISBLANK($I395),1,(1-$I395))*IF(ISBLANK($J395),1,(1-$J395)),"REVIEW")</f>
        <v>0</v>
      </c>
    </row>
    <row r="396" spans="1:13" x14ac:dyDescent="0.25">
      <c r="A396" s="77"/>
      <c r="B396" s="156"/>
      <c r="C396" s="120"/>
      <c r="D396" s="114"/>
      <c r="E396" s="148" t="str">
        <f>IFERROR(IF(D396="No CAS","",INDEX('DEQ Pollutant List'!$B$7:$B$611,MATCH('5. Pollutant Emissions - MB'!D396,'DEQ Pollutant List'!$A$7:$A$611,0))),"")</f>
        <v/>
      </c>
      <c r="F396" s="118"/>
      <c r="G396" s="166"/>
      <c r="H396" s="159"/>
      <c r="I396" s="159"/>
      <c r="J396" s="168"/>
      <c r="K396" s="84"/>
      <c r="L396" s="77" cm="1">
        <f t="array" ref="L396">IFERROR(IF(ISBLANK($B396),_xlfn.XLOOKUP($A396&amp;$C396,'4. TEUs &amp; Activities- MB'!$A$9:$A$194&amp;'4. TEUs &amp; Activities- MB'!$E$9:$E$194,'4. TEUs &amp; Activities- MB'!$V$9:$V$194),_xlfn.XLOOKUP($B396&amp;$C396,'4. TEUs &amp; Activities- MB'!$B$9:$B$194&amp;'4. TEUs &amp; Activities- MB'!$E$9:$E$194,'4. TEUs &amp; Activities- MB'!$V$9:$V$194))*$F396*IF(ISBLANK($G396),1,$G396)*IF(ISBLANK($H396),1,(1-$H396))*IF(ISBLANK($I396),1,(1-$I396))*IF(ISBLANK($J396),1,(1-$J396)),"REVIEW")</f>
        <v>0</v>
      </c>
      <c r="M396" s="76" cm="1">
        <f t="array" ref="M396">IFERROR(IF(ISBLANK($B396),_xlfn.XLOOKUP($A396&amp;$C396,'4. TEUs &amp; Activities- MB'!$A$9:$A$194&amp;'4. TEUs &amp; Activities- MB'!$E$9:$E$194,'4. TEUs &amp; Activities- MB'!$W$9:$W$194),_xlfn.XLOOKUP($B396&amp;$C396,'4. TEUs &amp; Activities- MB'!$B$9:$B$194&amp;'4. TEUs &amp; Activities- MB'!$E$9:$E$194,'4. TEUs &amp; Activities- MB'!$W$9:$W$194))*$F396*IF(ISBLANK($G396),1,$G396)*IF(ISBLANK($H396),1,(1-$H396))*IF(ISBLANK($I396),1,(1-$I396))*IF(ISBLANK($J396),1,(1-$J396)),"REVIEW")</f>
        <v>0</v>
      </c>
    </row>
    <row r="397" spans="1:13" x14ac:dyDescent="0.25">
      <c r="A397" s="77"/>
      <c r="B397" s="156"/>
      <c r="C397" s="120"/>
      <c r="D397" s="114"/>
      <c r="E397" s="148" t="str">
        <f>IFERROR(IF(D397="No CAS","",INDEX('DEQ Pollutant List'!$B$7:$B$611,MATCH('5. Pollutant Emissions - MB'!D397,'DEQ Pollutant List'!$A$7:$A$611,0))),"")</f>
        <v/>
      </c>
      <c r="F397" s="118"/>
      <c r="G397" s="166"/>
      <c r="H397" s="159"/>
      <c r="I397" s="159"/>
      <c r="J397" s="168"/>
      <c r="K397" s="84"/>
      <c r="L397" s="77" cm="1">
        <f t="array" ref="L397">IFERROR(IF(ISBLANK($B397),_xlfn.XLOOKUP($A397&amp;$C397,'4. TEUs &amp; Activities- MB'!$A$9:$A$194&amp;'4. TEUs &amp; Activities- MB'!$E$9:$E$194,'4. TEUs &amp; Activities- MB'!$V$9:$V$194),_xlfn.XLOOKUP($B397&amp;$C397,'4. TEUs &amp; Activities- MB'!$B$9:$B$194&amp;'4. TEUs &amp; Activities- MB'!$E$9:$E$194,'4. TEUs &amp; Activities- MB'!$V$9:$V$194))*$F397*IF(ISBLANK($G397),1,$G397)*IF(ISBLANK($H397),1,(1-$H397))*IF(ISBLANK($I397),1,(1-$I397))*IF(ISBLANK($J397),1,(1-$J397)),"REVIEW")</f>
        <v>0</v>
      </c>
      <c r="M397" s="76" cm="1">
        <f t="array" ref="M397">IFERROR(IF(ISBLANK($B397),_xlfn.XLOOKUP($A397&amp;$C397,'4. TEUs &amp; Activities- MB'!$A$9:$A$194&amp;'4. TEUs &amp; Activities- MB'!$E$9:$E$194,'4. TEUs &amp; Activities- MB'!$W$9:$W$194),_xlfn.XLOOKUP($B397&amp;$C397,'4. TEUs &amp; Activities- MB'!$B$9:$B$194&amp;'4. TEUs &amp; Activities- MB'!$E$9:$E$194,'4. TEUs &amp; Activities- MB'!$W$9:$W$194))*$F397*IF(ISBLANK($G397),1,$G397)*IF(ISBLANK($H397),1,(1-$H397))*IF(ISBLANK($I397),1,(1-$I397))*IF(ISBLANK($J397),1,(1-$J397)),"REVIEW")</f>
        <v>0</v>
      </c>
    </row>
    <row r="398" spans="1:13" x14ac:dyDescent="0.25">
      <c r="A398" s="77"/>
      <c r="B398" s="156"/>
      <c r="C398" s="120"/>
      <c r="D398" s="114"/>
      <c r="E398" s="148" t="str">
        <f>IFERROR(IF(D398="No CAS","",INDEX('DEQ Pollutant List'!$B$7:$B$611,MATCH('5. Pollutant Emissions - MB'!D398,'DEQ Pollutant List'!$A$7:$A$611,0))),"")</f>
        <v/>
      </c>
      <c r="F398" s="118"/>
      <c r="G398" s="166"/>
      <c r="H398" s="159"/>
      <c r="I398" s="159"/>
      <c r="J398" s="168"/>
      <c r="K398" s="84"/>
      <c r="L398" s="77" cm="1">
        <f t="array" ref="L398">IFERROR(IF(ISBLANK($B398),_xlfn.XLOOKUP($A398&amp;$C398,'4. TEUs &amp; Activities- MB'!$A$9:$A$194&amp;'4. TEUs &amp; Activities- MB'!$E$9:$E$194,'4. TEUs &amp; Activities- MB'!$V$9:$V$194),_xlfn.XLOOKUP($B398&amp;$C398,'4. TEUs &amp; Activities- MB'!$B$9:$B$194&amp;'4. TEUs &amp; Activities- MB'!$E$9:$E$194,'4. TEUs &amp; Activities- MB'!$V$9:$V$194))*$F398*IF(ISBLANK($G398),1,$G398)*IF(ISBLANK($H398),1,(1-$H398))*IF(ISBLANK($I398),1,(1-$I398))*IF(ISBLANK($J398),1,(1-$J398)),"REVIEW")</f>
        <v>0</v>
      </c>
      <c r="M398" s="76" cm="1">
        <f t="array" ref="M398">IFERROR(IF(ISBLANK($B398),_xlfn.XLOOKUP($A398&amp;$C398,'4. TEUs &amp; Activities- MB'!$A$9:$A$194&amp;'4. TEUs &amp; Activities- MB'!$E$9:$E$194,'4. TEUs &amp; Activities- MB'!$W$9:$W$194),_xlfn.XLOOKUP($B398&amp;$C398,'4. TEUs &amp; Activities- MB'!$B$9:$B$194&amp;'4. TEUs &amp; Activities- MB'!$E$9:$E$194,'4. TEUs &amp; Activities- MB'!$W$9:$W$194))*$F398*IF(ISBLANK($G398),1,$G398)*IF(ISBLANK($H398),1,(1-$H398))*IF(ISBLANK($I398),1,(1-$I398))*IF(ISBLANK($J398),1,(1-$J398)),"REVIEW")</f>
        <v>0</v>
      </c>
    </row>
    <row r="399" spans="1:13" x14ac:dyDescent="0.25">
      <c r="A399" s="77"/>
      <c r="B399" s="156"/>
      <c r="C399" s="120"/>
      <c r="D399" s="114"/>
      <c r="E399" s="148" t="str">
        <f>IFERROR(IF(D399="No CAS","",INDEX('DEQ Pollutant List'!$B$7:$B$611,MATCH('5. Pollutant Emissions - MB'!D399,'DEQ Pollutant List'!$A$7:$A$611,0))),"")</f>
        <v/>
      </c>
      <c r="F399" s="118"/>
      <c r="G399" s="166"/>
      <c r="H399" s="159"/>
      <c r="I399" s="159"/>
      <c r="J399" s="168"/>
      <c r="K399" s="84"/>
      <c r="L399" s="77" cm="1">
        <f t="array" ref="L399">IFERROR(IF(ISBLANK($B399),_xlfn.XLOOKUP($A399&amp;$C399,'4. TEUs &amp; Activities- MB'!$A$9:$A$194&amp;'4. TEUs &amp; Activities- MB'!$E$9:$E$194,'4. TEUs &amp; Activities- MB'!$V$9:$V$194),_xlfn.XLOOKUP($B399&amp;$C399,'4. TEUs &amp; Activities- MB'!$B$9:$B$194&amp;'4. TEUs &amp; Activities- MB'!$E$9:$E$194,'4. TEUs &amp; Activities- MB'!$V$9:$V$194))*$F399*IF(ISBLANK($G399),1,$G399)*IF(ISBLANK($H399),1,(1-$H399))*IF(ISBLANK($I399),1,(1-$I399))*IF(ISBLANK($J399),1,(1-$J399)),"REVIEW")</f>
        <v>0</v>
      </c>
      <c r="M399" s="76" cm="1">
        <f t="array" ref="M399">IFERROR(IF(ISBLANK($B399),_xlfn.XLOOKUP($A399&amp;$C399,'4. TEUs &amp; Activities- MB'!$A$9:$A$194&amp;'4. TEUs &amp; Activities- MB'!$E$9:$E$194,'4. TEUs &amp; Activities- MB'!$W$9:$W$194),_xlfn.XLOOKUP($B399&amp;$C399,'4. TEUs &amp; Activities- MB'!$B$9:$B$194&amp;'4. TEUs &amp; Activities- MB'!$E$9:$E$194,'4. TEUs &amp; Activities- MB'!$W$9:$W$194))*$F399*IF(ISBLANK($G399),1,$G399)*IF(ISBLANK($H399),1,(1-$H399))*IF(ISBLANK($I399),1,(1-$I399))*IF(ISBLANK($J399),1,(1-$J399)),"REVIEW")</f>
        <v>0</v>
      </c>
    </row>
    <row r="400" spans="1:13" x14ac:dyDescent="0.25">
      <c r="A400" s="77"/>
      <c r="B400" s="156"/>
      <c r="C400" s="120"/>
      <c r="D400" s="114"/>
      <c r="E400" s="148" t="str">
        <f>IFERROR(IF(D400="No CAS","",INDEX('DEQ Pollutant List'!$B$7:$B$611,MATCH('5. Pollutant Emissions - MB'!D400,'DEQ Pollutant List'!$A$7:$A$611,0))),"")</f>
        <v/>
      </c>
      <c r="F400" s="118"/>
      <c r="G400" s="166"/>
      <c r="H400" s="159"/>
      <c r="I400" s="159"/>
      <c r="J400" s="168"/>
      <c r="K400" s="84"/>
      <c r="L400" s="77" cm="1">
        <f t="array" ref="L400">IFERROR(IF(ISBLANK($B400),_xlfn.XLOOKUP($A400&amp;$C400,'4. TEUs &amp; Activities- MB'!$A$9:$A$194&amp;'4. TEUs &amp; Activities- MB'!$E$9:$E$194,'4. TEUs &amp; Activities- MB'!$V$9:$V$194),_xlfn.XLOOKUP($B400&amp;$C400,'4. TEUs &amp; Activities- MB'!$B$9:$B$194&amp;'4. TEUs &amp; Activities- MB'!$E$9:$E$194,'4. TEUs &amp; Activities- MB'!$V$9:$V$194))*$F400*IF(ISBLANK($G400),1,$G400)*IF(ISBLANK($H400),1,(1-$H400))*IF(ISBLANK($I400),1,(1-$I400))*IF(ISBLANK($J400),1,(1-$J400)),"REVIEW")</f>
        <v>0</v>
      </c>
      <c r="M400" s="76" cm="1">
        <f t="array" ref="M400">IFERROR(IF(ISBLANK($B400),_xlfn.XLOOKUP($A400&amp;$C400,'4. TEUs &amp; Activities- MB'!$A$9:$A$194&amp;'4. TEUs &amp; Activities- MB'!$E$9:$E$194,'4. TEUs &amp; Activities- MB'!$W$9:$W$194),_xlfn.XLOOKUP($B400&amp;$C400,'4. TEUs &amp; Activities- MB'!$B$9:$B$194&amp;'4. TEUs &amp; Activities- MB'!$E$9:$E$194,'4. TEUs &amp; Activities- MB'!$W$9:$W$194))*$F400*IF(ISBLANK($G400),1,$G400)*IF(ISBLANK($H400),1,(1-$H400))*IF(ISBLANK($I400),1,(1-$I400))*IF(ISBLANK($J400),1,(1-$J400)),"REVIEW")</f>
        <v>0</v>
      </c>
    </row>
    <row r="401" spans="1:13" x14ac:dyDescent="0.25">
      <c r="A401" s="77"/>
      <c r="B401" s="156"/>
      <c r="C401" s="120"/>
      <c r="D401" s="114"/>
      <c r="E401" s="148" t="str">
        <f>IFERROR(IF(D401="No CAS","",INDEX('DEQ Pollutant List'!$B$7:$B$611,MATCH('5. Pollutant Emissions - MB'!D401,'DEQ Pollutant List'!$A$7:$A$611,0))),"")</f>
        <v/>
      </c>
      <c r="F401" s="118"/>
      <c r="G401" s="166"/>
      <c r="H401" s="159"/>
      <c r="I401" s="159"/>
      <c r="J401" s="168"/>
      <c r="K401" s="84"/>
      <c r="L401" s="77" cm="1">
        <f t="array" ref="L401">IFERROR(IF(ISBLANK($B401),_xlfn.XLOOKUP($A401&amp;$C401,'4. TEUs &amp; Activities- MB'!$A$9:$A$194&amp;'4. TEUs &amp; Activities- MB'!$E$9:$E$194,'4. TEUs &amp; Activities- MB'!$V$9:$V$194),_xlfn.XLOOKUP($B401&amp;$C401,'4. TEUs &amp; Activities- MB'!$B$9:$B$194&amp;'4. TEUs &amp; Activities- MB'!$E$9:$E$194,'4. TEUs &amp; Activities- MB'!$V$9:$V$194))*$F401*IF(ISBLANK($G401),1,$G401)*IF(ISBLANK($H401),1,(1-$H401))*IF(ISBLANK($I401),1,(1-$I401))*IF(ISBLANK($J401),1,(1-$J401)),"REVIEW")</f>
        <v>0</v>
      </c>
      <c r="M401" s="76" cm="1">
        <f t="array" ref="M401">IFERROR(IF(ISBLANK($B401),_xlfn.XLOOKUP($A401&amp;$C401,'4. TEUs &amp; Activities- MB'!$A$9:$A$194&amp;'4. TEUs &amp; Activities- MB'!$E$9:$E$194,'4. TEUs &amp; Activities- MB'!$W$9:$W$194),_xlfn.XLOOKUP($B401&amp;$C401,'4. TEUs &amp; Activities- MB'!$B$9:$B$194&amp;'4. TEUs &amp; Activities- MB'!$E$9:$E$194,'4. TEUs &amp; Activities- MB'!$W$9:$W$194))*$F401*IF(ISBLANK($G401),1,$G401)*IF(ISBLANK($H401),1,(1-$H401))*IF(ISBLANK($I401),1,(1-$I401))*IF(ISBLANK($J401),1,(1-$J401)),"REVIEW")</f>
        <v>0</v>
      </c>
    </row>
    <row r="402" spans="1:13" x14ac:dyDescent="0.25">
      <c r="A402" s="77"/>
      <c r="B402" s="156"/>
      <c r="C402" s="120"/>
      <c r="D402" s="114"/>
      <c r="E402" s="148" t="str">
        <f>IFERROR(IF(D402="No CAS","",INDEX('DEQ Pollutant List'!$B$7:$B$611,MATCH('5. Pollutant Emissions - MB'!D402,'DEQ Pollutant List'!$A$7:$A$611,0))),"")</f>
        <v/>
      </c>
      <c r="F402" s="118"/>
      <c r="G402" s="166"/>
      <c r="H402" s="159"/>
      <c r="I402" s="159"/>
      <c r="J402" s="168"/>
      <c r="K402" s="84"/>
      <c r="L402" s="77" cm="1">
        <f t="array" ref="L402">IFERROR(IF(ISBLANK($B402),_xlfn.XLOOKUP($A402&amp;$C402,'4. TEUs &amp; Activities- MB'!$A$9:$A$194&amp;'4. TEUs &amp; Activities- MB'!$E$9:$E$194,'4. TEUs &amp; Activities- MB'!$V$9:$V$194),_xlfn.XLOOKUP($B402&amp;$C402,'4. TEUs &amp; Activities- MB'!$B$9:$B$194&amp;'4. TEUs &amp; Activities- MB'!$E$9:$E$194,'4. TEUs &amp; Activities- MB'!$V$9:$V$194))*$F402*IF(ISBLANK($G402),1,$G402)*IF(ISBLANK($H402),1,(1-$H402))*IF(ISBLANK($I402),1,(1-$I402))*IF(ISBLANK($J402),1,(1-$J402)),"REVIEW")</f>
        <v>0</v>
      </c>
      <c r="M402" s="76" cm="1">
        <f t="array" ref="M402">IFERROR(IF(ISBLANK($B402),_xlfn.XLOOKUP($A402&amp;$C402,'4. TEUs &amp; Activities- MB'!$A$9:$A$194&amp;'4. TEUs &amp; Activities- MB'!$E$9:$E$194,'4. TEUs &amp; Activities- MB'!$W$9:$W$194),_xlfn.XLOOKUP($B402&amp;$C402,'4. TEUs &amp; Activities- MB'!$B$9:$B$194&amp;'4. TEUs &amp; Activities- MB'!$E$9:$E$194,'4. TEUs &amp; Activities- MB'!$W$9:$W$194))*$F402*IF(ISBLANK($G402),1,$G402)*IF(ISBLANK($H402),1,(1-$H402))*IF(ISBLANK($I402),1,(1-$I402))*IF(ISBLANK($J402),1,(1-$J402)),"REVIEW")</f>
        <v>0</v>
      </c>
    </row>
    <row r="403" spans="1:13" x14ac:dyDescent="0.25">
      <c r="A403" s="77"/>
      <c r="B403" s="156"/>
      <c r="C403" s="120"/>
      <c r="D403" s="114"/>
      <c r="E403" s="148" t="str">
        <f>IFERROR(IF(D403="No CAS","",INDEX('DEQ Pollutant List'!$B$7:$B$611,MATCH('5. Pollutant Emissions - MB'!D403,'DEQ Pollutant List'!$A$7:$A$611,0))),"")</f>
        <v/>
      </c>
      <c r="F403" s="118"/>
      <c r="G403" s="166"/>
      <c r="H403" s="159"/>
      <c r="I403" s="159"/>
      <c r="J403" s="168"/>
      <c r="K403" s="84"/>
      <c r="L403" s="77" cm="1">
        <f t="array" ref="L403">IFERROR(IF(ISBLANK($B403),_xlfn.XLOOKUP($A403&amp;$C403,'4. TEUs &amp; Activities- MB'!$A$9:$A$194&amp;'4. TEUs &amp; Activities- MB'!$E$9:$E$194,'4. TEUs &amp; Activities- MB'!$V$9:$V$194),_xlfn.XLOOKUP($B403&amp;$C403,'4. TEUs &amp; Activities- MB'!$B$9:$B$194&amp;'4. TEUs &amp; Activities- MB'!$E$9:$E$194,'4. TEUs &amp; Activities- MB'!$V$9:$V$194))*$F403*IF(ISBLANK($G403),1,$G403)*IF(ISBLANK($H403),1,(1-$H403))*IF(ISBLANK($I403),1,(1-$I403))*IF(ISBLANK($J403),1,(1-$J403)),"REVIEW")</f>
        <v>0</v>
      </c>
      <c r="M403" s="76" cm="1">
        <f t="array" ref="M403">IFERROR(IF(ISBLANK($B403),_xlfn.XLOOKUP($A403&amp;$C403,'4. TEUs &amp; Activities- MB'!$A$9:$A$194&amp;'4. TEUs &amp; Activities- MB'!$E$9:$E$194,'4. TEUs &amp; Activities- MB'!$W$9:$W$194),_xlfn.XLOOKUP($B403&amp;$C403,'4. TEUs &amp; Activities- MB'!$B$9:$B$194&amp;'4. TEUs &amp; Activities- MB'!$E$9:$E$194,'4. TEUs &amp; Activities- MB'!$W$9:$W$194))*$F403*IF(ISBLANK($G403),1,$G403)*IF(ISBLANK($H403),1,(1-$H403))*IF(ISBLANK($I403),1,(1-$I403))*IF(ISBLANK($J403),1,(1-$J403)),"REVIEW")</f>
        <v>0</v>
      </c>
    </row>
    <row r="404" spans="1:13" x14ac:dyDescent="0.25">
      <c r="A404" s="77"/>
      <c r="B404" s="156"/>
      <c r="C404" s="120"/>
      <c r="D404" s="114"/>
      <c r="E404" s="148" t="str">
        <f>IFERROR(IF(D404="No CAS","",INDEX('DEQ Pollutant List'!$B$7:$B$611,MATCH('5. Pollutant Emissions - MB'!D404,'DEQ Pollutant List'!$A$7:$A$611,0))),"")</f>
        <v/>
      </c>
      <c r="F404" s="118"/>
      <c r="G404" s="166"/>
      <c r="H404" s="159"/>
      <c r="I404" s="159"/>
      <c r="J404" s="168"/>
      <c r="K404" s="84"/>
      <c r="L404" s="77" cm="1">
        <f t="array" ref="L404">IFERROR(IF(ISBLANK($B404),_xlfn.XLOOKUP($A404&amp;$C404,'4. TEUs &amp; Activities- MB'!$A$9:$A$194&amp;'4. TEUs &amp; Activities- MB'!$E$9:$E$194,'4. TEUs &amp; Activities- MB'!$V$9:$V$194),_xlfn.XLOOKUP($B404&amp;$C404,'4. TEUs &amp; Activities- MB'!$B$9:$B$194&amp;'4. TEUs &amp; Activities- MB'!$E$9:$E$194,'4. TEUs &amp; Activities- MB'!$V$9:$V$194))*$F404*IF(ISBLANK($G404),1,$G404)*IF(ISBLANK($H404),1,(1-$H404))*IF(ISBLANK($I404),1,(1-$I404))*IF(ISBLANK($J404),1,(1-$J404)),"REVIEW")</f>
        <v>0</v>
      </c>
      <c r="M404" s="76" cm="1">
        <f t="array" ref="M404">IFERROR(IF(ISBLANK($B404),_xlfn.XLOOKUP($A404&amp;$C404,'4. TEUs &amp; Activities- MB'!$A$9:$A$194&amp;'4. TEUs &amp; Activities- MB'!$E$9:$E$194,'4. TEUs &amp; Activities- MB'!$W$9:$W$194),_xlfn.XLOOKUP($B404&amp;$C404,'4. TEUs &amp; Activities- MB'!$B$9:$B$194&amp;'4. TEUs &amp; Activities- MB'!$E$9:$E$194,'4. TEUs &amp; Activities- MB'!$W$9:$W$194))*$F404*IF(ISBLANK($G404),1,$G404)*IF(ISBLANK($H404),1,(1-$H404))*IF(ISBLANK($I404),1,(1-$I404))*IF(ISBLANK($J404),1,(1-$J404)),"REVIEW")</f>
        <v>0</v>
      </c>
    </row>
    <row r="405" spans="1:13" x14ac:dyDescent="0.25">
      <c r="A405" s="77"/>
      <c r="B405" s="156"/>
      <c r="C405" s="120"/>
      <c r="D405" s="114"/>
      <c r="E405" s="148" t="str">
        <f>IFERROR(IF(D405="No CAS","",INDEX('DEQ Pollutant List'!$B$7:$B$611,MATCH('5. Pollutant Emissions - MB'!D405,'DEQ Pollutant List'!$A$7:$A$611,0))),"")</f>
        <v/>
      </c>
      <c r="F405" s="118"/>
      <c r="G405" s="166"/>
      <c r="H405" s="159"/>
      <c r="I405" s="159"/>
      <c r="J405" s="168"/>
      <c r="K405" s="84"/>
      <c r="L405" s="77" cm="1">
        <f t="array" ref="L405">IFERROR(IF(ISBLANK($B405),_xlfn.XLOOKUP($A405&amp;$C405,'4. TEUs &amp; Activities- MB'!$A$9:$A$194&amp;'4. TEUs &amp; Activities- MB'!$E$9:$E$194,'4. TEUs &amp; Activities- MB'!$V$9:$V$194),_xlfn.XLOOKUP($B405&amp;$C405,'4. TEUs &amp; Activities- MB'!$B$9:$B$194&amp;'4. TEUs &amp; Activities- MB'!$E$9:$E$194,'4. TEUs &amp; Activities- MB'!$V$9:$V$194))*$F405*IF(ISBLANK($G405),1,$G405)*IF(ISBLANK($H405),1,(1-$H405))*IF(ISBLANK($I405),1,(1-$I405))*IF(ISBLANK($J405),1,(1-$J405)),"REVIEW")</f>
        <v>0</v>
      </c>
      <c r="M405" s="76" cm="1">
        <f t="array" ref="M405">IFERROR(IF(ISBLANK($B405),_xlfn.XLOOKUP($A405&amp;$C405,'4. TEUs &amp; Activities- MB'!$A$9:$A$194&amp;'4. TEUs &amp; Activities- MB'!$E$9:$E$194,'4. TEUs &amp; Activities- MB'!$W$9:$W$194),_xlfn.XLOOKUP($B405&amp;$C405,'4. TEUs &amp; Activities- MB'!$B$9:$B$194&amp;'4. TEUs &amp; Activities- MB'!$E$9:$E$194,'4. TEUs &amp; Activities- MB'!$W$9:$W$194))*$F405*IF(ISBLANK($G405),1,$G405)*IF(ISBLANK($H405),1,(1-$H405))*IF(ISBLANK($I405),1,(1-$I405))*IF(ISBLANK($J405),1,(1-$J405)),"REVIEW")</f>
        <v>0</v>
      </c>
    </row>
    <row r="406" spans="1:13" x14ac:dyDescent="0.25">
      <c r="A406" s="77"/>
      <c r="B406" s="156"/>
      <c r="C406" s="120"/>
      <c r="D406" s="114"/>
      <c r="E406" s="148" t="str">
        <f>IFERROR(IF(D406="No CAS","",INDEX('DEQ Pollutant List'!$B$7:$B$611,MATCH('5. Pollutant Emissions - MB'!D406,'DEQ Pollutant List'!$A$7:$A$611,0))),"")</f>
        <v/>
      </c>
      <c r="F406" s="118"/>
      <c r="G406" s="166"/>
      <c r="H406" s="159"/>
      <c r="I406" s="159"/>
      <c r="J406" s="168"/>
      <c r="K406" s="84"/>
      <c r="L406" s="77" cm="1">
        <f t="array" ref="L406">IFERROR(IF(ISBLANK($B406),_xlfn.XLOOKUP($A406&amp;$C406,'4. TEUs &amp; Activities- MB'!$A$9:$A$194&amp;'4. TEUs &amp; Activities- MB'!$E$9:$E$194,'4. TEUs &amp; Activities- MB'!$V$9:$V$194),_xlfn.XLOOKUP($B406&amp;$C406,'4. TEUs &amp; Activities- MB'!$B$9:$B$194&amp;'4. TEUs &amp; Activities- MB'!$E$9:$E$194,'4. TEUs &amp; Activities- MB'!$V$9:$V$194))*$F406*IF(ISBLANK($G406),1,$G406)*IF(ISBLANK($H406),1,(1-$H406))*IF(ISBLANK($I406),1,(1-$I406))*IF(ISBLANK($J406),1,(1-$J406)),"REVIEW")</f>
        <v>0</v>
      </c>
      <c r="M406" s="76" cm="1">
        <f t="array" ref="M406">IFERROR(IF(ISBLANK($B406),_xlfn.XLOOKUP($A406&amp;$C406,'4. TEUs &amp; Activities- MB'!$A$9:$A$194&amp;'4. TEUs &amp; Activities- MB'!$E$9:$E$194,'4. TEUs &amp; Activities- MB'!$W$9:$W$194),_xlfn.XLOOKUP($B406&amp;$C406,'4. TEUs &amp; Activities- MB'!$B$9:$B$194&amp;'4. TEUs &amp; Activities- MB'!$E$9:$E$194,'4. TEUs &amp; Activities- MB'!$W$9:$W$194))*$F406*IF(ISBLANK($G406),1,$G406)*IF(ISBLANK($H406),1,(1-$H406))*IF(ISBLANK($I406),1,(1-$I406))*IF(ISBLANK($J406),1,(1-$J406)),"REVIEW")</f>
        <v>0</v>
      </c>
    </row>
    <row r="407" spans="1:13" x14ac:dyDescent="0.25">
      <c r="A407" s="77"/>
      <c r="B407" s="156"/>
      <c r="C407" s="120"/>
      <c r="D407" s="114"/>
      <c r="E407" s="148" t="str">
        <f>IFERROR(IF(D407="No CAS","",INDEX('DEQ Pollutant List'!$B$7:$B$611,MATCH('5. Pollutant Emissions - MB'!D407,'DEQ Pollutant List'!$A$7:$A$611,0))),"")</f>
        <v/>
      </c>
      <c r="F407" s="118"/>
      <c r="G407" s="166"/>
      <c r="H407" s="159"/>
      <c r="I407" s="159"/>
      <c r="J407" s="168"/>
      <c r="K407" s="84"/>
      <c r="L407" s="77" cm="1">
        <f t="array" ref="L407">IFERROR(IF(ISBLANK($B407),_xlfn.XLOOKUP($A407&amp;$C407,'4. TEUs &amp; Activities- MB'!$A$9:$A$194&amp;'4. TEUs &amp; Activities- MB'!$E$9:$E$194,'4. TEUs &amp; Activities- MB'!$V$9:$V$194),_xlfn.XLOOKUP($B407&amp;$C407,'4. TEUs &amp; Activities- MB'!$B$9:$B$194&amp;'4. TEUs &amp; Activities- MB'!$E$9:$E$194,'4. TEUs &amp; Activities- MB'!$V$9:$V$194))*$F407*IF(ISBLANK($G407),1,$G407)*IF(ISBLANK($H407),1,(1-$H407))*IF(ISBLANK($I407),1,(1-$I407))*IF(ISBLANK($J407),1,(1-$J407)),"REVIEW")</f>
        <v>0</v>
      </c>
      <c r="M407" s="76" cm="1">
        <f t="array" ref="M407">IFERROR(IF(ISBLANK($B407),_xlfn.XLOOKUP($A407&amp;$C407,'4. TEUs &amp; Activities- MB'!$A$9:$A$194&amp;'4. TEUs &amp; Activities- MB'!$E$9:$E$194,'4. TEUs &amp; Activities- MB'!$W$9:$W$194),_xlfn.XLOOKUP($B407&amp;$C407,'4. TEUs &amp; Activities- MB'!$B$9:$B$194&amp;'4. TEUs &amp; Activities- MB'!$E$9:$E$194,'4. TEUs &amp; Activities- MB'!$W$9:$W$194))*$F407*IF(ISBLANK($G407),1,$G407)*IF(ISBLANK($H407),1,(1-$H407))*IF(ISBLANK($I407),1,(1-$I407))*IF(ISBLANK($J407),1,(1-$J407)),"REVIEW")</f>
        <v>0</v>
      </c>
    </row>
    <row r="408" spans="1:13" x14ac:dyDescent="0.25">
      <c r="A408" s="77"/>
      <c r="B408" s="156"/>
      <c r="C408" s="120"/>
      <c r="D408" s="114"/>
      <c r="E408" s="148" t="str">
        <f>IFERROR(IF(D408="No CAS","",INDEX('DEQ Pollutant List'!$B$7:$B$611,MATCH('5. Pollutant Emissions - MB'!D408,'DEQ Pollutant List'!$A$7:$A$611,0))),"")</f>
        <v/>
      </c>
      <c r="F408" s="118"/>
      <c r="G408" s="166"/>
      <c r="H408" s="159"/>
      <c r="I408" s="159"/>
      <c r="J408" s="168"/>
      <c r="K408" s="84"/>
      <c r="L408" s="77" cm="1">
        <f t="array" ref="L408">IFERROR(IF(ISBLANK($B408),_xlfn.XLOOKUP($A408&amp;$C408,'4. TEUs &amp; Activities- MB'!$A$9:$A$194&amp;'4. TEUs &amp; Activities- MB'!$E$9:$E$194,'4. TEUs &amp; Activities- MB'!$V$9:$V$194),_xlfn.XLOOKUP($B408&amp;$C408,'4. TEUs &amp; Activities- MB'!$B$9:$B$194&amp;'4. TEUs &amp; Activities- MB'!$E$9:$E$194,'4. TEUs &amp; Activities- MB'!$V$9:$V$194))*$F408*IF(ISBLANK($G408),1,$G408)*IF(ISBLANK($H408),1,(1-$H408))*IF(ISBLANK($I408),1,(1-$I408))*IF(ISBLANK($J408),1,(1-$J408)),"REVIEW")</f>
        <v>0</v>
      </c>
      <c r="M408" s="76" cm="1">
        <f t="array" ref="M408">IFERROR(IF(ISBLANK($B408),_xlfn.XLOOKUP($A408&amp;$C408,'4. TEUs &amp; Activities- MB'!$A$9:$A$194&amp;'4. TEUs &amp; Activities- MB'!$E$9:$E$194,'4. TEUs &amp; Activities- MB'!$W$9:$W$194),_xlfn.XLOOKUP($B408&amp;$C408,'4. TEUs &amp; Activities- MB'!$B$9:$B$194&amp;'4. TEUs &amp; Activities- MB'!$E$9:$E$194,'4. TEUs &amp; Activities- MB'!$W$9:$W$194))*$F408*IF(ISBLANK($G408),1,$G408)*IF(ISBLANK($H408),1,(1-$H408))*IF(ISBLANK($I408),1,(1-$I408))*IF(ISBLANK($J408),1,(1-$J408)),"REVIEW")</f>
        <v>0</v>
      </c>
    </row>
    <row r="409" spans="1:13" x14ac:dyDescent="0.25">
      <c r="A409" s="77"/>
      <c r="B409" s="156"/>
      <c r="C409" s="120"/>
      <c r="D409" s="114"/>
      <c r="E409" s="148" t="str">
        <f>IFERROR(IF(D409="No CAS","",INDEX('DEQ Pollutant List'!$B$7:$B$611,MATCH('5. Pollutant Emissions - MB'!D409,'DEQ Pollutant List'!$A$7:$A$611,0))),"")</f>
        <v/>
      </c>
      <c r="F409" s="118"/>
      <c r="G409" s="166"/>
      <c r="H409" s="159"/>
      <c r="I409" s="159"/>
      <c r="J409" s="168"/>
      <c r="K409" s="84"/>
      <c r="L409" s="77" cm="1">
        <f t="array" ref="L409">IFERROR(IF(ISBLANK($B409),_xlfn.XLOOKUP($A409&amp;$C409,'4. TEUs &amp; Activities- MB'!$A$9:$A$194&amp;'4. TEUs &amp; Activities- MB'!$E$9:$E$194,'4. TEUs &amp; Activities- MB'!$V$9:$V$194),_xlfn.XLOOKUP($B409&amp;$C409,'4. TEUs &amp; Activities- MB'!$B$9:$B$194&amp;'4. TEUs &amp; Activities- MB'!$E$9:$E$194,'4. TEUs &amp; Activities- MB'!$V$9:$V$194))*$F409*IF(ISBLANK($G409),1,$G409)*IF(ISBLANK($H409),1,(1-$H409))*IF(ISBLANK($I409),1,(1-$I409))*IF(ISBLANK($J409),1,(1-$J409)),"REVIEW")</f>
        <v>0</v>
      </c>
      <c r="M409" s="76" cm="1">
        <f t="array" ref="M409">IFERROR(IF(ISBLANK($B409),_xlfn.XLOOKUP($A409&amp;$C409,'4. TEUs &amp; Activities- MB'!$A$9:$A$194&amp;'4. TEUs &amp; Activities- MB'!$E$9:$E$194,'4. TEUs &amp; Activities- MB'!$W$9:$W$194),_xlfn.XLOOKUP($B409&amp;$C409,'4. TEUs &amp; Activities- MB'!$B$9:$B$194&amp;'4. TEUs &amp; Activities- MB'!$E$9:$E$194,'4. TEUs &amp; Activities- MB'!$W$9:$W$194))*$F409*IF(ISBLANK($G409),1,$G409)*IF(ISBLANK($H409),1,(1-$H409))*IF(ISBLANK($I409),1,(1-$I409))*IF(ISBLANK($J409),1,(1-$J409)),"REVIEW")</f>
        <v>0</v>
      </c>
    </row>
    <row r="410" spans="1:13" x14ac:dyDescent="0.25">
      <c r="A410" s="77"/>
      <c r="B410" s="156"/>
      <c r="C410" s="120"/>
      <c r="D410" s="114"/>
      <c r="E410" s="148" t="str">
        <f>IFERROR(IF(D410="No CAS","",INDEX('DEQ Pollutant List'!$B$7:$B$611,MATCH('5. Pollutant Emissions - MB'!D410,'DEQ Pollutant List'!$A$7:$A$611,0))),"")</f>
        <v/>
      </c>
      <c r="F410" s="118"/>
      <c r="G410" s="166"/>
      <c r="H410" s="159"/>
      <c r="I410" s="159"/>
      <c r="J410" s="168"/>
      <c r="K410" s="84"/>
      <c r="L410" s="77" cm="1">
        <f t="array" ref="L410">IFERROR(IF(ISBLANK($B410),_xlfn.XLOOKUP($A410&amp;$C410,'4. TEUs &amp; Activities- MB'!$A$9:$A$194&amp;'4. TEUs &amp; Activities- MB'!$E$9:$E$194,'4. TEUs &amp; Activities- MB'!$V$9:$V$194),_xlfn.XLOOKUP($B410&amp;$C410,'4. TEUs &amp; Activities- MB'!$B$9:$B$194&amp;'4. TEUs &amp; Activities- MB'!$E$9:$E$194,'4. TEUs &amp; Activities- MB'!$V$9:$V$194))*$F410*IF(ISBLANK($G410),1,$G410)*IF(ISBLANK($H410),1,(1-$H410))*IF(ISBLANK($I410),1,(1-$I410))*IF(ISBLANK($J410),1,(1-$J410)),"REVIEW")</f>
        <v>0</v>
      </c>
      <c r="M410" s="76" cm="1">
        <f t="array" ref="M410">IFERROR(IF(ISBLANK($B410),_xlfn.XLOOKUP($A410&amp;$C410,'4. TEUs &amp; Activities- MB'!$A$9:$A$194&amp;'4. TEUs &amp; Activities- MB'!$E$9:$E$194,'4. TEUs &amp; Activities- MB'!$W$9:$W$194),_xlfn.XLOOKUP($B410&amp;$C410,'4. TEUs &amp; Activities- MB'!$B$9:$B$194&amp;'4. TEUs &amp; Activities- MB'!$E$9:$E$194,'4. TEUs &amp; Activities- MB'!$W$9:$W$194))*$F410*IF(ISBLANK($G410),1,$G410)*IF(ISBLANK($H410),1,(1-$H410))*IF(ISBLANK($I410),1,(1-$I410))*IF(ISBLANK($J410),1,(1-$J410)),"REVIEW")</f>
        <v>0</v>
      </c>
    </row>
    <row r="411" spans="1:13" x14ac:dyDescent="0.25">
      <c r="A411" s="77"/>
      <c r="B411" s="156"/>
      <c r="C411" s="120"/>
      <c r="D411" s="114"/>
      <c r="E411" s="148" t="str">
        <f>IFERROR(IF(D411="No CAS","",INDEX('DEQ Pollutant List'!$B$7:$B$611,MATCH('5. Pollutant Emissions - MB'!D411,'DEQ Pollutant List'!$A$7:$A$611,0))),"")</f>
        <v/>
      </c>
      <c r="F411" s="118"/>
      <c r="G411" s="166"/>
      <c r="H411" s="159"/>
      <c r="I411" s="159"/>
      <c r="J411" s="168"/>
      <c r="K411" s="84"/>
      <c r="L411" s="77" cm="1">
        <f t="array" ref="L411">IFERROR(IF(ISBLANK($B411),_xlfn.XLOOKUP($A411&amp;$C411,'4. TEUs &amp; Activities- MB'!$A$9:$A$194&amp;'4. TEUs &amp; Activities- MB'!$E$9:$E$194,'4. TEUs &amp; Activities- MB'!$V$9:$V$194),_xlfn.XLOOKUP($B411&amp;$C411,'4. TEUs &amp; Activities- MB'!$B$9:$B$194&amp;'4. TEUs &amp; Activities- MB'!$E$9:$E$194,'4. TEUs &amp; Activities- MB'!$V$9:$V$194))*$F411*IF(ISBLANK($G411),1,$G411)*IF(ISBLANK($H411),1,(1-$H411))*IF(ISBLANK($I411),1,(1-$I411))*IF(ISBLANK($J411),1,(1-$J411)),"REVIEW")</f>
        <v>0</v>
      </c>
      <c r="M411" s="76" cm="1">
        <f t="array" ref="M411">IFERROR(IF(ISBLANK($B411),_xlfn.XLOOKUP($A411&amp;$C411,'4. TEUs &amp; Activities- MB'!$A$9:$A$194&amp;'4. TEUs &amp; Activities- MB'!$E$9:$E$194,'4. TEUs &amp; Activities- MB'!$W$9:$W$194),_xlfn.XLOOKUP($B411&amp;$C411,'4. TEUs &amp; Activities- MB'!$B$9:$B$194&amp;'4. TEUs &amp; Activities- MB'!$E$9:$E$194,'4. TEUs &amp; Activities- MB'!$W$9:$W$194))*$F411*IF(ISBLANK($G411),1,$G411)*IF(ISBLANK($H411),1,(1-$H411))*IF(ISBLANK($I411),1,(1-$I411))*IF(ISBLANK($J411),1,(1-$J411)),"REVIEW")</f>
        <v>0</v>
      </c>
    </row>
    <row r="412" spans="1:13" x14ac:dyDescent="0.25">
      <c r="A412" s="77"/>
      <c r="B412" s="156"/>
      <c r="C412" s="120"/>
      <c r="D412" s="114"/>
      <c r="E412" s="148" t="str">
        <f>IFERROR(IF(D412="No CAS","",INDEX('DEQ Pollutant List'!$B$7:$B$611,MATCH('5. Pollutant Emissions - MB'!D412,'DEQ Pollutant List'!$A$7:$A$611,0))),"")</f>
        <v/>
      </c>
      <c r="F412" s="118"/>
      <c r="G412" s="166"/>
      <c r="H412" s="159"/>
      <c r="I412" s="159"/>
      <c r="J412" s="168"/>
      <c r="K412" s="84"/>
      <c r="L412" s="77" cm="1">
        <f t="array" ref="L412">IFERROR(IF(ISBLANK($B412),_xlfn.XLOOKUP($A412&amp;$C412,'4. TEUs &amp; Activities- MB'!$A$9:$A$194&amp;'4. TEUs &amp; Activities- MB'!$E$9:$E$194,'4. TEUs &amp; Activities- MB'!$V$9:$V$194),_xlfn.XLOOKUP($B412&amp;$C412,'4. TEUs &amp; Activities- MB'!$B$9:$B$194&amp;'4. TEUs &amp; Activities- MB'!$E$9:$E$194,'4. TEUs &amp; Activities- MB'!$V$9:$V$194))*$F412*IF(ISBLANK($G412),1,$G412)*IF(ISBLANK($H412),1,(1-$H412))*IF(ISBLANK($I412),1,(1-$I412))*IF(ISBLANK($J412),1,(1-$J412)),"REVIEW")</f>
        <v>0</v>
      </c>
      <c r="M412" s="76" cm="1">
        <f t="array" ref="M412">IFERROR(IF(ISBLANK($B412),_xlfn.XLOOKUP($A412&amp;$C412,'4. TEUs &amp; Activities- MB'!$A$9:$A$194&amp;'4. TEUs &amp; Activities- MB'!$E$9:$E$194,'4. TEUs &amp; Activities- MB'!$W$9:$W$194),_xlfn.XLOOKUP($B412&amp;$C412,'4. TEUs &amp; Activities- MB'!$B$9:$B$194&amp;'4. TEUs &amp; Activities- MB'!$E$9:$E$194,'4. TEUs &amp; Activities- MB'!$W$9:$W$194))*$F412*IF(ISBLANK($G412),1,$G412)*IF(ISBLANK($H412),1,(1-$H412))*IF(ISBLANK($I412),1,(1-$I412))*IF(ISBLANK($J412),1,(1-$J412)),"REVIEW")</f>
        <v>0</v>
      </c>
    </row>
    <row r="413" spans="1:13" x14ac:dyDescent="0.25">
      <c r="A413" s="77"/>
      <c r="B413" s="156"/>
      <c r="C413" s="120"/>
      <c r="D413" s="114"/>
      <c r="E413" s="148" t="str">
        <f>IFERROR(IF(D413="No CAS","",INDEX('DEQ Pollutant List'!$B$7:$B$611,MATCH('5. Pollutant Emissions - MB'!D413,'DEQ Pollutant List'!$A$7:$A$611,0))),"")</f>
        <v/>
      </c>
      <c r="F413" s="118"/>
      <c r="G413" s="166"/>
      <c r="H413" s="159"/>
      <c r="I413" s="159"/>
      <c r="J413" s="168"/>
      <c r="K413" s="84"/>
      <c r="L413" s="77" cm="1">
        <f t="array" ref="L413">IFERROR(IF(ISBLANK($B413),_xlfn.XLOOKUP($A413&amp;$C413,'4. TEUs &amp; Activities- MB'!$A$9:$A$194&amp;'4. TEUs &amp; Activities- MB'!$E$9:$E$194,'4. TEUs &amp; Activities- MB'!$V$9:$V$194),_xlfn.XLOOKUP($B413&amp;$C413,'4. TEUs &amp; Activities- MB'!$B$9:$B$194&amp;'4. TEUs &amp; Activities- MB'!$E$9:$E$194,'4. TEUs &amp; Activities- MB'!$V$9:$V$194))*$F413*IF(ISBLANK($G413),1,$G413)*IF(ISBLANK($H413),1,(1-$H413))*IF(ISBLANK($I413),1,(1-$I413))*IF(ISBLANK($J413),1,(1-$J413)),"REVIEW")</f>
        <v>0</v>
      </c>
      <c r="M413" s="76" cm="1">
        <f t="array" ref="M413">IFERROR(IF(ISBLANK($B413),_xlfn.XLOOKUP($A413&amp;$C413,'4. TEUs &amp; Activities- MB'!$A$9:$A$194&amp;'4. TEUs &amp; Activities- MB'!$E$9:$E$194,'4. TEUs &amp; Activities- MB'!$W$9:$W$194),_xlfn.XLOOKUP($B413&amp;$C413,'4. TEUs &amp; Activities- MB'!$B$9:$B$194&amp;'4. TEUs &amp; Activities- MB'!$E$9:$E$194,'4. TEUs &amp; Activities- MB'!$W$9:$W$194))*$F413*IF(ISBLANK($G413),1,$G413)*IF(ISBLANK($H413),1,(1-$H413))*IF(ISBLANK($I413),1,(1-$I413))*IF(ISBLANK($J413),1,(1-$J413)),"REVIEW")</f>
        <v>0</v>
      </c>
    </row>
    <row r="414" spans="1:13" x14ac:dyDescent="0.25">
      <c r="A414" s="77"/>
      <c r="B414" s="156"/>
      <c r="C414" s="120"/>
      <c r="D414" s="114"/>
      <c r="E414" s="148" t="str">
        <f>IFERROR(IF(D414="No CAS","",INDEX('DEQ Pollutant List'!$B$7:$B$611,MATCH('5. Pollutant Emissions - MB'!D414,'DEQ Pollutant List'!$A$7:$A$611,0))),"")</f>
        <v/>
      </c>
      <c r="F414" s="118"/>
      <c r="G414" s="166"/>
      <c r="H414" s="159"/>
      <c r="I414" s="159"/>
      <c r="J414" s="168"/>
      <c r="K414" s="84"/>
      <c r="L414" s="77" cm="1">
        <f t="array" ref="L414">IFERROR(IF(ISBLANK($B414),_xlfn.XLOOKUP($A414&amp;$C414,'4. TEUs &amp; Activities- MB'!$A$9:$A$194&amp;'4. TEUs &amp; Activities- MB'!$E$9:$E$194,'4. TEUs &amp; Activities- MB'!$V$9:$V$194),_xlfn.XLOOKUP($B414&amp;$C414,'4. TEUs &amp; Activities- MB'!$B$9:$B$194&amp;'4. TEUs &amp; Activities- MB'!$E$9:$E$194,'4. TEUs &amp; Activities- MB'!$V$9:$V$194))*$F414*IF(ISBLANK($G414),1,$G414)*IF(ISBLANK($H414),1,(1-$H414))*IF(ISBLANK($I414),1,(1-$I414))*IF(ISBLANK($J414),1,(1-$J414)),"REVIEW")</f>
        <v>0</v>
      </c>
      <c r="M414" s="76" cm="1">
        <f t="array" ref="M414">IFERROR(IF(ISBLANK($B414),_xlfn.XLOOKUP($A414&amp;$C414,'4. TEUs &amp; Activities- MB'!$A$9:$A$194&amp;'4. TEUs &amp; Activities- MB'!$E$9:$E$194,'4. TEUs &amp; Activities- MB'!$W$9:$W$194),_xlfn.XLOOKUP($B414&amp;$C414,'4. TEUs &amp; Activities- MB'!$B$9:$B$194&amp;'4. TEUs &amp; Activities- MB'!$E$9:$E$194,'4. TEUs &amp; Activities- MB'!$W$9:$W$194))*$F414*IF(ISBLANK($G414),1,$G414)*IF(ISBLANK($H414),1,(1-$H414))*IF(ISBLANK($I414),1,(1-$I414))*IF(ISBLANK($J414),1,(1-$J414)),"REVIEW")</f>
        <v>0</v>
      </c>
    </row>
    <row r="415" spans="1:13" x14ac:dyDescent="0.25">
      <c r="A415" s="77"/>
      <c r="B415" s="156"/>
      <c r="C415" s="120"/>
      <c r="D415" s="114"/>
      <c r="E415" s="148" t="str">
        <f>IFERROR(IF(D415="No CAS","",INDEX('DEQ Pollutant List'!$B$7:$B$611,MATCH('5. Pollutant Emissions - MB'!D415,'DEQ Pollutant List'!$A$7:$A$611,0))),"")</f>
        <v/>
      </c>
      <c r="F415" s="118"/>
      <c r="G415" s="166"/>
      <c r="H415" s="159"/>
      <c r="I415" s="159"/>
      <c r="J415" s="168"/>
      <c r="K415" s="84"/>
      <c r="L415" s="77" cm="1">
        <f t="array" ref="L415">IFERROR(IF(ISBLANK($B415),_xlfn.XLOOKUP($A415&amp;$C415,'4. TEUs &amp; Activities- MB'!$A$9:$A$194&amp;'4. TEUs &amp; Activities- MB'!$E$9:$E$194,'4. TEUs &amp; Activities- MB'!$V$9:$V$194),_xlfn.XLOOKUP($B415&amp;$C415,'4. TEUs &amp; Activities- MB'!$B$9:$B$194&amp;'4. TEUs &amp; Activities- MB'!$E$9:$E$194,'4. TEUs &amp; Activities- MB'!$V$9:$V$194))*$F415*IF(ISBLANK($G415),1,$G415)*IF(ISBLANK($H415),1,(1-$H415))*IF(ISBLANK($I415),1,(1-$I415))*IF(ISBLANK($J415),1,(1-$J415)),"REVIEW")</f>
        <v>0</v>
      </c>
      <c r="M415" s="76" cm="1">
        <f t="array" ref="M415">IFERROR(IF(ISBLANK($B415),_xlfn.XLOOKUP($A415&amp;$C415,'4. TEUs &amp; Activities- MB'!$A$9:$A$194&amp;'4. TEUs &amp; Activities- MB'!$E$9:$E$194,'4. TEUs &amp; Activities- MB'!$W$9:$W$194),_xlfn.XLOOKUP($B415&amp;$C415,'4. TEUs &amp; Activities- MB'!$B$9:$B$194&amp;'4. TEUs &amp; Activities- MB'!$E$9:$E$194,'4. TEUs &amp; Activities- MB'!$W$9:$W$194))*$F415*IF(ISBLANK($G415),1,$G415)*IF(ISBLANK($H415),1,(1-$H415))*IF(ISBLANK($I415),1,(1-$I415))*IF(ISBLANK($J415),1,(1-$J415)),"REVIEW")</f>
        <v>0</v>
      </c>
    </row>
    <row r="416" spans="1:13" x14ac:dyDescent="0.25">
      <c r="A416" s="77"/>
      <c r="B416" s="156"/>
      <c r="C416" s="120"/>
      <c r="D416" s="114"/>
      <c r="E416" s="148" t="str">
        <f>IFERROR(IF(D416="No CAS","",INDEX('DEQ Pollutant List'!$B$7:$B$611,MATCH('5. Pollutant Emissions - MB'!D416,'DEQ Pollutant List'!$A$7:$A$611,0))),"")</f>
        <v/>
      </c>
      <c r="F416" s="118"/>
      <c r="G416" s="166"/>
      <c r="H416" s="159"/>
      <c r="I416" s="159"/>
      <c r="J416" s="168"/>
      <c r="K416" s="84"/>
      <c r="L416" s="77" cm="1">
        <f t="array" ref="L416">IFERROR(IF(ISBLANK($B416),_xlfn.XLOOKUP($A416&amp;$C416,'4. TEUs &amp; Activities- MB'!$A$9:$A$194&amp;'4. TEUs &amp; Activities- MB'!$E$9:$E$194,'4. TEUs &amp; Activities- MB'!$V$9:$V$194),_xlfn.XLOOKUP($B416&amp;$C416,'4. TEUs &amp; Activities- MB'!$B$9:$B$194&amp;'4. TEUs &amp; Activities- MB'!$E$9:$E$194,'4. TEUs &amp; Activities- MB'!$V$9:$V$194))*$F416*IF(ISBLANK($G416),1,$G416)*IF(ISBLANK($H416),1,(1-$H416))*IF(ISBLANK($I416),1,(1-$I416))*IF(ISBLANK($J416),1,(1-$J416)),"REVIEW")</f>
        <v>0</v>
      </c>
      <c r="M416" s="76" cm="1">
        <f t="array" ref="M416">IFERROR(IF(ISBLANK($B416),_xlfn.XLOOKUP($A416&amp;$C416,'4. TEUs &amp; Activities- MB'!$A$9:$A$194&amp;'4. TEUs &amp; Activities- MB'!$E$9:$E$194,'4. TEUs &amp; Activities- MB'!$W$9:$W$194),_xlfn.XLOOKUP($B416&amp;$C416,'4. TEUs &amp; Activities- MB'!$B$9:$B$194&amp;'4. TEUs &amp; Activities- MB'!$E$9:$E$194,'4. TEUs &amp; Activities- MB'!$W$9:$W$194))*$F416*IF(ISBLANK($G416),1,$G416)*IF(ISBLANK($H416),1,(1-$H416))*IF(ISBLANK($I416),1,(1-$I416))*IF(ISBLANK($J416),1,(1-$J416)),"REVIEW")</f>
        <v>0</v>
      </c>
    </row>
    <row r="417" spans="1:13" x14ac:dyDescent="0.25">
      <c r="A417" s="77"/>
      <c r="B417" s="156"/>
      <c r="C417" s="120"/>
      <c r="D417" s="114"/>
      <c r="E417" s="148" t="str">
        <f>IFERROR(IF(D417="No CAS","",INDEX('DEQ Pollutant List'!$B$7:$B$611,MATCH('5. Pollutant Emissions - MB'!D417,'DEQ Pollutant List'!$A$7:$A$611,0))),"")</f>
        <v/>
      </c>
      <c r="F417" s="118"/>
      <c r="G417" s="166"/>
      <c r="H417" s="159"/>
      <c r="I417" s="159"/>
      <c r="J417" s="168"/>
      <c r="K417" s="84"/>
      <c r="L417" s="77" cm="1">
        <f t="array" ref="L417">IFERROR(IF(ISBLANK($B417),_xlfn.XLOOKUP($A417&amp;$C417,'4. TEUs &amp; Activities- MB'!$A$9:$A$194&amp;'4. TEUs &amp; Activities- MB'!$E$9:$E$194,'4. TEUs &amp; Activities- MB'!$V$9:$V$194),_xlfn.XLOOKUP($B417&amp;$C417,'4. TEUs &amp; Activities- MB'!$B$9:$B$194&amp;'4. TEUs &amp; Activities- MB'!$E$9:$E$194,'4. TEUs &amp; Activities- MB'!$V$9:$V$194))*$F417*IF(ISBLANK($G417),1,$G417)*IF(ISBLANK($H417),1,(1-$H417))*IF(ISBLANK($I417),1,(1-$I417))*IF(ISBLANK($J417),1,(1-$J417)),"REVIEW")</f>
        <v>0</v>
      </c>
      <c r="M417" s="76" cm="1">
        <f t="array" ref="M417">IFERROR(IF(ISBLANK($B417),_xlfn.XLOOKUP($A417&amp;$C417,'4. TEUs &amp; Activities- MB'!$A$9:$A$194&amp;'4. TEUs &amp; Activities- MB'!$E$9:$E$194,'4. TEUs &amp; Activities- MB'!$W$9:$W$194),_xlfn.XLOOKUP($B417&amp;$C417,'4. TEUs &amp; Activities- MB'!$B$9:$B$194&amp;'4. TEUs &amp; Activities- MB'!$E$9:$E$194,'4. TEUs &amp; Activities- MB'!$W$9:$W$194))*$F417*IF(ISBLANK($G417),1,$G417)*IF(ISBLANK($H417),1,(1-$H417))*IF(ISBLANK($I417),1,(1-$I417))*IF(ISBLANK($J417),1,(1-$J417)),"REVIEW")</f>
        <v>0</v>
      </c>
    </row>
    <row r="418" spans="1:13" x14ac:dyDescent="0.25">
      <c r="A418" s="77"/>
      <c r="B418" s="156"/>
      <c r="C418" s="120"/>
      <c r="D418" s="114"/>
      <c r="E418" s="148" t="str">
        <f>IFERROR(IF(D418="No CAS","",INDEX('DEQ Pollutant List'!$B$7:$B$611,MATCH('5. Pollutant Emissions - MB'!D418,'DEQ Pollutant List'!$A$7:$A$611,0))),"")</f>
        <v/>
      </c>
      <c r="F418" s="118"/>
      <c r="G418" s="166"/>
      <c r="H418" s="159"/>
      <c r="I418" s="159"/>
      <c r="J418" s="168"/>
      <c r="K418" s="84"/>
      <c r="L418" s="77" cm="1">
        <f t="array" ref="L418">IFERROR(IF(ISBLANK($B418),_xlfn.XLOOKUP($A418&amp;$C418,'4. TEUs &amp; Activities- MB'!$A$9:$A$194&amp;'4. TEUs &amp; Activities- MB'!$E$9:$E$194,'4. TEUs &amp; Activities- MB'!$V$9:$V$194),_xlfn.XLOOKUP($B418&amp;$C418,'4. TEUs &amp; Activities- MB'!$B$9:$B$194&amp;'4. TEUs &amp; Activities- MB'!$E$9:$E$194,'4. TEUs &amp; Activities- MB'!$V$9:$V$194))*$F418*IF(ISBLANK($G418),1,$G418)*IF(ISBLANK($H418),1,(1-$H418))*IF(ISBLANK($I418),1,(1-$I418))*IF(ISBLANK($J418),1,(1-$J418)),"REVIEW")</f>
        <v>0</v>
      </c>
      <c r="M418" s="76" cm="1">
        <f t="array" ref="M418">IFERROR(IF(ISBLANK($B418),_xlfn.XLOOKUP($A418&amp;$C418,'4. TEUs &amp; Activities- MB'!$A$9:$A$194&amp;'4. TEUs &amp; Activities- MB'!$E$9:$E$194,'4. TEUs &amp; Activities- MB'!$W$9:$W$194),_xlfn.XLOOKUP($B418&amp;$C418,'4. TEUs &amp; Activities- MB'!$B$9:$B$194&amp;'4. TEUs &amp; Activities- MB'!$E$9:$E$194,'4. TEUs &amp; Activities- MB'!$W$9:$W$194))*$F418*IF(ISBLANK($G418),1,$G418)*IF(ISBLANK($H418),1,(1-$H418))*IF(ISBLANK($I418),1,(1-$I418))*IF(ISBLANK($J418),1,(1-$J418)),"REVIEW")</f>
        <v>0</v>
      </c>
    </row>
    <row r="419" spans="1:13" x14ac:dyDescent="0.25">
      <c r="A419" s="77"/>
      <c r="B419" s="156"/>
      <c r="C419" s="120"/>
      <c r="D419" s="114"/>
      <c r="E419" s="148" t="str">
        <f>IFERROR(IF(D419="No CAS","",INDEX('DEQ Pollutant List'!$B$7:$B$611,MATCH('5. Pollutant Emissions - MB'!D419,'DEQ Pollutant List'!$A$7:$A$611,0))),"")</f>
        <v/>
      </c>
      <c r="F419" s="118"/>
      <c r="G419" s="166"/>
      <c r="H419" s="159"/>
      <c r="I419" s="159"/>
      <c r="J419" s="168"/>
      <c r="K419" s="84"/>
      <c r="L419" s="77" cm="1">
        <f t="array" ref="L419">IFERROR(IF(ISBLANK($B419),_xlfn.XLOOKUP($A419&amp;$C419,'4. TEUs &amp; Activities- MB'!$A$9:$A$194&amp;'4. TEUs &amp; Activities- MB'!$E$9:$E$194,'4. TEUs &amp; Activities- MB'!$V$9:$V$194),_xlfn.XLOOKUP($B419&amp;$C419,'4. TEUs &amp; Activities- MB'!$B$9:$B$194&amp;'4. TEUs &amp; Activities- MB'!$E$9:$E$194,'4. TEUs &amp; Activities- MB'!$V$9:$V$194))*$F419*IF(ISBLANK($G419),1,$G419)*IF(ISBLANK($H419),1,(1-$H419))*IF(ISBLANK($I419),1,(1-$I419))*IF(ISBLANK($J419),1,(1-$J419)),"REVIEW")</f>
        <v>0</v>
      </c>
      <c r="M419" s="76" cm="1">
        <f t="array" ref="M419">IFERROR(IF(ISBLANK($B419),_xlfn.XLOOKUP($A419&amp;$C419,'4. TEUs &amp; Activities- MB'!$A$9:$A$194&amp;'4. TEUs &amp; Activities- MB'!$E$9:$E$194,'4. TEUs &amp; Activities- MB'!$W$9:$W$194),_xlfn.XLOOKUP($B419&amp;$C419,'4. TEUs &amp; Activities- MB'!$B$9:$B$194&amp;'4. TEUs &amp; Activities- MB'!$E$9:$E$194,'4. TEUs &amp; Activities- MB'!$W$9:$W$194))*$F419*IF(ISBLANK($G419),1,$G419)*IF(ISBLANK($H419),1,(1-$H419))*IF(ISBLANK($I419),1,(1-$I419))*IF(ISBLANK($J419),1,(1-$J419)),"REVIEW")</f>
        <v>0</v>
      </c>
    </row>
    <row r="420" spans="1:13" x14ac:dyDescent="0.25">
      <c r="A420" s="77"/>
      <c r="B420" s="156"/>
      <c r="C420" s="120"/>
      <c r="D420" s="114"/>
      <c r="E420" s="148" t="str">
        <f>IFERROR(IF(D420="No CAS","",INDEX('DEQ Pollutant List'!$B$7:$B$611,MATCH('5. Pollutant Emissions - MB'!D420,'DEQ Pollutant List'!$A$7:$A$611,0))),"")</f>
        <v/>
      </c>
      <c r="F420" s="118"/>
      <c r="G420" s="166"/>
      <c r="H420" s="159"/>
      <c r="I420" s="159"/>
      <c r="J420" s="168"/>
      <c r="K420" s="84"/>
      <c r="L420" s="77" cm="1">
        <f t="array" ref="L420">IFERROR(IF(ISBLANK($B420),_xlfn.XLOOKUP($A420&amp;$C420,'4. TEUs &amp; Activities- MB'!$A$9:$A$194&amp;'4. TEUs &amp; Activities- MB'!$E$9:$E$194,'4. TEUs &amp; Activities- MB'!$V$9:$V$194),_xlfn.XLOOKUP($B420&amp;$C420,'4. TEUs &amp; Activities- MB'!$B$9:$B$194&amp;'4. TEUs &amp; Activities- MB'!$E$9:$E$194,'4. TEUs &amp; Activities- MB'!$V$9:$V$194))*$F420*IF(ISBLANK($G420),1,$G420)*IF(ISBLANK($H420),1,(1-$H420))*IF(ISBLANK($I420),1,(1-$I420))*IF(ISBLANK($J420),1,(1-$J420)),"REVIEW")</f>
        <v>0</v>
      </c>
      <c r="M420" s="76" cm="1">
        <f t="array" ref="M420">IFERROR(IF(ISBLANK($B420),_xlfn.XLOOKUP($A420&amp;$C420,'4. TEUs &amp; Activities- MB'!$A$9:$A$194&amp;'4. TEUs &amp; Activities- MB'!$E$9:$E$194,'4. TEUs &amp; Activities- MB'!$W$9:$W$194),_xlfn.XLOOKUP($B420&amp;$C420,'4. TEUs &amp; Activities- MB'!$B$9:$B$194&amp;'4. TEUs &amp; Activities- MB'!$E$9:$E$194,'4. TEUs &amp; Activities- MB'!$W$9:$W$194))*$F420*IF(ISBLANK($G420),1,$G420)*IF(ISBLANK($H420),1,(1-$H420))*IF(ISBLANK($I420),1,(1-$I420))*IF(ISBLANK($J420),1,(1-$J420)),"REVIEW")</f>
        <v>0</v>
      </c>
    </row>
    <row r="421" spans="1:13" x14ac:dyDescent="0.25">
      <c r="A421" s="77"/>
      <c r="B421" s="156"/>
      <c r="C421" s="120"/>
      <c r="D421" s="114"/>
      <c r="E421" s="148" t="str">
        <f>IFERROR(IF(D421="No CAS","",INDEX('DEQ Pollutant List'!$B$7:$B$611,MATCH('5. Pollutant Emissions - MB'!D421,'DEQ Pollutant List'!$A$7:$A$611,0))),"")</f>
        <v/>
      </c>
      <c r="F421" s="118"/>
      <c r="G421" s="166"/>
      <c r="H421" s="159"/>
      <c r="I421" s="159"/>
      <c r="J421" s="168"/>
      <c r="K421" s="84"/>
      <c r="L421" s="77" cm="1">
        <f t="array" ref="L421">IFERROR(IF(ISBLANK($B421),_xlfn.XLOOKUP($A421&amp;$C421,'4. TEUs &amp; Activities- MB'!$A$9:$A$194&amp;'4. TEUs &amp; Activities- MB'!$E$9:$E$194,'4. TEUs &amp; Activities- MB'!$V$9:$V$194),_xlfn.XLOOKUP($B421&amp;$C421,'4. TEUs &amp; Activities- MB'!$B$9:$B$194&amp;'4. TEUs &amp; Activities- MB'!$E$9:$E$194,'4. TEUs &amp; Activities- MB'!$V$9:$V$194))*$F421*IF(ISBLANK($G421),1,$G421)*IF(ISBLANK($H421),1,(1-$H421))*IF(ISBLANK($I421),1,(1-$I421))*IF(ISBLANK($J421),1,(1-$J421)),"REVIEW")</f>
        <v>0</v>
      </c>
      <c r="M421" s="76" cm="1">
        <f t="array" ref="M421">IFERROR(IF(ISBLANK($B421),_xlfn.XLOOKUP($A421&amp;$C421,'4. TEUs &amp; Activities- MB'!$A$9:$A$194&amp;'4. TEUs &amp; Activities- MB'!$E$9:$E$194,'4. TEUs &amp; Activities- MB'!$W$9:$W$194),_xlfn.XLOOKUP($B421&amp;$C421,'4. TEUs &amp; Activities- MB'!$B$9:$B$194&amp;'4. TEUs &amp; Activities- MB'!$E$9:$E$194,'4. TEUs &amp; Activities- MB'!$W$9:$W$194))*$F421*IF(ISBLANK($G421),1,$G421)*IF(ISBLANK($H421),1,(1-$H421))*IF(ISBLANK($I421),1,(1-$I421))*IF(ISBLANK($J421),1,(1-$J421)),"REVIEW")</f>
        <v>0</v>
      </c>
    </row>
    <row r="422" spans="1:13" x14ac:dyDescent="0.25">
      <c r="A422" s="77"/>
      <c r="B422" s="156"/>
      <c r="C422" s="120"/>
      <c r="D422" s="114"/>
      <c r="E422" s="148" t="str">
        <f>IFERROR(IF(D422="No CAS","",INDEX('DEQ Pollutant List'!$B$7:$B$611,MATCH('5. Pollutant Emissions - MB'!D422,'DEQ Pollutant List'!$A$7:$A$611,0))),"")</f>
        <v/>
      </c>
      <c r="F422" s="118"/>
      <c r="G422" s="166"/>
      <c r="H422" s="159"/>
      <c r="I422" s="159"/>
      <c r="J422" s="168"/>
      <c r="K422" s="84"/>
      <c r="L422" s="77" cm="1">
        <f t="array" ref="L422">IFERROR(IF(ISBLANK($B422),_xlfn.XLOOKUP($A422&amp;$C422,'4. TEUs &amp; Activities- MB'!$A$9:$A$194&amp;'4. TEUs &amp; Activities- MB'!$E$9:$E$194,'4. TEUs &amp; Activities- MB'!$V$9:$V$194),_xlfn.XLOOKUP($B422&amp;$C422,'4. TEUs &amp; Activities- MB'!$B$9:$B$194&amp;'4. TEUs &amp; Activities- MB'!$E$9:$E$194,'4. TEUs &amp; Activities- MB'!$V$9:$V$194))*$F422*IF(ISBLANK($G422),1,$G422)*IF(ISBLANK($H422),1,(1-$H422))*IF(ISBLANK($I422),1,(1-$I422))*IF(ISBLANK($J422),1,(1-$J422)),"REVIEW")</f>
        <v>0</v>
      </c>
      <c r="M422" s="76" cm="1">
        <f t="array" ref="M422">IFERROR(IF(ISBLANK($B422),_xlfn.XLOOKUP($A422&amp;$C422,'4. TEUs &amp; Activities- MB'!$A$9:$A$194&amp;'4. TEUs &amp; Activities- MB'!$E$9:$E$194,'4. TEUs &amp; Activities- MB'!$W$9:$W$194),_xlfn.XLOOKUP($B422&amp;$C422,'4. TEUs &amp; Activities- MB'!$B$9:$B$194&amp;'4. TEUs &amp; Activities- MB'!$E$9:$E$194,'4. TEUs &amp; Activities- MB'!$W$9:$W$194))*$F422*IF(ISBLANK($G422),1,$G422)*IF(ISBLANK($H422),1,(1-$H422))*IF(ISBLANK($I422),1,(1-$I422))*IF(ISBLANK($J422),1,(1-$J422)),"REVIEW")</f>
        <v>0</v>
      </c>
    </row>
    <row r="423" spans="1:13" x14ac:dyDescent="0.25">
      <c r="A423" s="77"/>
      <c r="B423" s="156"/>
      <c r="C423" s="120"/>
      <c r="D423" s="114"/>
      <c r="E423" s="148" t="str">
        <f>IFERROR(IF(D423="No CAS","",INDEX('DEQ Pollutant List'!$B$7:$B$611,MATCH('5. Pollutant Emissions - MB'!D423,'DEQ Pollutant List'!$A$7:$A$611,0))),"")</f>
        <v/>
      </c>
      <c r="F423" s="118"/>
      <c r="G423" s="166"/>
      <c r="H423" s="159"/>
      <c r="I423" s="159"/>
      <c r="J423" s="168"/>
      <c r="K423" s="84"/>
      <c r="L423" s="77" cm="1">
        <f t="array" ref="L423">IFERROR(IF(ISBLANK($B423),_xlfn.XLOOKUP($A423&amp;$C423,'4. TEUs &amp; Activities- MB'!$A$9:$A$194&amp;'4. TEUs &amp; Activities- MB'!$E$9:$E$194,'4. TEUs &amp; Activities- MB'!$V$9:$V$194),_xlfn.XLOOKUP($B423&amp;$C423,'4. TEUs &amp; Activities- MB'!$B$9:$B$194&amp;'4. TEUs &amp; Activities- MB'!$E$9:$E$194,'4. TEUs &amp; Activities- MB'!$V$9:$V$194))*$F423*IF(ISBLANK($G423),1,$G423)*IF(ISBLANK($H423),1,(1-$H423))*IF(ISBLANK($I423),1,(1-$I423))*IF(ISBLANK($J423),1,(1-$J423)),"REVIEW")</f>
        <v>0</v>
      </c>
      <c r="M423" s="76" cm="1">
        <f t="array" ref="M423">IFERROR(IF(ISBLANK($B423),_xlfn.XLOOKUP($A423&amp;$C423,'4. TEUs &amp; Activities- MB'!$A$9:$A$194&amp;'4. TEUs &amp; Activities- MB'!$E$9:$E$194,'4. TEUs &amp; Activities- MB'!$W$9:$W$194),_xlfn.XLOOKUP($B423&amp;$C423,'4. TEUs &amp; Activities- MB'!$B$9:$B$194&amp;'4. TEUs &amp; Activities- MB'!$E$9:$E$194,'4. TEUs &amp; Activities- MB'!$W$9:$W$194))*$F423*IF(ISBLANK($G423),1,$G423)*IF(ISBLANK($H423),1,(1-$H423))*IF(ISBLANK($I423),1,(1-$I423))*IF(ISBLANK($J423),1,(1-$J423)),"REVIEW")</f>
        <v>0</v>
      </c>
    </row>
    <row r="424" spans="1:13" x14ac:dyDescent="0.25">
      <c r="A424" s="77"/>
      <c r="B424" s="156"/>
      <c r="C424" s="120"/>
      <c r="D424" s="114"/>
      <c r="E424" s="148" t="str">
        <f>IFERROR(IF(D424="No CAS","",INDEX('DEQ Pollutant List'!$B$7:$B$611,MATCH('5. Pollutant Emissions - MB'!D424,'DEQ Pollutant List'!$A$7:$A$611,0))),"")</f>
        <v/>
      </c>
      <c r="F424" s="118"/>
      <c r="G424" s="166"/>
      <c r="H424" s="159"/>
      <c r="I424" s="159"/>
      <c r="J424" s="168"/>
      <c r="K424" s="84"/>
      <c r="L424" s="77" cm="1">
        <f t="array" ref="L424">IFERROR(IF(ISBLANK($B424),_xlfn.XLOOKUP($A424&amp;$C424,'4. TEUs &amp; Activities- MB'!$A$9:$A$194&amp;'4. TEUs &amp; Activities- MB'!$E$9:$E$194,'4. TEUs &amp; Activities- MB'!$V$9:$V$194),_xlfn.XLOOKUP($B424&amp;$C424,'4. TEUs &amp; Activities- MB'!$B$9:$B$194&amp;'4. TEUs &amp; Activities- MB'!$E$9:$E$194,'4. TEUs &amp; Activities- MB'!$V$9:$V$194))*$F424*IF(ISBLANK($G424),1,$G424)*IF(ISBLANK($H424),1,(1-$H424))*IF(ISBLANK($I424),1,(1-$I424))*IF(ISBLANK($J424),1,(1-$J424)),"REVIEW")</f>
        <v>0</v>
      </c>
      <c r="M424" s="76" cm="1">
        <f t="array" ref="M424">IFERROR(IF(ISBLANK($B424),_xlfn.XLOOKUP($A424&amp;$C424,'4. TEUs &amp; Activities- MB'!$A$9:$A$194&amp;'4. TEUs &amp; Activities- MB'!$E$9:$E$194,'4. TEUs &amp; Activities- MB'!$W$9:$W$194),_xlfn.XLOOKUP($B424&amp;$C424,'4. TEUs &amp; Activities- MB'!$B$9:$B$194&amp;'4. TEUs &amp; Activities- MB'!$E$9:$E$194,'4. TEUs &amp; Activities- MB'!$W$9:$W$194))*$F424*IF(ISBLANK($G424),1,$G424)*IF(ISBLANK($H424),1,(1-$H424))*IF(ISBLANK($I424),1,(1-$I424))*IF(ISBLANK($J424),1,(1-$J424)),"REVIEW")</f>
        <v>0</v>
      </c>
    </row>
    <row r="425" spans="1:13" x14ac:dyDescent="0.25">
      <c r="A425" s="77"/>
      <c r="B425" s="156"/>
      <c r="C425" s="120"/>
      <c r="D425" s="114"/>
      <c r="E425" s="148" t="str">
        <f>IFERROR(IF(D425="No CAS","",INDEX('DEQ Pollutant List'!$B$7:$B$611,MATCH('5. Pollutant Emissions - MB'!D425,'DEQ Pollutant List'!$A$7:$A$611,0))),"")</f>
        <v/>
      </c>
      <c r="F425" s="118"/>
      <c r="G425" s="166"/>
      <c r="H425" s="159"/>
      <c r="I425" s="159"/>
      <c r="J425" s="168"/>
      <c r="K425" s="84"/>
      <c r="L425" s="77" cm="1">
        <f t="array" ref="L425">IFERROR(IF(ISBLANK($B425),_xlfn.XLOOKUP($A425&amp;$C425,'4. TEUs &amp; Activities- MB'!$A$9:$A$194&amp;'4. TEUs &amp; Activities- MB'!$E$9:$E$194,'4. TEUs &amp; Activities- MB'!$V$9:$V$194),_xlfn.XLOOKUP($B425&amp;$C425,'4. TEUs &amp; Activities- MB'!$B$9:$B$194&amp;'4. TEUs &amp; Activities- MB'!$E$9:$E$194,'4. TEUs &amp; Activities- MB'!$V$9:$V$194))*$F425*IF(ISBLANK($G425),1,$G425)*IF(ISBLANK($H425),1,(1-$H425))*IF(ISBLANK($I425),1,(1-$I425))*IF(ISBLANK($J425),1,(1-$J425)),"REVIEW")</f>
        <v>0</v>
      </c>
      <c r="M425" s="76" cm="1">
        <f t="array" ref="M425">IFERROR(IF(ISBLANK($B425),_xlfn.XLOOKUP($A425&amp;$C425,'4. TEUs &amp; Activities- MB'!$A$9:$A$194&amp;'4. TEUs &amp; Activities- MB'!$E$9:$E$194,'4. TEUs &amp; Activities- MB'!$W$9:$W$194),_xlfn.XLOOKUP($B425&amp;$C425,'4. TEUs &amp; Activities- MB'!$B$9:$B$194&amp;'4. TEUs &amp; Activities- MB'!$E$9:$E$194,'4. TEUs &amp; Activities- MB'!$W$9:$W$194))*$F425*IF(ISBLANK($G425),1,$G425)*IF(ISBLANK($H425),1,(1-$H425))*IF(ISBLANK($I425),1,(1-$I425))*IF(ISBLANK($J425),1,(1-$J425)),"REVIEW")</f>
        <v>0</v>
      </c>
    </row>
    <row r="426" spans="1:13" x14ac:dyDescent="0.25">
      <c r="A426" s="77"/>
      <c r="B426" s="156"/>
      <c r="C426" s="120"/>
      <c r="D426" s="114"/>
      <c r="E426" s="148" t="str">
        <f>IFERROR(IF(D426="No CAS","",INDEX('DEQ Pollutant List'!$B$7:$B$611,MATCH('5. Pollutant Emissions - MB'!D426,'DEQ Pollutant List'!$A$7:$A$611,0))),"")</f>
        <v/>
      </c>
      <c r="F426" s="118"/>
      <c r="G426" s="166"/>
      <c r="H426" s="159"/>
      <c r="I426" s="159"/>
      <c r="J426" s="168"/>
      <c r="K426" s="84"/>
      <c r="L426" s="77" cm="1">
        <f t="array" ref="L426">IFERROR(IF(ISBLANK($B426),_xlfn.XLOOKUP($A426&amp;$C426,'4. TEUs &amp; Activities- MB'!$A$9:$A$194&amp;'4. TEUs &amp; Activities- MB'!$E$9:$E$194,'4. TEUs &amp; Activities- MB'!$V$9:$V$194),_xlfn.XLOOKUP($B426&amp;$C426,'4. TEUs &amp; Activities- MB'!$B$9:$B$194&amp;'4. TEUs &amp; Activities- MB'!$E$9:$E$194,'4. TEUs &amp; Activities- MB'!$V$9:$V$194))*$F426*IF(ISBLANK($G426),1,$G426)*IF(ISBLANK($H426),1,(1-$H426))*IF(ISBLANK($I426),1,(1-$I426))*IF(ISBLANK($J426),1,(1-$J426)),"REVIEW")</f>
        <v>0</v>
      </c>
      <c r="M426" s="76" cm="1">
        <f t="array" ref="M426">IFERROR(IF(ISBLANK($B426),_xlfn.XLOOKUP($A426&amp;$C426,'4. TEUs &amp; Activities- MB'!$A$9:$A$194&amp;'4. TEUs &amp; Activities- MB'!$E$9:$E$194,'4. TEUs &amp; Activities- MB'!$W$9:$W$194),_xlfn.XLOOKUP($B426&amp;$C426,'4. TEUs &amp; Activities- MB'!$B$9:$B$194&amp;'4. TEUs &amp; Activities- MB'!$E$9:$E$194,'4. TEUs &amp; Activities- MB'!$W$9:$W$194))*$F426*IF(ISBLANK($G426),1,$G426)*IF(ISBLANK($H426),1,(1-$H426))*IF(ISBLANK($I426),1,(1-$I426))*IF(ISBLANK($J426),1,(1-$J426)),"REVIEW")</f>
        <v>0</v>
      </c>
    </row>
    <row r="427" spans="1:13" x14ac:dyDescent="0.25">
      <c r="A427" s="77"/>
      <c r="B427" s="156"/>
      <c r="C427" s="120"/>
      <c r="D427" s="114"/>
      <c r="E427" s="148" t="str">
        <f>IFERROR(IF(D427="No CAS","",INDEX('DEQ Pollutant List'!$B$7:$B$611,MATCH('5. Pollutant Emissions - MB'!D427,'DEQ Pollutant List'!$A$7:$A$611,0))),"")</f>
        <v/>
      </c>
      <c r="F427" s="118"/>
      <c r="G427" s="166"/>
      <c r="H427" s="159"/>
      <c r="I427" s="159"/>
      <c r="J427" s="168"/>
      <c r="K427" s="84"/>
      <c r="L427" s="77" cm="1">
        <f t="array" ref="L427">IFERROR(IF(ISBLANK($B427),_xlfn.XLOOKUP($A427&amp;$C427,'4. TEUs &amp; Activities- MB'!$A$9:$A$194&amp;'4. TEUs &amp; Activities- MB'!$E$9:$E$194,'4. TEUs &amp; Activities- MB'!$V$9:$V$194),_xlfn.XLOOKUP($B427&amp;$C427,'4. TEUs &amp; Activities- MB'!$B$9:$B$194&amp;'4. TEUs &amp; Activities- MB'!$E$9:$E$194,'4. TEUs &amp; Activities- MB'!$V$9:$V$194))*$F427*IF(ISBLANK($G427),1,$G427)*IF(ISBLANK($H427),1,(1-$H427))*IF(ISBLANK($I427),1,(1-$I427))*IF(ISBLANK($J427),1,(1-$J427)),"REVIEW")</f>
        <v>0</v>
      </c>
      <c r="M427" s="76" cm="1">
        <f t="array" ref="M427">IFERROR(IF(ISBLANK($B427),_xlfn.XLOOKUP($A427&amp;$C427,'4. TEUs &amp; Activities- MB'!$A$9:$A$194&amp;'4. TEUs &amp; Activities- MB'!$E$9:$E$194,'4. TEUs &amp; Activities- MB'!$W$9:$W$194),_xlfn.XLOOKUP($B427&amp;$C427,'4. TEUs &amp; Activities- MB'!$B$9:$B$194&amp;'4. TEUs &amp; Activities- MB'!$E$9:$E$194,'4. TEUs &amp; Activities- MB'!$W$9:$W$194))*$F427*IF(ISBLANK($G427),1,$G427)*IF(ISBLANK($H427),1,(1-$H427))*IF(ISBLANK($I427),1,(1-$I427))*IF(ISBLANK($J427),1,(1-$J427)),"REVIEW")</f>
        <v>0</v>
      </c>
    </row>
    <row r="428" spans="1:13" x14ac:dyDescent="0.25">
      <c r="A428" s="77"/>
      <c r="B428" s="156"/>
      <c r="C428" s="120"/>
      <c r="D428" s="114"/>
      <c r="E428" s="148" t="str">
        <f>IFERROR(IF(D428="No CAS","",INDEX('DEQ Pollutant List'!$B$7:$B$611,MATCH('5. Pollutant Emissions - MB'!D428,'DEQ Pollutant List'!$A$7:$A$611,0))),"")</f>
        <v/>
      </c>
      <c r="F428" s="118"/>
      <c r="G428" s="166"/>
      <c r="H428" s="159"/>
      <c r="I428" s="159"/>
      <c r="J428" s="168"/>
      <c r="K428" s="84"/>
      <c r="L428" s="77" cm="1">
        <f t="array" ref="L428">IFERROR(IF(ISBLANK($B428),_xlfn.XLOOKUP($A428&amp;$C428,'4. TEUs &amp; Activities- MB'!$A$9:$A$194&amp;'4. TEUs &amp; Activities- MB'!$E$9:$E$194,'4. TEUs &amp; Activities- MB'!$V$9:$V$194),_xlfn.XLOOKUP($B428&amp;$C428,'4. TEUs &amp; Activities- MB'!$B$9:$B$194&amp;'4. TEUs &amp; Activities- MB'!$E$9:$E$194,'4. TEUs &amp; Activities- MB'!$V$9:$V$194))*$F428*IF(ISBLANK($G428),1,$G428)*IF(ISBLANK($H428),1,(1-$H428))*IF(ISBLANK($I428),1,(1-$I428))*IF(ISBLANK($J428),1,(1-$J428)),"REVIEW")</f>
        <v>0</v>
      </c>
      <c r="M428" s="76" cm="1">
        <f t="array" ref="M428">IFERROR(IF(ISBLANK($B428),_xlfn.XLOOKUP($A428&amp;$C428,'4. TEUs &amp; Activities- MB'!$A$9:$A$194&amp;'4. TEUs &amp; Activities- MB'!$E$9:$E$194,'4. TEUs &amp; Activities- MB'!$W$9:$W$194),_xlfn.XLOOKUP($B428&amp;$C428,'4. TEUs &amp; Activities- MB'!$B$9:$B$194&amp;'4. TEUs &amp; Activities- MB'!$E$9:$E$194,'4. TEUs &amp; Activities- MB'!$W$9:$W$194))*$F428*IF(ISBLANK($G428),1,$G428)*IF(ISBLANK($H428),1,(1-$H428))*IF(ISBLANK($I428),1,(1-$I428))*IF(ISBLANK($J428),1,(1-$J428)),"REVIEW")</f>
        <v>0</v>
      </c>
    </row>
    <row r="429" spans="1:13" x14ac:dyDescent="0.25">
      <c r="A429" s="77"/>
      <c r="B429" s="156"/>
      <c r="C429" s="120"/>
      <c r="D429" s="114"/>
      <c r="E429" s="148" t="str">
        <f>IFERROR(IF(D429="No CAS","",INDEX('DEQ Pollutant List'!$B$7:$B$611,MATCH('5. Pollutant Emissions - MB'!D429,'DEQ Pollutant List'!$A$7:$A$611,0))),"")</f>
        <v/>
      </c>
      <c r="F429" s="118"/>
      <c r="G429" s="166"/>
      <c r="H429" s="159"/>
      <c r="I429" s="159"/>
      <c r="J429" s="168"/>
      <c r="K429" s="84"/>
      <c r="L429" s="77" cm="1">
        <f t="array" ref="L429">IFERROR(IF(ISBLANK($B429),_xlfn.XLOOKUP($A429&amp;$C429,'4. TEUs &amp; Activities- MB'!$A$9:$A$194&amp;'4. TEUs &amp; Activities- MB'!$E$9:$E$194,'4. TEUs &amp; Activities- MB'!$V$9:$V$194),_xlfn.XLOOKUP($B429&amp;$C429,'4. TEUs &amp; Activities- MB'!$B$9:$B$194&amp;'4. TEUs &amp; Activities- MB'!$E$9:$E$194,'4. TEUs &amp; Activities- MB'!$V$9:$V$194))*$F429*IF(ISBLANK($G429),1,$G429)*IF(ISBLANK($H429),1,(1-$H429))*IF(ISBLANK($I429),1,(1-$I429))*IF(ISBLANK($J429),1,(1-$J429)),"REVIEW")</f>
        <v>0</v>
      </c>
      <c r="M429" s="76" cm="1">
        <f t="array" ref="M429">IFERROR(IF(ISBLANK($B429),_xlfn.XLOOKUP($A429&amp;$C429,'4. TEUs &amp; Activities- MB'!$A$9:$A$194&amp;'4. TEUs &amp; Activities- MB'!$E$9:$E$194,'4. TEUs &amp; Activities- MB'!$W$9:$W$194),_xlfn.XLOOKUP($B429&amp;$C429,'4. TEUs &amp; Activities- MB'!$B$9:$B$194&amp;'4. TEUs &amp; Activities- MB'!$E$9:$E$194,'4. TEUs &amp; Activities- MB'!$W$9:$W$194))*$F429*IF(ISBLANK($G429),1,$G429)*IF(ISBLANK($H429),1,(1-$H429))*IF(ISBLANK($I429),1,(1-$I429))*IF(ISBLANK($J429),1,(1-$J429)),"REVIEW")</f>
        <v>0</v>
      </c>
    </row>
    <row r="430" spans="1:13" x14ac:dyDescent="0.25">
      <c r="A430" s="77"/>
      <c r="B430" s="156"/>
      <c r="C430" s="120"/>
      <c r="D430" s="114"/>
      <c r="E430" s="148" t="str">
        <f>IFERROR(IF(D430="No CAS","",INDEX('DEQ Pollutant List'!$B$7:$B$611,MATCH('5. Pollutant Emissions - MB'!D430,'DEQ Pollutant List'!$A$7:$A$611,0))),"")</f>
        <v/>
      </c>
      <c r="F430" s="118"/>
      <c r="G430" s="166"/>
      <c r="H430" s="159"/>
      <c r="I430" s="159"/>
      <c r="J430" s="168"/>
      <c r="K430" s="84"/>
      <c r="L430" s="77" cm="1">
        <f t="array" ref="L430">IFERROR(IF(ISBLANK($B430),_xlfn.XLOOKUP($A430&amp;$C430,'4. TEUs &amp; Activities- MB'!$A$9:$A$194&amp;'4. TEUs &amp; Activities- MB'!$E$9:$E$194,'4. TEUs &amp; Activities- MB'!$V$9:$V$194),_xlfn.XLOOKUP($B430&amp;$C430,'4. TEUs &amp; Activities- MB'!$B$9:$B$194&amp;'4. TEUs &amp; Activities- MB'!$E$9:$E$194,'4. TEUs &amp; Activities- MB'!$V$9:$V$194))*$F430*IF(ISBLANK($G430),1,$G430)*IF(ISBLANK($H430),1,(1-$H430))*IF(ISBLANK($I430),1,(1-$I430))*IF(ISBLANK($J430),1,(1-$J430)),"REVIEW")</f>
        <v>0</v>
      </c>
      <c r="M430" s="76" cm="1">
        <f t="array" ref="M430">IFERROR(IF(ISBLANK($B430),_xlfn.XLOOKUP($A430&amp;$C430,'4. TEUs &amp; Activities- MB'!$A$9:$A$194&amp;'4. TEUs &amp; Activities- MB'!$E$9:$E$194,'4. TEUs &amp; Activities- MB'!$W$9:$W$194),_xlfn.XLOOKUP($B430&amp;$C430,'4. TEUs &amp; Activities- MB'!$B$9:$B$194&amp;'4. TEUs &amp; Activities- MB'!$E$9:$E$194,'4. TEUs &amp; Activities- MB'!$W$9:$W$194))*$F430*IF(ISBLANK($G430),1,$G430)*IF(ISBLANK($H430),1,(1-$H430))*IF(ISBLANK($I430),1,(1-$I430))*IF(ISBLANK($J430),1,(1-$J430)),"REVIEW")</f>
        <v>0</v>
      </c>
    </row>
    <row r="431" spans="1:13" x14ac:dyDescent="0.25">
      <c r="A431" s="77"/>
      <c r="B431" s="156"/>
      <c r="C431" s="120"/>
      <c r="D431" s="114"/>
      <c r="E431" s="148" t="str">
        <f>IFERROR(IF(D431="No CAS","",INDEX('DEQ Pollutant List'!$B$7:$B$611,MATCH('5. Pollutant Emissions - MB'!D431,'DEQ Pollutant List'!$A$7:$A$611,0))),"")</f>
        <v/>
      </c>
      <c r="F431" s="118"/>
      <c r="G431" s="166"/>
      <c r="H431" s="159"/>
      <c r="I431" s="159"/>
      <c r="J431" s="168"/>
      <c r="K431" s="84"/>
      <c r="L431" s="77" cm="1">
        <f t="array" ref="L431">IFERROR(IF(ISBLANK($B431),_xlfn.XLOOKUP($A431&amp;$C431,'4. TEUs &amp; Activities- MB'!$A$9:$A$194&amp;'4. TEUs &amp; Activities- MB'!$E$9:$E$194,'4. TEUs &amp; Activities- MB'!$V$9:$V$194),_xlfn.XLOOKUP($B431&amp;$C431,'4. TEUs &amp; Activities- MB'!$B$9:$B$194&amp;'4. TEUs &amp; Activities- MB'!$E$9:$E$194,'4. TEUs &amp; Activities- MB'!$V$9:$V$194))*$F431*IF(ISBLANK($G431),1,$G431)*IF(ISBLANK($H431),1,(1-$H431))*IF(ISBLANK($I431),1,(1-$I431))*IF(ISBLANK($J431),1,(1-$J431)),"REVIEW")</f>
        <v>0</v>
      </c>
      <c r="M431" s="76" cm="1">
        <f t="array" ref="M431">IFERROR(IF(ISBLANK($B431),_xlfn.XLOOKUP($A431&amp;$C431,'4. TEUs &amp; Activities- MB'!$A$9:$A$194&amp;'4. TEUs &amp; Activities- MB'!$E$9:$E$194,'4. TEUs &amp; Activities- MB'!$W$9:$W$194),_xlfn.XLOOKUP($B431&amp;$C431,'4. TEUs &amp; Activities- MB'!$B$9:$B$194&amp;'4. TEUs &amp; Activities- MB'!$E$9:$E$194,'4. TEUs &amp; Activities- MB'!$W$9:$W$194))*$F431*IF(ISBLANK($G431),1,$G431)*IF(ISBLANK($H431),1,(1-$H431))*IF(ISBLANK($I431),1,(1-$I431))*IF(ISBLANK($J431),1,(1-$J431)),"REVIEW")</f>
        <v>0</v>
      </c>
    </row>
    <row r="432" spans="1:13" x14ac:dyDescent="0.25">
      <c r="A432" s="77"/>
      <c r="B432" s="156"/>
      <c r="C432" s="120"/>
      <c r="D432" s="114"/>
      <c r="E432" s="148" t="str">
        <f>IFERROR(IF(D432="No CAS","",INDEX('DEQ Pollutant List'!$B$7:$B$611,MATCH('5. Pollutant Emissions - MB'!D432,'DEQ Pollutant List'!$A$7:$A$611,0))),"")</f>
        <v/>
      </c>
      <c r="F432" s="118"/>
      <c r="G432" s="166"/>
      <c r="H432" s="159"/>
      <c r="I432" s="159"/>
      <c r="J432" s="168"/>
      <c r="K432" s="84"/>
      <c r="L432" s="77" cm="1">
        <f t="array" ref="L432">IFERROR(IF(ISBLANK($B432),_xlfn.XLOOKUP($A432&amp;$C432,'4. TEUs &amp; Activities- MB'!$A$9:$A$194&amp;'4. TEUs &amp; Activities- MB'!$E$9:$E$194,'4. TEUs &amp; Activities- MB'!$V$9:$V$194),_xlfn.XLOOKUP($B432&amp;$C432,'4. TEUs &amp; Activities- MB'!$B$9:$B$194&amp;'4. TEUs &amp; Activities- MB'!$E$9:$E$194,'4. TEUs &amp; Activities- MB'!$V$9:$V$194))*$F432*IF(ISBLANK($G432),1,$G432)*IF(ISBLANK($H432),1,(1-$H432))*IF(ISBLANK($I432),1,(1-$I432))*IF(ISBLANK($J432),1,(1-$J432)),"REVIEW")</f>
        <v>0</v>
      </c>
      <c r="M432" s="76" cm="1">
        <f t="array" ref="M432">IFERROR(IF(ISBLANK($B432),_xlfn.XLOOKUP($A432&amp;$C432,'4. TEUs &amp; Activities- MB'!$A$9:$A$194&amp;'4. TEUs &amp; Activities- MB'!$E$9:$E$194,'4. TEUs &amp; Activities- MB'!$W$9:$W$194),_xlfn.XLOOKUP($B432&amp;$C432,'4. TEUs &amp; Activities- MB'!$B$9:$B$194&amp;'4. TEUs &amp; Activities- MB'!$E$9:$E$194,'4. TEUs &amp; Activities- MB'!$W$9:$W$194))*$F432*IF(ISBLANK($G432),1,$G432)*IF(ISBLANK($H432),1,(1-$H432))*IF(ISBLANK($I432),1,(1-$I432))*IF(ISBLANK($J432),1,(1-$J432)),"REVIEW")</f>
        <v>0</v>
      </c>
    </row>
    <row r="433" spans="1:13" x14ac:dyDescent="0.25">
      <c r="A433" s="77"/>
      <c r="B433" s="156"/>
      <c r="C433" s="120"/>
      <c r="D433" s="114"/>
      <c r="E433" s="148" t="str">
        <f>IFERROR(IF(D433="No CAS","",INDEX('DEQ Pollutant List'!$B$7:$B$611,MATCH('5. Pollutant Emissions - MB'!D433,'DEQ Pollutant List'!$A$7:$A$611,0))),"")</f>
        <v/>
      </c>
      <c r="F433" s="118"/>
      <c r="G433" s="166"/>
      <c r="H433" s="159"/>
      <c r="I433" s="159"/>
      <c r="J433" s="168"/>
      <c r="K433" s="84"/>
      <c r="L433" s="77" cm="1">
        <f t="array" ref="L433">IFERROR(IF(ISBLANK($B433),_xlfn.XLOOKUP($A433&amp;$C433,'4. TEUs &amp; Activities- MB'!$A$9:$A$194&amp;'4. TEUs &amp; Activities- MB'!$E$9:$E$194,'4. TEUs &amp; Activities- MB'!$V$9:$V$194),_xlfn.XLOOKUP($B433&amp;$C433,'4. TEUs &amp; Activities- MB'!$B$9:$B$194&amp;'4. TEUs &amp; Activities- MB'!$E$9:$E$194,'4. TEUs &amp; Activities- MB'!$V$9:$V$194))*$F433*IF(ISBLANK($G433),1,$G433)*IF(ISBLANK($H433),1,(1-$H433))*IF(ISBLANK($I433),1,(1-$I433))*IF(ISBLANK($J433),1,(1-$J433)),"REVIEW")</f>
        <v>0</v>
      </c>
      <c r="M433" s="76" cm="1">
        <f t="array" ref="M433">IFERROR(IF(ISBLANK($B433),_xlfn.XLOOKUP($A433&amp;$C433,'4. TEUs &amp; Activities- MB'!$A$9:$A$194&amp;'4. TEUs &amp; Activities- MB'!$E$9:$E$194,'4. TEUs &amp; Activities- MB'!$W$9:$W$194),_xlfn.XLOOKUP($B433&amp;$C433,'4. TEUs &amp; Activities- MB'!$B$9:$B$194&amp;'4. TEUs &amp; Activities- MB'!$E$9:$E$194,'4. TEUs &amp; Activities- MB'!$W$9:$W$194))*$F433*IF(ISBLANK($G433),1,$G433)*IF(ISBLANK($H433),1,(1-$H433))*IF(ISBLANK($I433),1,(1-$I433))*IF(ISBLANK($J433),1,(1-$J433)),"REVIEW")</f>
        <v>0</v>
      </c>
    </row>
    <row r="434" spans="1:13" x14ac:dyDescent="0.25">
      <c r="A434" s="77"/>
      <c r="B434" s="156"/>
      <c r="C434" s="120"/>
      <c r="D434" s="114"/>
      <c r="E434" s="148" t="str">
        <f>IFERROR(IF(D434="No CAS","",INDEX('DEQ Pollutant List'!$B$7:$B$611,MATCH('5. Pollutant Emissions - MB'!D434,'DEQ Pollutant List'!$A$7:$A$611,0))),"")</f>
        <v/>
      </c>
      <c r="F434" s="118"/>
      <c r="G434" s="166"/>
      <c r="H434" s="159"/>
      <c r="I434" s="159"/>
      <c r="J434" s="168"/>
      <c r="K434" s="84"/>
      <c r="L434" s="77" cm="1">
        <f t="array" ref="L434">IFERROR(IF(ISBLANK($B434),_xlfn.XLOOKUP($A434&amp;$C434,'4. TEUs &amp; Activities- MB'!$A$9:$A$194&amp;'4. TEUs &amp; Activities- MB'!$E$9:$E$194,'4. TEUs &amp; Activities- MB'!$V$9:$V$194),_xlfn.XLOOKUP($B434&amp;$C434,'4. TEUs &amp; Activities- MB'!$B$9:$B$194&amp;'4. TEUs &amp; Activities- MB'!$E$9:$E$194,'4. TEUs &amp; Activities- MB'!$V$9:$V$194))*$F434*IF(ISBLANK($G434),1,$G434)*IF(ISBLANK($H434),1,(1-$H434))*IF(ISBLANK($I434),1,(1-$I434))*IF(ISBLANK($J434),1,(1-$J434)),"REVIEW")</f>
        <v>0</v>
      </c>
      <c r="M434" s="76" cm="1">
        <f t="array" ref="M434">IFERROR(IF(ISBLANK($B434),_xlfn.XLOOKUP($A434&amp;$C434,'4. TEUs &amp; Activities- MB'!$A$9:$A$194&amp;'4. TEUs &amp; Activities- MB'!$E$9:$E$194,'4. TEUs &amp; Activities- MB'!$W$9:$W$194),_xlfn.XLOOKUP($B434&amp;$C434,'4. TEUs &amp; Activities- MB'!$B$9:$B$194&amp;'4. TEUs &amp; Activities- MB'!$E$9:$E$194,'4. TEUs &amp; Activities- MB'!$W$9:$W$194))*$F434*IF(ISBLANK($G434),1,$G434)*IF(ISBLANK($H434),1,(1-$H434))*IF(ISBLANK($I434),1,(1-$I434))*IF(ISBLANK($J434),1,(1-$J434)),"REVIEW")</f>
        <v>0</v>
      </c>
    </row>
    <row r="435" spans="1:13" x14ac:dyDescent="0.25">
      <c r="A435" s="77"/>
      <c r="B435" s="156"/>
      <c r="C435" s="120"/>
      <c r="D435" s="114"/>
      <c r="E435" s="148" t="str">
        <f>IFERROR(IF(D435="No CAS","",INDEX('DEQ Pollutant List'!$B$7:$B$611,MATCH('5. Pollutant Emissions - MB'!D435,'DEQ Pollutant List'!$A$7:$A$611,0))),"")</f>
        <v/>
      </c>
      <c r="F435" s="118"/>
      <c r="G435" s="166"/>
      <c r="H435" s="159"/>
      <c r="I435" s="159"/>
      <c r="J435" s="168"/>
      <c r="K435" s="84"/>
      <c r="L435" s="77" cm="1">
        <f t="array" ref="L435">IFERROR(IF(ISBLANK($B435),_xlfn.XLOOKUP($A435&amp;$C435,'4. TEUs &amp; Activities- MB'!$A$9:$A$194&amp;'4. TEUs &amp; Activities- MB'!$E$9:$E$194,'4. TEUs &amp; Activities- MB'!$V$9:$V$194),_xlfn.XLOOKUP($B435&amp;$C435,'4. TEUs &amp; Activities- MB'!$B$9:$B$194&amp;'4. TEUs &amp; Activities- MB'!$E$9:$E$194,'4. TEUs &amp; Activities- MB'!$V$9:$V$194))*$F435*IF(ISBLANK($G435),1,$G435)*IF(ISBLANK($H435),1,(1-$H435))*IF(ISBLANK($I435),1,(1-$I435))*IF(ISBLANK($J435),1,(1-$J435)),"REVIEW")</f>
        <v>0</v>
      </c>
      <c r="M435" s="76" cm="1">
        <f t="array" ref="M435">IFERROR(IF(ISBLANK($B435),_xlfn.XLOOKUP($A435&amp;$C435,'4. TEUs &amp; Activities- MB'!$A$9:$A$194&amp;'4. TEUs &amp; Activities- MB'!$E$9:$E$194,'4. TEUs &amp; Activities- MB'!$W$9:$W$194),_xlfn.XLOOKUP($B435&amp;$C435,'4. TEUs &amp; Activities- MB'!$B$9:$B$194&amp;'4. TEUs &amp; Activities- MB'!$E$9:$E$194,'4. TEUs &amp; Activities- MB'!$W$9:$W$194))*$F435*IF(ISBLANK($G435),1,$G435)*IF(ISBLANK($H435),1,(1-$H435))*IF(ISBLANK($I435),1,(1-$I435))*IF(ISBLANK($J435),1,(1-$J435)),"REVIEW")</f>
        <v>0</v>
      </c>
    </row>
    <row r="436" spans="1:13" x14ac:dyDescent="0.25">
      <c r="A436" s="77"/>
      <c r="B436" s="156"/>
      <c r="C436" s="120"/>
      <c r="D436" s="114"/>
      <c r="E436" s="148" t="str">
        <f>IFERROR(IF(D436="No CAS","",INDEX('DEQ Pollutant List'!$B$7:$B$611,MATCH('5. Pollutant Emissions - MB'!D436,'DEQ Pollutant List'!$A$7:$A$611,0))),"")</f>
        <v/>
      </c>
      <c r="F436" s="118"/>
      <c r="G436" s="166"/>
      <c r="H436" s="159"/>
      <c r="I436" s="159"/>
      <c r="J436" s="168"/>
      <c r="K436" s="84"/>
      <c r="L436" s="77" cm="1">
        <f t="array" ref="L436">IFERROR(IF(ISBLANK($B436),_xlfn.XLOOKUP($A436&amp;$C436,'4. TEUs &amp; Activities- MB'!$A$9:$A$194&amp;'4. TEUs &amp; Activities- MB'!$E$9:$E$194,'4. TEUs &amp; Activities- MB'!$V$9:$V$194),_xlfn.XLOOKUP($B436&amp;$C436,'4. TEUs &amp; Activities- MB'!$B$9:$B$194&amp;'4. TEUs &amp; Activities- MB'!$E$9:$E$194,'4. TEUs &amp; Activities- MB'!$V$9:$V$194))*$F436*IF(ISBLANK($G436),1,$G436)*IF(ISBLANK($H436),1,(1-$H436))*IF(ISBLANK($I436),1,(1-$I436))*IF(ISBLANK($J436),1,(1-$J436)),"REVIEW")</f>
        <v>0</v>
      </c>
      <c r="M436" s="76" cm="1">
        <f t="array" ref="M436">IFERROR(IF(ISBLANK($B436),_xlfn.XLOOKUP($A436&amp;$C436,'4. TEUs &amp; Activities- MB'!$A$9:$A$194&amp;'4. TEUs &amp; Activities- MB'!$E$9:$E$194,'4. TEUs &amp; Activities- MB'!$W$9:$W$194),_xlfn.XLOOKUP($B436&amp;$C436,'4. TEUs &amp; Activities- MB'!$B$9:$B$194&amp;'4. TEUs &amp; Activities- MB'!$E$9:$E$194,'4. TEUs &amp; Activities- MB'!$W$9:$W$194))*$F436*IF(ISBLANK($G436),1,$G436)*IF(ISBLANK($H436),1,(1-$H436))*IF(ISBLANK($I436),1,(1-$I436))*IF(ISBLANK($J436),1,(1-$J436)),"REVIEW")</f>
        <v>0</v>
      </c>
    </row>
    <row r="437" spans="1:13" x14ac:dyDescent="0.25">
      <c r="A437" s="77"/>
      <c r="B437" s="156"/>
      <c r="C437" s="120"/>
      <c r="D437" s="114"/>
      <c r="E437" s="148" t="str">
        <f>IFERROR(IF(D437="No CAS","",INDEX('DEQ Pollutant List'!$B$7:$B$611,MATCH('5. Pollutant Emissions - MB'!D437,'DEQ Pollutant List'!$A$7:$A$611,0))),"")</f>
        <v/>
      </c>
      <c r="F437" s="118"/>
      <c r="G437" s="166"/>
      <c r="H437" s="159"/>
      <c r="I437" s="159"/>
      <c r="J437" s="168"/>
      <c r="K437" s="84"/>
      <c r="L437" s="77" cm="1">
        <f t="array" ref="L437">IFERROR(IF(ISBLANK($B437),_xlfn.XLOOKUP($A437&amp;$C437,'4. TEUs &amp; Activities- MB'!$A$9:$A$194&amp;'4. TEUs &amp; Activities- MB'!$E$9:$E$194,'4. TEUs &amp; Activities- MB'!$V$9:$V$194),_xlfn.XLOOKUP($B437&amp;$C437,'4. TEUs &amp; Activities- MB'!$B$9:$B$194&amp;'4. TEUs &amp; Activities- MB'!$E$9:$E$194,'4. TEUs &amp; Activities- MB'!$V$9:$V$194))*$F437*IF(ISBLANK($G437),1,$G437)*IF(ISBLANK($H437),1,(1-$H437))*IF(ISBLANK($I437),1,(1-$I437))*IF(ISBLANK($J437),1,(1-$J437)),"REVIEW")</f>
        <v>0</v>
      </c>
      <c r="M437" s="76" cm="1">
        <f t="array" ref="M437">IFERROR(IF(ISBLANK($B437),_xlfn.XLOOKUP($A437&amp;$C437,'4. TEUs &amp; Activities- MB'!$A$9:$A$194&amp;'4. TEUs &amp; Activities- MB'!$E$9:$E$194,'4. TEUs &amp; Activities- MB'!$W$9:$W$194),_xlfn.XLOOKUP($B437&amp;$C437,'4. TEUs &amp; Activities- MB'!$B$9:$B$194&amp;'4. TEUs &amp; Activities- MB'!$E$9:$E$194,'4. TEUs &amp; Activities- MB'!$W$9:$W$194))*$F437*IF(ISBLANK($G437),1,$G437)*IF(ISBLANK($H437),1,(1-$H437))*IF(ISBLANK($I437),1,(1-$I437))*IF(ISBLANK($J437),1,(1-$J437)),"REVIEW")</f>
        <v>0</v>
      </c>
    </row>
    <row r="438" spans="1:13" x14ac:dyDescent="0.25">
      <c r="A438" s="77"/>
      <c r="B438" s="156"/>
      <c r="C438" s="120"/>
      <c r="D438" s="114"/>
      <c r="E438" s="148" t="str">
        <f>IFERROR(IF(D438="No CAS","",INDEX('DEQ Pollutant List'!$B$7:$B$611,MATCH('5. Pollutant Emissions - MB'!D438,'DEQ Pollutant List'!$A$7:$A$611,0))),"")</f>
        <v/>
      </c>
      <c r="F438" s="118"/>
      <c r="G438" s="166"/>
      <c r="H438" s="159"/>
      <c r="I438" s="159"/>
      <c r="J438" s="168"/>
      <c r="K438" s="84"/>
      <c r="L438" s="77" cm="1">
        <f t="array" ref="L438">IFERROR(IF(ISBLANK($B438),_xlfn.XLOOKUP($A438&amp;$C438,'4. TEUs &amp; Activities- MB'!$A$9:$A$194&amp;'4. TEUs &amp; Activities- MB'!$E$9:$E$194,'4. TEUs &amp; Activities- MB'!$V$9:$V$194),_xlfn.XLOOKUP($B438&amp;$C438,'4. TEUs &amp; Activities- MB'!$B$9:$B$194&amp;'4. TEUs &amp; Activities- MB'!$E$9:$E$194,'4. TEUs &amp; Activities- MB'!$V$9:$V$194))*$F438*IF(ISBLANK($G438),1,$G438)*IF(ISBLANK($H438),1,(1-$H438))*IF(ISBLANK($I438),1,(1-$I438))*IF(ISBLANK($J438),1,(1-$J438)),"REVIEW")</f>
        <v>0</v>
      </c>
      <c r="M438" s="76" cm="1">
        <f t="array" ref="M438">IFERROR(IF(ISBLANK($B438),_xlfn.XLOOKUP($A438&amp;$C438,'4. TEUs &amp; Activities- MB'!$A$9:$A$194&amp;'4. TEUs &amp; Activities- MB'!$E$9:$E$194,'4. TEUs &amp; Activities- MB'!$W$9:$W$194),_xlfn.XLOOKUP($B438&amp;$C438,'4. TEUs &amp; Activities- MB'!$B$9:$B$194&amp;'4. TEUs &amp; Activities- MB'!$E$9:$E$194,'4. TEUs &amp; Activities- MB'!$W$9:$W$194))*$F438*IF(ISBLANK($G438),1,$G438)*IF(ISBLANK($H438),1,(1-$H438))*IF(ISBLANK($I438),1,(1-$I438))*IF(ISBLANK($J438),1,(1-$J438)),"REVIEW")</f>
        <v>0</v>
      </c>
    </row>
    <row r="439" spans="1:13" x14ac:dyDescent="0.25">
      <c r="A439" s="77"/>
      <c r="B439" s="156"/>
      <c r="C439" s="120"/>
      <c r="D439" s="114"/>
      <c r="E439" s="148" t="str">
        <f>IFERROR(IF(D439="No CAS","",INDEX('DEQ Pollutant List'!$B$7:$B$611,MATCH('5. Pollutant Emissions - MB'!D439,'DEQ Pollutant List'!$A$7:$A$611,0))),"")</f>
        <v/>
      </c>
      <c r="F439" s="118"/>
      <c r="G439" s="166"/>
      <c r="H439" s="159"/>
      <c r="I439" s="159"/>
      <c r="J439" s="168"/>
      <c r="K439" s="84"/>
      <c r="L439" s="77" cm="1">
        <f t="array" ref="L439">IFERROR(IF(ISBLANK($B439),_xlfn.XLOOKUP($A439&amp;$C439,'4. TEUs &amp; Activities- MB'!$A$9:$A$194&amp;'4. TEUs &amp; Activities- MB'!$E$9:$E$194,'4. TEUs &amp; Activities- MB'!$V$9:$V$194),_xlfn.XLOOKUP($B439&amp;$C439,'4. TEUs &amp; Activities- MB'!$B$9:$B$194&amp;'4. TEUs &amp; Activities- MB'!$E$9:$E$194,'4. TEUs &amp; Activities- MB'!$V$9:$V$194))*$F439*IF(ISBLANK($G439),1,$G439)*IF(ISBLANK($H439),1,(1-$H439))*IF(ISBLANK($I439),1,(1-$I439))*IF(ISBLANK($J439),1,(1-$J439)),"REVIEW")</f>
        <v>0</v>
      </c>
      <c r="M439" s="76" cm="1">
        <f t="array" ref="M439">IFERROR(IF(ISBLANK($B439),_xlfn.XLOOKUP($A439&amp;$C439,'4. TEUs &amp; Activities- MB'!$A$9:$A$194&amp;'4. TEUs &amp; Activities- MB'!$E$9:$E$194,'4. TEUs &amp; Activities- MB'!$W$9:$W$194),_xlfn.XLOOKUP($B439&amp;$C439,'4. TEUs &amp; Activities- MB'!$B$9:$B$194&amp;'4. TEUs &amp; Activities- MB'!$E$9:$E$194,'4. TEUs &amp; Activities- MB'!$W$9:$W$194))*$F439*IF(ISBLANK($G439),1,$G439)*IF(ISBLANK($H439),1,(1-$H439))*IF(ISBLANK($I439),1,(1-$I439))*IF(ISBLANK($J439),1,(1-$J439)),"REVIEW")</f>
        <v>0</v>
      </c>
    </row>
    <row r="440" spans="1:13" x14ac:dyDescent="0.25">
      <c r="A440" s="77"/>
      <c r="B440" s="156"/>
      <c r="C440" s="120"/>
      <c r="D440" s="114"/>
      <c r="E440" s="148" t="str">
        <f>IFERROR(IF(D440="No CAS","",INDEX('DEQ Pollutant List'!$B$7:$B$611,MATCH('5. Pollutant Emissions - MB'!D440,'DEQ Pollutant List'!$A$7:$A$611,0))),"")</f>
        <v/>
      </c>
      <c r="F440" s="118"/>
      <c r="G440" s="166"/>
      <c r="H440" s="159"/>
      <c r="I440" s="159"/>
      <c r="J440" s="168"/>
      <c r="K440" s="84"/>
      <c r="L440" s="77" cm="1">
        <f t="array" ref="L440">IFERROR(IF(ISBLANK($B440),_xlfn.XLOOKUP($A440&amp;$C440,'4. TEUs &amp; Activities- MB'!$A$9:$A$194&amp;'4. TEUs &amp; Activities- MB'!$E$9:$E$194,'4. TEUs &amp; Activities- MB'!$V$9:$V$194),_xlfn.XLOOKUP($B440&amp;$C440,'4. TEUs &amp; Activities- MB'!$B$9:$B$194&amp;'4. TEUs &amp; Activities- MB'!$E$9:$E$194,'4. TEUs &amp; Activities- MB'!$V$9:$V$194))*$F440*IF(ISBLANK($G440),1,$G440)*IF(ISBLANK($H440),1,(1-$H440))*IF(ISBLANK($I440),1,(1-$I440))*IF(ISBLANK($J440),1,(1-$J440)),"REVIEW")</f>
        <v>0</v>
      </c>
      <c r="M440" s="76" cm="1">
        <f t="array" ref="M440">IFERROR(IF(ISBLANK($B440),_xlfn.XLOOKUP($A440&amp;$C440,'4. TEUs &amp; Activities- MB'!$A$9:$A$194&amp;'4. TEUs &amp; Activities- MB'!$E$9:$E$194,'4. TEUs &amp; Activities- MB'!$W$9:$W$194),_xlfn.XLOOKUP($B440&amp;$C440,'4. TEUs &amp; Activities- MB'!$B$9:$B$194&amp;'4. TEUs &amp; Activities- MB'!$E$9:$E$194,'4. TEUs &amp; Activities- MB'!$W$9:$W$194))*$F440*IF(ISBLANK($G440),1,$G440)*IF(ISBLANK($H440),1,(1-$H440))*IF(ISBLANK($I440),1,(1-$I440))*IF(ISBLANK($J440),1,(1-$J440)),"REVIEW")</f>
        <v>0</v>
      </c>
    </row>
    <row r="441" spans="1:13" x14ac:dyDescent="0.25">
      <c r="A441" s="77"/>
      <c r="B441" s="156"/>
      <c r="C441" s="120"/>
      <c r="D441" s="114"/>
      <c r="E441" s="148" t="str">
        <f>IFERROR(IF(D441="No CAS","",INDEX('DEQ Pollutant List'!$B$7:$B$611,MATCH('5. Pollutant Emissions - MB'!D441,'DEQ Pollutant List'!$A$7:$A$611,0))),"")</f>
        <v/>
      </c>
      <c r="F441" s="118"/>
      <c r="G441" s="166"/>
      <c r="H441" s="159"/>
      <c r="I441" s="159"/>
      <c r="J441" s="168"/>
      <c r="K441" s="84"/>
      <c r="L441" s="77" cm="1">
        <f t="array" ref="L441">IFERROR(IF(ISBLANK($B441),_xlfn.XLOOKUP($A441&amp;$C441,'4. TEUs &amp; Activities- MB'!$A$9:$A$194&amp;'4. TEUs &amp; Activities- MB'!$E$9:$E$194,'4. TEUs &amp; Activities- MB'!$V$9:$V$194),_xlfn.XLOOKUP($B441&amp;$C441,'4. TEUs &amp; Activities- MB'!$B$9:$B$194&amp;'4. TEUs &amp; Activities- MB'!$E$9:$E$194,'4. TEUs &amp; Activities- MB'!$V$9:$V$194))*$F441*IF(ISBLANK($G441),1,$G441)*IF(ISBLANK($H441),1,(1-$H441))*IF(ISBLANK($I441),1,(1-$I441))*IF(ISBLANK($J441),1,(1-$J441)),"REVIEW")</f>
        <v>0</v>
      </c>
      <c r="M441" s="76" cm="1">
        <f t="array" ref="M441">IFERROR(IF(ISBLANK($B441),_xlfn.XLOOKUP($A441&amp;$C441,'4. TEUs &amp; Activities- MB'!$A$9:$A$194&amp;'4. TEUs &amp; Activities- MB'!$E$9:$E$194,'4. TEUs &amp; Activities- MB'!$W$9:$W$194),_xlfn.XLOOKUP($B441&amp;$C441,'4. TEUs &amp; Activities- MB'!$B$9:$B$194&amp;'4. TEUs &amp; Activities- MB'!$E$9:$E$194,'4. TEUs &amp; Activities- MB'!$W$9:$W$194))*$F441*IF(ISBLANK($G441),1,$G441)*IF(ISBLANK($H441),1,(1-$H441))*IF(ISBLANK($I441),1,(1-$I441))*IF(ISBLANK($J441),1,(1-$J441)),"REVIEW")</f>
        <v>0</v>
      </c>
    </row>
    <row r="442" spans="1:13" x14ac:dyDescent="0.25">
      <c r="A442" s="77"/>
      <c r="B442" s="156"/>
      <c r="C442" s="120"/>
      <c r="D442" s="114"/>
      <c r="E442" s="148" t="str">
        <f>IFERROR(IF(D442="No CAS","",INDEX('DEQ Pollutant List'!$B$7:$B$611,MATCH('5. Pollutant Emissions - MB'!D442,'DEQ Pollutant List'!$A$7:$A$611,0))),"")</f>
        <v/>
      </c>
      <c r="F442" s="118"/>
      <c r="G442" s="166"/>
      <c r="H442" s="159"/>
      <c r="I442" s="159"/>
      <c r="J442" s="168"/>
      <c r="K442" s="84"/>
      <c r="L442" s="77" cm="1">
        <f t="array" ref="L442">IFERROR(IF(ISBLANK($B442),_xlfn.XLOOKUP($A442&amp;$C442,'4. TEUs &amp; Activities- MB'!$A$9:$A$194&amp;'4. TEUs &amp; Activities- MB'!$E$9:$E$194,'4. TEUs &amp; Activities- MB'!$V$9:$V$194),_xlfn.XLOOKUP($B442&amp;$C442,'4. TEUs &amp; Activities- MB'!$B$9:$B$194&amp;'4. TEUs &amp; Activities- MB'!$E$9:$E$194,'4. TEUs &amp; Activities- MB'!$V$9:$V$194))*$F442*IF(ISBLANK($G442),1,$G442)*IF(ISBLANK($H442),1,(1-$H442))*IF(ISBLANK($I442),1,(1-$I442))*IF(ISBLANK($J442),1,(1-$J442)),"REVIEW")</f>
        <v>0</v>
      </c>
      <c r="M442" s="76" cm="1">
        <f t="array" ref="M442">IFERROR(IF(ISBLANK($B442),_xlfn.XLOOKUP($A442&amp;$C442,'4. TEUs &amp; Activities- MB'!$A$9:$A$194&amp;'4. TEUs &amp; Activities- MB'!$E$9:$E$194,'4. TEUs &amp; Activities- MB'!$W$9:$W$194),_xlfn.XLOOKUP($B442&amp;$C442,'4. TEUs &amp; Activities- MB'!$B$9:$B$194&amp;'4. TEUs &amp; Activities- MB'!$E$9:$E$194,'4. TEUs &amp; Activities- MB'!$W$9:$W$194))*$F442*IF(ISBLANK($G442),1,$G442)*IF(ISBLANK($H442),1,(1-$H442))*IF(ISBLANK($I442),1,(1-$I442))*IF(ISBLANK($J442),1,(1-$J442)),"REVIEW")</f>
        <v>0</v>
      </c>
    </row>
    <row r="443" spans="1:13" x14ac:dyDescent="0.25">
      <c r="A443" s="77"/>
      <c r="B443" s="156"/>
      <c r="C443" s="120"/>
      <c r="D443" s="114"/>
      <c r="E443" s="148" t="str">
        <f>IFERROR(IF(D443="No CAS","",INDEX('DEQ Pollutant List'!$B$7:$B$611,MATCH('5. Pollutant Emissions - MB'!D443,'DEQ Pollutant List'!$A$7:$A$611,0))),"")</f>
        <v/>
      </c>
      <c r="F443" s="118"/>
      <c r="G443" s="166"/>
      <c r="H443" s="159"/>
      <c r="I443" s="159"/>
      <c r="J443" s="168"/>
      <c r="K443" s="84"/>
      <c r="L443" s="77" cm="1">
        <f t="array" ref="L443">IFERROR(IF(ISBLANK($B443),_xlfn.XLOOKUP($A443&amp;$C443,'4. TEUs &amp; Activities- MB'!$A$9:$A$194&amp;'4. TEUs &amp; Activities- MB'!$E$9:$E$194,'4. TEUs &amp; Activities- MB'!$V$9:$V$194),_xlfn.XLOOKUP($B443&amp;$C443,'4. TEUs &amp; Activities- MB'!$B$9:$B$194&amp;'4. TEUs &amp; Activities- MB'!$E$9:$E$194,'4. TEUs &amp; Activities- MB'!$V$9:$V$194))*$F443*IF(ISBLANK($G443),1,$G443)*IF(ISBLANK($H443),1,(1-$H443))*IF(ISBLANK($I443),1,(1-$I443))*IF(ISBLANK($J443),1,(1-$J443)),"REVIEW")</f>
        <v>0</v>
      </c>
      <c r="M443" s="76" cm="1">
        <f t="array" ref="M443">IFERROR(IF(ISBLANK($B443),_xlfn.XLOOKUP($A443&amp;$C443,'4. TEUs &amp; Activities- MB'!$A$9:$A$194&amp;'4. TEUs &amp; Activities- MB'!$E$9:$E$194,'4. TEUs &amp; Activities- MB'!$W$9:$W$194),_xlfn.XLOOKUP($B443&amp;$C443,'4. TEUs &amp; Activities- MB'!$B$9:$B$194&amp;'4. TEUs &amp; Activities- MB'!$E$9:$E$194,'4. TEUs &amp; Activities- MB'!$W$9:$W$194))*$F443*IF(ISBLANK($G443),1,$G443)*IF(ISBLANK($H443),1,(1-$H443))*IF(ISBLANK($I443),1,(1-$I443))*IF(ISBLANK($J443),1,(1-$J443)),"REVIEW")</f>
        <v>0</v>
      </c>
    </row>
    <row r="444" spans="1:13" x14ac:dyDescent="0.25">
      <c r="A444" s="77"/>
      <c r="B444" s="156"/>
      <c r="C444" s="120"/>
      <c r="D444" s="114"/>
      <c r="E444" s="148" t="str">
        <f>IFERROR(IF(D444="No CAS","",INDEX('DEQ Pollutant List'!$B$7:$B$611,MATCH('5. Pollutant Emissions - MB'!D444,'DEQ Pollutant List'!$A$7:$A$611,0))),"")</f>
        <v/>
      </c>
      <c r="F444" s="118"/>
      <c r="G444" s="166"/>
      <c r="H444" s="159"/>
      <c r="I444" s="159"/>
      <c r="J444" s="168"/>
      <c r="K444" s="84"/>
      <c r="L444" s="77" cm="1">
        <f t="array" ref="L444">IFERROR(IF(ISBLANK($B444),_xlfn.XLOOKUP($A444&amp;$C444,'4. TEUs &amp; Activities- MB'!$A$9:$A$194&amp;'4. TEUs &amp; Activities- MB'!$E$9:$E$194,'4. TEUs &amp; Activities- MB'!$V$9:$V$194),_xlfn.XLOOKUP($B444&amp;$C444,'4. TEUs &amp; Activities- MB'!$B$9:$B$194&amp;'4. TEUs &amp; Activities- MB'!$E$9:$E$194,'4. TEUs &amp; Activities- MB'!$V$9:$V$194))*$F444*IF(ISBLANK($G444),1,$G444)*IF(ISBLANK($H444),1,(1-$H444))*IF(ISBLANK($I444),1,(1-$I444))*IF(ISBLANK($J444),1,(1-$J444)),"REVIEW")</f>
        <v>0</v>
      </c>
      <c r="M444" s="76" cm="1">
        <f t="array" ref="M444">IFERROR(IF(ISBLANK($B444),_xlfn.XLOOKUP($A444&amp;$C444,'4. TEUs &amp; Activities- MB'!$A$9:$A$194&amp;'4. TEUs &amp; Activities- MB'!$E$9:$E$194,'4. TEUs &amp; Activities- MB'!$W$9:$W$194),_xlfn.XLOOKUP($B444&amp;$C444,'4. TEUs &amp; Activities- MB'!$B$9:$B$194&amp;'4. TEUs &amp; Activities- MB'!$E$9:$E$194,'4. TEUs &amp; Activities- MB'!$W$9:$W$194))*$F444*IF(ISBLANK($G444),1,$G444)*IF(ISBLANK($H444),1,(1-$H444))*IF(ISBLANK($I444),1,(1-$I444))*IF(ISBLANK($J444),1,(1-$J444)),"REVIEW")</f>
        <v>0</v>
      </c>
    </row>
    <row r="445" spans="1:13" x14ac:dyDescent="0.25">
      <c r="A445" s="77"/>
      <c r="B445" s="156"/>
      <c r="C445" s="120"/>
      <c r="D445" s="114"/>
      <c r="E445" s="148" t="str">
        <f>IFERROR(IF(D445="No CAS","",INDEX('DEQ Pollutant List'!$B$7:$B$611,MATCH('5. Pollutant Emissions - MB'!D445,'DEQ Pollutant List'!$A$7:$A$611,0))),"")</f>
        <v/>
      </c>
      <c r="F445" s="118"/>
      <c r="G445" s="166"/>
      <c r="H445" s="159"/>
      <c r="I445" s="159"/>
      <c r="J445" s="168"/>
      <c r="K445" s="84"/>
      <c r="L445" s="77" cm="1">
        <f t="array" ref="L445">IFERROR(IF(ISBLANK($B445),_xlfn.XLOOKUP($A445&amp;$C445,'4. TEUs &amp; Activities- MB'!$A$9:$A$194&amp;'4. TEUs &amp; Activities- MB'!$E$9:$E$194,'4. TEUs &amp; Activities- MB'!$V$9:$V$194),_xlfn.XLOOKUP($B445&amp;$C445,'4. TEUs &amp; Activities- MB'!$B$9:$B$194&amp;'4. TEUs &amp; Activities- MB'!$E$9:$E$194,'4. TEUs &amp; Activities- MB'!$V$9:$V$194))*$F445*IF(ISBLANK($G445),1,$G445)*IF(ISBLANK($H445),1,(1-$H445))*IF(ISBLANK($I445),1,(1-$I445))*IF(ISBLANK($J445),1,(1-$J445)),"REVIEW")</f>
        <v>0</v>
      </c>
      <c r="M445" s="76" cm="1">
        <f t="array" ref="M445">IFERROR(IF(ISBLANK($B445),_xlfn.XLOOKUP($A445&amp;$C445,'4. TEUs &amp; Activities- MB'!$A$9:$A$194&amp;'4. TEUs &amp; Activities- MB'!$E$9:$E$194,'4. TEUs &amp; Activities- MB'!$W$9:$W$194),_xlfn.XLOOKUP($B445&amp;$C445,'4. TEUs &amp; Activities- MB'!$B$9:$B$194&amp;'4. TEUs &amp; Activities- MB'!$E$9:$E$194,'4. TEUs &amp; Activities- MB'!$W$9:$W$194))*$F445*IF(ISBLANK($G445),1,$G445)*IF(ISBLANK($H445),1,(1-$H445))*IF(ISBLANK($I445),1,(1-$I445))*IF(ISBLANK($J445),1,(1-$J445)),"REVIEW")</f>
        <v>0</v>
      </c>
    </row>
    <row r="446" spans="1:13" x14ac:dyDescent="0.25">
      <c r="A446" s="77"/>
      <c r="B446" s="156"/>
      <c r="C446" s="120"/>
      <c r="D446" s="114"/>
      <c r="E446" s="148" t="str">
        <f>IFERROR(IF(D446="No CAS","",INDEX('DEQ Pollutant List'!$B$7:$B$611,MATCH('5. Pollutant Emissions - MB'!D446,'DEQ Pollutant List'!$A$7:$A$611,0))),"")</f>
        <v/>
      </c>
      <c r="F446" s="118"/>
      <c r="G446" s="166"/>
      <c r="H446" s="159"/>
      <c r="I446" s="159"/>
      <c r="J446" s="168"/>
      <c r="K446" s="84"/>
      <c r="L446" s="77" cm="1">
        <f t="array" ref="L446">IFERROR(IF(ISBLANK($B446),_xlfn.XLOOKUP($A446&amp;$C446,'4. TEUs &amp; Activities- MB'!$A$9:$A$194&amp;'4. TEUs &amp; Activities- MB'!$E$9:$E$194,'4. TEUs &amp; Activities- MB'!$V$9:$V$194),_xlfn.XLOOKUP($B446&amp;$C446,'4. TEUs &amp; Activities- MB'!$B$9:$B$194&amp;'4. TEUs &amp; Activities- MB'!$E$9:$E$194,'4. TEUs &amp; Activities- MB'!$V$9:$V$194))*$F446*IF(ISBLANK($G446),1,$G446)*IF(ISBLANK($H446),1,(1-$H446))*IF(ISBLANK($I446),1,(1-$I446))*IF(ISBLANK($J446),1,(1-$J446)),"REVIEW")</f>
        <v>0</v>
      </c>
      <c r="M446" s="76" cm="1">
        <f t="array" ref="M446">IFERROR(IF(ISBLANK($B446),_xlfn.XLOOKUP($A446&amp;$C446,'4. TEUs &amp; Activities- MB'!$A$9:$A$194&amp;'4. TEUs &amp; Activities- MB'!$E$9:$E$194,'4. TEUs &amp; Activities- MB'!$W$9:$W$194),_xlfn.XLOOKUP($B446&amp;$C446,'4. TEUs &amp; Activities- MB'!$B$9:$B$194&amp;'4. TEUs &amp; Activities- MB'!$E$9:$E$194,'4. TEUs &amp; Activities- MB'!$W$9:$W$194))*$F446*IF(ISBLANK($G446),1,$G446)*IF(ISBLANK($H446),1,(1-$H446))*IF(ISBLANK($I446),1,(1-$I446))*IF(ISBLANK($J446),1,(1-$J446)),"REVIEW")</f>
        <v>0</v>
      </c>
    </row>
    <row r="447" spans="1:13" x14ac:dyDescent="0.25">
      <c r="A447" s="77"/>
      <c r="B447" s="156"/>
      <c r="C447" s="120"/>
      <c r="D447" s="114"/>
      <c r="E447" s="148" t="str">
        <f>IFERROR(IF(D447="No CAS","",INDEX('DEQ Pollutant List'!$B$7:$B$611,MATCH('5. Pollutant Emissions - MB'!D447,'DEQ Pollutant List'!$A$7:$A$611,0))),"")</f>
        <v/>
      </c>
      <c r="F447" s="118"/>
      <c r="G447" s="166"/>
      <c r="H447" s="159"/>
      <c r="I447" s="159"/>
      <c r="J447" s="168"/>
      <c r="K447" s="84"/>
      <c r="L447" s="77" cm="1">
        <f t="array" ref="L447">IFERROR(IF(ISBLANK($B447),_xlfn.XLOOKUP($A447&amp;$C447,'4. TEUs &amp; Activities- MB'!$A$9:$A$194&amp;'4. TEUs &amp; Activities- MB'!$E$9:$E$194,'4. TEUs &amp; Activities- MB'!$V$9:$V$194),_xlfn.XLOOKUP($B447&amp;$C447,'4. TEUs &amp; Activities- MB'!$B$9:$B$194&amp;'4. TEUs &amp; Activities- MB'!$E$9:$E$194,'4. TEUs &amp; Activities- MB'!$V$9:$V$194))*$F447*IF(ISBLANK($G447),1,$G447)*IF(ISBLANK($H447),1,(1-$H447))*IF(ISBLANK($I447),1,(1-$I447))*IF(ISBLANK($J447),1,(1-$J447)),"REVIEW")</f>
        <v>0</v>
      </c>
      <c r="M447" s="76" cm="1">
        <f t="array" ref="M447">IFERROR(IF(ISBLANK($B447),_xlfn.XLOOKUP($A447&amp;$C447,'4. TEUs &amp; Activities- MB'!$A$9:$A$194&amp;'4. TEUs &amp; Activities- MB'!$E$9:$E$194,'4. TEUs &amp; Activities- MB'!$W$9:$W$194),_xlfn.XLOOKUP($B447&amp;$C447,'4. TEUs &amp; Activities- MB'!$B$9:$B$194&amp;'4. TEUs &amp; Activities- MB'!$E$9:$E$194,'4. TEUs &amp; Activities- MB'!$W$9:$W$194))*$F447*IF(ISBLANK($G447),1,$G447)*IF(ISBLANK($H447),1,(1-$H447))*IF(ISBLANK($I447),1,(1-$I447))*IF(ISBLANK($J447),1,(1-$J447)),"REVIEW")</f>
        <v>0</v>
      </c>
    </row>
    <row r="448" spans="1:13" x14ac:dyDescent="0.25">
      <c r="A448" s="77"/>
      <c r="B448" s="156"/>
      <c r="C448" s="120"/>
      <c r="D448" s="114"/>
      <c r="E448" s="148" t="str">
        <f>IFERROR(IF(D448="No CAS","",INDEX('DEQ Pollutant List'!$B$7:$B$611,MATCH('5. Pollutant Emissions - MB'!D448,'DEQ Pollutant List'!$A$7:$A$611,0))),"")</f>
        <v/>
      </c>
      <c r="F448" s="118"/>
      <c r="G448" s="166"/>
      <c r="H448" s="159"/>
      <c r="I448" s="159"/>
      <c r="J448" s="168"/>
      <c r="K448" s="84"/>
      <c r="L448" s="77" cm="1">
        <f t="array" ref="L448">IFERROR(IF(ISBLANK($B448),_xlfn.XLOOKUP($A448&amp;$C448,'4. TEUs &amp; Activities- MB'!$A$9:$A$194&amp;'4. TEUs &amp; Activities- MB'!$E$9:$E$194,'4. TEUs &amp; Activities- MB'!$V$9:$V$194),_xlfn.XLOOKUP($B448&amp;$C448,'4. TEUs &amp; Activities- MB'!$B$9:$B$194&amp;'4. TEUs &amp; Activities- MB'!$E$9:$E$194,'4. TEUs &amp; Activities- MB'!$V$9:$V$194))*$F448*IF(ISBLANK($G448),1,$G448)*IF(ISBLANK($H448),1,(1-$H448))*IF(ISBLANK($I448),1,(1-$I448))*IF(ISBLANK($J448),1,(1-$J448)),"REVIEW")</f>
        <v>0</v>
      </c>
      <c r="M448" s="76" cm="1">
        <f t="array" ref="M448">IFERROR(IF(ISBLANK($B448),_xlfn.XLOOKUP($A448&amp;$C448,'4. TEUs &amp; Activities- MB'!$A$9:$A$194&amp;'4. TEUs &amp; Activities- MB'!$E$9:$E$194,'4. TEUs &amp; Activities- MB'!$W$9:$W$194),_xlfn.XLOOKUP($B448&amp;$C448,'4. TEUs &amp; Activities- MB'!$B$9:$B$194&amp;'4. TEUs &amp; Activities- MB'!$E$9:$E$194,'4. TEUs &amp; Activities- MB'!$W$9:$W$194))*$F448*IF(ISBLANK($G448),1,$G448)*IF(ISBLANK($H448),1,(1-$H448))*IF(ISBLANK($I448),1,(1-$I448))*IF(ISBLANK($J448),1,(1-$J448)),"REVIEW")</f>
        <v>0</v>
      </c>
    </row>
    <row r="449" spans="1:13" x14ac:dyDescent="0.25">
      <c r="A449" s="77"/>
      <c r="B449" s="156"/>
      <c r="C449" s="120"/>
      <c r="D449" s="114"/>
      <c r="E449" s="148" t="str">
        <f>IFERROR(IF(D449="No CAS","",INDEX('DEQ Pollutant List'!$B$7:$B$611,MATCH('5. Pollutant Emissions - MB'!D449,'DEQ Pollutant List'!$A$7:$A$611,0))),"")</f>
        <v/>
      </c>
      <c r="F449" s="118"/>
      <c r="G449" s="166"/>
      <c r="H449" s="159"/>
      <c r="I449" s="159"/>
      <c r="J449" s="168"/>
      <c r="K449" s="84"/>
      <c r="L449" s="77" cm="1">
        <f t="array" ref="L449">IFERROR(IF(ISBLANK($B449),_xlfn.XLOOKUP($A449&amp;$C449,'4. TEUs &amp; Activities- MB'!$A$9:$A$194&amp;'4. TEUs &amp; Activities- MB'!$E$9:$E$194,'4. TEUs &amp; Activities- MB'!$V$9:$V$194),_xlfn.XLOOKUP($B449&amp;$C449,'4. TEUs &amp; Activities- MB'!$B$9:$B$194&amp;'4. TEUs &amp; Activities- MB'!$E$9:$E$194,'4. TEUs &amp; Activities- MB'!$V$9:$V$194))*$F449*IF(ISBLANK($G449),1,$G449)*IF(ISBLANK($H449),1,(1-$H449))*IF(ISBLANK($I449),1,(1-$I449))*IF(ISBLANK($J449),1,(1-$J449)),"REVIEW")</f>
        <v>0</v>
      </c>
      <c r="M449" s="76" cm="1">
        <f t="array" ref="M449">IFERROR(IF(ISBLANK($B449),_xlfn.XLOOKUP($A449&amp;$C449,'4. TEUs &amp; Activities- MB'!$A$9:$A$194&amp;'4. TEUs &amp; Activities- MB'!$E$9:$E$194,'4. TEUs &amp; Activities- MB'!$W$9:$W$194),_xlfn.XLOOKUP($B449&amp;$C449,'4. TEUs &amp; Activities- MB'!$B$9:$B$194&amp;'4. TEUs &amp; Activities- MB'!$E$9:$E$194,'4. TEUs &amp; Activities- MB'!$W$9:$W$194))*$F449*IF(ISBLANK($G449),1,$G449)*IF(ISBLANK($H449),1,(1-$H449))*IF(ISBLANK($I449),1,(1-$I449))*IF(ISBLANK($J449),1,(1-$J449)),"REVIEW")</f>
        <v>0</v>
      </c>
    </row>
    <row r="450" spans="1:13" x14ac:dyDescent="0.25">
      <c r="A450" s="77"/>
      <c r="B450" s="156"/>
      <c r="C450" s="120"/>
      <c r="D450" s="114"/>
      <c r="E450" s="148" t="str">
        <f>IFERROR(IF(D450="No CAS","",INDEX('DEQ Pollutant List'!$B$7:$B$611,MATCH('5. Pollutant Emissions - MB'!D450,'DEQ Pollutant List'!$A$7:$A$611,0))),"")</f>
        <v/>
      </c>
      <c r="F450" s="118"/>
      <c r="G450" s="166"/>
      <c r="H450" s="159"/>
      <c r="I450" s="159"/>
      <c r="J450" s="168"/>
      <c r="K450" s="84"/>
      <c r="L450" s="77" cm="1">
        <f t="array" ref="L450">IFERROR(IF(ISBLANK($B450),_xlfn.XLOOKUP($A450&amp;$C450,'4. TEUs &amp; Activities- MB'!$A$9:$A$194&amp;'4. TEUs &amp; Activities- MB'!$E$9:$E$194,'4. TEUs &amp; Activities- MB'!$V$9:$V$194),_xlfn.XLOOKUP($B450&amp;$C450,'4. TEUs &amp; Activities- MB'!$B$9:$B$194&amp;'4. TEUs &amp; Activities- MB'!$E$9:$E$194,'4. TEUs &amp; Activities- MB'!$V$9:$V$194))*$F450*IF(ISBLANK($G450),1,$G450)*IF(ISBLANK($H450),1,(1-$H450))*IF(ISBLANK($I450),1,(1-$I450))*IF(ISBLANK($J450),1,(1-$J450)),"REVIEW")</f>
        <v>0</v>
      </c>
      <c r="M450" s="76" cm="1">
        <f t="array" ref="M450">IFERROR(IF(ISBLANK($B450),_xlfn.XLOOKUP($A450&amp;$C450,'4. TEUs &amp; Activities- MB'!$A$9:$A$194&amp;'4. TEUs &amp; Activities- MB'!$E$9:$E$194,'4. TEUs &amp; Activities- MB'!$W$9:$W$194),_xlfn.XLOOKUP($B450&amp;$C450,'4. TEUs &amp; Activities- MB'!$B$9:$B$194&amp;'4. TEUs &amp; Activities- MB'!$E$9:$E$194,'4. TEUs &amp; Activities- MB'!$W$9:$W$194))*$F450*IF(ISBLANK($G450),1,$G450)*IF(ISBLANK($H450),1,(1-$H450))*IF(ISBLANK($I450),1,(1-$I450))*IF(ISBLANK($J450),1,(1-$J450)),"REVIEW")</f>
        <v>0</v>
      </c>
    </row>
    <row r="451" spans="1:13" x14ac:dyDescent="0.25">
      <c r="A451" s="77"/>
      <c r="B451" s="156"/>
      <c r="C451" s="120"/>
      <c r="D451" s="114"/>
      <c r="E451" s="148" t="str">
        <f>IFERROR(IF(D451="No CAS","",INDEX('DEQ Pollutant List'!$B$7:$B$611,MATCH('5. Pollutant Emissions - MB'!D451,'DEQ Pollutant List'!$A$7:$A$611,0))),"")</f>
        <v/>
      </c>
      <c r="F451" s="118"/>
      <c r="G451" s="166"/>
      <c r="H451" s="159"/>
      <c r="I451" s="159"/>
      <c r="J451" s="168"/>
      <c r="K451" s="84"/>
      <c r="L451" s="77" cm="1">
        <f t="array" ref="L451">IFERROR(IF(ISBLANK($B451),_xlfn.XLOOKUP($A451&amp;$C451,'4. TEUs &amp; Activities- MB'!$A$9:$A$194&amp;'4. TEUs &amp; Activities- MB'!$E$9:$E$194,'4. TEUs &amp; Activities- MB'!$V$9:$V$194),_xlfn.XLOOKUP($B451&amp;$C451,'4. TEUs &amp; Activities- MB'!$B$9:$B$194&amp;'4. TEUs &amp; Activities- MB'!$E$9:$E$194,'4. TEUs &amp; Activities- MB'!$V$9:$V$194))*$F451*IF(ISBLANK($G451),1,$G451)*IF(ISBLANK($H451),1,(1-$H451))*IF(ISBLANK($I451),1,(1-$I451))*IF(ISBLANK($J451),1,(1-$J451)),"REVIEW")</f>
        <v>0</v>
      </c>
      <c r="M451" s="76" cm="1">
        <f t="array" ref="M451">IFERROR(IF(ISBLANK($B451),_xlfn.XLOOKUP($A451&amp;$C451,'4. TEUs &amp; Activities- MB'!$A$9:$A$194&amp;'4. TEUs &amp; Activities- MB'!$E$9:$E$194,'4. TEUs &amp; Activities- MB'!$W$9:$W$194),_xlfn.XLOOKUP($B451&amp;$C451,'4. TEUs &amp; Activities- MB'!$B$9:$B$194&amp;'4. TEUs &amp; Activities- MB'!$E$9:$E$194,'4. TEUs &amp; Activities- MB'!$W$9:$W$194))*$F451*IF(ISBLANK($G451),1,$G451)*IF(ISBLANK($H451),1,(1-$H451))*IF(ISBLANK($I451),1,(1-$I451))*IF(ISBLANK($J451),1,(1-$J451)),"REVIEW")</f>
        <v>0</v>
      </c>
    </row>
    <row r="452" spans="1:13" x14ac:dyDescent="0.25">
      <c r="A452" s="77"/>
      <c r="B452" s="156"/>
      <c r="C452" s="120"/>
      <c r="D452" s="114"/>
      <c r="E452" s="148" t="str">
        <f>IFERROR(IF(D452="No CAS","",INDEX('DEQ Pollutant List'!$B$7:$B$611,MATCH('5. Pollutant Emissions - MB'!D452,'DEQ Pollutant List'!$A$7:$A$611,0))),"")</f>
        <v/>
      </c>
      <c r="F452" s="118"/>
      <c r="G452" s="166"/>
      <c r="H452" s="159"/>
      <c r="I452" s="159"/>
      <c r="J452" s="168"/>
      <c r="K452" s="84"/>
      <c r="L452" s="77" cm="1">
        <f t="array" ref="L452">IFERROR(IF(ISBLANK($B452),_xlfn.XLOOKUP($A452&amp;$C452,'4. TEUs &amp; Activities- MB'!$A$9:$A$194&amp;'4. TEUs &amp; Activities- MB'!$E$9:$E$194,'4. TEUs &amp; Activities- MB'!$V$9:$V$194),_xlfn.XLOOKUP($B452&amp;$C452,'4. TEUs &amp; Activities- MB'!$B$9:$B$194&amp;'4. TEUs &amp; Activities- MB'!$E$9:$E$194,'4. TEUs &amp; Activities- MB'!$V$9:$V$194))*$F452*IF(ISBLANK($G452),1,$G452)*IF(ISBLANK($H452),1,(1-$H452))*IF(ISBLANK($I452),1,(1-$I452))*IF(ISBLANK($J452),1,(1-$J452)),"REVIEW")</f>
        <v>0</v>
      </c>
      <c r="M452" s="76" cm="1">
        <f t="array" ref="M452">IFERROR(IF(ISBLANK($B452),_xlfn.XLOOKUP($A452&amp;$C452,'4. TEUs &amp; Activities- MB'!$A$9:$A$194&amp;'4. TEUs &amp; Activities- MB'!$E$9:$E$194,'4. TEUs &amp; Activities- MB'!$W$9:$W$194),_xlfn.XLOOKUP($B452&amp;$C452,'4. TEUs &amp; Activities- MB'!$B$9:$B$194&amp;'4. TEUs &amp; Activities- MB'!$E$9:$E$194,'4. TEUs &amp; Activities- MB'!$W$9:$W$194))*$F452*IF(ISBLANK($G452),1,$G452)*IF(ISBLANK($H452),1,(1-$H452))*IF(ISBLANK($I452),1,(1-$I452))*IF(ISBLANK($J452),1,(1-$J452)),"REVIEW")</f>
        <v>0</v>
      </c>
    </row>
    <row r="453" spans="1:13" x14ac:dyDescent="0.25">
      <c r="A453" s="77"/>
      <c r="B453" s="156"/>
      <c r="C453" s="120"/>
      <c r="D453" s="114"/>
      <c r="E453" s="148" t="str">
        <f>IFERROR(IF(D453="No CAS","",INDEX('DEQ Pollutant List'!$B$7:$B$611,MATCH('5. Pollutant Emissions - MB'!D453,'DEQ Pollutant List'!$A$7:$A$611,0))),"")</f>
        <v/>
      </c>
      <c r="F453" s="118"/>
      <c r="G453" s="166"/>
      <c r="H453" s="159"/>
      <c r="I453" s="159"/>
      <c r="J453" s="168"/>
      <c r="K453" s="84"/>
      <c r="L453" s="77" cm="1">
        <f t="array" ref="L453">IFERROR(IF(ISBLANK($B453),_xlfn.XLOOKUP($A453&amp;$C453,'4. TEUs &amp; Activities- MB'!$A$9:$A$194&amp;'4. TEUs &amp; Activities- MB'!$E$9:$E$194,'4. TEUs &amp; Activities- MB'!$V$9:$V$194),_xlfn.XLOOKUP($B453&amp;$C453,'4. TEUs &amp; Activities- MB'!$B$9:$B$194&amp;'4. TEUs &amp; Activities- MB'!$E$9:$E$194,'4. TEUs &amp; Activities- MB'!$V$9:$V$194))*$F453*IF(ISBLANK($G453),1,$G453)*IF(ISBLANK($H453),1,(1-$H453))*IF(ISBLANK($I453),1,(1-$I453))*IF(ISBLANK($J453),1,(1-$J453)),"REVIEW")</f>
        <v>0</v>
      </c>
      <c r="M453" s="76" cm="1">
        <f t="array" ref="M453">IFERROR(IF(ISBLANK($B453),_xlfn.XLOOKUP($A453&amp;$C453,'4. TEUs &amp; Activities- MB'!$A$9:$A$194&amp;'4. TEUs &amp; Activities- MB'!$E$9:$E$194,'4. TEUs &amp; Activities- MB'!$W$9:$W$194),_xlfn.XLOOKUP($B453&amp;$C453,'4. TEUs &amp; Activities- MB'!$B$9:$B$194&amp;'4. TEUs &amp; Activities- MB'!$E$9:$E$194,'4. TEUs &amp; Activities- MB'!$W$9:$W$194))*$F453*IF(ISBLANK($G453),1,$G453)*IF(ISBLANK($H453),1,(1-$H453))*IF(ISBLANK($I453),1,(1-$I453))*IF(ISBLANK($J453),1,(1-$J453)),"REVIEW")</f>
        <v>0</v>
      </c>
    </row>
    <row r="454" spans="1:13" x14ac:dyDescent="0.25">
      <c r="A454" s="77"/>
      <c r="B454" s="156"/>
      <c r="C454" s="120"/>
      <c r="D454" s="114"/>
      <c r="E454" s="148" t="str">
        <f>IFERROR(IF(D454="No CAS","",INDEX('DEQ Pollutant List'!$B$7:$B$611,MATCH('5. Pollutant Emissions - MB'!D454,'DEQ Pollutant List'!$A$7:$A$611,0))),"")</f>
        <v/>
      </c>
      <c r="F454" s="118"/>
      <c r="G454" s="166"/>
      <c r="H454" s="159"/>
      <c r="I454" s="159"/>
      <c r="J454" s="168"/>
      <c r="K454" s="84"/>
      <c r="L454" s="77" cm="1">
        <f t="array" ref="L454">IFERROR(IF(ISBLANK($B454),_xlfn.XLOOKUP($A454&amp;$C454,'4. TEUs &amp; Activities- MB'!$A$9:$A$194&amp;'4. TEUs &amp; Activities- MB'!$E$9:$E$194,'4. TEUs &amp; Activities- MB'!$V$9:$V$194),_xlfn.XLOOKUP($B454&amp;$C454,'4. TEUs &amp; Activities- MB'!$B$9:$B$194&amp;'4. TEUs &amp; Activities- MB'!$E$9:$E$194,'4. TEUs &amp; Activities- MB'!$V$9:$V$194))*$F454*IF(ISBLANK($G454),1,$G454)*IF(ISBLANK($H454),1,(1-$H454))*IF(ISBLANK($I454),1,(1-$I454))*IF(ISBLANK($J454),1,(1-$J454)),"REVIEW")</f>
        <v>0</v>
      </c>
      <c r="M454" s="76" cm="1">
        <f t="array" ref="M454">IFERROR(IF(ISBLANK($B454),_xlfn.XLOOKUP($A454&amp;$C454,'4. TEUs &amp; Activities- MB'!$A$9:$A$194&amp;'4. TEUs &amp; Activities- MB'!$E$9:$E$194,'4. TEUs &amp; Activities- MB'!$W$9:$W$194),_xlfn.XLOOKUP($B454&amp;$C454,'4. TEUs &amp; Activities- MB'!$B$9:$B$194&amp;'4. TEUs &amp; Activities- MB'!$E$9:$E$194,'4. TEUs &amp; Activities- MB'!$W$9:$W$194))*$F454*IF(ISBLANK($G454),1,$G454)*IF(ISBLANK($H454),1,(1-$H454))*IF(ISBLANK($I454),1,(1-$I454))*IF(ISBLANK($J454),1,(1-$J454)),"REVIEW")</f>
        <v>0</v>
      </c>
    </row>
    <row r="455" spans="1:13" x14ac:dyDescent="0.25">
      <c r="A455" s="77"/>
      <c r="B455" s="156"/>
      <c r="C455" s="120"/>
      <c r="D455" s="114"/>
      <c r="E455" s="148" t="str">
        <f>IFERROR(IF(D455="No CAS","",INDEX('DEQ Pollutant List'!$B$7:$B$611,MATCH('5. Pollutant Emissions - MB'!D455,'DEQ Pollutant List'!$A$7:$A$611,0))),"")</f>
        <v/>
      </c>
      <c r="F455" s="118"/>
      <c r="G455" s="166"/>
      <c r="H455" s="159"/>
      <c r="I455" s="159"/>
      <c r="J455" s="168"/>
      <c r="K455" s="84"/>
      <c r="L455" s="77" cm="1">
        <f t="array" ref="L455">IFERROR(IF(ISBLANK($B455),_xlfn.XLOOKUP($A455&amp;$C455,'4. TEUs &amp; Activities- MB'!$A$9:$A$194&amp;'4. TEUs &amp; Activities- MB'!$E$9:$E$194,'4. TEUs &amp; Activities- MB'!$V$9:$V$194),_xlfn.XLOOKUP($B455&amp;$C455,'4. TEUs &amp; Activities- MB'!$B$9:$B$194&amp;'4. TEUs &amp; Activities- MB'!$E$9:$E$194,'4. TEUs &amp; Activities- MB'!$V$9:$V$194))*$F455*IF(ISBLANK($G455),1,$G455)*IF(ISBLANK($H455),1,(1-$H455))*IF(ISBLANK($I455),1,(1-$I455))*IF(ISBLANK($J455),1,(1-$J455)),"REVIEW")</f>
        <v>0</v>
      </c>
      <c r="M455" s="76" cm="1">
        <f t="array" ref="M455">IFERROR(IF(ISBLANK($B455),_xlfn.XLOOKUP($A455&amp;$C455,'4. TEUs &amp; Activities- MB'!$A$9:$A$194&amp;'4. TEUs &amp; Activities- MB'!$E$9:$E$194,'4. TEUs &amp; Activities- MB'!$W$9:$W$194),_xlfn.XLOOKUP($B455&amp;$C455,'4. TEUs &amp; Activities- MB'!$B$9:$B$194&amp;'4. TEUs &amp; Activities- MB'!$E$9:$E$194,'4. TEUs &amp; Activities- MB'!$W$9:$W$194))*$F455*IF(ISBLANK($G455),1,$G455)*IF(ISBLANK($H455),1,(1-$H455))*IF(ISBLANK($I455),1,(1-$I455))*IF(ISBLANK($J455),1,(1-$J455)),"REVIEW")</f>
        <v>0</v>
      </c>
    </row>
    <row r="456" spans="1:13" x14ac:dyDescent="0.25">
      <c r="A456" s="77"/>
      <c r="B456" s="156"/>
      <c r="C456" s="120"/>
      <c r="D456" s="114"/>
      <c r="E456" s="148" t="str">
        <f>IFERROR(IF(D456="No CAS","",INDEX('DEQ Pollutant List'!$B$7:$B$611,MATCH('5. Pollutant Emissions - MB'!D456,'DEQ Pollutant List'!$A$7:$A$611,0))),"")</f>
        <v/>
      </c>
      <c r="F456" s="118"/>
      <c r="G456" s="166"/>
      <c r="H456" s="159"/>
      <c r="I456" s="159"/>
      <c r="J456" s="168"/>
      <c r="K456" s="84"/>
      <c r="L456" s="77" cm="1">
        <f t="array" ref="L456">IFERROR(IF(ISBLANK($B456),_xlfn.XLOOKUP($A456&amp;$C456,'4. TEUs &amp; Activities- MB'!$A$9:$A$194&amp;'4. TEUs &amp; Activities- MB'!$E$9:$E$194,'4. TEUs &amp; Activities- MB'!$V$9:$V$194),_xlfn.XLOOKUP($B456&amp;$C456,'4. TEUs &amp; Activities- MB'!$B$9:$B$194&amp;'4. TEUs &amp; Activities- MB'!$E$9:$E$194,'4. TEUs &amp; Activities- MB'!$V$9:$V$194))*$F456*IF(ISBLANK($G456),1,$G456)*IF(ISBLANK($H456),1,(1-$H456))*IF(ISBLANK($I456),1,(1-$I456))*IF(ISBLANK($J456),1,(1-$J456)),"REVIEW")</f>
        <v>0</v>
      </c>
      <c r="M456" s="76" cm="1">
        <f t="array" ref="M456">IFERROR(IF(ISBLANK($B456),_xlfn.XLOOKUP($A456&amp;$C456,'4. TEUs &amp; Activities- MB'!$A$9:$A$194&amp;'4. TEUs &amp; Activities- MB'!$E$9:$E$194,'4. TEUs &amp; Activities- MB'!$W$9:$W$194),_xlfn.XLOOKUP($B456&amp;$C456,'4. TEUs &amp; Activities- MB'!$B$9:$B$194&amp;'4. TEUs &amp; Activities- MB'!$E$9:$E$194,'4. TEUs &amp; Activities- MB'!$W$9:$W$194))*$F456*IF(ISBLANK($G456),1,$G456)*IF(ISBLANK($H456),1,(1-$H456))*IF(ISBLANK($I456),1,(1-$I456))*IF(ISBLANK($J456),1,(1-$J456)),"REVIEW")</f>
        <v>0</v>
      </c>
    </row>
    <row r="457" spans="1:13" x14ac:dyDescent="0.25">
      <c r="A457" s="77"/>
      <c r="B457" s="156"/>
      <c r="C457" s="120"/>
      <c r="D457" s="114"/>
      <c r="E457" s="148" t="str">
        <f>IFERROR(IF(D457="No CAS","",INDEX('DEQ Pollutant List'!$B$7:$B$611,MATCH('5. Pollutant Emissions - MB'!D457,'DEQ Pollutant List'!$A$7:$A$611,0))),"")</f>
        <v/>
      </c>
      <c r="F457" s="118"/>
      <c r="G457" s="166"/>
      <c r="H457" s="159"/>
      <c r="I457" s="159"/>
      <c r="J457" s="168"/>
      <c r="K457" s="84"/>
      <c r="L457" s="77" cm="1">
        <f t="array" ref="L457">IFERROR(IF(ISBLANK($B457),_xlfn.XLOOKUP($A457&amp;$C457,'4. TEUs &amp; Activities- MB'!$A$9:$A$194&amp;'4. TEUs &amp; Activities- MB'!$E$9:$E$194,'4. TEUs &amp; Activities- MB'!$V$9:$V$194),_xlfn.XLOOKUP($B457&amp;$C457,'4. TEUs &amp; Activities- MB'!$B$9:$B$194&amp;'4. TEUs &amp; Activities- MB'!$E$9:$E$194,'4. TEUs &amp; Activities- MB'!$V$9:$V$194))*$F457*IF(ISBLANK($G457),1,$G457)*IF(ISBLANK($H457),1,(1-$H457))*IF(ISBLANK($I457),1,(1-$I457))*IF(ISBLANK($J457),1,(1-$J457)),"REVIEW")</f>
        <v>0</v>
      </c>
      <c r="M457" s="76" cm="1">
        <f t="array" ref="M457">IFERROR(IF(ISBLANK($B457),_xlfn.XLOOKUP($A457&amp;$C457,'4. TEUs &amp; Activities- MB'!$A$9:$A$194&amp;'4. TEUs &amp; Activities- MB'!$E$9:$E$194,'4. TEUs &amp; Activities- MB'!$W$9:$W$194),_xlfn.XLOOKUP($B457&amp;$C457,'4. TEUs &amp; Activities- MB'!$B$9:$B$194&amp;'4. TEUs &amp; Activities- MB'!$E$9:$E$194,'4. TEUs &amp; Activities- MB'!$W$9:$W$194))*$F457*IF(ISBLANK($G457),1,$G457)*IF(ISBLANK($H457),1,(1-$H457))*IF(ISBLANK($I457),1,(1-$I457))*IF(ISBLANK($J457),1,(1-$J457)),"REVIEW")</f>
        <v>0</v>
      </c>
    </row>
    <row r="458" spans="1:13" x14ac:dyDescent="0.25">
      <c r="A458" s="77"/>
      <c r="B458" s="156"/>
      <c r="C458" s="120"/>
      <c r="D458" s="114"/>
      <c r="E458" s="148" t="str">
        <f>IFERROR(IF(D458="No CAS","",INDEX('DEQ Pollutant List'!$B$7:$B$611,MATCH('5. Pollutant Emissions - MB'!D458,'DEQ Pollutant List'!$A$7:$A$611,0))),"")</f>
        <v/>
      </c>
      <c r="F458" s="118"/>
      <c r="G458" s="166"/>
      <c r="H458" s="159"/>
      <c r="I458" s="159"/>
      <c r="J458" s="168"/>
      <c r="K458" s="84"/>
      <c r="L458" s="77" cm="1">
        <f t="array" ref="L458">IFERROR(IF(ISBLANK($B458),_xlfn.XLOOKUP($A458&amp;$C458,'4. TEUs &amp; Activities- MB'!$A$9:$A$194&amp;'4. TEUs &amp; Activities- MB'!$E$9:$E$194,'4. TEUs &amp; Activities- MB'!$V$9:$V$194),_xlfn.XLOOKUP($B458&amp;$C458,'4. TEUs &amp; Activities- MB'!$B$9:$B$194&amp;'4. TEUs &amp; Activities- MB'!$E$9:$E$194,'4. TEUs &amp; Activities- MB'!$V$9:$V$194))*$F458*IF(ISBLANK($G458),1,$G458)*IF(ISBLANK($H458),1,(1-$H458))*IF(ISBLANK($I458),1,(1-$I458))*IF(ISBLANK($J458),1,(1-$J458)),"REVIEW")</f>
        <v>0</v>
      </c>
      <c r="M458" s="76" cm="1">
        <f t="array" ref="M458">IFERROR(IF(ISBLANK($B458),_xlfn.XLOOKUP($A458&amp;$C458,'4. TEUs &amp; Activities- MB'!$A$9:$A$194&amp;'4. TEUs &amp; Activities- MB'!$E$9:$E$194,'4. TEUs &amp; Activities- MB'!$W$9:$W$194),_xlfn.XLOOKUP($B458&amp;$C458,'4. TEUs &amp; Activities- MB'!$B$9:$B$194&amp;'4. TEUs &amp; Activities- MB'!$E$9:$E$194,'4. TEUs &amp; Activities- MB'!$W$9:$W$194))*$F458*IF(ISBLANK($G458),1,$G458)*IF(ISBLANK($H458),1,(1-$H458))*IF(ISBLANK($I458),1,(1-$I458))*IF(ISBLANK($J458),1,(1-$J458)),"REVIEW")</f>
        <v>0</v>
      </c>
    </row>
    <row r="459" spans="1:13" x14ac:dyDescent="0.25">
      <c r="A459" s="77"/>
      <c r="B459" s="156"/>
      <c r="C459" s="120"/>
      <c r="D459" s="114"/>
      <c r="E459" s="148" t="str">
        <f>IFERROR(IF(D459="No CAS","",INDEX('DEQ Pollutant List'!$B$7:$B$611,MATCH('5. Pollutant Emissions - MB'!D459,'DEQ Pollutant List'!$A$7:$A$611,0))),"")</f>
        <v/>
      </c>
      <c r="F459" s="118"/>
      <c r="G459" s="166"/>
      <c r="H459" s="159"/>
      <c r="I459" s="159"/>
      <c r="J459" s="168"/>
      <c r="K459" s="84"/>
      <c r="L459" s="77" cm="1">
        <f t="array" ref="L459">IFERROR(IF(ISBLANK($B459),_xlfn.XLOOKUP($A459&amp;$C459,'4. TEUs &amp; Activities- MB'!$A$9:$A$194&amp;'4. TEUs &amp; Activities- MB'!$E$9:$E$194,'4. TEUs &amp; Activities- MB'!$V$9:$V$194),_xlfn.XLOOKUP($B459&amp;$C459,'4. TEUs &amp; Activities- MB'!$B$9:$B$194&amp;'4. TEUs &amp; Activities- MB'!$E$9:$E$194,'4. TEUs &amp; Activities- MB'!$V$9:$V$194))*$F459*IF(ISBLANK($G459),1,$G459)*IF(ISBLANK($H459),1,(1-$H459))*IF(ISBLANK($I459),1,(1-$I459))*IF(ISBLANK($J459),1,(1-$J459)),"REVIEW")</f>
        <v>0</v>
      </c>
      <c r="M459" s="76" cm="1">
        <f t="array" ref="M459">IFERROR(IF(ISBLANK($B459),_xlfn.XLOOKUP($A459&amp;$C459,'4. TEUs &amp; Activities- MB'!$A$9:$A$194&amp;'4. TEUs &amp; Activities- MB'!$E$9:$E$194,'4. TEUs &amp; Activities- MB'!$W$9:$W$194),_xlfn.XLOOKUP($B459&amp;$C459,'4. TEUs &amp; Activities- MB'!$B$9:$B$194&amp;'4. TEUs &amp; Activities- MB'!$E$9:$E$194,'4. TEUs &amp; Activities- MB'!$W$9:$W$194))*$F459*IF(ISBLANK($G459),1,$G459)*IF(ISBLANK($H459),1,(1-$H459))*IF(ISBLANK($I459),1,(1-$I459))*IF(ISBLANK($J459),1,(1-$J459)),"REVIEW")</f>
        <v>0</v>
      </c>
    </row>
    <row r="460" spans="1:13" x14ac:dyDescent="0.25">
      <c r="A460" s="77"/>
      <c r="B460" s="156"/>
      <c r="C460" s="120"/>
      <c r="D460" s="114"/>
      <c r="E460" s="148" t="str">
        <f>IFERROR(IF(D460="No CAS","",INDEX('DEQ Pollutant List'!$B$7:$B$611,MATCH('5. Pollutant Emissions - MB'!D460,'DEQ Pollutant List'!$A$7:$A$611,0))),"")</f>
        <v/>
      </c>
      <c r="F460" s="118"/>
      <c r="G460" s="166"/>
      <c r="H460" s="159"/>
      <c r="I460" s="159"/>
      <c r="J460" s="168"/>
      <c r="K460" s="84"/>
      <c r="L460" s="77" cm="1">
        <f t="array" ref="L460">IFERROR(IF(ISBLANK($B460),_xlfn.XLOOKUP($A460&amp;$C460,'4. TEUs &amp; Activities- MB'!$A$9:$A$194&amp;'4. TEUs &amp; Activities- MB'!$E$9:$E$194,'4. TEUs &amp; Activities- MB'!$V$9:$V$194),_xlfn.XLOOKUP($B460&amp;$C460,'4. TEUs &amp; Activities- MB'!$B$9:$B$194&amp;'4. TEUs &amp; Activities- MB'!$E$9:$E$194,'4. TEUs &amp; Activities- MB'!$V$9:$V$194))*$F460*IF(ISBLANK($G460),1,$G460)*IF(ISBLANK($H460),1,(1-$H460))*IF(ISBLANK($I460),1,(1-$I460))*IF(ISBLANK($J460),1,(1-$J460)),"REVIEW")</f>
        <v>0</v>
      </c>
      <c r="M460" s="76" cm="1">
        <f t="array" ref="M460">IFERROR(IF(ISBLANK($B460),_xlfn.XLOOKUP($A460&amp;$C460,'4. TEUs &amp; Activities- MB'!$A$9:$A$194&amp;'4. TEUs &amp; Activities- MB'!$E$9:$E$194,'4. TEUs &amp; Activities- MB'!$W$9:$W$194),_xlfn.XLOOKUP($B460&amp;$C460,'4. TEUs &amp; Activities- MB'!$B$9:$B$194&amp;'4. TEUs &amp; Activities- MB'!$E$9:$E$194,'4. TEUs &amp; Activities- MB'!$W$9:$W$194))*$F460*IF(ISBLANK($G460),1,$G460)*IF(ISBLANK($H460),1,(1-$H460))*IF(ISBLANK($I460),1,(1-$I460))*IF(ISBLANK($J460),1,(1-$J460)),"REVIEW")</f>
        <v>0</v>
      </c>
    </row>
    <row r="461" spans="1:13" x14ac:dyDescent="0.25">
      <c r="A461" s="77"/>
      <c r="B461" s="156"/>
      <c r="C461" s="120"/>
      <c r="D461" s="114"/>
      <c r="E461" s="148" t="str">
        <f>IFERROR(IF(D461="No CAS","",INDEX('DEQ Pollutant List'!$B$7:$B$611,MATCH('5. Pollutant Emissions - MB'!D461,'DEQ Pollutant List'!$A$7:$A$611,0))),"")</f>
        <v/>
      </c>
      <c r="F461" s="118"/>
      <c r="G461" s="166"/>
      <c r="H461" s="159"/>
      <c r="I461" s="159"/>
      <c r="J461" s="168"/>
      <c r="K461" s="84"/>
      <c r="L461" s="77" cm="1">
        <f t="array" ref="L461">IFERROR(IF(ISBLANK($B461),_xlfn.XLOOKUP($A461&amp;$C461,'4. TEUs &amp; Activities- MB'!$A$9:$A$194&amp;'4. TEUs &amp; Activities- MB'!$E$9:$E$194,'4. TEUs &amp; Activities- MB'!$V$9:$V$194),_xlfn.XLOOKUP($B461&amp;$C461,'4. TEUs &amp; Activities- MB'!$B$9:$B$194&amp;'4. TEUs &amp; Activities- MB'!$E$9:$E$194,'4. TEUs &amp; Activities- MB'!$V$9:$V$194))*$F461*IF(ISBLANK($G461),1,$G461)*IF(ISBLANK($H461),1,(1-$H461))*IF(ISBLANK($I461),1,(1-$I461))*IF(ISBLANK($J461),1,(1-$J461)),"REVIEW")</f>
        <v>0</v>
      </c>
      <c r="M461" s="76" cm="1">
        <f t="array" ref="M461">IFERROR(IF(ISBLANK($B461),_xlfn.XLOOKUP($A461&amp;$C461,'4. TEUs &amp; Activities- MB'!$A$9:$A$194&amp;'4. TEUs &amp; Activities- MB'!$E$9:$E$194,'4. TEUs &amp; Activities- MB'!$W$9:$W$194),_xlfn.XLOOKUP($B461&amp;$C461,'4. TEUs &amp; Activities- MB'!$B$9:$B$194&amp;'4. TEUs &amp; Activities- MB'!$E$9:$E$194,'4. TEUs &amp; Activities- MB'!$W$9:$W$194))*$F461*IF(ISBLANK($G461),1,$G461)*IF(ISBLANK($H461),1,(1-$H461))*IF(ISBLANK($I461),1,(1-$I461))*IF(ISBLANK($J461),1,(1-$J461)),"REVIEW")</f>
        <v>0</v>
      </c>
    </row>
    <row r="462" spans="1:13" x14ac:dyDescent="0.25">
      <c r="A462" s="77"/>
      <c r="B462" s="156"/>
      <c r="C462" s="120"/>
      <c r="D462" s="114"/>
      <c r="E462" s="148" t="str">
        <f>IFERROR(IF(D462="No CAS","",INDEX('DEQ Pollutant List'!$B$7:$B$611,MATCH('5. Pollutant Emissions - MB'!D462,'DEQ Pollutant List'!$A$7:$A$611,0))),"")</f>
        <v/>
      </c>
      <c r="F462" s="118"/>
      <c r="G462" s="166"/>
      <c r="H462" s="159"/>
      <c r="I462" s="159"/>
      <c r="J462" s="168"/>
      <c r="K462" s="84"/>
      <c r="L462" s="77" cm="1">
        <f t="array" ref="L462">IFERROR(IF(ISBLANK($B462),_xlfn.XLOOKUP($A462&amp;$C462,'4. TEUs &amp; Activities- MB'!$A$9:$A$194&amp;'4. TEUs &amp; Activities- MB'!$E$9:$E$194,'4. TEUs &amp; Activities- MB'!$V$9:$V$194),_xlfn.XLOOKUP($B462&amp;$C462,'4. TEUs &amp; Activities- MB'!$B$9:$B$194&amp;'4. TEUs &amp; Activities- MB'!$E$9:$E$194,'4. TEUs &amp; Activities- MB'!$V$9:$V$194))*$F462*IF(ISBLANK($G462),1,$G462)*IF(ISBLANK($H462),1,(1-$H462))*IF(ISBLANK($I462),1,(1-$I462))*IF(ISBLANK($J462),1,(1-$J462)),"REVIEW")</f>
        <v>0</v>
      </c>
      <c r="M462" s="76" cm="1">
        <f t="array" ref="M462">IFERROR(IF(ISBLANK($B462),_xlfn.XLOOKUP($A462&amp;$C462,'4. TEUs &amp; Activities- MB'!$A$9:$A$194&amp;'4. TEUs &amp; Activities- MB'!$E$9:$E$194,'4. TEUs &amp; Activities- MB'!$W$9:$W$194),_xlfn.XLOOKUP($B462&amp;$C462,'4. TEUs &amp; Activities- MB'!$B$9:$B$194&amp;'4. TEUs &amp; Activities- MB'!$E$9:$E$194,'4. TEUs &amp; Activities- MB'!$W$9:$W$194))*$F462*IF(ISBLANK($G462),1,$G462)*IF(ISBLANK($H462),1,(1-$H462))*IF(ISBLANK($I462),1,(1-$I462))*IF(ISBLANK($J462),1,(1-$J462)),"REVIEW")</f>
        <v>0</v>
      </c>
    </row>
    <row r="463" spans="1:13" x14ac:dyDescent="0.25">
      <c r="A463" s="77"/>
      <c r="B463" s="156"/>
      <c r="C463" s="120"/>
      <c r="D463" s="114"/>
      <c r="E463" s="148" t="str">
        <f>IFERROR(IF(D463="No CAS","",INDEX('DEQ Pollutant List'!$B$7:$B$611,MATCH('5. Pollutant Emissions - MB'!D463,'DEQ Pollutant List'!$A$7:$A$611,0))),"")</f>
        <v/>
      </c>
      <c r="F463" s="118"/>
      <c r="G463" s="166"/>
      <c r="H463" s="159"/>
      <c r="I463" s="159"/>
      <c r="J463" s="168"/>
      <c r="K463" s="84"/>
      <c r="L463" s="77" cm="1">
        <f t="array" ref="L463">IFERROR(IF(ISBLANK($B463),_xlfn.XLOOKUP($A463&amp;$C463,'4. TEUs &amp; Activities- MB'!$A$9:$A$194&amp;'4. TEUs &amp; Activities- MB'!$E$9:$E$194,'4. TEUs &amp; Activities- MB'!$V$9:$V$194),_xlfn.XLOOKUP($B463&amp;$C463,'4. TEUs &amp; Activities- MB'!$B$9:$B$194&amp;'4. TEUs &amp; Activities- MB'!$E$9:$E$194,'4. TEUs &amp; Activities- MB'!$V$9:$V$194))*$F463*IF(ISBLANK($G463),1,$G463)*IF(ISBLANK($H463),1,(1-$H463))*IF(ISBLANK($I463),1,(1-$I463))*IF(ISBLANK($J463),1,(1-$J463)),"REVIEW")</f>
        <v>0</v>
      </c>
      <c r="M463" s="76" cm="1">
        <f t="array" ref="M463">IFERROR(IF(ISBLANK($B463),_xlfn.XLOOKUP($A463&amp;$C463,'4. TEUs &amp; Activities- MB'!$A$9:$A$194&amp;'4. TEUs &amp; Activities- MB'!$E$9:$E$194,'4. TEUs &amp; Activities- MB'!$W$9:$W$194),_xlfn.XLOOKUP($B463&amp;$C463,'4. TEUs &amp; Activities- MB'!$B$9:$B$194&amp;'4. TEUs &amp; Activities- MB'!$E$9:$E$194,'4. TEUs &amp; Activities- MB'!$W$9:$W$194))*$F463*IF(ISBLANK($G463),1,$G463)*IF(ISBLANK($H463),1,(1-$H463))*IF(ISBLANK($I463),1,(1-$I463))*IF(ISBLANK($J463),1,(1-$J463)),"REVIEW")</f>
        <v>0</v>
      </c>
    </row>
    <row r="464" spans="1:13" x14ac:dyDescent="0.25">
      <c r="A464" s="77"/>
      <c r="B464" s="156"/>
      <c r="C464" s="120"/>
      <c r="D464" s="114"/>
      <c r="E464" s="148" t="str">
        <f>IFERROR(IF(D464="No CAS","",INDEX('DEQ Pollutant List'!$B$7:$B$611,MATCH('5. Pollutant Emissions - MB'!D464,'DEQ Pollutant List'!$A$7:$A$611,0))),"")</f>
        <v/>
      </c>
      <c r="F464" s="118"/>
      <c r="G464" s="166"/>
      <c r="H464" s="159"/>
      <c r="I464" s="159"/>
      <c r="J464" s="168"/>
      <c r="K464" s="84"/>
      <c r="L464" s="77" cm="1">
        <f t="array" ref="L464">IFERROR(IF(ISBLANK($B464),_xlfn.XLOOKUP($A464&amp;$C464,'4. TEUs &amp; Activities- MB'!$A$9:$A$194&amp;'4. TEUs &amp; Activities- MB'!$E$9:$E$194,'4. TEUs &amp; Activities- MB'!$V$9:$V$194),_xlfn.XLOOKUP($B464&amp;$C464,'4. TEUs &amp; Activities- MB'!$B$9:$B$194&amp;'4. TEUs &amp; Activities- MB'!$E$9:$E$194,'4. TEUs &amp; Activities- MB'!$V$9:$V$194))*$F464*IF(ISBLANK($G464),1,$G464)*IF(ISBLANK($H464),1,(1-$H464))*IF(ISBLANK($I464),1,(1-$I464))*IF(ISBLANK($J464),1,(1-$J464)),"REVIEW")</f>
        <v>0</v>
      </c>
      <c r="M464" s="76" cm="1">
        <f t="array" ref="M464">IFERROR(IF(ISBLANK($B464),_xlfn.XLOOKUP($A464&amp;$C464,'4. TEUs &amp; Activities- MB'!$A$9:$A$194&amp;'4. TEUs &amp; Activities- MB'!$E$9:$E$194,'4. TEUs &amp; Activities- MB'!$W$9:$W$194),_xlfn.XLOOKUP($B464&amp;$C464,'4. TEUs &amp; Activities- MB'!$B$9:$B$194&amp;'4. TEUs &amp; Activities- MB'!$E$9:$E$194,'4. TEUs &amp; Activities- MB'!$W$9:$W$194))*$F464*IF(ISBLANK($G464),1,$G464)*IF(ISBLANK($H464),1,(1-$H464))*IF(ISBLANK($I464),1,(1-$I464))*IF(ISBLANK($J464),1,(1-$J464)),"REVIEW")</f>
        <v>0</v>
      </c>
    </row>
    <row r="465" spans="1:13" x14ac:dyDescent="0.25">
      <c r="A465" s="77"/>
      <c r="B465" s="156"/>
      <c r="C465" s="120"/>
      <c r="D465" s="114"/>
      <c r="E465" s="148" t="str">
        <f>IFERROR(IF(D465="No CAS","",INDEX('DEQ Pollutant List'!$B$7:$B$611,MATCH('5. Pollutant Emissions - MB'!D465,'DEQ Pollutant List'!$A$7:$A$611,0))),"")</f>
        <v/>
      </c>
      <c r="F465" s="118"/>
      <c r="G465" s="166"/>
      <c r="H465" s="159"/>
      <c r="I465" s="159"/>
      <c r="J465" s="168"/>
      <c r="K465" s="84"/>
      <c r="L465" s="77" cm="1">
        <f t="array" ref="L465">IFERROR(IF(ISBLANK($B465),_xlfn.XLOOKUP($A465&amp;$C465,'4. TEUs &amp; Activities- MB'!$A$9:$A$194&amp;'4. TEUs &amp; Activities- MB'!$E$9:$E$194,'4. TEUs &amp; Activities- MB'!$V$9:$V$194),_xlfn.XLOOKUP($B465&amp;$C465,'4. TEUs &amp; Activities- MB'!$B$9:$B$194&amp;'4. TEUs &amp; Activities- MB'!$E$9:$E$194,'4. TEUs &amp; Activities- MB'!$V$9:$V$194))*$F465*IF(ISBLANK($G465),1,$G465)*IF(ISBLANK($H465),1,(1-$H465))*IF(ISBLANK($I465),1,(1-$I465))*IF(ISBLANK($J465),1,(1-$J465)),"REVIEW")</f>
        <v>0</v>
      </c>
      <c r="M465" s="76" cm="1">
        <f t="array" ref="M465">IFERROR(IF(ISBLANK($B465),_xlfn.XLOOKUP($A465&amp;$C465,'4. TEUs &amp; Activities- MB'!$A$9:$A$194&amp;'4. TEUs &amp; Activities- MB'!$E$9:$E$194,'4. TEUs &amp; Activities- MB'!$W$9:$W$194),_xlfn.XLOOKUP($B465&amp;$C465,'4. TEUs &amp; Activities- MB'!$B$9:$B$194&amp;'4. TEUs &amp; Activities- MB'!$E$9:$E$194,'4. TEUs &amp; Activities- MB'!$W$9:$W$194))*$F465*IF(ISBLANK($G465),1,$G465)*IF(ISBLANK($H465),1,(1-$H465))*IF(ISBLANK($I465),1,(1-$I465))*IF(ISBLANK($J465),1,(1-$J465)),"REVIEW")</f>
        <v>0</v>
      </c>
    </row>
    <row r="466" spans="1:13" x14ac:dyDescent="0.25">
      <c r="A466" s="77"/>
      <c r="B466" s="156"/>
      <c r="C466" s="120"/>
      <c r="D466" s="114"/>
      <c r="E466" s="148" t="str">
        <f>IFERROR(IF(D466="No CAS","",INDEX('DEQ Pollutant List'!$B$7:$B$611,MATCH('5. Pollutant Emissions - MB'!D466,'DEQ Pollutant List'!$A$7:$A$611,0))),"")</f>
        <v/>
      </c>
      <c r="F466" s="118"/>
      <c r="G466" s="166"/>
      <c r="H466" s="159"/>
      <c r="I466" s="159"/>
      <c r="J466" s="168"/>
      <c r="K466" s="84"/>
      <c r="L466" s="77" cm="1">
        <f t="array" ref="L466">IFERROR(IF(ISBLANK($B466),_xlfn.XLOOKUP($A466&amp;$C466,'4. TEUs &amp; Activities- MB'!$A$9:$A$194&amp;'4. TEUs &amp; Activities- MB'!$E$9:$E$194,'4. TEUs &amp; Activities- MB'!$V$9:$V$194),_xlfn.XLOOKUP($B466&amp;$C466,'4. TEUs &amp; Activities- MB'!$B$9:$B$194&amp;'4. TEUs &amp; Activities- MB'!$E$9:$E$194,'4. TEUs &amp; Activities- MB'!$V$9:$V$194))*$F466*IF(ISBLANK($G466),1,$G466)*IF(ISBLANK($H466),1,(1-$H466))*IF(ISBLANK($I466),1,(1-$I466))*IF(ISBLANK($J466),1,(1-$J466)),"REVIEW")</f>
        <v>0</v>
      </c>
      <c r="M466" s="76" cm="1">
        <f t="array" ref="M466">IFERROR(IF(ISBLANK($B466),_xlfn.XLOOKUP($A466&amp;$C466,'4. TEUs &amp; Activities- MB'!$A$9:$A$194&amp;'4. TEUs &amp; Activities- MB'!$E$9:$E$194,'4. TEUs &amp; Activities- MB'!$W$9:$W$194),_xlfn.XLOOKUP($B466&amp;$C466,'4. TEUs &amp; Activities- MB'!$B$9:$B$194&amp;'4. TEUs &amp; Activities- MB'!$E$9:$E$194,'4. TEUs &amp; Activities- MB'!$W$9:$W$194))*$F466*IF(ISBLANK($G466),1,$G466)*IF(ISBLANK($H466),1,(1-$H466))*IF(ISBLANK($I466),1,(1-$I466))*IF(ISBLANK($J466),1,(1-$J466)),"REVIEW")</f>
        <v>0</v>
      </c>
    </row>
    <row r="467" spans="1:13" x14ac:dyDescent="0.25">
      <c r="A467" s="77"/>
      <c r="B467" s="156"/>
      <c r="C467" s="120"/>
      <c r="D467" s="114"/>
      <c r="E467" s="148" t="str">
        <f>IFERROR(IF(D467="No CAS","",INDEX('DEQ Pollutant List'!$B$7:$B$611,MATCH('5. Pollutant Emissions - MB'!D467,'DEQ Pollutant List'!$A$7:$A$611,0))),"")</f>
        <v/>
      </c>
      <c r="F467" s="118"/>
      <c r="G467" s="166"/>
      <c r="H467" s="159"/>
      <c r="I467" s="159"/>
      <c r="J467" s="168"/>
      <c r="K467" s="84"/>
      <c r="L467" s="77" cm="1">
        <f t="array" ref="L467">IFERROR(IF(ISBLANK($B467),_xlfn.XLOOKUP($A467&amp;$C467,'4. TEUs &amp; Activities- MB'!$A$9:$A$194&amp;'4. TEUs &amp; Activities- MB'!$E$9:$E$194,'4. TEUs &amp; Activities- MB'!$V$9:$V$194),_xlfn.XLOOKUP($B467&amp;$C467,'4. TEUs &amp; Activities- MB'!$B$9:$B$194&amp;'4. TEUs &amp; Activities- MB'!$E$9:$E$194,'4. TEUs &amp; Activities- MB'!$V$9:$V$194))*$F467*IF(ISBLANK($G467),1,$G467)*IF(ISBLANK($H467),1,(1-$H467))*IF(ISBLANK($I467),1,(1-$I467))*IF(ISBLANK($J467),1,(1-$J467)),"REVIEW")</f>
        <v>0</v>
      </c>
      <c r="M467" s="76" cm="1">
        <f t="array" ref="M467">IFERROR(IF(ISBLANK($B467),_xlfn.XLOOKUP($A467&amp;$C467,'4. TEUs &amp; Activities- MB'!$A$9:$A$194&amp;'4. TEUs &amp; Activities- MB'!$E$9:$E$194,'4. TEUs &amp; Activities- MB'!$W$9:$W$194),_xlfn.XLOOKUP($B467&amp;$C467,'4. TEUs &amp; Activities- MB'!$B$9:$B$194&amp;'4. TEUs &amp; Activities- MB'!$E$9:$E$194,'4. TEUs &amp; Activities- MB'!$W$9:$W$194))*$F467*IF(ISBLANK($G467),1,$G467)*IF(ISBLANK($H467),1,(1-$H467))*IF(ISBLANK($I467),1,(1-$I467))*IF(ISBLANK($J467),1,(1-$J467)),"REVIEW")</f>
        <v>0</v>
      </c>
    </row>
    <row r="468" spans="1:13" x14ac:dyDescent="0.25">
      <c r="A468" s="77"/>
      <c r="B468" s="156"/>
      <c r="C468" s="120"/>
      <c r="D468" s="114"/>
      <c r="E468" s="148" t="str">
        <f>IFERROR(IF(D468="No CAS","",INDEX('DEQ Pollutant List'!$B$7:$B$611,MATCH('5. Pollutant Emissions - MB'!D468,'DEQ Pollutant List'!$A$7:$A$611,0))),"")</f>
        <v/>
      </c>
      <c r="F468" s="118"/>
      <c r="G468" s="166"/>
      <c r="H468" s="159"/>
      <c r="I468" s="159"/>
      <c r="J468" s="168"/>
      <c r="K468" s="84"/>
      <c r="L468" s="77" cm="1">
        <f t="array" ref="L468">IFERROR(IF(ISBLANK($B468),_xlfn.XLOOKUP($A468&amp;$C468,'4. TEUs &amp; Activities- MB'!$A$9:$A$194&amp;'4. TEUs &amp; Activities- MB'!$E$9:$E$194,'4. TEUs &amp; Activities- MB'!$V$9:$V$194),_xlfn.XLOOKUP($B468&amp;$C468,'4. TEUs &amp; Activities- MB'!$B$9:$B$194&amp;'4. TEUs &amp; Activities- MB'!$E$9:$E$194,'4. TEUs &amp; Activities- MB'!$V$9:$V$194))*$F468*IF(ISBLANK($G468),1,$G468)*IF(ISBLANK($H468),1,(1-$H468))*IF(ISBLANK($I468),1,(1-$I468))*IF(ISBLANK($J468),1,(1-$J468)),"REVIEW")</f>
        <v>0</v>
      </c>
      <c r="M468" s="76" cm="1">
        <f t="array" ref="M468">IFERROR(IF(ISBLANK($B468),_xlfn.XLOOKUP($A468&amp;$C468,'4. TEUs &amp; Activities- MB'!$A$9:$A$194&amp;'4. TEUs &amp; Activities- MB'!$E$9:$E$194,'4. TEUs &amp; Activities- MB'!$W$9:$W$194),_xlfn.XLOOKUP($B468&amp;$C468,'4. TEUs &amp; Activities- MB'!$B$9:$B$194&amp;'4. TEUs &amp; Activities- MB'!$E$9:$E$194,'4. TEUs &amp; Activities- MB'!$W$9:$W$194))*$F468*IF(ISBLANK($G468),1,$G468)*IF(ISBLANK($H468),1,(1-$H468))*IF(ISBLANK($I468),1,(1-$I468))*IF(ISBLANK($J468),1,(1-$J468)),"REVIEW")</f>
        <v>0</v>
      </c>
    </row>
    <row r="469" spans="1:13" x14ac:dyDescent="0.25">
      <c r="A469" s="77"/>
      <c r="B469" s="156"/>
      <c r="C469" s="120"/>
      <c r="D469" s="114"/>
      <c r="E469" s="148" t="str">
        <f>IFERROR(IF(D469="No CAS","",INDEX('DEQ Pollutant List'!$B$7:$B$611,MATCH('5. Pollutant Emissions - MB'!D469,'DEQ Pollutant List'!$A$7:$A$611,0))),"")</f>
        <v/>
      </c>
      <c r="F469" s="118"/>
      <c r="G469" s="166"/>
      <c r="H469" s="159"/>
      <c r="I469" s="159"/>
      <c r="J469" s="168"/>
      <c r="K469" s="84"/>
      <c r="L469" s="77" cm="1">
        <f t="array" ref="L469">IFERROR(IF(ISBLANK($B469),_xlfn.XLOOKUP($A469&amp;$C469,'4. TEUs &amp; Activities- MB'!$A$9:$A$194&amp;'4. TEUs &amp; Activities- MB'!$E$9:$E$194,'4. TEUs &amp; Activities- MB'!$V$9:$V$194),_xlfn.XLOOKUP($B469&amp;$C469,'4. TEUs &amp; Activities- MB'!$B$9:$B$194&amp;'4. TEUs &amp; Activities- MB'!$E$9:$E$194,'4. TEUs &amp; Activities- MB'!$V$9:$V$194))*$F469*IF(ISBLANK($G469),1,$G469)*IF(ISBLANK($H469),1,(1-$H469))*IF(ISBLANK($I469),1,(1-$I469))*IF(ISBLANK($J469),1,(1-$J469)),"REVIEW")</f>
        <v>0</v>
      </c>
      <c r="M469" s="76" cm="1">
        <f t="array" ref="M469">IFERROR(IF(ISBLANK($B469),_xlfn.XLOOKUP($A469&amp;$C469,'4. TEUs &amp; Activities- MB'!$A$9:$A$194&amp;'4. TEUs &amp; Activities- MB'!$E$9:$E$194,'4. TEUs &amp; Activities- MB'!$W$9:$W$194),_xlfn.XLOOKUP($B469&amp;$C469,'4. TEUs &amp; Activities- MB'!$B$9:$B$194&amp;'4. TEUs &amp; Activities- MB'!$E$9:$E$194,'4. TEUs &amp; Activities- MB'!$W$9:$W$194))*$F469*IF(ISBLANK($G469),1,$G469)*IF(ISBLANK($H469),1,(1-$H469))*IF(ISBLANK($I469),1,(1-$I469))*IF(ISBLANK($J469),1,(1-$J469)),"REVIEW")</f>
        <v>0</v>
      </c>
    </row>
    <row r="470" spans="1:13" x14ac:dyDescent="0.25">
      <c r="A470" s="77"/>
      <c r="B470" s="156"/>
      <c r="C470" s="120"/>
      <c r="D470" s="114"/>
      <c r="E470" s="148" t="str">
        <f>IFERROR(IF(D470="No CAS","",INDEX('DEQ Pollutant List'!$B$7:$B$611,MATCH('5. Pollutant Emissions - MB'!D470,'DEQ Pollutant List'!$A$7:$A$611,0))),"")</f>
        <v/>
      </c>
      <c r="F470" s="118"/>
      <c r="G470" s="166"/>
      <c r="H470" s="159"/>
      <c r="I470" s="159"/>
      <c r="J470" s="168"/>
      <c r="K470" s="84"/>
      <c r="L470" s="77" cm="1">
        <f t="array" ref="L470">IFERROR(IF(ISBLANK($B470),_xlfn.XLOOKUP($A470&amp;$C470,'4. TEUs &amp; Activities- MB'!$A$9:$A$194&amp;'4. TEUs &amp; Activities- MB'!$E$9:$E$194,'4. TEUs &amp; Activities- MB'!$V$9:$V$194),_xlfn.XLOOKUP($B470&amp;$C470,'4. TEUs &amp; Activities- MB'!$B$9:$B$194&amp;'4. TEUs &amp; Activities- MB'!$E$9:$E$194,'4. TEUs &amp; Activities- MB'!$V$9:$V$194))*$F470*IF(ISBLANK($G470),1,$G470)*IF(ISBLANK($H470),1,(1-$H470))*IF(ISBLANK($I470),1,(1-$I470))*IF(ISBLANK($J470),1,(1-$J470)),"REVIEW")</f>
        <v>0</v>
      </c>
      <c r="M470" s="76" cm="1">
        <f t="array" ref="M470">IFERROR(IF(ISBLANK($B470),_xlfn.XLOOKUP($A470&amp;$C470,'4. TEUs &amp; Activities- MB'!$A$9:$A$194&amp;'4. TEUs &amp; Activities- MB'!$E$9:$E$194,'4. TEUs &amp; Activities- MB'!$W$9:$W$194),_xlfn.XLOOKUP($B470&amp;$C470,'4. TEUs &amp; Activities- MB'!$B$9:$B$194&amp;'4. TEUs &amp; Activities- MB'!$E$9:$E$194,'4. TEUs &amp; Activities- MB'!$W$9:$W$194))*$F470*IF(ISBLANK($G470),1,$G470)*IF(ISBLANK($H470),1,(1-$H470))*IF(ISBLANK($I470),1,(1-$I470))*IF(ISBLANK($J470),1,(1-$J470)),"REVIEW")</f>
        <v>0</v>
      </c>
    </row>
    <row r="471" spans="1:13" x14ac:dyDescent="0.25">
      <c r="A471" s="77"/>
      <c r="B471" s="156"/>
      <c r="C471" s="120"/>
      <c r="D471" s="114"/>
      <c r="E471" s="148" t="str">
        <f>IFERROR(IF(D471="No CAS","",INDEX('DEQ Pollutant List'!$B$7:$B$611,MATCH('5. Pollutant Emissions - MB'!D471,'DEQ Pollutant List'!$A$7:$A$611,0))),"")</f>
        <v/>
      </c>
      <c r="F471" s="118"/>
      <c r="G471" s="166"/>
      <c r="H471" s="159"/>
      <c r="I471" s="159"/>
      <c r="J471" s="168"/>
      <c r="K471" s="84"/>
      <c r="L471" s="77" cm="1">
        <f t="array" ref="L471">IFERROR(IF(ISBLANK($B471),_xlfn.XLOOKUP($A471&amp;$C471,'4. TEUs &amp; Activities- MB'!$A$9:$A$194&amp;'4. TEUs &amp; Activities- MB'!$E$9:$E$194,'4. TEUs &amp; Activities- MB'!$V$9:$V$194),_xlfn.XLOOKUP($B471&amp;$C471,'4. TEUs &amp; Activities- MB'!$B$9:$B$194&amp;'4. TEUs &amp; Activities- MB'!$E$9:$E$194,'4. TEUs &amp; Activities- MB'!$V$9:$V$194))*$F471*IF(ISBLANK($G471),1,$G471)*IF(ISBLANK($H471),1,(1-$H471))*IF(ISBLANK($I471),1,(1-$I471))*IF(ISBLANK($J471),1,(1-$J471)),"REVIEW")</f>
        <v>0</v>
      </c>
      <c r="M471" s="76" cm="1">
        <f t="array" ref="M471">IFERROR(IF(ISBLANK($B471),_xlfn.XLOOKUP($A471&amp;$C471,'4. TEUs &amp; Activities- MB'!$A$9:$A$194&amp;'4. TEUs &amp; Activities- MB'!$E$9:$E$194,'4. TEUs &amp; Activities- MB'!$W$9:$W$194),_xlfn.XLOOKUP($B471&amp;$C471,'4. TEUs &amp; Activities- MB'!$B$9:$B$194&amp;'4. TEUs &amp; Activities- MB'!$E$9:$E$194,'4. TEUs &amp; Activities- MB'!$W$9:$W$194))*$F471*IF(ISBLANK($G471),1,$G471)*IF(ISBLANK($H471),1,(1-$H471))*IF(ISBLANK($I471),1,(1-$I471))*IF(ISBLANK($J471),1,(1-$J471)),"REVIEW")</f>
        <v>0</v>
      </c>
    </row>
    <row r="472" spans="1:13" x14ac:dyDescent="0.25">
      <c r="A472" s="77"/>
      <c r="B472" s="156"/>
      <c r="C472" s="120"/>
      <c r="D472" s="114"/>
      <c r="E472" s="148" t="str">
        <f>IFERROR(IF(D472="No CAS","",INDEX('DEQ Pollutant List'!$B$7:$B$611,MATCH('5. Pollutant Emissions - MB'!D472,'DEQ Pollutant List'!$A$7:$A$611,0))),"")</f>
        <v/>
      </c>
      <c r="F472" s="118"/>
      <c r="G472" s="166"/>
      <c r="H472" s="159"/>
      <c r="I472" s="159"/>
      <c r="J472" s="168"/>
      <c r="K472" s="84"/>
      <c r="L472" s="77" cm="1">
        <f t="array" ref="L472">IFERROR(IF(ISBLANK($B472),_xlfn.XLOOKUP($A472&amp;$C472,'4. TEUs &amp; Activities- MB'!$A$9:$A$194&amp;'4. TEUs &amp; Activities- MB'!$E$9:$E$194,'4. TEUs &amp; Activities- MB'!$V$9:$V$194),_xlfn.XLOOKUP($B472&amp;$C472,'4. TEUs &amp; Activities- MB'!$B$9:$B$194&amp;'4. TEUs &amp; Activities- MB'!$E$9:$E$194,'4. TEUs &amp; Activities- MB'!$V$9:$V$194))*$F472*IF(ISBLANK($G472),1,$G472)*IF(ISBLANK($H472),1,(1-$H472))*IF(ISBLANK($I472),1,(1-$I472))*IF(ISBLANK($J472),1,(1-$J472)),"REVIEW")</f>
        <v>0</v>
      </c>
      <c r="M472" s="76" cm="1">
        <f t="array" ref="M472">IFERROR(IF(ISBLANK($B472),_xlfn.XLOOKUP($A472&amp;$C472,'4. TEUs &amp; Activities- MB'!$A$9:$A$194&amp;'4. TEUs &amp; Activities- MB'!$E$9:$E$194,'4. TEUs &amp; Activities- MB'!$W$9:$W$194),_xlfn.XLOOKUP($B472&amp;$C472,'4. TEUs &amp; Activities- MB'!$B$9:$B$194&amp;'4. TEUs &amp; Activities- MB'!$E$9:$E$194,'4. TEUs &amp; Activities- MB'!$W$9:$W$194))*$F472*IF(ISBLANK($G472),1,$G472)*IF(ISBLANK($H472),1,(1-$H472))*IF(ISBLANK($I472),1,(1-$I472))*IF(ISBLANK($J472),1,(1-$J472)),"REVIEW")</f>
        <v>0</v>
      </c>
    </row>
    <row r="473" spans="1:13" x14ac:dyDescent="0.25">
      <c r="A473" s="77"/>
      <c r="B473" s="156"/>
      <c r="C473" s="120"/>
      <c r="D473" s="114"/>
      <c r="E473" s="148" t="str">
        <f>IFERROR(IF(D473="No CAS","",INDEX('DEQ Pollutant List'!$B$7:$B$611,MATCH('5. Pollutant Emissions - MB'!D473,'DEQ Pollutant List'!$A$7:$A$611,0))),"")</f>
        <v/>
      </c>
      <c r="F473" s="118"/>
      <c r="G473" s="166"/>
      <c r="H473" s="159"/>
      <c r="I473" s="159"/>
      <c r="J473" s="168"/>
      <c r="K473" s="84"/>
      <c r="L473" s="77" cm="1">
        <f t="array" ref="L473">IFERROR(IF(ISBLANK($B473),_xlfn.XLOOKUP($A473&amp;$C473,'4. TEUs &amp; Activities- MB'!$A$9:$A$194&amp;'4. TEUs &amp; Activities- MB'!$E$9:$E$194,'4. TEUs &amp; Activities- MB'!$V$9:$V$194),_xlfn.XLOOKUP($B473&amp;$C473,'4. TEUs &amp; Activities- MB'!$B$9:$B$194&amp;'4. TEUs &amp; Activities- MB'!$E$9:$E$194,'4. TEUs &amp; Activities- MB'!$V$9:$V$194))*$F473*IF(ISBLANK($G473),1,$G473)*IF(ISBLANK($H473),1,(1-$H473))*IF(ISBLANK($I473),1,(1-$I473))*IF(ISBLANK($J473),1,(1-$J473)),"REVIEW")</f>
        <v>0</v>
      </c>
      <c r="M473" s="76" cm="1">
        <f t="array" ref="M473">IFERROR(IF(ISBLANK($B473),_xlfn.XLOOKUP($A473&amp;$C473,'4. TEUs &amp; Activities- MB'!$A$9:$A$194&amp;'4. TEUs &amp; Activities- MB'!$E$9:$E$194,'4. TEUs &amp; Activities- MB'!$W$9:$W$194),_xlfn.XLOOKUP($B473&amp;$C473,'4. TEUs &amp; Activities- MB'!$B$9:$B$194&amp;'4. TEUs &amp; Activities- MB'!$E$9:$E$194,'4. TEUs &amp; Activities- MB'!$W$9:$W$194))*$F473*IF(ISBLANK($G473),1,$G473)*IF(ISBLANK($H473),1,(1-$H473))*IF(ISBLANK($I473),1,(1-$I473))*IF(ISBLANK($J473),1,(1-$J473)),"REVIEW")</f>
        <v>0</v>
      </c>
    </row>
    <row r="474" spans="1:13" x14ac:dyDescent="0.25">
      <c r="A474" s="77"/>
      <c r="B474" s="156"/>
      <c r="C474" s="120"/>
      <c r="D474" s="114"/>
      <c r="E474" s="148" t="str">
        <f>IFERROR(IF(D474="No CAS","",INDEX('DEQ Pollutant List'!$B$7:$B$611,MATCH('5. Pollutant Emissions - MB'!D474,'DEQ Pollutant List'!$A$7:$A$611,0))),"")</f>
        <v/>
      </c>
      <c r="F474" s="118"/>
      <c r="G474" s="166"/>
      <c r="H474" s="159"/>
      <c r="I474" s="159"/>
      <c r="J474" s="168"/>
      <c r="K474" s="84"/>
      <c r="L474" s="77" cm="1">
        <f t="array" ref="L474">IFERROR(IF(ISBLANK($B474),_xlfn.XLOOKUP($A474&amp;$C474,'4. TEUs &amp; Activities- MB'!$A$9:$A$194&amp;'4. TEUs &amp; Activities- MB'!$E$9:$E$194,'4. TEUs &amp; Activities- MB'!$V$9:$V$194),_xlfn.XLOOKUP($B474&amp;$C474,'4. TEUs &amp; Activities- MB'!$B$9:$B$194&amp;'4. TEUs &amp; Activities- MB'!$E$9:$E$194,'4. TEUs &amp; Activities- MB'!$V$9:$V$194))*$F474*IF(ISBLANK($G474),1,$G474)*IF(ISBLANK($H474),1,(1-$H474))*IF(ISBLANK($I474),1,(1-$I474))*IF(ISBLANK($J474),1,(1-$J474)),"REVIEW")</f>
        <v>0</v>
      </c>
      <c r="M474" s="76" cm="1">
        <f t="array" ref="M474">IFERROR(IF(ISBLANK($B474),_xlfn.XLOOKUP($A474&amp;$C474,'4. TEUs &amp; Activities- MB'!$A$9:$A$194&amp;'4. TEUs &amp; Activities- MB'!$E$9:$E$194,'4. TEUs &amp; Activities- MB'!$W$9:$W$194),_xlfn.XLOOKUP($B474&amp;$C474,'4. TEUs &amp; Activities- MB'!$B$9:$B$194&amp;'4. TEUs &amp; Activities- MB'!$E$9:$E$194,'4. TEUs &amp; Activities- MB'!$W$9:$W$194))*$F474*IF(ISBLANK($G474),1,$G474)*IF(ISBLANK($H474),1,(1-$H474))*IF(ISBLANK($I474),1,(1-$I474))*IF(ISBLANK($J474),1,(1-$J474)),"REVIEW")</f>
        <v>0</v>
      </c>
    </row>
    <row r="475" spans="1:13" x14ac:dyDescent="0.25">
      <c r="A475" s="77"/>
      <c r="B475" s="156"/>
      <c r="C475" s="120"/>
      <c r="D475" s="114"/>
      <c r="E475" s="148" t="str">
        <f>IFERROR(IF(D475="No CAS","",INDEX('DEQ Pollutant List'!$B$7:$B$611,MATCH('5. Pollutant Emissions - MB'!D475,'DEQ Pollutant List'!$A$7:$A$611,0))),"")</f>
        <v/>
      </c>
      <c r="F475" s="118"/>
      <c r="G475" s="166"/>
      <c r="H475" s="159"/>
      <c r="I475" s="159"/>
      <c r="J475" s="168"/>
      <c r="K475" s="84"/>
      <c r="L475" s="77" cm="1">
        <f t="array" ref="L475">IFERROR(IF(ISBLANK($B475),_xlfn.XLOOKUP($A475&amp;$C475,'4. TEUs &amp; Activities- MB'!$A$9:$A$194&amp;'4. TEUs &amp; Activities- MB'!$E$9:$E$194,'4. TEUs &amp; Activities- MB'!$V$9:$V$194),_xlfn.XLOOKUP($B475&amp;$C475,'4. TEUs &amp; Activities- MB'!$B$9:$B$194&amp;'4. TEUs &amp; Activities- MB'!$E$9:$E$194,'4. TEUs &amp; Activities- MB'!$V$9:$V$194))*$F475*IF(ISBLANK($G475),1,$G475)*IF(ISBLANK($H475),1,(1-$H475))*IF(ISBLANK($I475),1,(1-$I475))*IF(ISBLANK($J475),1,(1-$J475)),"REVIEW")</f>
        <v>0</v>
      </c>
      <c r="M475" s="76" cm="1">
        <f t="array" ref="M475">IFERROR(IF(ISBLANK($B475),_xlfn.XLOOKUP($A475&amp;$C475,'4. TEUs &amp; Activities- MB'!$A$9:$A$194&amp;'4. TEUs &amp; Activities- MB'!$E$9:$E$194,'4. TEUs &amp; Activities- MB'!$W$9:$W$194),_xlfn.XLOOKUP($B475&amp;$C475,'4. TEUs &amp; Activities- MB'!$B$9:$B$194&amp;'4. TEUs &amp; Activities- MB'!$E$9:$E$194,'4. TEUs &amp; Activities- MB'!$W$9:$W$194))*$F475*IF(ISBLANK($G475),1,$G475)*IF(ISBLANK($H475),1,(1-$H475))*IF(ISBLANK($I475),1,(1-$I475))*IF(ISBLANK($J475),1,(1-$J475)),"REVIEW")</f>
        <v>0</v>
      </c>
    </row>
    <row r="476" spans="1:13" x14ac:dyDescent="0.25">
      <c r="A476" s="77"/>
      <c r="B476" s="156"/>
      <c r="C476" s="120"/>
      <c r="D476" s="114"/>
      <c r="E476" s="148" t="str">
        <f>IFERROR(IF(D476="No CAS","",INDEX('DEQ Pollutant List'!$B$7:$B$611,MATCH('5. Pollutant Emissions - MB'!D476,'DEQ Pollutant List'!$A$7:$A$611,0))),"")</f>
        <v/>
      </c>
      <c r="F476" s="118"/>
      <c r="G476" s="166"/>
      <c r="H476" s="159"/>
      <c r="I476" s="159"/>
      <c r="J476" s="168"/>
      <c r="K476" s="84"/>
      <c r="L476" s="77" cm="1">
        <f t="array" ref="L476">IFERROR(IF(ISBLANK($B476),_xlfn.XLOOKUP($A476&amp;$C476,'4. TEUs &amp; Activities- MB'!$A$9:$A$194&amp;'4. TEUs &amp; Activities- MB'!$E$9:$E$194,'4. TEUs &amp; Activities- MB'!$V$9:$V$194),_xlfn.XLOOKUP($B476&amp;$C476,'4. TEUs &amp; Activities- MB'!$B$9:$B$194&amp;'4. TEUs &amp; Activities- MB'!$E$9:$E$194,'4. TEUs &amp; Activities- MB'!$V$9:$V$194))*$F476*IF(ISBLANK($G476),1,$G476)*IF(ISBLANK($H476),1,(1-$H476))*IF(ISBLANK($I476),1,(1-$I476))*IF(ISBLANK($J476),1,(1-$J476)),"REVIEW")</f>
        <v>0</v>
      </c>
      <c r="M476" s="76" cm="1">
        <f t="array" ref="M476">IFERROR(IF(ISBLANK($B476),_xlfn.XLOOKUP($A476&amp;$C476,'4. TEUs &amp; Activities- MB'!$A$9:$A$194&amp;'4. TEUs &amp; Activities- MB'!$E$9:$E$194,'4. TEUs &amp; Activities- MB'!$W$9:$W$194),_xlfn.XLOOKUP($B476&amp;$C476,'4. TEUs &amp; Activities- MB'!$B$9:$B$194&amp;'4. TEUs &amp; Activities- MB'!$E$9:$E$194,'4. TEUs &amp; Activities- MB'!$W$9:$W$194))*$F476*IF(ISBLANK($G476),1,$G476)*IF(ISBLANK($H476),1,(1-$H476))*IF(ISBLANK($I476),1,(1-$I476))*IF(ISBLANK($J476),1,(1-$J476)),"REVIEW")</f>
        <v>0</v>
      </c>
    </row>
    <row r="477" spans="1:13" x14ac:dyDescent="0.25">
      <c r="A477" s="77"/>
      <c r="B477" s="156"/>
      <c r="C477" s="120"/>
      <c r="D477" s="114"/>
      <c r="E477" s="148" t="str">
        <f>IFERROR(IF(D477="No CAS","",INDEX('DEQ Pollutant List'!$B$7:$B$611,MATCH('5. Pollutant Emissions - MB'!D477,'DEQ Pollutant List'!$A$7:$A$611,0))),"")</f>
        <v/>
      </c>
      <c r="F477" s="118"/>
      <c r="G477" s="166"/>
      <c r="H477" s="159"/>
      <c r="I477" s="159"/>
      <c r="J477" s="168"/>
      <c r="K477" s="84"/>
      <c r="L477" s="77" cm="1">
        <f t="array" ref="L477">IFERROR(IF(ISBLANK($B477),_xlfn.XLOOKUP($A477&amp;$C477,'4. TEUs &amp; Activities- MB'!$A$9:$A$194&amp;'4. TEUs &amp; Activities- MB'!$E$9:$E$194,'4. TEUs &amp; Activities- MB'!$V$9:$V$194),_xlfn.XLOOKUP($B477&amp;$C477,'4. TEUs &amp; Activities- MB'!$B$9:$B$194&amp;'4. TEUs &amp; Activities- MB'!$E$9:$E$194,'4. TEUs &amp; Activities- MB'!$V$9:$V$194))*$F477*IF(ISBLANK($G477),1,$G477)*IF(ISBLANK($H477),1,(1-$H477))*IF(ISBLANK($I477),1,(1-$I477))*IF(ISBLANK($J477),1,(1-$J477)),"REVIEW")</f>
        <v>0</v>
      </c>
      <c r="M477" s="76" cm="1">
        <f t="array" ref="M477">IFERROR(IF(ISBLANK($B477),_xlfn.XLOOKUP($A477&amp;$C477,'4. TEUs &amp; Activities- MB'!$A$9:$A$194&amp;'4. TEUs &amp; Activities- MB'!$E$9:$E$194,'4. TEUs &amp; Activities- MB'!$W$9:$W$194),_xlfn.XLOOKUP($B477&amp;$C477,'4. TEUs &amp; Activities- MB'!$B$9:$B$194&amp;'4. TEUs &amp; Activities- MB'!$E$9:$E$194,'4. TEUs &amp; Activities- MB'!$W$9:$W$194))*$F477*IF(ISBLANK($G477),1,$G477)*IF(ISBLANK($H477),1,(1-$H477))*IF(ISBLANK($I477),1,(1-$I477))*IF(ISBLANK($J477),1,(1-$J477)),"REVIEW")</f>
        <v>0</v>
      </c>
    </row>
    <row r="478" spans="1:13" x14ac:dyDescent="0.25">
      <c r="A478" s="77"/>
      <c r="B478" s="156"/>
      <c r="C478" s="120"/>
      <c r="D478" s="114"/>
      <c r="E478" s="148" t="str">
        <f>IFERROR(IF(D478="No CAS","",INDEX('DEQ Pollutant List'!$B$7:$B$611,MATCH('5. Pollutant Emissions - MB'!D478,'DEQ Pollutant List'!$A$7:$A$611,0))),"")</f>
        <v/>
      </c>
      <c r="F478" s="118"/>
      <c r="G478" s="166"/>
      <c r="H478" s="159"/>
      <c r="I478" s="159"/>
      <c r="J478" s="168"/>
      <c r="K478" s="84"/>
      <c r="L478" s="77" cm="1">
        <f t="array" ref="L478">IFERROR(IF(ISBLANK($B478),_xlfn.XLOOKUP($A478&amp;$C478,'4. TEUs &amp; Activities- MB'!$A$9:$A$194&amp;'4. TEUs &amp; Activities- MB'!$E$9:$E$194,'4. TEUs &amp; Activities- MB'!$V$9:$V$194),_xlfn.XLOOKUP($B478&amp;$C478,'4. TEUs &amp; Activities- MB'!$B$9:$B$194&amp;'4. TEUs &amp; Activities- MB'!$E$9:$E$194,'4. TEUs &amp; Activities- MB'!$V$9:$V$194))*$F478*IF(ISBLANK($G478),1,$G478)*IF(ISBLANK($H478),1,(1-$H478))*IF(ISBLANK($I478),1,(1-$I478))*IF(ISBLANK($J478),1,(1-$J478)),"REVIEW")</f>
        <v>0</v>
      </c>
      <c r="M478" s="76" cm="1">
        <f t="array" ref="M478">IFERROR(IF(ISBLANK($B478),_xlfn.XLOOKUP($A478&amp;$C478,'4. TEUs &amp; Activities- MB'!$A$9:$A$194&amp;'4. TEUs &amp; Activities- MB'!$E$9:$E$194,'4. TEUs &amp; Activities- MB'!$W$9:$W$194),_xlfn.XLOOKUP($B478&amp;$C478,'4. TEUs &amp; Activities- MB'!$B$9:$B$194&amp;'4. TEUs &amp; Activities- MB'!$E$9:$E$194,'4. TEUs &amp; Activities- MB'!$W$9:$W$194))*$F478*IF(ISBLANK($G478),1,$G478)*IF(ISBLANK($H478),1,(1-$H478))*IF(ISBLANK($I478),1,(1-$I478))*IF(ISBLANK($J478),1,(1-$J478)),"REVIEW")</f>
        <v>0</v>
      </c>
    </row>
    <row r="479" spans="1:13" x14ac:dyDescent="0.25">
      <c r="A479" s="77"/>
      <c r="B479" s="156"/>
      <c r="C479" s="120"/>
      <c r="D479" s="114"/>
      <c r="E479" s="148" t="str">
        <f>IFERROR(IF(D479="No CAS","",INDEX('DEQ Pollutant List'!$B$7:$B$611,MATCH('5. Pollutant Emissions - MB'!D479,'DEQ Pollutant List'!$A$7:$A$611,0))),"")</f>
        <v/>
      </c>
      <c r="F479" s="118"/>
      <c r="G479" s="166"/>
      <c r="H479" s="159"/>
      <c r="I479" s="159"/>
      <c r="J479" s="168"/>
      <c r="K479" s="84"/>
      <c r="L479" s="77" cm="1">
        <f t="array" ref="L479">IFERROR(IF(ISBLANK($B479),_xlfn.XLOOKUP($A479&amp;$C479,'4. TEUs &amp; Activities- MB'!$A$9:$A$194&amp;'4. TEUs &amp; Activities- MB'!$E$9:$E$194,'4. TEUs &amp; Activities- MB'!$V$9:$V$194),_xlfn.XLOOKUP($B479&amp;$C479,'4. TEUs &amp; Activities- MB'!$B$9:$B$194&amp;'4. TEUs &amp; Activities- MB'!$E$9:$E$194,'4. TEUs &amp; Activities- MB'!$V$9:$V$194))*$F479*IF(ISBLANK($G479),1,$G479)*IF(ISBLANK($H479),1,(1-$H479))*IF(ISBLANK($I479),1,(1-$I479))*IF(ISBLANK($J479),1,(1-$J479)),"REVIEW")</f>
        <v>0</v>
      </c>
      <c r="M479" s="76" cm="1">
        <f t="array" ref="M479">IFERROR(IF(ISBLANK($B479),_xlfn.XLOOKUP($A479&amp;$C479,'4. TEUs &amp; Activities- MB'!$A$9:$A$194&amp;'4. TEUs &amp; Activities- MB'!$E$9:$E$194,'4. TEUs &amp; Activities- MB'!$W$9:$W$194),_xlfn.XLOOKUP($B479&amp;$C479,'4. TEUs &amp; Activities- MB'!$B$9:$B$194&amp;'4. TEUs &amp; Activities- MB'!$E$9:$E$194,'4. TEUs &amp; Activities- MB'!$W$9:$W$194))*$F479*IF(ISBLANK($G479),1,$G479)*IF(ISBLANK($H479),1,(1-$H479))*IF(ISBLANK($I479),1,(1-$I479))*IF(ISBLANK($J479),1,(1-$J479)),"REVIEW")</f>
        <v>0</v>
      </c>
    </row>
    <row r="480" spans="1:13" x14ac:dyDescent="0.25">
      <c r="A480" s="77"/>
      <c r="B480" s="156"/>
      <c r="C480" s="120"/>
      <c r="D480" s="114"/>
      <c r="E480" s="148" t="str">
        <f>IFERROR(IF(D480="No CAS","",INDEX('DEQ Pollutant List'!$B$7:$B$611,MATCH('5. Pollutant Emissions - MB'!D480,'DEQ Pollutant List'!$A$7:$A$611,0))),"")</f>
        <v/>
      </c>
      <c r="F480" s="118"/>
      <c r="G480" s="166"/>
      <c r="H480" s="159"/>
      <c r="I480" s="159"/>
      <c r="J480" s="168"/>
      <c r="K480" s="84"/>
      <c r="L480" s="77" cm="1">
        <f t="array" ref="L480">IFERROR(IF(ISBLANK($B480),_xlfn.XLOOKUP($A480&amp;$C480,'4. TEUs &amp; Activities- MB'!$A$9:$A$194&amp;'4. TEUs &amp; Activities- MB'!$E$9:$E$194,'4. TEUs &amp; Activities- MB'!$V$9:$V$194),_xlfn.XLOOKUP($B480&amp;$C480,'4. TEUs &amp; Activities- MB'!$B$9:$B$194&amp;'4. TEUs &amp; Activities- MB'!$E$9:$E$194,'4. TEUs &amp; Activities- MB'!$V$9:$V$194))*$F480*IF(ISBLANK($G480),1,$G480)*IF(ISBLANK($H480),1,(1-$H480))*IF(ISBLANK($I480),1,(1-$I480))*IF(ISBLANK($J480),1,(1-$J480)),"REVIEW")</f>
        <v>0</v>
      </c>
      <c r="M480" s="76" cm="1">
        <f t="array" ref="M480">IFERROR(IF(ISBLANK($B480),_xlfn.XLOOKUP($A480&amp;$C480,'4. TEUs &amp; Activities- MB'!$A$9:$A$194&amp;'4. TEUs &amp; Activities- MB'!$E$9:$E$194,'4. TEUs &amp; Activities- MB'!$W$9:$W$194),_xlfn.XLOOKUP($B480&amp;$C480,'4. TEUs &amp; Activities- MB'!$B$9:$B$194&amp;'4. TEUs &amp; Activities- MB'!$E$9:$E$194,'4. TEUs &amp; Activities- MB'!$W$9:$W$194))*$F480*IF(ISBLANK($G480),1,$G480)*IF(ISBLANK($H480),1,(1-$H480))*IF(ISBLANK($I480),1,(1-$I480))*IF(ISBLANK($J480),1,(1-$J480)),"REVIEW")</f>
        <v>0</v>
      </c>
    </row>
    <row r="481" spans="1:13" x14ac:dyDescent="0.25">
      <c r="A481" s="77"/>
      <c r="B481" s="156"/>
      <c r="C481" s="120"/>
      <c r="D481" s="114"/>
      <c r="E481" s="148" t="str">
        <f>IFERROR(IF(D481="No CAS","",INDEX('DEQ Pollutant List'!$B$7:$B$611,MATCH('5. Pollutant Emissions - MB'!D481,'DEQ Pollutant List'!$A$7:$A$611,0))),"")</f>
        <v/>
      </c>
      <c r="F481" s="118"/>
      <c r="G481" s="166"/>
      <c r="H481" s="159"/>
      <c r="I481" s="159"/>
      <c r="J481" s="168"/>
      <c r="K481" s="84"/>
      <c r="L481" s="77" cm="1">
        <f t="array" ref="L481">IFERROR(IF(ISBLANK($B481),_xlfn.XLOOKUP($A481&amp;$C481,'4. TEUs &amp; Activities- MB'!$A$9:$A$194&amp;'4. TEUs &amp; Activities- MB'!$E$9:$E$194,'4. TEUs &amp; Activities- MB'!$V$9:$V$194),_xlfn.XLOOKUP($B481&amp;$C481,'4. TEUs &amp; Activities- MB'!$B$9:$B$194&amp;'4. TEUs &amp; Activities- MB'!$E$9:$E$194,'4. TEUs &amp; Activities- MB'!$V$9:$V$194))*$F481*IF(ISBLANK($G481),1,$G481)*IF(ISBLANK($H481),1,(1-$H481))*IF(ISBLANK($I481),1,(1-$I481))*IF(ISBLANK($J481),1,(1-$J481)),"REVIEW")</f>
        <v>0</v>
      </c>
      <c r="M481" s="76" cm="1">
        <f t="array" ref="M481">IFERROR(IF(ISBLANK($B481),_xlfn.XLOOKUP($A481&amp;$C481,'4. TEUs &amp; Activities- MB'!$A$9:$A$194&amp;'4. TEUs &amp; Activities- MB'!$E$9:$E$194,'4. TEUs &amp; Activities- MB'!$W$9:$W$194),_xlfn.XLOOKUP($B481&amp;$C481,'4. TEUs &amp; Activities- MB'!$B$9:$B$194&amp;'4. TEUs &amp; Activities- MB'!$E$9:$E$194,'4. TEUs &amp; Activities- MB'!$W$9:$W$194))*$F481*IF(ISBLANK($G481),1,$G481)*IF(ISBLANK($H481),1,(1-$H481))*IF(ISBLANK($I481),1,(1-$I481))*IF(ISBLANK($J481),1,(1-$J481)),"REVIEW")</f>
        <v>0</v>
      </c>
    </row>
    <row r="482" spans="1:13" x14ac:dyDescent="0.25">
      <c r="A482" s="77"/>
      <c r="B482" s="156"/>
      <c r="C482" s="120"/>
      <c r="D482" s="114"/>
      <c r="E482" s="148" t="str">
        <f>IFERROR(IF(D482="No CAS","",INDEX('DEQ Pollutant List'!$B$7:$B$611,MATCH('5. Pollutant Emissions - MB'!D482,'DEQ Pollutant List'!$A$7:$A$611,0))),"")</f>
        <v/>
      </c>
      <c r="F482" s="118"/>
      <c r="G482" s="166"/>
      <c r="H482" s="159"/>
      <c r="I482" s="159"/>
      <c r="J482" s="168"/>
      <c r="K482" s="84"/>
      <c r="L482" s="77" cm="1">
        <f t="array" ref="L482">IFERROR(IF(ISBLANK($B482),_xlfn.XLOOKUP($A482&amp;$C482,'4. TEUs &amp; Activities- MB'!$A$9:$A$194&amp;'4. TEUs &amp; Activities- MB'!$E$9:$E$194,'4. TEUs &amp; Activities- MB'!$V$9:$V$194),_xlfn.XLOOKUP($B482&amp;$C482,'4. TEUs &amp; Activities- MB'!$B$9:$B$194&amp;'4. TEUs &amp; Activities- MB'!$E$9:$E$194,'4. TEUs &amp; Activities- MB'!$V$9:$V$194))*$F482*IF(ISBLANK($G482),1,$G482)*IF(ISBLANK($H482),1,(1-$H482))*IF(ISBLANK($I482),1,(1-$I482))*IF(ISBLANK($J482),1,(1-$J482)),"REVIEW")</f>
        <v>0</v>
      </c>
      <c r="M482" s="76" cm="1">
        <f t="array" ref="M482">IFERROR(IF(ISBLANK($B482),_xlfn.XLOOKUP($A482&amp;$C482,'4. TEUs &amp; Activities- MB'!$A$9:$A$194&amp;'4. TEUs &amp; Activities- MB'!$E$9:$E$194,'4. TEUs &amp; Activities- MB'!$W$9:$W$194),_xlfn.XLOOKUP($B482&amp;$C482,'4. TEUs &amp; Activities- MB'!$B$9:$B$194&amp;'4. TEUs &amp; Activities- MB'!$E$9:$E$194,'4. TEUs &amp; Activities- MB'!$W$9:$W$194))*$F482*IF(ISBLANK($G482),1,$G482)*IF(ISBLANK($H482),1,(1-$H482))*IF(ISBLANK($I482),1,(1-$I482))*IF(ISBLANK($J482),1,(1-$J482)),"REVIEW")</f>
        <v>0</v>
      </c>
    </row>
    <row r="483" spans="1:13" x14ac:dyDescent="0.25">
      <c r="A483" s="77"/>
      <c r="B483" s="156"/>
      <c r="C483" s="120"/>
      <c r="D483" s="114"/>
      <c r="E483" s="148" t="str">
        <f>IFERROR(IF(D483="No CAS","",INDEX('DEQ Pollutant List'!$B$7:$B$611,MATCH('5. Pollutant Emissions - MB'!D483,'DEQ Pollutant List'!$A$7:$A$611,0))),"")</f>
        <v/>
      </c>
      <c r="F483" s="118"/>
      <c r="G483" s="166"/>
      <c r="H483" s="159"/>
      <c r="I483" s="159"/>
      <c r="J483" s="168"/>
      <c r="K483" s="84"/>
      <c r="L483" s="77" cm="1">
        <f t="array" ref="L483">IFERROR(IF(ISBLANK($B483),_xlfn.XLOOKUP($A483&amp;$C483,'4. TEUs &amp; Activities- MB'!$A$9:$A$194&amp;'4. TEUs &amp; Activities- MB'!$E$9:$E$194,'4. TEUs &amp; Activities- MB'!$V$9:$V$194),_xlfn.XLOOKUP($B483&amp;$C483,'4. TEUs &amp; Activities- MB'!$B$9:$B$194&amp;'4. TEUs &amp; Activities- MB'!$E$9:$E$194,'4. TEUs &amp; Activities- MB'!$V$9:$V$194))*$F483*IF(ISBLANK($G483),1,$G483)*IF(ISBLANK($H483),1,(1-$H483))*IF(ISBLANK($I483),1,(1-$I483))*IF(ISBLANK($J483),1,(1-$J483)),"REVIEW")</f>
        <v>0</v>
      </c>
      <c r="M483" s="76" cm="1">
        <f t="array" ref="M483">IFERROR(IF(ISBLANK($B483),_xlfn.XLOOKUP($A483&amp;$C483,'4. TEUs &amp; Activities- MB'!$A$9:$A$194&amp;'4. TEUs &amp; Activities- MB'!$E$9:$E$194,'4. TEUs &amp; Activities- MB'!$W$9:$W$194),_xlfn.XLOOKUP($B483&amp;$C483,'4. TEUs &amp; Activities- MB'!$B$9:$B$194&amp;'4. TEUs &amp; Activities- MB'!$E$9:$E$194,'4. TEUs &amp; Activities- MB'!$W$9:$W$194))*$F483*IF(ISBLANK($G483),1,$G483)*IF(ISBLANK($H483),1,(1-$H483))*IF(ISBLANK($I483),1,(1-$I483))*IF(ISBLANK($J483),1,(1-$J483)),"REVIEW")</f>
        <v>0</v>
      </c>
    </row>
    <row r="484" spans="1:13" x14ac:dyDescent="0.25">
      <c r="A484" s="77"/>
      <c r="B484" s="156"/>
      <c r="C484" s="120"/>
      <c r="D484" s="114"/>
      <c r="E484" s="148" t="str">
        <f>IFERROR(IF(D484="No CAS","",INDEX('DEQ Pollutant List'!$B$7:$B$611,MATCH('5. Pollutant Emissions - MB'!D484,'DEQ Pollutant List'!$A$7:$A$611,0))),"")</f>
        <v/>
      </c>
      <c r="F484" s="118"/>
      <c r="G484" s="166"/>
      <c r="H484" s="159"/>
      <c r="I484" s="159"/>
      <c r="J484" s="168"/>
      <c r="K484" s="84"/>
      <c r="L484" s="77" cm="1">
        <f t="array" ref="L484">IFERROR(IF(ISBLANK($B484),_xlfn.XLOOKUP($A484&amp;$C484,'4. TEUs &amp; Activities- MB'!$A$9:$A$194&amp;'4. TEUs &amp; Activities- MB'!$E$9:$E$194,'4. TEUs &amp; Activities- MB'!$V$9:$V$194),_xlfn.XLOOKUP($B484&amp;$C484,'4. TEUs &amp; Activities- MB'!$B$9:$B$194&amp;'4. TEUs &amp; Activities- MB'!$E$9:$E$194,'4. TEUs &amp; Activities- MB'!$V$9:$V$194))*$F484*IF(ISBLANK($G484),1,$G484)*IF(ISBLANK($H484),1,(1-$H484))*IF(ISBLANK($I484),1,(1-$I484))*IF(ISBLANK($J484),1,(1-$J484)),"REVIEW")</f>
        <v>0</v>
      </c>
      <c r="M484" s="76" cm="1">
        <f t="array" ref="M484">IFERROR(IF(ISBLANK($B484),_xlfn.XLOOKUP($A484&amp;$C484,'4. TEUs &amp; Activities- MB'!$A$9:$A$194&amp;'4. TEUs &amp; Activities- MB'!$E$9:$E$194,'4. TEUs &amp; Activities- MB'!$W$9:$W$194),_xlfn.XLOOKUP($B484&amp;$C484,'4. TEUs &amp; Activities- MB'!$B$9:$B$194&amp;'4. TEUs &amp; Activities- MB'!$E$9:$E$194,'4. TEUs &amp; Activities- MB'!$W$9:$W$194))*$F484*IF(ISBLANK($G484),1,$G484)*IF(ISBLANK($H484),1,(1-$H484))*IF(ISBLANK($I484),1,(1-$I484))*IF(ISBLANK($J484),1,(1-$J484)),"REVIEW")</f>
        <v>0</v>
      </c>
    </row>
    <row r="485" spans="1:13" x14ac:dyDescent="0.25">
      <c r="A485" s="77"/>
      <c r="B485" s="156"/>
      <c r="C485" s="120"/>
      <c r="D485" s="114"/>
      <c r="E485" s="148" t="str">
        <f>IFERROR(IF(D485="No CAS","",INDEX('DEQ Pollutant List'!$B$7:$B$611,MATCH('5. Pollutant Emissions - MB'!D485,'DEQ Pollutant List'!$A$7:$A$611,0))),"")</f>
        <v/>
      </c>
      <c r="F485" s="118"/>
      <c r="G485" s="166"/>
      <c r="H485" s="159"/>
      <c r="I485" s="159"/>
      <c r="J485" s="168"/>
      <c r="K485" s="84"/>
      <c r="L485" s="77" cm="1">
        <f t="array" ref="L485">IFERROR(IF(ISBLANK($B485),_xlfn.XLOOKUP($A485&amp;$C485,'4. TEUs &amp; Activities- MB'!$A$9:$A$194&amp;'4. TEUs &amp; Activities- MB'!$E$9:$E$194,'4. TEUs &amp; Activities- MB'!$V$9:$V$194),_xlfn.XLOOKUP($B485&amp;$C485,'4. TEUs &amp; Activities- MB'!$B$9:$B$194&amp;'4. TEUs &amp; Activities- MB'!$E$9:$E$194,'4. TEUs &amp; Activities- MB'!$V$9:$V$194))*$F485*IF(ISBLANK($G485),1,$G485)*IF(ISBLANK($H485),1,(1-$H485))*IF(ISBLANK($I485),1,(1-$I485))*IF(ISBLANK($J485),1,(1-$J485)),"REVIEW")</f>
        <v>0</v>
      </c>
      <c r="M485" s="76" cm="1">
        <f t="array" ref="M485">IFERROR(IF(ISBLANK($B485),_xlfn.XLOOKUP($A485&amp;$C485,'4. TEUs &amp; Activities- MB'!$A$9:$A$194&amp;'4. TEUs &amp; Activities- MB'!$E$9:$E$194,'4. TEUs &amp; Activities- MB'!$W$9:$W$194),_xlfn.XLOOKUP($B485&amp;$C485,'4. TEUs &amp; Activities- MB'!$B$9:$B$194&amp;'4. TEUs &amp; Activities- MB'!$E$9:$E$194,'4. TEUs &amp; Activities- MB'!$W$9:$W$194))*$F485*IF(ISBLANK($G485),1,$G485)*IF(ISBLANK($H485),1,(1-$H485))*IF(ISBLANK($I485),1,(1-$I485))*IF(ISBLANK($J485),1,(1-$J485)),"REVIEW")</f>
        <v>0</v>
      </c>
    </row>
    <row r="486" spans="1:13" ht="15" thickBot="1" x14ac:dyDescent="0.3">
      <c r="A486" s="94"/>
      <c r="B486" s="169"/>
      <c r="C486" s="170"/>
      <c r="D486" s="171"/>
      <c r="E486" s="151" t="str">
        <f>IFERROR(IF(D486="No CAS","",INDEX('DEQ Pollutant List'!$B$7:$B$611,MATCH('5. Pollutant Emissions - MB'!D486,'DEQ Pollutant List'!$A$7:$A$611,0))),"")</f>
        <v/>
      </c>
      <c r="F486" s="172"/>
      <c r="G486" s="173"/>
      <c r="H486" s="174"/>
      <c r="I486" s="174"/>
      <c r="J486" s="175"/>
      <c r="K486" s="96"/>
      <c r="L486" s="94" cm="1">
        <f t="array" ref="L486">IFERROR(IF(ISBLANK($B486),_xlfn.XLOOKUP($A486&amp;$C486,'4. TEUs &amp; Activities- MB'!$A$9:$A$194&amp;'4. TEUs &amp; Activities- MB'!$E$9:$E$194,'4. TEUs &amp; Activities- MB'!$V$9:$V$194),_xlfn.XLOOKUP($B486&amp;$C486,'4. TEUs &amp; Activities- MB'!$B$9:$B$194&amp;'4. TEUs &amp; Activities- MB'!$E$9:$E$194,'4. TEUs &amp; Activities- MB'!$V$9:$V$194))*$F486*IF(ISBLANK($G486),1,$G486)*IF(ISBLANK($H486),1,(1-$H486))*IF(ISBLANK($I486),1,(1-$I486))*IF(ISBLANK($J486),1,(1-$J486)),"REVIEW")</f>
        <v>0</v>
      </c>
      <c r="M486" s="95" cm="1">
        <f t="array" ref="M486">IFERROR(IF(ISBLANK($B486),_xlfn.XLOOKUP($A486&amp;$C486,'4. TEUs &amp; Activities- MB'!$A$9:$A$194&amp;'4. TEUs &amp; Activities- MB'!$E$9:$E$194,'4. TEUs &amp; Activities- MB'!$W$9:$W$194),_xlfn.XLOOKUP($B486&amp;$C486,'4. TEUs &amp; Activities- MB'!$B$9:$B$194&amp;'4. TEUs &amp; Activities- MB'!$E$9:$E$194,'4. TEUs &amp; Activities- MB'!$W$9:$W$194))*$F486*IF(ISBLANK($G486),1,$G486)*IF(ISBLANK($H486),1,(1-$H486))*IF(ISBLANK($I486),1,(1-$I486))*IF(ISBLANK($J486),1,(1-$J486)),"REVIEW")</f>
        <v>0</v>
      </c>
    </row>
    <row r="487" spans="1:13" ht="39.950000000000003" customHeight="1" thickBot="1" x14ac:dyDescent="0.3">
      <c r="A487" s="176" t="s">
        <v>1387</v>
      </c>
      <c r="B487" s="177"/>
      <c r="C487" s="177"/>
      <c r="D487" s="178"/>
      <c r="E487" s="177"/>
      <c r="F487" s="177"/>
      <c r="G487" s="177"/>
      <c r="H487" s="177"/>
      <c r="I487" s="177"/>
      <c r="J487" s="177"/>
      <c r="K487" s="177"/>
      <c r="L487" s="177"/>
      <c r="M487" s="179"/>
    </row>
  </sheetData>
  <sheetProtection algorithmName="SHA-512" hashValue="UkgN6FhOImvHFWXPP3AIqIBcPD2tiMbrwHbVA+7fDKRWZtqruoCC2POaUS7vUwDHkhCbcW2ctb7jSWbEVL+wXA==" saltValue="PwHZbTie+W7mhDoewJ5wgw==" spinCount="100000" sheet="1" objects="1" scenarios="1" sort="0" autoFilter="0"/>
  <autoFilter ref="A7:N7" xr:uid="{2F2DF2F0-734B-4364-9FCE-BF1EF3227F15}"/>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5D649E1-40C3-4F83-B804-205591E3628F}">
          <x14:formula1>
            <xm:f>'DEQ Pollutant List'!$A$7:$A$611</xm:f>
          </x14:formula1>
          <xm:sqref>D8:D486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zoomScaleNormal="100" workbookViewId="0">
      <pane ySplit="6" topLeftCell="A7" activePane="bottomLeft" state="frozen"/>
      <selection pane="bottomLeft"/>
    </sheetView>
  </sheetViews>
  <sheetFormatPr defaultColWidth="8.5703125" defaultRowHeight="14.25" x14ac:dyDescent="0.25"/>
  <cols>
    <col min="1" max="1" width="15.42578125" style="45" customWidth="1"/>
    <col min="2" max="2" width="59.85546875" style="45" customWidth="1"/>
    <col min="3" max="3" width="11.42578125" style="45" customWidth="1"/>
    <col min="4" max="4" width="11.85546875" style="45" hidden="1" customWidth="1"/>
    <col min="5" max="16384" width="8.5703125" style="45"/>
  </cols>
  <sheetData>
    <row r="1" spans="1:4" ht="20.25" x14ac:dyDescent="0.25">
      <c r="A1" s="2" t="str">
        <f>'1. Facility Information'!$B$1</f>
        <v>AQ520 Form - Version 2.0</v>
      </c>
    </row>
    <row r="2" spans="1:4" ht="15" customHeight="1" x14ac:dyDescent="0.25">
      <c r="A2" s="5" t="s">
        <v>1383</v>
      </c>
    </row>
    <row r="3" spans="1:4" ht="15" customHeight="1" x14ac:dyDescent="0.25">
      <c r="A3" s="5" t="s">
        <v>1384</v>
      </c>
    </row>
    <row r="4" spans="1:4" ht="15" customHeight="1" x14ac:dyDescent="0.25">
      <c r="A4" s="49" t="s">
        <v>1382</v>
      </c>
    </row>
    <row r="5" spans="1:4" ht="15" customHeight="1" x14ac:dyDescent="0.25"/>
    <row r="6" spans="1:4" s="46" customFormat="1" ht="32.25" thickBot="1" x14ac:dyDescent="0.3">
      <c r="A6" s="37" t="s">
        <v>78</v>
      </c>
      <c r="B6" s="37" t="s">
        <v>262</v>
      </c>
      <c r="C6" s="38" t="s">
        <v>263</v>
      </c>
      <c r="D6" s="36" t="s">
        <v>264</v>
      </c>
    </row>
    <row r="7" spans="1:4" ht="15" customHeight="1" x14ac:dyDescent="0.25">
      <c r="A7" s="39" t="s">
        <v>265</v>
      </c>
      <c r="B7" s="40" t="s">
        <v>266</v>
      </c>
      <c r="C7" s="39" t="s">
        <v>267</v>
      </c>
      <c r="D7" s="1">
        <v>115</v>
      </c>
    </row>
    <row r="8" spans="1:4" ht="15" customHeight="1" x14ac:dyDescent="0.25">
      <c r="A8" s="39" t="s">
        <v>268</v>
      </c>
      <c r="B8" s="40" t="s">
        <v>269</v>
      </c>
      <c r="C8" s="39" t="s">
        <v>267</v>
      </c>
      <c r="D8" s="1">
        <v>245</v>
      </c>
    </row>
    <row r="9" spans="1:4" ht="15" customHeight="1" x14ac:dyDescent="0.25">
      <c r="A9" s="39" t="s">
        <v>117</v>
      </c>
      <c r="B9" s="47" t="s">
        <v>270</v>
      </c>
      <c r="C9" s="39" t="s">
        <v>271</v>
      </c>
      <c r="D9" s="1">
        <v>326</v>
      </c>
    </row>
    <row r="10" spans="1:4" ht="15" customHeight="1" x14ac:dyDescent="0.25">
      <c r="A10" s="39" t="s">
        <v>272</v>
      </c>
      <c r="B10" s="47" t="s">
        <v>273</v>
      </c>
      <c r="C10" s="39" t="s">
        <v>271</v>
      </c>
      <c r="D10" s="1">
        <v>594</v>
      </c>
    </row>
    <row r="11" spans="1:4" ht="15" customHeight="1" x14ac:dyDescent="0.25">
      <c r="A11" s="39" t="s">
        <v>274</v>
      </c>
      <c r="B11" s="47" t="s">
        <v>275</v>
      </c>
      <c r="C11" s="39" t="s">
        <v>271</v>
      </c>
      <c r="D11" s="1">
        <v>607</v>
      </c>
    </row>
    <row r="12" spans="1:4" ht="15" customHeight="1" x14ac:dyDescent="0.25">
      <c r="A12" s="39" t="s">
        <v>276</v>
      </c>
      <c r="B12" s="47" t="s">
        <v>277</v>
      </c>
      <c r="C12" s="39" t="s">
        <v>271</v>
      </c>
      <c r="D12" s="1">
        <v>193</v>
      </c>
    </row>
    <row r="13" spans="1:4" ht="15" customHeight="1" x14ac:dyDescent="0.25">
      <c r="A13" s="39" t="s">
        <v>278</v>
      </c>
      <c r="B13" s="40" t="s">
        <v>279</v>
      </c>
      <c r="C13" s="39" t="s">
        <v>267</v>
      </c>
      <c r="D13" s="1">
        <v>244</v>
      </c>
    </row>
    <row r="14" spans="1:4" ht="15" customHeight="1" x14ac:dyDescent="0.25">
      <c r="A14" s="39" t="s">
        <v>280</v>
      </c>
      <c r="B14" s="47" t="s">
        <v>281</v>
      </c>
      <c r="C14" s="39" t="s">
        <v>271</v>
      </c>
      <c r="D14" s="1">
        <v>212</v>
      </c>
    </row>
    <row r="15" spans="1:4" ht="15" customHeight="1" x14ac:dyDescent="0.25">
      <c r="A15" s="39" t="s">
        <v>197</v>
      </c>
      <c r="B15" s="47" t="s">
        <v>282</v>
      </c>
      <c r="C15" s="39" t="s">
        <v>271</v>
      </c>
      <c r="D15" s="1">
        <v>546</v>
      </c>
    </row>
    <row r="16" spans="1:4" ht="15" customHeight="1" x14ac:dyDescent="0.25">
      <c r="A16" s="39" t="s">
        <v>188</v>
      </c>
      <c r="B16" s="47" t="s">
        <v>283</v>
      </c>
      <c r="C16" s="44" t="s">
        <v>271</v>
      </c>
      <c r="D16" s="1">
        <v>532</v>
      </c>
    </row>
    <row r="17" spans="1:4" ht="15" customHeight="1" x14ac:dyDescent="0.25">
      <c r="A17" s="39" t="s">
        <v>198</v>
      </c>
      <c r="B17" s="47" t="s">
        <v>284</v>
      </c>
      <c r="C17" s="39" t="s">
        <v>271</v>
      </c>
      <c r="D17" s="1">
        <v>547</v>
      </c>
    </row>
    <row r="18" spans="1:4" ht="15" customHeight="1" x14ac:dyDescent="0.25">
      <c r="A18" s="39" t="s">
        <v>193</v>
      </c>
      <c r="B18" s="47" t="s">
        <v>285</v>
      </c>
      <c r="C18" s="39" t="s">
        <v>271</v>
      </c>
      <c r="D18" s="1">
        <v>542</v>
      </c>
    </row>
    <row r="19" spans="1:4" ht="15" customHeight="1" x14ac:dyDescent="0.25">
      <c r="A19" s="39" t="s">
        <v>185</v>
      </c>
      <c r="B19" s="47" t="s">
        <v>286</v>
      </c>
      <c r="C19" s="39" t="s">
        <v>271</v>
      </c>
      <c r="D19" s="1">
        <v>529</v>
      </c>
    </row>
    <row r="20" spans="1:4" ht="15" customHeight="1" x14ac:dyDescent="0.25">
      <c r="A20" s="39" t="s">
        <v>194</v>
      </c>
      <c r="B20" s="47" t="s">
        <v>287</v>
      </c>
      <c r="C20" s="39" t="s">
        <v>271</v>
      </c>
      <c r="D20" s="1">
        <v>543</v>
      </c>
    </row>
    <row r="21" spans="1:4" ht="15" customHeight="1" x14ac:dyDescent="0.25">
      <c r="A21" s="39" t="s">
        <v>186</v>
      </c>
      <c r="B21" s="47" t="s">
        <v>288</v>
      </c>
      <c r="C21" s="39" t="s">
        <v>271</v>
      </c>
      <c r="D21" s="1">
        <v>530</v>
      </c>
    </row>
    <row r="22" spans="1:4" ht="15" customHeight="1" x14ac:dyDescent="0.25">
      <c r="A22" s="39" t="s">
        <v>195</v>
      </c>
      <c r="B22" s="47" t="s">
        <v>289</v>
      </c>
      <c r="C22" s="39" t="s">
        <v>271</v>
      </c>
      <c r="D22" s="1">
        <v>544</v>
      </c>
    </row>
    <row r="23" spans="1:4" ht="15" customHeight="1" x14ac:dyDescent="0.25">
      <c r="A23" s="39" t="s">
        <v>187</v>
      </c>
      <c r="B23" s="47" t="s">
        <v>290</v>
      </c>
      <c r="C23" s="39" t="s">
        <v>271</v>
      </c>
      <c r="D23" s="1">
        <v>531</v>
      </c>
    </row>
    <row r="24" spans="1:4" ht="15" customHeight="1" x14ac:dyDescent="0.25">
      <c r="A24" s="39" t="s">
        <v>191</v>
      </c>
      <c r="B24" s="47" t="s">
        <v>291</v>
      </c>
      <c r="C24" s="39" t="s">
        <v>271</v>
      </c>
      <c r="D24" s="1">
        <v>540</v>
      </c>
    </row>
    <row r="25" spans="1:4" ht="15" customHeight="1" x14ac:dyDescent="0.25">
      <c r="A25" s="39" t="s">
        <v>184</v>
      </c>
      <c r="B25" s="47" t="s">
        <v>292</v>
      </c>
      <c r="C25" s="39" t="s">
        <v>271</v>
      </c>
      <c r="D25" s="1">
        <v>528</v>
      </c>
    </row>
    <row r="26" spans="1:4" ht="15" customHeight="1" x14ac:dyDescent="0.25">
      <c r="A26" s="39" t="s">
        <v>293</v>
      </c>
      <c r="B26" s="47" t="s">
        <v>294</v>
      </c>
      <c r="C26" s="39" t="s">
        <v>267</v>
      </c>
      <c r="D26" s="1">
        <v>609</v>
      </c>
    </row>
    <row r="27" spans="1:4" ht="15" customHeight="1" x14ac:dyDescent="0.25">
      <c r="A27" s="39" t="s">
        <v>295</v>
      </c>
      <c r="B27" s="47" t="s">
        <v>296</v>
      </c>
      <c r="C27" s="39" t="s">
        <v>267</v>
      </c>
      <c r="D27" s="1">
        <v>613</v>
      </c>
    </row>
    <row r="28" spans="1:4" ht="15" customHeight="1" x14ac:dyDescent="0.25">
      <c r="A28" s="39" t="s">
        <v>297</v>
      </c>
      <c r="B28" s="47" t="s">
        <v>298</v>
      </c>
      <c r="C28" s="39" t="s">
        <v>271</v>
      </c>
      <c r="D28" s="1">
        <v>113</v>
      </c>
    </row>
    <row r="29" spans="1:4" ht="15" customHeight="1" x14ac:dyDescent="0.25">
      <c r="A29" s="39" t="s">
        <v>257</v>
      </c>
      <c r="B29" s="47" t="s">
        <v>299</v>
      </c>
      <c r="C29" s="39" t="s">
        <v>267</v>
      </c>
      <c r="D29" s="1">
        <v>614</v>
      </c>
    </row>
    <row r="30" spans="1:4" ht="15" customHeight="1" x14ac:dyDescent="0.25">
      <c r="A30" s="39" t="s">
        <v>300</v>
      </c>
      <c r="B30" s="47" t="s">
        <v>301</v>
      </c>
      <c r="C30" s="39" t="s">
        <v>271</v>
      </c>
      <c r="D30" s="1">
        <v>190</v>
      </c>
    </row>
    <row r="31" spans="1:4" ht="15" customHeight="1" x14ac:dyDescent="0.25">
      <c r="A31" s="39" t="s">
        <v>302</v>
      </c>
      <c r="B31" s="47" t="s">
        <v>303</v>
      </c>
      <c r="C31" s="39" t="s">
        <v>267</v>
      </c>
      <c r="D31" s="1">
        <v>110</v>
      </c>
    </row>
    <row r="32" spans="1:4" ht="15" customHeight="1" x14ac:dyDescent="0.25">
      <c r="A32" s="39" t="s">
        <v>121</v>
      </c>
      <c r="B32" s="47" t="s">
        <v>304</v>
      </c>
      <c r="C32" s="39" t="s">
        <v>271</v>
      </c>
      <c r="D32" s="1">
        <v>195</v>
      </c>
    </row>
    <row r="33" spans="1:4" ht="15" customHeight="1" x14ac:dyDescent="0.25">
      <c r="A33" s="39" t="s">
        <v>305</v>
      </c>
      <c r="B33" s="40" t="s">
        <v>306</v>
      </c>
      <c r="C33" s="39" t="s">
        <v>267</v>
      </c>
      <c r="D33" s="1">
        <v>335</v>
      </c>
    </row>
    <row r="34" spans="1:4" ht="15" customHeight="1" x14ac:dyDescent="0.25">
      <c r="A34" s="39" t="s">
        <v>307</v>
      </c>
      <c r="B34" s="47" t="s">
        <v>308</v>
      </c>
      <c r="C34" s="39" t="s">
        <v>271</v>
      </c>
      <c r="D34" s="1">
        <v>222</v>
      </c>
    </row>
    <row r="35" spans="1:4" ht="15" customHeight="1" x14ac:dyDescent="0.25">
      <c r="A35" s="39" t="s">
        <v>309</v>
      </c>
      <c r="B35" s="47" t="s">
        <v>310</v>
      </c>
      <c r="C35" s="39" t="s">
        <v>271</v>
      </c>
      <c r="D35" s="1">
        <v>226</v>
      </c>
    </row>
    <row r="36" spans="1:4" ht="15" customHeight="1" x14ac:dyDescent="0.25">
      <c r="A36" s="39" t="s">
        <v>311</v>
      </c>
      <c r="B36" s="47" t="s">
        <v>312</v>
      </c>
      <c r="C36" s="39" t="s">
        <v>271</v>
      </c>
      <c r="D36" s="1">
        <v>564</v>
      </c>
    </row>
    <row r="37" spans="1:4" ht="15" customHeight="1" x14ac:dyDescent="0.25">
      <c r="A37" s="39" t="s">
        <v>313</v>
      </c>
      <c r="B37" s="47" t="s">
        <v>314</v>
      </c>
      <c r="C37" s="39" t="s">
        <v>267</v>
      </c>
      <c r="D37" s="1">
        <v>615</v>
      </c>
    </row>
    <row r="38" spans="1:4" ht="15" customHeight="1" x14ac:dyDescent="0.25">
      <c r="A38" s="39" t="s">
        <v>315</v>
      </c>
      <c r="B38" s="47" t="s">
        <v>316</v>
      </c>
      <c r="C38" s="39" t="s">
        <v>271</v>
      </c>
      <c r="D38" s="1">
        <v>75</v>
      </c>
    </row>
    <row r="39" spans="1:4" ht="15" customHeight="1" x14ac:dyDescent="0.25">
      <c r="A39" s="39" t="s">
        <v>317</v>
      </c>
      <c r="B39" s="47" t="s">
        <v>318</v>
      </c>
      <c r="C39" s="39" t="s">
        <v>267</v>
      </c>
      <c r="D39" s="1">
        <v>111</v>
      </c>
    </row>
    <row r="40" spans="1:4" ht="15" customHeight="1" x14ac:dyDescent="0.25">
      <c r="A40" s="39" t="s">
        <v>319</v>
      </c>
      <c r="B40" s="47" t="s">
        <v>320</v>
      </c>
      <c r="C40" s="39" t="s">
        <v>271</v>
      </c>
      <c r="D40" s="1">
        <v>196</v>
      </c>
    </row>
    <row r="41" spans="1:4" ht="15" customHeight="1" x14ac:dyDescent="0.25">
      <c r="A41" s="39" t="s">
        <v>321</v>
      </c>
      <c r="B41" s="47" t="s">
        <v>322</v>
      </c>
      <c r="C41" s="39" t="s">
        <v>271</v>
      </c>
      <c r="D41" s="1">
        <v>557</v>
      </c>
    </row>
    <row r="42" spans="1:4" ht="15" customHeight="1" x14ac:dyDescent="0.25">
      <c r="A42" s="39" t="s">
        <v>261</v>
      </c>
      <c r="B42" s="47" t="s">
        <v>323</v>
      </c>
      <c r="C42" s="39" t="s">
        <v>271</v>
      </c>
      <c r="D42" s="1">
        <v>220</v>
      </c>
    </row>
    <row r="43" spans="1:4" ht="15" customHeight="1" x14ac:dyDescent="0.25">
      <c r="A43" s="39" t="s">
        <v>324</v>
      </c>
      <c r="B43" s="47" t="s">
        <v>325</v>
      </c>
      <c r="C43" s="39" t="s">
        <v>271</v>
      </c>
      <c r="D43" s="1">
        <v>437</v>
      </c>
    </row>
    <row r="44" spans="1:4" ht="15" customHeight="1" x14ac:dyDescent="0.25">
      <c r="A44" s="39" t="s">
        <v>326</v>
      </c>
      <c r="B44" s="47" t="s">
        <v>327</v>
      </c>
      <c r="C44" s="39" t="s">
        <v>271</v>
      </c>
      <c r="D44" s="1">
        <v>438</v>
      </c>
    </row>
    <row r="45" spans="1:4" ht="15" customHeight="1" x14ac:dyDescent="0.25">
      <c r="A45" s="39" t="s">
        <v>328</v>
      </c>
      <c r="B45" s="40" t="s">
        <v>329</v>
      </c>
      <c r="C45" s="39" t="s">
        <v>267</v>
      </c>
      <c r="D45" s="1">
        <v>385</v>
      </c>
    </row>
    <row r="46" spans="1:4" ht="15" customHeight="1" x14ac:dyDescent="0.25">
      <c r="A46" s="39" t="s">
        <v>330</v>
      </c>
      <c r="B46" s="40" t="s">
        <v>331</v>
      </c>
      <c r="C46" s="39" t="s">
        <v>267</v>
      </c>
      <c r="D46" s="1">
        <v>20</v>
      </c>
    </row>
    <row r="47" spans="1:4" ht="15" customHeight="1" x14ac:dyDescent="0.25">
      <c r="A47" s="39" t="s">
        <v>332</v>
      </c>
      <c r="B47" s="47" t="s">
        <v>333</v>
      </c>
      <c r="C47" s="39" t="s">
        <v>271</v>
      </c>
      <c r="D47" s="1">
        <v>73</v>
      </c>
    </row>
    <row r="48" spans="1:4" ht="15" customHeight="1" x14ac:dyDescent="0.25">
      <c r="A48" s="39" t="s">
        <v>334</v>
      </c>
      <c r="B48" s="40" t="s">
        <v>335</v>
      </c>
      <c r="C48" s="39" t="s">
        <v>267</v>
      </c>
      <c r="D48" s="1">
        <v>117</v>
      </c>
    </row>
    <row r="49" spans="1:4" ht="15" customHeight="1" x14ac:dyDescent="0.25">
      <c r="A49" s="39" t="s">
        <v>163</v>
      </c>
      <c r="B49" s="41" t="s">
        <v>336</v>
      </c>
      <c r="C49" s="39" t="s">
        <v>271</v>
      </c>
      <c r="D49" s="1">
        <v>343</v>
      </c>
    </row>
    <row r="50" spans="1:4" ht="15" customHeight="1" x14ac:dyDescent="0.25">
      <c r="A50" s="39" t="s">
        <v>337</v>
      </c>
      <c r="B50" s="41" t="s">
        <v>338</v>
      </c>
      <c r="C50" s="39" t="s">
        <v>271</v>
      </c>
      <c r="D50" s="1">
        <v>344</v>
      </c>
    </row>
    <row r="51" spans="1:4" ht="15" customHeight="1" x14ac:dyDescent="0.25">
      <c r="A51" s="39" t="s">
        <v>339</v>
      </c>
      <c r="B51" s="47" t="s">
        <v>340</v>
      </c>
      <c r="C51" s="39" t="s">
        <v>271</v>
      </c>
      <c r="D51" s="1">
        <v>444</v>
      </c>
    </row>
    <row r="52" spans="1:4" ht="15" customHeight="1" x14ac:dyDescent="0.25">
      <c r="A52" s="39" t="s">
        <v>341</v>
      </c>
      <c r="B52" s="47" t="s">
        <v>342</v>
      </c>
      <c r="C52" s="39" t="s">
        <v>271</v>
      </c>
      <c r="D52" s="1">
        <v>616</v>
      </c>
    </row>
    <row r="53" spans="1:4" ht="15" customHeight="1" x14ac:dyDescent="0.25">
      <c r="A53" s="39" t="s">
        <v>196</v>
      </c>
      <c r="B53" s="47" t="s">
        <v>343</v>
      </c>
      <c r="C53" s="39" t="s">
        <v>271</v>
      </c>
      <c r="D53" s="1">
        <v>545</v>
      </c>
    </row>
    <row r="54" spans="1:4" ht="15" customHeight="1" x14ac:dyDescent="0.25">
      <c r="A54" s="39" t="s">
        <v>344</v>
      </c>
      <c r="B54" s="47" t="s">
        <v>345</v>
      </c>
      <c r="C54" s="39" t="s">
        <v>267</v>
      </c>
      <c r="D54" s="1">
        <v>128</v>
      </c>
    </row>
    <row r="55" spans="1:4" ht="15" customHeight="1" x14ac:dyDescent="0.25">
      <c r="A55" s="39" t="s">
        <v>192</v>
      </c>
      <c r="B55" s="47" t="s">
        <v>346</v>
      </c>
      <c r="C55" s="39" t="s">
        <v>271</v>
      </c>
      <c r="D55" s="1">
        <v>541</v>
      </c>
    </row>
    <row r="56" spans="1:4" ht="15" customHeight="1" x14ac:dyDescent="0.25">
      <c r="A56" s="39" t="s">
        <v>190</v>
      </c>
      <c r="B56" s="47" t="s">
        <v>347</v>
      </c>
      <c r="C56" s="39" t="s">
        <v>271</v>
      </c>
      <c r="D56" s="1">
        <v>539</v>
      </c>
    </row>
    <row r="57" spans="1:4" ht="15" customHeight="1" x14ac:dyDescent="0.25">
      <c r="A57" s="39" t="s">
        <v>183</v>
      </c>
      <c r="B57" s="47" t="s">
        <v>348</v>
      </c>
      <c r="C57" s="39" t="s">
        <v>271</v>
      </c>
      <c r="D57" s="1">
        <v>527</v>
      </c>
    </row>
    <row r="58" spans="1:4" ht="15" customHeight="1" x14ac:dyDescent="0.25">
      <c r="A58" s="39" t="s">
        <v>349</v>
      </c>
      <c r="B58" s="47" t="s">
        <v>350</v>
      </c>
      <c r="C58" s="39" t="s">
        <v>267</v>
      </c>
      <c r="D58" s="1">
        <v>191</v>
      </c>
    </row>
    <row r="59" spans="1:4" ht="15" customHeight="1" x14ac:dyDescent="0.25">
      <c r="A59" s="39" t="s">
        <v>351</v>
      </c>
      <c r="B59" s="47" t="s">
        <v>352</v>
      </c>
      <c r="C59" s="39" t="s">
        <v>271</v>
      </c>
      <c r="D59" s="1">
        <v>125</v>
      </c>
    </row>
    <row r="60" spans="1:4" ht="15" customHeight="1" x14ac:dyDescent="0.25">
      <c r="A60" s="39" t="s">
        <v>122</v>
      </c>
      <c r="B60" s="47" t="s">
        <v>353</v>
      </c>
      <c r="C60" s="39" t="s">
        <v>271</v>
      </c>
      <c r="D60" s="1">
        <v>126</v>
      </c>
    </row>
    <row r="61" spans="1:4" ht="15" customHeight="1" x14ac:dyDescent="0.25">
      <c r="A61" s="39" t="s">
        <v>354</v>
      </c>
      <c r="B61" s="42" t="s">
        <v>355</v>
      </c>
      <c r="C61" s="39" t="s">
        <v>267</v>
      </c>
      <c r="D61" s="1">
        <v>171</v>
      </c>
    </row>
    <row r="62" spans="1:4" ht="15" customHeight="1" x14ac:dyDescent="0.25">
      <c r="A62" s="43" t="s">
        <v>356</v>
      </c>
      <c r="B62" s="40" t="s">
        <v>357</v>
      </c>
      <c r="C62" s="39" t="s">
        <v>267</v>
      </c>
      <c r="D62" s="1">
        <v>637</v>
      </c>
    </row>
    <row r="63" spans="1:4" ht="15" customHeight="1" x14ac:dyDescent="0.25">
      <c r="A63" s="39" t="s">
        <v>358</v>
      </c>
      <c r="B63" s="40" t="s">
        <v>359</v>
      </c>
      <c r="C63" s="39" t="s">
        <v>267</v>
      </c>
      <c r="D63" s="1">
        <v>174</v>
      </c>
    </row>
    <row r="64" spans="1:4" ht="15" customHeight="1" x14ac:dyDescent="0.25">
      <c r="A64" s="39" t="s">
        <v>360</v>
      </c>
      <c r="B64" s="47" t="s">
        <v>361</v>
      </c>
      <c r="C64" s="39" t="s">
        <v>267</v>
      </c>
      <c r="D64" s="1">
        <v>183</v>
      </c>
    </row>
    <row r="65" spans="1:4" ht="15" customHeight="1" x14ac:dyDescent="0.25">
      <c r="A65" s="39" t="s">
        <v>362</v>
      </c>
      <c r="B65" s="40" t="s">
        <v>363</v>
      </c>
      <c r="C65" s="39"/>
      <c r="D65" s="1">
        <v>15</v>
      </c>
    </row>
    <row r="66" spans="1:4" ht="15" customHeight="1" x14ac:dyDescent="0.25">
      <c r="A66" s="39" t="s">
        <v>364</v>
      </c>
      <c r="B66" s="47" t="s">
        <v>365</v>
      </c>
      <c r="C66" s="39" t="s">
        <v>271</v>
      </c>
      <c r="D66" s="1">
        <v>184</v>
      </c>
    </row>
    <row r="67" spans="1:4" ht="15" customHeight="1" x14ac:dyDescent="0.25">
      <c r="A67" s="39" t="s">
        <v>366</v>
      </c>
      <c r="B67" s="47" t="s">
        <v>367</v>
      </c>
      <c r="C67" s="39" t="s">
        <v>267</v>
      </c>
      <c r="D67" s="1">
        <v>123</v>
      </c>
    </row>
    <row r="68" spans="1:4" ht="15" customHeight="1" x14ac:dyDescent="0.25">
      <c r="A68" s="39" t="s">
        <v>123</v>
      </c>
      <c r="B68" s="47" t="s">
        <v>368</v>
      </c>
      <c r="C68" s="39" t="s">
        <v>271</v>
      </c>
      <c r="D68" s="1">
        <v>216</v>
      </c>
    </row>
    <row r="69" spans="1:4" ht="15" customHeight="1" x14ac:dyDescent="0.25">
      <c r="A69" s="39" t="s">
        <v>124</v>
      </c>
      <c r="B69" s="47" t="s">
        <v>369</v>
      </c>
      <c r="C69" s="39" t="s">
        <v>271</v>
      </c>
      <c r="D69" s="1">
        <v>218</v>
      </c>
    </row>
    <row r="70" spans="1:4" ht="15" customHeight="1" x14ac:dyDescent="0.25">
      <c r="A70" s="39" t="s">
        <v>370</v>
      </c>
      <c r="B70" s="47" t="s">
        <v>371</v>
      </c>
      <c r="C70" s="39" t="s">
        <v>267</v>
      </c>
      <c r="D70" s="1">
        <v>219</v>
      </c>
    </row>
    <row r="71" spans="1:4" ht="15" customHeight="1" x14ac:dyDescent="0.25">
      <c r="A71" s="39" t="s">
        <v>372</v>
      </c>
      <c r="B71" s="47" t="s">
        <v>373</v>
      </c>
      <c r="C71" s="39" t="s">
        <v>271</v>
      </c>
      <c r="D71" s="1">
        <v>433</v>
      </c>
    </row>
    <row r="72" spans="1:4" ht="15" customHeight="1" x14ac:dyDescent="0.25">
      <c r="A72" s="39" t="s">
        <v>374</v>
      </c>
      <c r="B72" s="40" t="s">
        <v>375</v>
      </c>
      <c r="C72" s="39" t="s">
        <v>267</v>
      </c>
      <c r="D72" s="1">
        <v>19</v>
      </c>
    </row>
    <row r="73" spans="1:4" ht="15" customHeight="1" x14ac:dyDescent="0.25">
      <c r="A73" s="39" t="s">
        <v>376</v>
      </c>
      <c r="B73" s="40" t="s">
        <v>377</v>
      </c>
      <c r="C73" s="39" t="s">
        <v>267</v>
      </c>
      <c r="D73" s="1">
        <v>21</v>
      </c>
    </row>
    <row r="74" spans="1:4" ht="15" customHeight="1" x14ac:dyDescent="0.25">
      <c r="A74" s="39" t="s">
        <v>378</v>
      </c>
      <c r="B74" s="40" t="s">
        <v>379</v>
      </c>
      <c r="C74" s="39" t="s">
        <v>267</v>
      </c>
      <c r="D74" s="1">
        <v>22</v>
      </c>
    </row>
    <row r="75" spans="1:4" ht="15" customHeight="1" x14ac:dyDescent="0.25">
      <c r="A75" s="39" t="s">
        <v>380</v>
      </c>
      <c r="B75" s="47" t="s">
        <v>381</v>
      </c>
      <c r="C75" s="39"/>
      <c r="D75" s="1">
        <v>434</v>
      </c>
    </row>
    <row r="76" spans="1:4" ht="15" customHeight="1" x14ac:dyDescent="0.25">
      <c r="A76" s="39" t="s">
        <v>125</v>
      </c>
      <c r="B76" s="47" t="s">
        <v>382</v>
      </c>
      <c r="C76" s="39" t="s">
        <v>271</v>
      </c>
      <c r="D76" s="1">
        <v>333</v>
      </c>
    </row>
    <row r="77" spans="1:4" ht="15" customHeight="1" x14ac:dyDescent="0.25">
      <c r="A77" s="39" t="s">
        <v>383</v>
      </c>
      <c r="B77" s="47" t="s">
        <v>384</v>
      </c>
      <c r="C77" s="39" t="s">
        <v>271</v>
      </c>
      <c r="D77" s="1">
        <v>104</v>
      </c>
    </row>
    <row r="78" spans="1:4" ht="15" customHeight="1" x14ac:dyDescent="0.25">
      <c r="A78" s="39" t="s">
        <v>126</v>
      </c>
      <c r="B78" s="47" t="s">
        <v>385</v>
      </c>
      <c r="C78" s="39" t="s">
        <v>267</v>
      </c>
      <c r="D78" s="1">
        <v>122</v>
      </c>
    </row>
    <row r="79" spans="1:4" ht="15" customHeight="1" x14ac:dyDescent="0.25">
      <c r="A79" s="39" t="s">
        <v>164</v>
      </c>
      <c r="B79" s="47" t="s">
        <v>386</v>
      </c>
      <c r="C79" s="39" t="s">
        <v>271</v>
      </c>
      <c r="D79" s="1">
        <v>427</v>
      </c>
    </row>
    <row r="80" spans="1:4" ht="15" customHeight="1" x14ac:dyDescent="0.25">
      <c r="A80" s="39" t="s">
        <v>387</v>
      </c>
      <c r="B80" s="40" t="s">
        <v>388</v>
      </c>
      <c r="C80" s="39" t="s">
        <v>267</v>
      </c>
      <c r="D80" s="1">
        <v>341</v>
      </c>
    </row>
    <row r="81" spans="1:4" ht="15" customHeight="1" x14ac:dyDescent="0.25">
      <c r="A81" s="39" t="s">
        <v>389</v>
      </c>
      <c r="B81" s="47" t="s">
        <v>390</v>
      </c>
      <c r="C81" s="39" t="s">
        <v>267</v>
      </c>
      <c r="D81" s="1">
        <v>338</v>
      </c>
    </row>
    <row r="82" spans="1:4" ht="15" customHeight="1" x14ac:dyDescent="0.25">
      <c r="A82" s="39" t="s">
        <v>391</v>
      </c>
      <c r="B82" s="47" t="s">
        <v>392</v>
      </c>
      <c r="C82" s="39" t="s">
        <v>267</v>
      </c>
      <c r="D82" s="1">
        <v>345</v>
      </c>
    </row>
    <row r="83" spans="1:4" ht="15" customHeight="1" x14ac:dyDescent="0.25">
      <c r="A83" s="39" t="s">
        <v>393</v>
      </c>
      <c r="B83" s="40" t="s">
        <v>394</v>
      </c>
      <c r="C83" s="39" t="s">
        <v>267</v>
      </c>
      <c r="D83" s="1">
        <v>363</v>
      </c>
    </row>
    <row r="84" spans="1:4" ht="15" customHeight="1" x14ac:dyDescent="0.25">
      <c r="A84" s="39" t="s">
        <v>395</v>
      </c>
      <c r="B84" s="47" t="s">
        <v>396</v>
      </c>
      <c r="C84" s="39" t="s">
        <v>271</v>
      </c>
      <c r="D84" s="1">
        <v>443</v>
      </c>
    </row>
    <row r="85" spans="1:4" ht="15" customHeight="1" x14ac:dyDescent="0.25">
      <c r="A85" s="39" t="s">
        <v>397</v>
      </c>
      <c r="B85" s="47" t="s">
        <v>398</v>
      </c>
      <c r="C85" s="39" t="s">
        <v>271</v>
      </c>
      <c r="D85" s="1">
        <v>389</v>
      </c>
    </row>
    <row r="86" spans="1:4" ht="15" customHeight="1" x14ac:dyDescent="0.25">
      <c r="A86" s="39" t="s">
        <v>399</v>
      </c>
      <c r="B86" s="47" t="s">
        <v>400</v>
      </c>
      <c r="C86" s="39" t="s">
        <v>267</v>
      </c>
      <c r="D86" s="1">
        <v>502</v>
      </c>
    </row>
    <row r="87" spans="1:4" ht="15" customHeight="1" x14ac:dyDescent="0.25">
      <c r="A87" s="39" t="s">
        <v>401</v>
      </c>
      <c r="B87" s="47" t="s">
        <v>402</v>
      </c>
      <c r="C87" s="39" t="s">
        <v>271</v>
      </c>
      <c r="D87" s="1">
        <v>192</v>
      </c>
    </row>
    <row r="88" spans="1:4" ht="15" customHeight="1" x14ac:dyDescent="0.25">
      <c r="A88" s="39" t="s">
        <v>403</v>
      </c>
      <c r="B88" s="47" t="s">
        <v>404</v>
      </c>
      <c r="C88" s="39" t="s">
        <v>271</v>
      </c>
      <c r="D88" s="1">
        <v>206</v>
      </c>
    </row>
    <row r="89" spans="1:4" ht="15" customHeight="1" x14ac:dyDescent="0.25">
      <c r="A89" s="39" t="s">
        <v>405</v>
      </c>
      <c r="B89" s="47" t="s">
        <v>406</v>
      </c>
      <c r="C89" s="39" t="s">
        <v>271</v>
      </c>
      <c r="D89" s="1">
        <v>209</v>
      </c>
    </row>
    <row r="90" spans="1:4" ht="15" customHeight="1" x14ac:dyDescent="0.25">
      <c r="A90" s="39" t="s">
        <v>407</v>
      </c>
      <c r="B90" s="40" t="s">
        <v>408</v>
      </c>
      <c r="C90" s="39" t="s">
        <v>267</v>
      </c>
      <c r="D90" s="1">
        <v>18</v>
      </c>
    </row>
    <row r="91" spans="1:4" ht="15" customHeight="1" x14ac:dyDescent="0.25">
      <c r="A91" s="39" t="s">
        <v>409</v>
      </c>
      <c r="B91" s="40" t="s">
        <v>410</v>
      </c>
      <c r="C91" s="39" t="s">
        <v>267</v>
      </c>
      <c r="D91" s="1">
        <v>120</v>
      </c>
    </row>
    <row r="92" spans="1:4" ht="15" customHeight="1" x14ac:dyDescent="0.25">
      <c r="A92" s="39" t="s">
        <v>165</v>
      </c>
      <c r="B92" s="47" t="s">
        <v>411</v>
      </c>
      <c r="C92" s="39" t="s">
        <v>271</v>
      </c>
      <c r="D92" s="1">
        <v>439</v>
      </c>
    </row>
    <row r="93" spans="1:4" ht="15" customHeight="1" x14ac:dyDescent="0.25">
      <c r="A93" s="39" t="s">
        <v>412</v>
      </c>
      <c r="B93" s="40" t="s">
        <v>413</v>
      </c>
      <c r="C93" s="39" t="s">
        <v>267</v>
      </c>
      <c r="D93" s="1">
        <v>170</v>
      </c>
    </row>
    <row r="94" spans="1:4" ht="15" customHeight="1" x14ac:dyDescent="0.25">
      <c r="A94" s="39" t="s">
        <v>414</v>
      </c>
      <c r="B94" s="40" t="s">
        <v>415</v>
      </c>
      <c r="C94" s="39" t="s">
        <v>271</v>
      </c>
      <c r="D94" s="1">
        <v>173</v>
      </c>
    </row>
    <row r="95" spans="1:4" ht="15" customHeight="1" x14ac:dyDescent="0.25">
      <c r="A95" s="39" t="s">
        <v>416</v>
      </c>
      <c r="B95" s="40" t="s">
        <v>417</v>
      </c>
      <c r="C95" s="39" t="s">
        <v>267</v>
      </c>
      <c r="D95" s="1">
        <v>17</v>
      </c>
    </row>
    <row r="96" spans="1:4" ht="15" customHeight="1" x14ac:dyDescent="0.25">
      <c r="A96" s="39" t="s">
        <v>418</v>
      </c>
      <c r="B96" s="47" t="s">
        <v>419</v>
      </c>
      <c r="C96" s="39" t="s">
        <v>267</v>
      </c>
      <c r="D96" s="1">
        <v>303</v>
      </c>
    </row>
    <row r="97" spans="1:4" ht="15" customHeight="1" x14ac:dyDescent="0.25">
      <c r="A97" s="39" t="s">
        <v>420</v>
      </c>
      <c r="B97" s="47" t="s">
        <v>421</v>
      </c>
      <c r="C97" s="39" t="s">
        <v>271</v>
      </c>
      <c r="D97" s="1">
        <v>327</v>
      </c>
    </row>
    <row r="98" spans="1:4" ht="15" customHeight="1" x14ac:dyDescent="0.25">
      <c r="A98" s="39" t="s">
        <v>422</v>
      </c>
      <c r="B98" s="40" t="s">
        <v>423</v>
      </c>
      <c r="C98" s="39" t="s">
        <v>267</v>
      </c>
      <c r="D98" s="1">
        <v>331</v>
      </c>
    </row>
    <row r="99" spans="1:4" ht="15" customHeight="1" x14ac:dyDescent="0.25">
      <c r="A99" s="39" t="s">
        <v>424</v>
      </c>
      <c r="B99" s="40" t="s">
        <v>425</v>
      </c>
      <c r="C99" s="39" t="s">
        <v>267</v>
      </c>
      <c r="D99" s="1">
        <v>332</v>
      </c>
    </row>
    <row r="100" spans="1:4" ht="15" customHeight="1" x14ac:dyDescent="0.25">
      <c r="A100" s="39" t="s">
        <v>426</v>
      </c>
      <c r="B100" s="47" t="s">
        <v>427</v>
      </c>
      <c r="C100" s="39" t="s">
        <v>271</v>
      </c>
      <c r="D100" s="1">
        <v>329</v>
      </c>
    </row>
    <row r="101" spans="1:4" ht="15" customHeight="1" x14ac:dyDescent="0.25">
      <c r="A101" s="39" t="s">
        <v>428</v>
      </c>
      <c r="B101" s="40" t="s">
        <v>429</v>
      </c>
      <c r="C101" s="39" t="s">
        <v>267</v>
      </c>
      <c r="D101" s="1">
        <v>330</v>
      </c>
    </row>
    <row r="102" spans="1:4" ht="15" customHeight="1" x14ac:dyDescent="0.25">
      <c r="A102" s="39" t="s">
        <v>430</v>
      </c>
      <c r="B102" s="40" t="s">
        <v>431</v>
      </c>
      <c r="C102" s="39" t="s">
        <v>267</v>
      </c>
      <c r="D102" s="1">
        <v>597</v>
      </c>
    </row>
    <row r="103" spans="1:4" ht="15" customHeight="1" x14ac:dyDescent="0.25">
      <c r="A103" s="39" t="s">
        <v>127</v>
      </c>
      <c r="B103" s="47" t="s">
        <v>432</v>
      </c>
      <c r="C103" s="39" t="s">
        <v>271</v>
      </c>
      <c r="D103" s="1">
        <v>215</v>
      </c>
    </row>
    <row r="104" spans="1:4" ht="15" customHeight="1" x14ac:dyDescent="0.25">
      <c r="A104" s="39" t="s">
        <v>433</v>
      </c>
      <c r="B104" s="47" t="s">
        <v>434</v>
      </c>
      <c r="C104" s="39" t="s">
        <v>271</v>
      </c>
      <c r="D104" s="1">
        <v>24</v>
      </c>
    </row>
    <row r="105" spans="1:4" ht="15" customHeight="1" x14ac:dyDescent="0.25">
      <c r="A105" s="39" t="s">
        <v>435</v>
      </c>
      <c r="B105" s="47" t="s">
        <v>436</v>
      </c>
      <c r="C105" s="39" t="s">
        <v>267</v>
      </c>
      <c r="D105" s="1">
        <v>129</v>
      </c>
    </row>
    <row r="106" spans="1:4" ht="15" customHeight="1" x14ac:dyDescent="0.25">
      <c r="A106" s="39" t="s">
        <v>437</v>
      </c>
      <c r="B106" s="47" t="s">
        <v>438</v>
      </c>
      <c r="C106" s="39" t="s">
        <v>271</v>
      </c>
      <c r="D106" s="1">
        <v>207</v>
      </c>
    </row>
    <row r="107" spans="1:4" ht="15" customHeight="1" x14ac:dyDescent="0.25">
      <c r="A107" s="39" t="s">
        <v>439</v>
      </c>
      <c r="B107" s="47" t="s">
        <v>440</v>
      </c>
      <c r="C107" s="39" t="s">
        <v>271</v>
      </c>
      <c r="D107" s="1">
        <v>382</v>
      </c>
    </row>
    <row r="108" spans="1:4" ht="15" customHeight="1" x14ac:dyDescent="0.25">
      <c r="A108" s="39" t="s">
        <v>128</v>
      </c>
      <c r="B108" s="47" t="s">
        <v>441</v>
      </c>
      <c r="C108" s="39" t="s">
        <v>271</v>
      </c>
      <c r="D108" s="1">
        <v>388</v>
      </c>
    </row>
    <row r="109" spans="1:4" ht="15" customHeight="1" x14ac:dyDescent="0.25">
      <c r="A109" s="39" t="s">
        <v>442</v>
      </c>
      <c r="B109" s="47" t="s">
        <v>443</v>
      </c>
      <c r="C109" s="39" t="s">
        <v>271</v>
      </c>
      <c r="D109" s="1">
        <v>445</v>
      </c>
    </row>
    <row r="110" spans="1:4" ht="15" customHeight="1" x14ac:dyDescent="0.25">
      <c r="A110" s="39" t="s">
        <v>444</v>
      </c>
      <c r="B110" s="42" t="s">
        <v>445</v>
      </c>
      <c r="C110" s="39" t="s">
        <v>267</v>
      </c>
      <c r="D110" s="1">
        <v>400</v>
      </c>
    </row>
    <row r="111" spans="1:4" ht="15" customHeight="1" x14ac:dyDescent="0.25">
      <c r="A111" s="39" t="s">
        <v>446</v>
      </c>
      <c r="B111" s="47" t="s">
        <v>447</v>
      </c>
      <c r="C111" s="39"/>
      <c r="D111" s="1">
        <v>625</v>
      </c>
    </row>
    <row r="112" spans="1:4" ht="15" customHeight="1" x14ac:dyDescent="0.25">
      <c r="A112" s="39" t="s">
        <v>448</v>
      </c>
      <c r="B112" s="47" t="s">
        <v>449</v>
      </c>
      <c r="C112" s="39" t="s">
        <v>271</v>
      </c>
      <c r="D112" s="1">
        <v>440</v>
      </c>
    </row>
    <row r="113" spans="1:4" ht="15" customHeight="1" x14ac:dyDescent="0.25">
      <c r="A113" s="39" t="s">
        <v>450</v>
      </c>
      <c r="B113" s="47" t="s">
        <v>451</v>
      </c>
      <c r="C113" s="39" t="s">
        <v>271</v>
      </c>
      <c r="D113" s="1">
        <v>441</v>
      </c>
    </row>
    <row r="114" spans="1:4" ht="15" customHeight="1" x14ac:dyDescent="0.25">
      <c r="A114" s="39" t="s">
        <v>452</v>
      </c>
      <c r="B114" s="40" t="s">
        <v>453</v>
      </c>
      <c r="C114" s="39"/>
      <c r="D114" s="1">
        <v>380</v>
      </c>
    </row>
    <row r="115" spans="1:4" ht="15" customHeight="1" x14ac:dyDescent="0.25">
      <c r="A115" s="44" t="s">
        <v>454</v>
      </c>
      <c r="B115" s="47" t="s">
        <v>455</v>
      </c>
      <c r="C115" s="39" t="s">
        <v>271</v>
      </c>
      <c r="D115" s="1">
        <v>442</v>
      </c>
    </row>
    <row r="116" spans="1:4" ht="15" customHeight="1" x14ac:dyDescent="0.25">
      <c r="A116" s="39" t="s">
        <v>166</v>
      </c>
      <c r="B116" s="47" t="s">
        <v>456</v>
      </c>
      <c r="C116" s="39" t="s">
        <v>271</v>
      </c>
      <c r="D116" s="1">
        <v>436</v>
      </c>
    </row>
    <row r="117" spans="1:4" ht="15" customHeight="1" x14ac:dyDescent="0.25">
      <c r="A117" s="39" t="s">
        <v>457</v>
      </c>
      <c r="B117" s="47" t="s">
        <v>458</v>
      </c>
      <c r="C117" s="39" t="s">
        <v>271</v>
      </c>
      <c r="D117" s="1">
        <v>418</v>
      </c>
    </row>
    <row r="118" spans="1:4" ht="15" customHeight="1" x14ac:dyDescent="0.25">
      <c r="A118" s="39" t="s">
        <v>459</v>
      </c>
      <c r="B118" s="40" t="s">
        <v>460</v>
      </c>
      <c r="C118" s="39"/>
      <c r="D118" s="1">
        <v>23</v>
      </c>
    </row>
    <row r="119" spans="1:4" ht="15" customHeight="1" x14ac:dyDescent="0.25">
      <c r="A119" s="39" t="s">
        <v>167</v>
      </c>
      <c r="B119" s="47" t="s">
        <v>461</v>
      </c>
      <c r="C119" s="39" t="s">
        <v>271</v>
      </c>
      <c r="D119" s="1">
        <v>402</v>
      </c>
    </row>
    <row r="120" spans="1:4" ht="15" customHeight="1" x14ac:dyDescent="0.25">
      <c r="A120" s="39" t="s">
        <v>168</v>
      </c>
      <c r="B120" s="47" t="s">
        <v>462</v>
      </c>
      <c r="C120" s="39" t="s">
        <v>271</v>
      </c>
      <c r="D120" s="1">
        <v>403</v>
      </c>
    </row>
    <row r="121" spans="1:4" ht="15" customHeight="1" x14ac:dyDescent="0.25">
      <c r="A121" s="39" t="s">
        <v>94</v>
      </c>
      <c r="B121" s="47" t="s">
        <v>463</v>
      </c>
      <c r="C121" s="39" t="s">
        <v>271</v>
      </c>
      <c r="D121" s="1">
        <v>1</v>
      </c>
    </row>
    <row r="122" spans="1:4" ht="15" customHeight="1" x14ac:dyDescent="0.25">
      <c r="A122" s="39" t="s">
        <v>464</v>
      </c>
      <c r="B122" s="47" t="s">
        <v>465</v>
      </c>
      <c r="C122" s="39" t="s">
        <v>271</v>
      </c>
      <c r="D122" s="1">
        <v>2</v>
      </c>
    </row>
    <row r="123" spans="1:4" ht="15" customHeight="1" x14ac:dyDescent="0.25">
      <c r="A123" s="39" t="s">
        <v>129</v>
      </c>
      <c r="B123" s="47" t="s">
        <v>466</v>
      </c>
      <c r="C123" s="39"/>
      <c r="D123" s="1">
        <v>634</v>
      </c>
    </row>
    <row r="124" spans="1:4" ht="15" customHeight="1" x14ac:dyDescent="0.25">
      <c r="A124" s="39" t="s">
        <v>467</v>
      </c>
      <c r="B124" s="47" t="s">
        <v>468</v>
      </c>
      <c r="C124" s="39" t="s">
        <v>271</v>
      </c>
      <c r="D124" s="1">
        <v>3</v>
      </c>
    </row>
    <row r="125" spans="1:4" ht="15" customHeight="1" x14ac:dyDescent="0.25">
      <c r="A125" s="39" t="s">
        <v>130</v>
      </c>
      <c r="B125" s="47" t="s">
        <v>469</v>
      </c>
      <c r="C125" s="39" t="s">
        <v>271</v>
      </c>
      <c r="D125" s="1">
        <v>4</v>
      </c>
    </row>
    <row r="126" spans="1:4" ht="15" customHeight="1" x14ac:dyDescent="0.25">
      <c r="A126" s="39" t="s">
        <v>95</v>
      </c>
      <c r="B126" s="47" t="s">
        <v>470</v>
      </c>
      <c r="C126" s="39" t="s">
        <v>271</v>
      </c>
      <c r="D126" s="1">
        <v>5</v>
      </c>
    </row>
    <row r="127" spans="1:4" ht="15" customHeight="1" x14ac:dyDescent="0.25">
      <c r="A127" s="39" t="s">
        <v>471</v>
      </c>
      <c r="B127" s="47" t="s">
        <v>472</v>
      </c>
      <c r="C127" s="39" t="s">
        <v>271</v>
      </c>
      <c r="D127" s="1">
        <v>6</v>
      </c>
    </row>
    <row r="128" spans="1:4" ht="15" customHeight="1" x14ac:dyDescent="0.25">
      <c r="A128" s="39" t="s">
        <v>473</v>
      </c>
      <c r="B128" s="47" t="s">
        <v>474</v>
      </c>
      <c r="C128" s="39" t="s">
        <v>271</v>
      </c>
      <c r="D128" s="1">
        <v>7</v>
      </c>
    </row>
    <row r="129" spans="1:4" ht="15" customHeight="1" x14ac:dyDescent="0.25">
      <c r="A129" s="39" t="s">
        <v>475</v>
      </c>
      <c r="B129" s="47" t="s">
        <v>476</v>
      </c>
      <c r="C129" s="39" t="s">
        <v>271</v>
      </c>
      <c r="D129" s="1">
        <v>8</v>
      </c>
    </row>
    <row r="130" spans="1:4" ht="15" customHeight="1" x14ac:dyDescent="0.25">
      <c r="A130" s="39" t="s">
        <v>477</v>
      </c>
      <c r="B130" s="40" t="s">
        <v>478</v>
      </c>
      <c r="C130" s="39" t="s">
        <v>267</v>
      </c>
      <c r="D130" s="1">
        <v>9</v>
      </c>
    </row>
    <row r="131" spans="1:4" ht="15" customHeight="1" x14ac:dyDescent="0.25">
      <c r="A131" s="39" t="s">
        <v>479</v>
      </c>
      <c r="B131" s="40" t="s">
        <v>480</v>
      </c>
      <c r="C131" s="39" t="s">
        <v>267</v>
      </c>
      <c r="D131" s="1">
        <v>10</v>
      </c>
    </row>
    <row r="132" spans="1:4" ht="15" customHeight="1" x14ac:dyDescent="0.25">
      <c r="A132" s="39" t="s">
        <v>481</v>
      </c>
      <c r="B132" s="40" t="s">
        <v>482</v>
      </c>
      <c r="C132" s="39"/>
      <c r="D132" s="1">
        <v>11</v>
      </c>
    </row>
    <row r="133" spans="1:4" ht="15" customHeight="1" x14ac:dyDescent="0.25">
      <c r="A133" s="39" t="s">
        <v>483</v>
      </c>
      <c r="B133" s="47" t="s">
        <v>484</v>
      </c>
      <c r="C133" s="39" t="s">
        <v>271</v>
      </c>
      <c r="D133" s="1">
        <v>12</v>
      </c>
    </row>
    <row r="134" spans="1:4" ht="15" customHeight="1" x14ac:dyDescent="0.25">
      <c r="A134" s="39" t="s">
        <v>485</v>
      </c>
      <c r="B134" s="47" t="s">
        <v>486</v>
      </c>
      <c r="C134" s="39"/>
      <c r="D134" s="1">
        <v>283</v>
      </c>
    </row>
    <row r="135" spans="1:4" ht="15" customHeight="1" x14ac:dyDescent="0.25">
      <c r="A135" s="39" t="s">
        <v>487</v>
      </c>
      <c r="B135" s="47" t="s">
        <v>488</v>
      </c>
      <c r="C135" s="39" t="s">
        <v>267</v>
      </c>
      <c r="D135" s="1">
        <v>13</v>
      </c>
    </row>
    <row r="136" spans="1:4" ht="15" customHeight="1" x14ac:dyDescent="0.25">
      <c r="A136" s="39" t="s">
        <v>489</v>
      </c>
      <c r="B136" s="47" t="s">
        <v>490</v>
      </c>
      <c r="C136" s="39" t="s">
        <v>267</v>
      </c>
      <c r="D136" s="1">
        <v>14</v>
      </c>
    </row>
    <row r="137" spans="1:4" ht="15" customHeight="1" x14ac:dyDescent="0.25">
      <c r="A137" s="39" t="s">
        <v>491</v>
      </c>
      <c r="B137" s="47" t="s">
        <v>492</v>
      </c>
      <c r="C137" s="39" t="s">
        <v>267</v>
      </c>
      <c r="D137" s="1">
        <v>25</v>
      </c>
    </row>
    <row r="138" spans="1:4" ht="15" customHeight="1" x14ac:dyDescent="0.25">
      <c r="A138" s="39" t="s">
        <v>96</v>
      </c>
      <c r="B138" s="47" t="s">
        <v>493</v>
      </c>
      <c r="C138" s="39" t="s">
        <v>267</v>
      </c>
      <c r="D138" s="1">
        <v>26</v>
      </c>
    </row>
    <row r="139" spans="1:4" ht="15" customHeight="1" x14ac:dyDescent="0.25">
      <c r="A139" s="39" t="s">
        <v>494</v>
      </c>
      <c r="B139" s="40" t="s">
        <v>495</v>
      </c>
      <c r="C139" s="39" t="s">
        <v>267</v>
      </c>
      <c r="D139" s="1">
        <v>27</v>
      </c>
    </row>
    <row r="140" spans="1:4" ht="15" customHeight="1" x14ac:dyDescent="0.25">
      <c r="A140" s="39" t="s">
        <v>496</v>
      </c>
      <c r="B140" s="47" t="s">
        <v>497</v>
      </c>
      <c r="C140" s="39"/>
      <c r="D140" s="1">
        <v>28</v>
      </c>
    </row>
    <row r="141" spans="1:4" ht="15" customHeight="1" x14ac:dyDescent="0.25">
      <c r="A141" s="39" t="s">
        <v>498</v>
      </c>
      <c r="B141" s="47" t="s">
        <v>499</v>
      </c>
      <c r="C141" s="39"/>
      <c r="D141" s="1">
        <v>29</v>
      </c>
    </row>
    <row r="142" spans="1:4" ht="15" customHeight="1" x14ac:dyDescent="0.25">
      <c r="A142" s="39" t="s">
        <v>500</v>
      </c>
      <c r="B142" s="47" t="s">
        <v>501</v>
      </c>
      <c r="C142" s="39" t="s">
        <v>271</v>
      </c>
      <c r="D142" s="1">
        <v>30</v>
      </c>
    </row>
    <row r="143" spans="1:4" ht="15" customHeight="1" x14ac:dyDescent="0.25">
      <c r="A143" s="39" t="s">
        <v>502</v>
      </c>
      <c r="B143" s="47" t="s">
        <v>503</v>
      </c>
      <c r="C143" s="39"/>
      <c r="D143" s="1">
        <v>635</v>
      </c>
    </row>
    <row r="144" spans="1:4" ht="15" customHeight="1" x14ac:dyDescent="0.25">
      <c r="A144" s="39" t="s">
        <v>169</v>
      </c>
      <c r="B144" s="47" t="s">
        <v>504</v>
      </c>
      <c r="C144" s="39" t="s">
        <v>271</v>
      </c>
      <c r="D144" s="1">
        <v>404</v>
      </c>
    </row>
    <row r="145" spans="1:4" ht="15" customHeight="1" x14ac:dyDescent="0.25">
      <c r="A145" s="39" t="s">
        <v>160</v>
      </c>
      <c r="B145" s="47" t="s">
        <v>505</v>
      </c>
      <c r="C145" s="39" t="s">
        <v>271</v>
      </c>
      <c r="D145" s="48">
        <v>33</v>
      </c>
    </row>
    <row r="146" spans="1:4" ht="15" customHeight="1" x14ac:dyDescent="0.25">
      <c r="A146" s="39" t="s">
        <v>506</v>
      </c>
      <c r="B146" s="47" t="s">
        <v>507</v>
      </c>
      <c r="C146" s="39"/>
      <c r="D146" s="1">
        <v>35</v>
      </c>
    </row>
    <row r="147" spans="1:4" ht="15" customHeight="1" x14ac:dyDescent="0.25">
      <c r="A147" s="39" t="s">
        <v>508</v>
      </c>
      <c r="B147" s="40" t="s">
        <v>509</v>
      </c>
      <c r="C147" s="39"/>
      <c r="D147" s="1">
        <v>36</v>
      </c>
    </row>
    <row r="148" spans="1:4" ht="15" customHeight="1" x14ac:dyDescent="0.25">
      <c r="A148" s="39" t="s">
        <v>98</v>
      </c>
      <c r="B148" s="47" t="s">
        <v>510</v>
      </c>
      <c r="C148" s="39" t="s">
        <v>271</v>
      </c>
      <c r="D148" s="1">
        <v>37</v>
      </c>
    </row>
    <row r="149" spans="1:4" ht="15" customHeight="1" x14ac:dyDescent="0.25">
      <c r="A149" s="39" t="s">
        <v>511</v>
      </c>
      <c r="B149" s="47" t="s">
        <v>512</v>
      </c>
      <c r="C149" s="39" t="s">
        <v>267</v>
      </c>
      <c r="D149" s="1">
        <v>39</v>
      </c>
    </row>
    <row r="150" spans="1:4" ht="15" customHeight="1" x14ac:dyDescent="0.25">
      <c r="A150" s="39" t="s">
        <v>513</v>
      </c>
      <c r="B150" s="47" t="s">
        <v>514</v>
      </c>
      <c r="C150" s="39" t="s">
        <v>271</v>
      </c>
      <c r="D150" s="1">
        <v>356</v>
      </c>
    </row>
    <row r="151" spans="1:4" ht="15" customHeight="1" x14ac:dyDescent="0.25">
      <c r="A151" s="39" t="s">
        <v>515</v>
      </c>
      <c r="B151" s="40" t="s">
        <v>516</v>
      </c>
      <c r="C151" s="39" t="s">
        <v>267</v>
      </c>
      <c r="D151" s="1">
        <v>40</v>
      </c>
    </row>
    <row r="152" spans="1:4" ht="15" customHeight="1" x14ac:dyDescent="0.25">
      <c r="A152" s="39" t="s">
        <v>517</v>
      </c>
      <c r="B152" s="40" t="s">
        <v>518</v>
      </c>
      <c r="C152" s="39" t="s">
        <v>267</v>
      </c>
      <c r="D152" s="1">
        <v>41</v>
      </c>
    </row>
    <row r="153" spans="1:4" ht="15" customHeight="1" x14ac:dyDescent="0.25">
      <c r="A153" s="39" t="s">
        <v>519</v>
      </c>
      <c r="B153" s="40" t="s">
        <v>520</v>
      </c>
      <c r="C153" s="39" t="s">
        <v>267</v>
      </c>
      <c r="D153" s="1">
        <v>42</v>
      </c>
    </row>
    <row r="154" spans="1:4" ht="15" customHeight="1" x14ac:dyDescent="0.25">
      <c r="A154" s="39" t="s">
        <v>521</v>
      </c>
      <c r="B154" s="40" t="s">
        <v>522</v>
      </c>
      <c r="C154" s="39"/>
      <c r="D154" s="1">
        <v>44</v>
      </c>
    </row>
    <row r="155" spans="1:4" ht="15" customHeight="1" x14ac:dyDescent="0.25">
      <c r="A155" s="39" t="s">
        <v>99</v>
      </c>
      <c r="B155" s="47" t="s">
        <v>523</v>
      </c>
      <c r="C155" s="39"/>
      <c r="D155" s="1">
        <v>45</v>
      </c>
    </row>
    <row r="156" spans="1:4" ht="15" customHeight="1" x14ac:dyDescent="0.25">
      <c r="A156" s="39" t="s">
        <v>170</v>
      </c>
      <c r="B156" s="47" t="s">
        <v>524</v>
      </c>
      <c r="C156" s="39" t="s">
        <v>271</v>
      </c>
      <c r="D156" s="1">
        <v>405</v>
      </c>
    </row>
    <row r="157" spans="1:4" ht="15" customHeight="1" x14ac:dyDescent="0.25">
      <c r="A157" s="39" t="s">
        <v>88</v>
      </c>
      <c r="B157" s="47" t="s">
        <v>525</v>
      </c>
      <c r="C157" s="39" t="s">
        <v>271</v>
      </c>
      <c r="D157" s="1">
        <v>46</v>
      </c>
    </row>
    <row r="158" spans="1:4" ht="15" customHeight="1" x14ac:dyDescent="0.25">
      <c r="A158" s="39" t="s">
        <v>526</v>
      </c>
      <c r="B158" s="47" t="s">
        <v>527</v>
      </c>
      <c r="C158" s="39" t="s">
        <v>271</v>
      </c>
      <c r="D158" s="1">
        <v>47</v>
      </c>
    </row>
    <row r="159" spans="1:4" ht="15" customHeight="1" x14ac:dyDescent="0.25">
      <c r="A159" s="39" t="s">
        <v>92</v>
      </c>
      <c r="B159" s="47" t="s">
        <v>528</v>
      </c>
      <c r="C159" s="39" t="s">
        <v>271</v>
      </c>
      <c r="D159" s="1">
        <v>406</v>
      </c>
    </row>
    <row r="160" spans="1:4" ht="15" customHeight="1" x14ac:dyDescent="0.25">
      <c r="A160" s="39" t="s">
        <v>171</v>
      </c>
      <c r="B160" s="47" t="s">
        <v>529</v>
      </c>
      <c r="C160" s="39" t="s">
        <v>271</v>
      </c>
      <c r="D160" s="1">
        <v>407</v>
      </c>
    </row>
    <row r="161" spans="1:4" ht="15" customHeight="1" x14ac:dyDescent="0.25">
      <c r="A161" s="39" t="s">
        <v>530</v>
      </c>
      <c r="B161" s="47" t="s">
        <v>531</v>
      </c>
      <c r="C161" s="39"/>
      <c r="D161" s="1">
        <v>408</v>
      </c>
    </row>
    <row r="162" spans="1:4" ht="15" customHeight="1" x14ac:dyDescent="0.25">
      <c r="A162" s="39" t="s">
        <v>172</v>
      </c>
      <c r="B162" s="47" t="s">
        <v>532</v>
      </c>
      <c r="C162" s="39" t="s">
        <v>271</v>
      </c>
      <c r="D162" s="1">
        <v>409</v>
      </c>
    </row>
    <row r="163" spans="1:4" ht="15" customHeight="1" x14ac:dyDescent="0.25">
      <c r="A163" s="39" t="s">
        <v>173</v>
      </c>
      <c r="B163" s="47" t="s">
        <v>533</v>
      </c>
      <c r="C163" s="39" t="s">
        <v>271</v>
      </c>
      <c r="D163" s="1">
        <v>410</v>
      </c>
    </row>
    <row r="164" spans="1:4" ht="15" customHeight="1" x14ac:dyDescent="0.25">
      <c r="A164" s="39" t="s">
        <v>174</v>
      </c>
      <c r="B164" s="47" t="s">
        <v>534</v>
      </c>
      <c r="C164" s="39" t="s">
        <v>271</v>
      </c>
      <c r="D164" s="1">
        <v>411</v>
      </c>
    </row>
    <row r="165" spans="1:4" ht="15" customHeight="1" x14ac:dyDescent="0.25">
      <c r="A165" s="39" t="s">
        <v>175</v>
      </c>
      <c r="B165" s="47" t="s">
        <v>535</v>
      </c>
      <c r="C165" s="39" t="s">
        <v>271</v>
      </c>
      <c r="D165" s="1">
        <v>412</v>
      </c>
    </row>
    <row r="166" spans="1:4" ht="15" customHeight="1" x14ac:dyDescent="0.25">
      <c r="A166" s="39" t="s">
        <v>536</v>
      </c>
      <c r="B166" s="47" t="s">
        <v>537</v>
      </c>
      <c r="C166" s="39" t="s">
        <v>267</v>
      </c>
      <c r="D166" s="1">
        <v>52</v>
      </c>
    </row>
    <row r="167" spans="1:4" ht="15" customHeight="1" x14ac:dyDescent="0.25">
      <c r="A167" s="39" t="s">
        <v>538</v>
      </c>
      <c r="B167" s="47" t="s">
        <v>539</v>
      </c>
      <c r="C167" s="39" t="s">
        <v>271</v>
      </c>
      <c r="D167" s="1">
        <v>53</v>
      </c>
    </row>
    <row r="168" spans="1:4" ht="15" customHeight="1" x14ac:dyDescent="0.25">
      <c r="A168" s="39" t="s">
        <v>540</v>
      </c>
      <c r="B168" s="47" t="s">
        <v>541</v>
      </c>
      <c r="C168" s="39"/>
      <c r="D168" s="1">
        <v>54</v>
      </c>
    </row>
    <row r="169" spans="1:4" ht="15" customHeight="1" x14ac:dyDescent="0.25">
      <c r="A169" s="39" t="s">
        <v>542</v>
      </c>
      <c r="B169" s="47" t="s">
        <v>543</v>
      </c>
      <c r="C169" s="39" t="s">
        <v>267</v>
      </c>
      <c r="D169" s="1">
        <v>55</v>
      </c>
    </row>
    <row r="170" spans="1:4" ht="15" customHeight="1" x14ac:dyDescent="0.25">
      <c r="A170" s="39" t="s">
        <v>544</v>
      </c>
      <c r="B170" s="47" t="s">
        <v>545</v>
      </c>
      <c r="C170" s="39" t="s">
        <v>271</v>
      </c>
      <c r="D170" s="1">
        <v>56</v>
      </c>
    </row>
    <row r="171" spans="1:4" ht="15" customHeight="1" x14ac:dyDescent="0.25">
      <c r="A171" s="39" t="s">
        <v>546</v>
      </c>
      <c r="B171" s="40" t="s">
        <v>547</v>
      </c>
      <c r="C171" s="39"/>
      <c r="D171" s="1">
        <v>57</v>
      </c>
    </row>
    <row r="172" spans="1:4" ht="15" customHeight="1" x14ac:dyDescent="0.25">
      <c r="A172" s="39" t="s">
        <v>100</v>
      </c>
      <c r="B172" s="47" t="s">
        <v>548</v>
      </c>
      <c r="C172" s="39" t="s">
        <v>271</v>
      </c>
      <c r="D172" s="1">
        <v>58</v>
      </c>
    </row>
    <row r="173" spans="1:4" ht="15" customHeight="1" x14ac:dyDescent="0.25">
      <c r="A173" s="39" t="s">
        <v>549</v>
      </c>
      <c r="B173" s="40" t="s">
        <v>550</v>
      </c>
      <c r="C173" s="39" t="s">
        <v>267</v>
      </c>
      <c r="D173" s="1">
        <v>60</v>
      </c>
    </row>
    <row r="174" spans="1:4" ht="15" customHeight="1" x14ac:dyDescent="0.25">
      <c r="A174" s="39" t="s">
        <v>551</v>
      </c>
      <c r="B174" s="40" t="s">
        <v>552</v>
      </c>
      <c r="C174" s="39"/>
      <c r="D174" s="1">
        <v>61</v>
      </c>
    </row>
    <row r="175" spans="1:4" ht="15" customHeight="1" x14ac:dyDescent="0.25">
      <c r="A175" s="39" t="s">
        <v>553</v>
      </c>
      <c r="B175" s="40" t="s">
        <v>554</v>
      </c>
      <c r="C175" s="39"/>
      <c r="D175" s="1">
        <v>82</v>
      </c>
    </row>
    <row r="176" spans="1:4" ht="15" customHeight="1" x14ac:dyDescent="0.25">
      <c r="A176" s="39" t="s">
        <v>555</v>
      </c>
      <c r="B176" s="47" t="s">
        <v>556</v>
      </c>
      <c r="C176" s="39"/>
      <c r="D176" s="1">
        <v>284</v>
      </c>
    </row>
    <row r="177" spans="1:4" ht="15" customHeight="1" x14ac:dyDescent="0.25">
      <c r="A177" s="39" t="s">
        <v>557</v>
      </c>
      <c r="B177" s="47" t="s">
        <v>558</v>
      </c>
      <c r="C177" s="39" t="s">
        <v>271</v>
      </c>
      <c r="D177" s="1">
        <v>558</v>
      </c>
    </row>
    <row r="178" spans="1:4" ht="15" customHeight="1" x14ac:dyDescent="0.25">
      <c r="A178" s="39" t="s">
        <v>559</v>
      </c>
      <c r="B178" s="47" t="s">
        <v>560</v>
      </c>
      <c r="C178" s="39" t="s">
        <v>271</v>
      </c>
      <c r="D178" s="1">
        <v>62</v>
      </c>
    </row>
    <row r="179" spans="1:4" ht="15" customHeight="1" x14ac:dyDescent="0.25">
      <c r="A179" s="39" t="s">
        <v>561</v>
      </c>
      <c r="B179" s="47" t="s">
        <v>562</v>
      </c>
      <c r="C179" s="39" t="s">
        <v>271</v>
      </c>
      <c r="D179" s="1">
        <v>63</v>
      </c>
    </row>
    <row r="180" spans="1:4" ht="15" customHeight="1" x14ac:dyDescent="0.25">
      <c r="A180" s="39" t="s">
        <v>563</v>
      </c>
      <c r="B180" s="47" t="s">
        <v>564</v>
      </c>
      <c r="C180" s="39" t="s">
        <v>267</v>
      </c>
      <c r="D180" s="1">
        <v>65</v>
      </c>
    </row>
    <row r="181" spans="1:4" ht="15" customHeight="1" x14ac:dyDescent="0.25">
      <c r="A181" s="39" t="s">
        <v>131</v>
      </c>
      <c r="B181" s="47" t="s">
        <v>565</v>
      </c>
      <c r="C181" s="39" t="s">
        <v>271</v>
      </c>
      <c r="D181" s="1">
        <v>522</v>
      </c>
    </row>
    <row r="182" spans="1:4" ht="15" customHeight="1" x14ac:dyDescent="0.25">
      <c r="A182" s="39" t="s">
        <v>566</v>
      </c>
      <c r="B182" s="47" t="s">
        <v>567</v>
      </c>
      <c r="C182" s="39" t="s">
        <v>271</v>
      </c>
      <c r="D182" s="1">
        <v>64</v>
      </c>
    </row>
    <row r="183" spans="1:4" ht="15" customHeight="1" x14ac:dyDescent="0.25">
      <c r="A183" s="39" t="s">
        <v>568</v>
      </c>
      <c r="B183" s="47" t="s">
        <v>569</v>
      </c>
      <c r="C183" s="39"/>
      <c r="D183" s="1">
        <v>66</v>
      </c>
    </row>
    <row r="184" spans="1:4" ht="15" customHeight="1" x14ac:dyDescent="0.25">
      <c r="A184" s="39" t="s">
        <v>570</v>
      </c>
      <c r="B184" s="47" t="s">
        <v>571</v>
      </c>
      <c r="C184" s="39"/>
      <c r="D184" s="1">
        <v>68</v>
      </c>
    </row>
    <row r="185" spans="1:4" ht="15" customHeight="1" x14ac:dyDescent="0.25">
      <c r="A185" s="39" t="s">
        <v>572</v>
      </c>
      <c r="B185" s="40" t="s">
        <v>573</v>
      </c>
      <c r="C185" s="39" t="s">
        <v>267</v>
      </c>
      <c r="D185" s="1">
        <v>71</v>
      </c>
    </row>
    <row r="186" spans="1:4" ht="15" customHeight="1" x14ac:dyDescent="0.25">
      <c r="A186" s="39" t="s">
        <v>574</v>
      </c>
      <c r="B186" s="47" t="s">
        <v>575</v>
      </c>
      <c r="C186" s="39" t="s">
        <v>271</v>
      </c>
      <c r="D186" s="1">
        <v>72</v>
      </c>
    </row>
    <row r="187" spans="1:4" ht="15" customHeight="1" x14ac:dyDescent="0.25">
      <c r="A187" s="39" t="s">
        <v>132</v>
      </c>
      <c r="B187" s="47" t="s">
        <v>576</v>
      </c>
      <c r="C187" s="39" t="s">
        <v>271</v>
      </c>
      <c r="D187" s="1">
        <v>324</v>
      </c>
    </row>
    <row r="188" spans="1:4" ht="15" customHeight="1" x14ac:dyDescent="0.25">
      <c r="A188" s="39" t="s">
        <v>577</v>
      </c>
      <c r="B188" s="47" t="s">
        <v>578</v>
      </c>
      <c r="C188" s="39" t="s">
        <v>267</v>
      </c>
      <c r="D188" s="1">
        <v>77</v>
      </c>
    </row>
    <row r="189" spans="1:4" ht="15" customHeight="1" x14ac:dyDescent="0.25">
      <c r="A189" s="39" t="s">
        <v>133</v>
      </c>
      <c r="B189" s="47" t="s">
        <v>579</v>
      </c>
      <c r="C189" s="39"/>
      <c r="D189" s="1">
        <v>519</v>
      </c>
    </row>
    <row r="190" spans="1:4" ht="15" customHeight="1" x14ac:dyDescent="0.25">
      <c r="A190" s="39" t="s">
        <v>580</v>
      </c>
      <c r="B190" s="40" t="s">
        <v>581</v>
      </c>
      <c r="C190" s="39"/>
      <c r="D190" s="1">
        <v>81</v>
      </c>
    </row>
    <row r="191" spans="1:4" ht="15" customHeight="1" x14ac:dyDescent="0.25">
      <c r="A191" s="39" t="s">
        <v>582</v>
      </c>
      <c r="B191" s="40" t="s">
        <v>583</v>
      </c>
      <c r="C191" s="39" t="s">
        <v>267</v>
      </c>
      <c r="D191" s="1">
        <v>144</v>
      </c>
    </row>
    <row r="192" spans="1:4" ht="15" customHeight="1" x14ac:dyDescent="0.25">
      <c r="A192" s="39" t="s">
        <v>101</v>
      </c>
      <c r="B192" s="47" t="s">
        <v>584</v>
      </c>
      <c r="C192" s="39" t="s">
        <v>271</v>
      </c>
      <c r="D192" s="1">
        <v>83</v>
      </c>
    </row>
    <row r="193" spans="1:4" ht="15" customHeight="1" x14ac:dyDescent="0.25">
      <c r="A193" s="39" t="s">
        <v>585</v>
      </c>
      <c r="B193" s="47" t="s">
        <v>586</v>
      </c>
      <c r="C193" s="39" t="s">
        <v>271</v>
      </c>
      <c r="D193" s="1">
        <v>85</v>
      </c>
    </row>
    <row r="194" spans="1:4" ht="15" customHeight="1" x14ac:dyDescent="0.25">
      <c r="A194" s="39" t="s">
        <v>587</v>
      </c>
      <c r="B194" s="47" t="s">
        <v>588</v>
      </c>
      <c r="C194" s="39"/>
      <c r="D194" s="1">
        <v>86</v>
      </c>
    </row>
    <row r="195" spans="1:4" ht="15" customHeight="1" x14ac:dyDescent="0.25">
      <c r="A195" s="44" t="s">
        <v>589</v>
      </c>
      <c r="B195" s="47" t="s">
        <v>590</v>
      </c>
      <c r="C195" s="39"/>
      <c r="D195" s="1">
        <v>87</v>
      </c>
    </row>
    <row r="196" spans="1:4" ht="15" customHeight="1" x14ac:dyDescent="0.25">
      <c r="A196" s="39" t="s">
        <v>591</v>
      </c>
      <c r="B196" s="47" t="s">
        <v>592</v>
      </c>
      <c r="C196" s="39" t="s">
        <v>271</v>
      </c>
      <c r="D196" s="1">
        <v>88</v>
      </c>
    </row>
    <row r="197" spans="1:4" ht="15" customHeight="1" x14ac:dyDescent="0.25">
      <c r="A197" s="39" t="s">
        <v>593</v>
      </c>
      <c r="B197" s="47" t="s">
        <v>594</v>
      </c>
      <c r="C197" s="39" t="s">
        <v>271</v>
      </c>
      <c r="D197" s="1">
        <v>435</v>
      </c>
    </row>
    <row r="198" spans="1:4" ht="15" customHeight="1" x14ac:dyDescent="0.25">
      <c r="A198" s="39" t="s">
        <v>595</v>
      </c>
      <c r="B198" s="47" t="s">
        <v>596</v>
      </c>
      <c r="C198" s="39" t="s">
        <v>271</v>
      </c>
      <c r="D198" s="1">
        <v>413</v>
      </c>
    </row>
    <row r="199" spans="1:4" ht="15" customHeight="1" x14ac:dyDescent="0.25">
      <c r="A199" s="39">
        <v>89</v>
      </c>
      <c r="B199" s="47" t="s">
        <v>597</v>
      </c>
      <c r="C199" s="39"/>
      <c r="D199" s="1">
        <v>89</v>
      </c>
    </row>
    <row r="200" spans="1:4" ht="15" customHeight="1" x14ac:dyDescent="0.25">
      <c r="A200" s="39" t="s">
        <v>598</v>
      </c>
      <c r="B200" s="47" t="s">
        <v>599</v>
      </c>
      <c r="C200" s="39" t="s">
        <v>271</v>
      </c>
      <c r="D200" s="1">
        <v>90</v>
      </c>
    </row>
    <row r="201" spans="1:4" ht="15" customHeight="1" x14ac:dyDescent="0.25">
      <c r="A201" s="39" t="s">
        <v>134</v>
      </c>
      <c r="B201" s="47" t="s">
        <v>600</v>
      </c>
      <c r="C201" s="39" t="s">
        <v>271</v>
      </c>
      <c r="D201" s="1">
        <v>91</v>
      </c>
    </row>
    <row r="202" spans="1:4" ht="15" customHeight="1" x14ac:dyDescent="0.25">
      <c r="A202" s="39" t="s">
        <v>601</v>
      </c>
      <c r="B202" s="47" t="s">
        <v>602</v>
      </c>
      <c r="C202" s="39" t="s">
        <v>271</v>
      </c>
      <c r="D202" s="1">
        <v>92</v>
      </c>
    </row>
    <row r="203" spans="1:4" ht="15" customHeight="1" x14ac:dyDescent="0.25">
      <c r="A203" s="44" t="s">
        <v>603</v>
      </c>
      <c r="B203" s="47" t="s">
        <v>604</v>
      </c>
      <c r="C203" s="39"/>
      <c r="D203" s="1">
        <v>93</v>
      </c>
    </row>
    <row r="204" spans="1:4" ht="15" customHeight="1" x14ac:dyDescent="0.25">
      <c r="A204" s="39" t="s">
        <v>605</v>
      </c>
      <c r="B204" s="47" t="s">
        <v>606</v>
      </c>
      <c r="C204" s="39" t="s">
        <v>271</v>
      </c>
      <c r="D204" s="1">
        <v>94</v>
      </c>
    </row>
    <row r="205" spans="1:4" ht="15" customHeight="1" x14ac:dyDescent="0.25">
      <c r="A205" s="39">
        <v>351</v>
      </c>
      <c r="B205" s="47" t="s">
        <v>607</v>
      </c>
      <c r="C205" s="39" t="s">
        <v>271</v>
      </c>
      <c r="D205" s="1">
        <v>351</v>
      </c>
    </row>
    <row r="206" spans="1:4" ht="15" customHeight="1" x14ac:dyDescent="0.25">
      <c r="A206" s="39" t="s">
        <v>608</v>
      </c>
      <c r="B206" s="47" t="s">
        <v>609</v>
      </c>
      <c r="C206" s="39" t="s">
        <v>271</v>
      </c>
      <c r="D206" s="1">
        <v>95</v>
      </c>
    </row>
    <row r="207" spans="1:4" ht="15" customHeight="1" x14ac:dyDescent="0.25">
      <c r="A207" s="39" t="s">
        <v>610</v>
      </c>
      <c r="B207" s="40" t="s">
        <v>611</v>
      </c>
      <c r="C207" s="39" t="s">
        <v>267</v>
      </c>
      <c r="D207" s="1">
        <v>96</v>
      </c>
    </row>
    <row r="208" spans="1:4" ht="15" customHeight="1" x14ac:dyDescent="0.25">
      <c r="A208" s="39" t="s">
        <v>612</v>
      </c>
      <c r="B208" s="47" t="s">
        <v>613</v>
      </c>
      <c r="C208" s="39" t="s">
        <v>271</v>
      </c>
      <c r="D208" s="1">
        <v>97</v>
      </c>
    </row>
    <row r="209" spans="1:4" ht="15" customHeight="1" x14ac:dyDescent="0.25">
      <c r="A209" s="39" t="s">
        <v>614</v>
      </c>
      <c r="B209" s="40" t="s">
        <v>615</v>
      </c>
      <c r="C209" s="39" t="s">
        <v>267</v>
      </c>
      <c r="D209" s="1">
        <v>98</v>
      </c>
    </row>
    <row r="210" spans="1:4" ht="15" customHeight="1" x14ac:dyDescent="0.25">
      <c r="A210" s="39" t="s">
        <v>616</v>
      </c>
      <c r="B210" s="40" t="s">
        <v>617</v>
      </c>
      <c r="C210" s="39"/>
      <c r="D210" s="1">
        <v>99</v>
      </c>
    </row>
    <row r="211" spans="1:4" ht="15" customHeight="1" x14ac:dyDescent="0.25">
      <c r="A211" s="39" t="s">
        <v>618</v>
      </c>
      <c r="B211" s="47" t="s">
        <v>619</v>
      </c>
      <c r="C211" s="39" t="s">
        <v>267</v>
      </c>
      <c r="D211" s="1">
        <v>243</v>
      </c>
    </row>
    <row r="212" spans="1:4" ht="15" customHeight="1" x14ac:dyDescent="0.25">
      <c r="A212" s="39" t="s">
        <v>620</v>
      </c>
      <c r="B212" s="47" t="s">
        <v>621</v>
      </c>
      <c r="C212" s="39"/>
      <c r="D212" s="1">
        <v>100</v>
      </c>
    </row>
    <row r="213" spans="1:4" ht="15" customHeight="1" x14ac:dyDescent="0.25">
      <c r="A213" s="39" t="s">
        <v>135</v>
      </c>
      <c r="B213" s="47" t="s">
        <v>622</v>
      </c>
      <c r="C213" s="39" t="s">
        <v>271</v>
      </c>
      <c r="D213" s="1">
        <v>101</v>
      </c>
    </row>
    <row r="214" spans="1:4" ht="15" customHeight="1" x14ac:dyDescent="0.25">
      <c r="A214" s="39" t="s">
        <v>623</v>
      </c>
      <c r="B214" s="47" t="s">
        <v>624</v>
      </c>
      <c r="C214" s="39"/>
      <c r="D214" s="1">
        <v>102</v>
      </c>
    </row>
    <row r="215" spans="1:4" ht="15" customHeight="1" x14ac:dyDescent="0.25">
      <c r="A215" s="39" t="s">
        <v>625</v>
      </c>
      <c r="B215" s="47" t="s">
        <v>626</v>
      </c>
      <c r="C215" s="39" t="s">
        <v>271</v>
      </c>
      <c r="D215" s="1">
        <v>103</v>
      </c>
    </row>
    <row r="216" spans="1:4" ht="15" customHeight="1" x14ac:dyDescent="0.25">
      <c r="A216" s="39" t="s">
        <v>627</v>
      </c>
      <c r="B216" s="40" t="s">
        <v>628</v>
      </c>
      <c r="C216" s="39" t="s">
        <v>267</v>
      </c>
      <c r="D216" s="1">
        <v>105</v>
      </c>
    </row>
    <row r="217" spans="1:4" ht="15" customHeight="1" x14ac:dyDescent="0.25">
      <c r="A217" s="39" t="s">
        <v>136</v>
      </c>
      <c r="B217" s="47" t="s">
        <v>629</v>
      </c>
      <c r="C217" s="39" t="s">
        <v>271</v>
      </c>
      <c r="D217" s="1">
        <v>108</v>
      </c>
    </row>
    <row r="218" spans="1:4" ht="15" customHeight="1" x14ac:dyDescent="0.25">
      <c r="A218" s="39" t="s">
        <v>630</v>
      </c>
      <c r="B218" s="47" t="s">
        <v>631</v>
      </c>
      <c r="C218" s="39" t="s">
        <v>271</v>
      </c>
      <c r="D218" s="1">
        <v>114</v>
      </c>
    </row>
    <row r="219" spans="1:4" ht="15" customHeight="1" x14ac:dyDescent="0.25">
      <c r="A219" s="39" t="s">
        <v>632</v>
      </c>
      <c r="B219" s="47" t="s">
        <v>633</v>
      </c>
      <c r="C219" s="39"/>
      <c r="D219" s="1">
        <v>246</v>
      </c>
    </row>
    <row r="220" spans="1:4" ht="15" customHeight="1" x14ac:dyDescent="0.25">
      <c r="A220" s="39" t="s">
        <v>634</v>
      </c>
      <c r="B220" s="47" t="s">
        <v>635</v>
      </c>
      <c r="C220" s="39" t="s">
        <v>271</v>
      </c>
      <c r="D220" s="1">
        <v>230</v>
      </c>
    </row>
    <row r="221" spans="1:4" ht="15" customHeight="1" x14ac:dyDescent="0.25">
      <c r="A221" s="39" t="s">
        <v>137</v>
      </c>
      <c r="B221" s="47" t="s">
        <v>636</v>
      </c>
      <c r="C221" s="39" t="s">
        <v>271</v>
      </c>
      <c r="D221" s="1">
        <v>118</v>
      </c>
    </row>
    <row r="222" spans="1:4" ht="15" customHeight="1" x14ac:dyDescent="0.25">
      <c r="A222" s="39" t="s">
        <v>138</v>
      </c>
      <c r="B222" s="47" t="s">
        <v>637</v>
      </c>
      <c r="C222" s="39" t="s">
        <v>271</v>
      </c>
      <c r="D222" s="1">
        <v>325</v>
      </c>
    </row>
    <row r="223" spans="1:4" ht="15" customHeight="1" x14ac:dyDescent="0.25">
      <c r="A223" s="39" t="s">
        <v>638</v>
      </c>
      <c r="B223" s="47" t="s">
        <v>639</v>
      </c>
      <c r="C223" s="39" t="s">
        <v>271</v>
      </c>
      <c r="D223" s="1">
        <v>119</v>
      </c>
    </row>
    <row r="224" spans="1:4" ht="15" customHeight="1" x14ac:dyDescent="0.25">
      <c r="A224" s="39" t="s">
        <v>640</v>
      </c>
      <c r="B224" s="47" t="s">
        <v>641</v>
      </c>
      <c r="C224" s="39" t="s">
        <v>267</v>
      </c>
      <c r="D224" s="1">
        <v>130</v>
      </c>
    </row>
    <row r="225" spans="1:4" ht="15" customHeight="1" x14ac:dyDescent="0.25">
      <c r="A225" s="39" t="s">
        <v>642</v>
      </c>
      <c r="B225" s="47" t="s">
        <v>643</v>
      </c>
      <c r="C225" s="39" t="s">
        <v>271</v>
      </c>
      <c r="D225" s="1">
        <v>131</v>
      </c>
    </row>
    <row r="226" spans="1:4" ht="15" customHeight="1" x14ac:dyDescent="0.25">
      <c r="A226" s="39" t="s">
        <v>644</v>
      </c>
      <c r="B226" s="40" t="s">
        <v>645</v>
      </c>
      <c r="C226" s="39"/>
      <c r="D226" s="1">
        <v>132</v>
      </c>
    </row>
    <row r="227" spans="1:4" ht="15" customHeight="1" x14ac:dyDescent="0.25">
      <c r="A227" s="39" t="s">
        <v>646</v>
      </c>
      <c r="B227" s="40" t="s">
        <v>647</v>
      </c>
      <c r="C227" s="39"/>
      <c r="D227" s="1">
        <v>134</v>
      </c>
    </row>
    <row r="228" spans="1:4" ht="15" customHeight="1" x14ac:dyDescent="0.25">
      <c r="A228" s="39" t="s">
        <v>648</v>
      </c>
      <c r="B228" s="42" t="s">
        <v>649</v>
      </c>
      <c r="C228" s="39" t="s">
        <v>271</v>
      </c>
      <c r="D228" s="1">
        <v>140</v>
      </c>
    </row>
    <row r="229" spans="1:4" ht="15" customHeight="1" x14ac:dyDescent="0.25">
      <c r="A229" s="39" t="s">
        <v>102</v>
      </c>
      <c r="B229" s="42" t="s">
        <v>650</v>
      </c>
      <c r="C229" s="39" t="s">
        <v>271</v>
      </c>
      <c r="D229" s="1">
        <v>136</v>
      </c>
    </row>
    <row r="230" spans="1:4" ht="15" customHeight="1" x14ac:dyDescent="0.25">
      <c r="A230" s="39" t="s">
        <v>176</v>
      </c>
      <c r="B230" s="47" t="s">
        <v>651</v>
      </c>
      <c r="C230" s="39" t="s">
        <v>271</v>
      </c>
      <c r="D230" s="1">
        <v>414</v>
      </c>
    </row>
    <row r="231" spans="1:4" ht="15" customHeight="1" x14ac:dyDescent="0.25">
      <c r="A231" s="39" t="s">
        <v>652</v>
      </c>
      <c r="B231" s="40" t="s">
        <v>653</v>
      </c>
      <c r="C231" s="39" t="s">
        <v>267</v>
      </c>
      <c r="D231" s="1">
        <v>145</v>
      </c>
    </row>
    <row r="232" spans="1:4" ht="15" customHeight="1" x14ac:dyDescent="0.25">
      <c r="A232" s="39" t="s">
        <v>103</v>
      </c>
      <c r="B232" s="47" t="s">
        <v>654</v>
      </c>
      <c r="C232" s="39" t="s">
        <v>271</v>
      </c>
      <c r="D232" s="1">
        <v>146</v>
      </c>
    </row>
    <row r="233" spans="1:4" ht="15" customHeight="1" x14ac:dyDescent="0.25">
      <c r="A233" s="39">
        <v>148</v>
      </c>
      <c r="B233" s="47" t="s">
        <v>655</v>
      </c>
      <c r="C233" s="39" t="s">
        <v>271</v>
      </c>
      <c r="D233" s="1">
        <v>148</v>
      </c>
    </row>
    <row r="234" spans="1:4" ht="15" customHeight="1" x14ac:dyDescent="0.25">
      <c r="A234" s="39" t="s">
        <v>104</v>
      </c>
      <c r="B234" s="47" t="s">
        <v>656</v>
      </c>
      <c r="C234" s="39" t="s">
        <v>267</v>
      </c>
      <c r="D234" s="1">
        <v>149</v>
      </c>
    </row>
    <row r="235" spans="1:4" ht="15" customHeight="1" x14ac:dyDescent="0.25">
      <c r="A235" s="39">
        <v>150</v>
      </c>
      <c r="B235" s="47" t="s">
        <v>657</v>
      </c>
      <c r="C235" s="39"/>
      <c r="D235" s="1">
        <v>150</v>
      </c>
    </row>
    <row r="236" spans="1:4" ht="15" customHeight="1" x14ac:dyDescent="0.25">
      <c r="A236" s="39" t="s">
        <v>658</v>
      </c>
      <c r="B236" s="47" t="s">
        <v>659</v>
      </c>
      <c r="C236" s="39" t="s">
        <v>271</v>
      </c>
      <c r="D236" s="1">
        <v>152</v>
      </c>
    </row>
    <row r="237" spans="1:4" ht="15" customHeight="1" x14ac:dyDescent="0.25">
      <c r="A237" s="39" t="s">
        <v>139</v>
      </c>
      <c r="B237" s="47" t="s">
        <v>660</v>
      </c>
      <c r="C237" s="39"/>
      <c r="D237" s="1">
        <v>156</v>
      </c>
    </row>
    <row r="238" spans="1:4" ht="15" customHeight="1" x14ac:dyDescent="0.25">
      <c r="A238" s="39" t="s">
        <v>661</v>
      </c>
      <c r="B238" s="47" t="s">
        <v>662</v>
      </c>
      <c r="C238" s="39"/>
      <c r="D238" s="1">
        <v>158</v>
      </c>
    </row>
    <row r="239" spans="1:4" ht="15" customHeight="1" x14ac:dyDescent="0.25">
      <c r="A239" s="39" t="s">
        <v>663</v>
      </c>
      <c r="B239" s="47" t="s">
        <v>664</v>
      </c>
      <c r="C239" s="39" t="s">
        <v>267</v>
      </c>
      <c r="D239" s="1">
        <v>159</v>
      </c>
    </row>
    <row r="240" spans="1:4" ht="15" customHeight="1" x14ac:dyDescent="0.25">
      <c r="A240" s="39" t="s">
        <v>140</v>
      </c>
      <c r="B240" s="47" t="s">
        <v>665</v>
      </c>
      <c r="C240" s="39" t="s">
        <v>271</v>
      </c>
      <c r="D240" s="1">
        <v>161</v>
      </c>
    </row>
    <row r="241" spans="1:4" ht="15" customHeight="1" x14ac:dyDescent="0.25">
      <c r="A241" s="39" t="s">
        <v>666</v>
      </c>
      <c r="B241" s="47" t="s">
        <v>667</v>
      </c>
      <c r="C241" s="39"/>
      <c r="D241" s="1">
        <v>162</v>
      </c>
    </row>
    <row r="242" spans="1:4" ht="15" customHeight="1" x14ac:dyDescent="0.25">
      <c r="A242" s="39" t="s">
        <v>668</v>
      </c>
      <c r="B242" s="47" t="s">
        <v>669</v>
      </c>
      <c r="C242" s="39" t="s">
        <v>267</v>
      </c>
      <c r="D242" s="1">
        <v>163</v>
      </c>
    </row>
    <row r="243" spans="1:4" ht="15" customHeight="1" x14ac:dyDescent="0.25">
      <c r="A243" s="39" t="s">
        <v>670</v>
      </c>
      <c r="B243" s="47" t="s">
        <v>671</v>
      </c>
      <c r="C243" s="39" t="s">
        <v>267</v>
      </c>
      <c r="D243" s="1">
        <v>164</v>
      </c>
    </row>
    <row r="244" spans="1:4" ht="15" customHeight="1" x14ac:dyDescent="0.25">
      <c r="A244" s="39" t="s">
        <v>672</v>
      </c>
      <c r="B244" s="47" t="s">
        <v>673</v>
      </c>
      <c r="C244" s="39" t="s">
        <v>267</v>
      </c>
      <c r="D244" s="1">
        <v>415</v>
      </c>
    </row>
    <row r="245" spans="1:4" ht="15" customHeight="1" x14ac:dyDescent="0.25">
      <c r="A245" s="39" t="s">
        <v>674</v>
      </c>
      <c r="B245" s="40" t="s">
        <v>675</v>
      </c>
      <c r="C245" s="39" t="s">
        <v>267</v>
      </c>
      <c r="D245" s="1">
        <v>165</v>
      </c>
    </row>
    <row r="246" spans="1:4" ht="15" customHeight="1" x14ac:dyDescent="0.25">
      <c r="A246" s="39" t="s">
        <v>676</v>
      </c>
      <c r="B246" s="40" t="s">
        <v>677</v>
      </c>
      <c r="C246" s="39" t="s">
        <v>267</v>
      </c>
      <c r="D246" s="1">
        <v>166</v>
      </c>
    </row>
    <row r="247" spans="1:4" ht="15" customHeight="1" x14ac:dyDescent="0.25">
      <c r="A247" s="44" t="s">
        <v>678</v>
      </c>
      <c r="B247" s="40" t="s">
        <v>679</v>
      </c>
      <c r="C247" s="39"/>
      <c r="D247" s="1">
        <v>167</v>
      </c>
    </row>
    <row r="248" spans="1:4" ht="15" customHeight="1" x14ac:dyDescent="0.25">
      <c r="A248" s="44" t="s">
        <v>680</v>
      </c>
      <c r="B248" s="40" t="s">
        <v>681</v>
      </c>
      <c r="C248" s="39" t="s">
        <v>267</v>
      </c>
      <c r="D248" s="1">
        <v>168</v>
      </c>
    </row>
    <row r="249" spans="1:4" ht="15" customHeight="1" x14ac:dyDescent="0.25">
      <c r="A249" s="39" t="s">
        <v>682</v>
      </c>
      <c r="B249" s="40" t="s">
        <v>683</v>
      </c>
      <c r="C249" s="39" t="s">
        <v>267</v>
      </c>
      <c r="D249" s="1">
        <v>169</v>
      </c>
    </row>
    <row r="250" spans="1:4" ht="15" customHeight="1" x14ac:dyDescent="0.25">
      <c r="A250" s="43" t="s">
        <v>684</v>
      </c>
      <c r="B250" s="40" t="s">
        <v>685</v>
      </c>
      <c r="C250" s="39" t="s">
        <v>271</v>
      </c>
      <c r="D250" s="1">
        <v>172</v>
      </c>
    </row>
    <row r="251" spans="1:4" ht="15" customHeight="1" x14ac:dyDescent="0.25">
      <c r="A251" s="39" t="s">
        <v>686</v>
      </c>
      <c r="B251" s="40" t="s">
        <v>687</v>
      </c>
      <c r="C251" s="39"/>
      <c r="D251" s="1">
        <v>175</v>
      </c>
    </row>
    <row r="252" spans="1:4" ht="15" customHeight="1" x14ac:dyDescent="0.25">
      <c r="A252" s="39" t="s">
        <v>688</v>
      </c>
      <c r="B252" s="40" t="s">
        <v>689</v>
      </c>
      <c r="C252" s="39"/>
      <c r="D252" s="1">
        <v>186</v>
      </c>
    </row>
    <row r="253" spans="1:4" ht="15" customHeight="1" x14ac:dyDescent="0.25">
      <c r="A253" s="39" t="s">
        <v>690</v>
      </c>
      <c r="B253" s="47" t="s">
        <v>691</v>
      </c>
      <c r="C253" s="39" t="s">
        <v>271</v>
      </c>
      <c r="D253" s="1">
        <v>185</v>
      </c>
    </row>
    <row r="254" spans="1:4" ht="15" customHeight="1" x14ac:dyDescent="0.25">
      <c r="A254" s="39" t="s">
        <v>692</v>
      </c>
      <c r="B254" s="47" t="s">
        <v>693</v>
      </c>
      <c r="C254" s="39" t="s">
        <v>271</v>
      </c>
      <c r="D254" s="1">
        <v>416</v>
      </c>
    </row>
    <row r="255" spans="1:4" ht="15" customHeight="1" x14ac:dyDescent="0.25">
      <c r="A255" s="39" t="s">
        <v>694</v>
      </c>
      <c r="B255" s="47" t="s">
        <v>695</v>
      </c>
      <c r="C255" s="39" t="s">
        <v>271</v>
      </c>
      <c r="D255" s="1">
        <v>419</v>
      </c>
    </row>
    <row r="256" spans="1:4" ht="15" customHeight="1" x14ac:dyDescent="0.25">
      <c r="A256" s="39" t="s">
        <v>696</v>
      </c>
      <c r="B256" s="47" t="s">
        <v>697</v>
      </c>
      <c r="C256" s="39" t="s">
        <v>271</v>
      </c>
      <c r="D256" s="1">
        <v>417</v>
      </c>
    </row>
    <row r="257" spans="1:4" ht="15" customHeight="1" x14ac:dyDescent="0.25">
      <c r="A257" s="39" t="s">
        <v>698</v>
      </c>
      <c r="B257" s="41" t="s">
        <v>699</v>
      </c>
      <c r="C257" s="39"/>
      <c r="D257" s="1">
        <v>187</v>
      </c>
    </row>
    <row r="258" spans="1:4" ht="15" customHeight="1" x14ac:dyDescent="0.25">
      <c r="A258" s="39" t="s">
        <v>700</v>
      </c>
      <c r="B258" s="47" t="s">
        <v>701</v>
      </c>
      <c r="C258" s="39" t="s">
        <v>271</v>
      </c>
      <c r="D258" s="1">
        <v>420</v>
      </c>
    </row>
    <row r="259" spans="1:4" ht="15" customHeight="1" x14ac:dyDescent="0.25">
      <c r="A259" s="39" t="s">
        <v>702</v>
      </c>
      <c r="B259" s="47" t="s">
        <v>703</v>
      </c>
      <c r="C259" s="39" t="s">
        <v>271</v>
      </c>
      <c r="D259" s="1">
        <v>421</v>
      </c>
    </row>
    <row r="260" spans="1:4" ht="15" customHeight="1" x14ac:dyDescent="0.25">
      <c r="A260" s="39" t="s">
        <v>704</v>
      </c>
      <c r="B260" s="47" t="s">
        <v>705</v>
      </c>
      <c r="C260" s="39" t="s">
        <v>271</v>
      </c>
      <c r="D260" s="1">
        <v>422</v>
      </c>
    </row>
    <row r="261" spans="1:4" ht="15" customHeight="1" x14ac:dyDescent="0.25">
      <c r="A261" s="39" t="s">
        <v>706</v>
      </c>
      <c r="B261" s="47" t="s">
        <v>707</v>
      </c>
      <c r="C261" s="39" t="s">
        <v>271</v>
      </c>
      <c r="D261" s="1">
        <v>423</v>
      </c>
    </row>
    <row r="262" spans="1:4" ht="15" customHeight="1" x14ac:dyDescent="0.25">
      <c r="A262" s="39" t="s">
        <v>708</v>
      </c>
      <c r="B262" s="47" t="s">
        <v>709</v>
      </c>
      <c r="C262" s="39" t="s">
        <v>271</v>
      </c>
      <c r="D262" s="1">
        <v>188</v>
      </c>
    </row>
    <row r="263" spans="1:4" ht="15" customHeight="1" x14ac:dyDescent="0.25">
      <c r="A263" s="39" t="s">
        <v>710</v>
      </c>
      <c r="B263" s="40" t="s">
        <v>711</v>
      </c>
      <c r="C263" s="39" t="s">
        <v>267</v>
      </c>
      <c r="D263" s="1">
        <v>189</v>
      </c>
    </row>
    <row r="264" spans="1:4" ht="15" customHeight="1" x14ac:dyDescent="0.25">
      <c r="A264" s="39" t="s">
        <v>141</v>
      </c>
      <c r="B264" s="47" t="s">
        <v>712</v>
      </c>
      <c r="C264" s="39" t="s">
        <v>271</v>
      </c>
      <c r="D264" s="1">
        <v>520</v>
      </c>
    </row>
    <row r="265" spans="1:4" ht="15" customHeight="1" x14ac:dyDescent="0.25">
      <c r="A265" s="39" t="s">
        <v>713</v>
      </c>
      <c r="B265" s="47" t="s">
        <v>714</v>
      </c>
      <c r="C265" s="39"/>
      <c r="D265" s="1">
        <v>247</v>
      </c>
    </row>
    <row r="266" spans="1:4" ht="15" customHeight="1" x14ac:dyDescent="0.25">
      <c r="A266" s="39" t="s">
        <v>715</v>
      </c>
      <c r="B266" s="47" t="s">
        <v>716</v>
      </c>
      <c r="C266" s="39"/>
      <c r="D266" s="1">
        <v>248</v>
      </c>
    </row>
    <row r="267" spans="1:4" ht="15" customHeight="1" x14ac:dyDescent="0.25">
      <c r="A267" s="39" t="s">
        <v>142</v>
      </c>
      <c r="B267" s="47" t="s">
        <v>717</v>
      </c>
      <c r="C267" s="39" t="s">
        <v>271</v>
      </c>
      <c r="D267" s="1">
        <v>328</v>
      </c>
    </row>
    <row r="268" spans="1:4" ht="15" customHeight="1" x14ac:dyDescent="0.25">
      <c r="A268" s="39" t="s">
        <v>718</v>
      </c>
      <c r="B268" s="47" t="s">
        <v>719</v>
      </c>
      <c r="C268" s="39" t="s">
        <v>271</v>
      </c>
      <c r="D268" s="1">
        <v>194</v>
      </c>
    </row>
    <row r="269" spans="1:4" ht="15" customHeight="1" x14ac:dyDescent="0.25">
      <c r="A269" s="39" t="s">
        <v>720</v>
      </c>
      <c r="B269" s="47" t="s">
        <v>721</v>
      </c>
      <c r="C269" s="39" t="s">
        <v>271</v>
      </c>
      <c r="D269" s="1">
        <v>197</v>
      </c>
    </row>
    <row r="270" spans="1:4" ht="15" customHeight="1" x14ac:dyDescent="0.25">
      <c r="A270" s="39" t="s">
        <v>722</v>
      </c>
      <c r="B270" s="47" t="s">
        <v>723</v>
      </c>
      <c r="C270" s="39" t="s">
        <v>267</v>
      </c>
      <c r="D270" s="1">
        <v>198</v>
      </c>
    </row>
    <row r="271" spans="1:4" ht="15" customHeight="1" x14ac:dyDescent="0.25">
      <c r="A271" s="39" t="s">
        <v>724</v>
      </c>
      <c r="B271" s="42" t="s">
        <v>725</v>
      </c>
      <c r="C271" s="39"/>
      <c r="D271" s="1">
        <v>521</v>
      </c>
    </row>
    <row r="272" spans="1:4" ht="15" customHeight="1" x14ac:dyDescent="0.25">
      <c r="A272" s="39" t="s">
        <v>726</v>
      </c>
      <c r="B272" s="40" t="s">
        <v>727</v>
      </c>
      <c r="C272" s="39"/>
      <c r="D272" s="1">
        <v>199</v>
      </c>
    </row>
    <row r="273" spans="1:4" ht="15" customHeight="1" x14ac:dyDescent="0.25">
      <c r="A273" s="39">
        <v>200</v>
      </c>
      <c r="B273" s="40" t="s">
        <v>728</v>
      </c>
      <c r="C273" s="39" t="s">
        <v>267</v>
      </c>
      <c r="D273" s="1">
        <v>200</v>
      </c>
    </row>
    <row r="274" spans="1:4" ht="15" customHeight="1" x14ac:dyDescent="0.25">
      <c r="A274" s="39" t="s">
        <v>729</v>
      </c>
      <c r="B274" s="47" t="s">
        <v>730</v>
      </c>
      <c r="C274" s="39" t="s">
        <v>271</v>
      </c>
      <c r="D274" s="1">
        <v>201</v>
      </c>
    </row>
    <row r="275" spans="1:4" ht="15" customHeight="1" x14ac:dyDescent="0.25">
      <c r="A275" s="39" t="s">
        <v>731</v>
      </c>
      <c r="B275" s="47" t="s">
        <v>732</v>
      </c>
      <c r="C275" s="39" t="s">
        <v>271</v>
      </c>
      <c r="D275" s="1">
        <v>202</v>
      </c>
    </row>
    <row r="276" spans="1:4" ht="15" customHeight="1" x14ac:dyDescent="0.25">
      <c r="A276" s="39" t="s">
        <v>733</v>
      </c>
      <c r="B276" s="47" t="s">
        <v>734</v>
      </c>
      <c r="C276" s="39"/>
      <c r="D276" s="1">
        <v>258</v>
      </c>
    </row>
    <row r="277" spans="1:4" ht="15" customHeight="1" x14ac:dyDescent="0.25">
      <c r="A277" s="39" t="s">
        <v>735</v>
      </c>
      <c r="B277" s="47" t="s">
        <v>736</v>
      </c>
      <c r="C277" s="39" t="s">
        <v>271</v>
      </c>
      <c r="D277" s="1">
        <v>259</v>
      </c>
    </row>
    <row r="278" spans="1:4" ht="15" customHeight="1" x14ac:dyDescent="0.25">
      <c r="A278" s="39" t="s">
        <v>737</v>
      </c>
      <c r="B278" s="47" t="s">
        <v>738</v>
      </c>
      <c r="C278" s="39" t="s">
        <v>271</v>
      </c>
      <c r="D278" s="1">
        <v>260</v>
      </c>
    </row>
    <row r="279" spans="1:4" ht="15" customHeight="1" x14ac:dyDescent="0.25">
      <c r="A279" s="39" t="s">
        <v>739</v>
      </c>
      <c r="B279" s="47" t="s">
        <v>740</v>
      </c>
      <c r="C279" s="39" t="s">
        <v>271</v>
      </c>
      <c r="D279" s="1">
        <v>261</v>
      </c>
    </row>
    <row r="280" spans="1:4" ht="15" customHeight="1" x14ac:dyDescent="0.25">
      <c r="A280" s="39" t="s">
        <v>741</v>
      </c>
      <c r="B280" s="47" t="s">
        <v>742</v>
      </c>
      <c r="C280" s="39" t="s">
        <v>271</v>
      </c>
      <c r="D280" s="1">
        <v>262</v>
      </c>
    </row>
    <row r="281" spans="1:4" ht="15" customHeight="1" x14ac:dyDescent="0.25">
      <c r="A281" s="39" t="s">
        <v>743</v>
      </c>
      <c r="B281" s="40" t="s">
        <v>744</v>
      </c>
      <c r="C281" s="39" t="s">
        <v>267</v>
      </c>
      <c r="D281" s="1">
        <v>320</v>
      </c>
    </row>
    <row r="282" spans="1:4" ht="15" customHeight="1" x14ac:dyDescent="0.25">
      <c r="A282" s="39" t="s">
        <v>143</v>
      </c>
      <c r="B282" s="42" t="s">
        <v>745</v>
      </c>
      <c r="C282" s="39" t="s">
        <v>267</v>
      </c>
      <c r="D282" s="1">
        <v>523</v>
      </c>
    </row>
    <row r="283" spans="1:4" ht="15" customHeight="1" x14ac:dyDescent="0.25">
      <c r="A283" s="39" t="s">
        <v>746</v>
      </c>
      <c r="B283" s="40" t="s">
        <v>747</v>
      </c>
      <c r="C283" s="39"/>
      <c r="D283" s="1">
        <v>204</v>
      </c>
    </row>
    <row r="284" spans="1:4" ht="15" customHeight="1" x14ac:dyDescent="0.25">
      <c r="A284" s="39" t="s">
        <v>748</v>
      </c>
      <c r="B284" s="40" t="s">
        <v>749</v>
      </c>
      <c r="C284" s="39"/>
      <c r="D284" s="1">
        <v>205</v>
      </c>
    </row>
    <row r="285" spans="1:4" ht="15" customHeight="1" x14ac:dyDescent="0.25">
      <c r="A285" s="39" t="s">
        <v>750</v>
      </c>
      <c r="B285" s="47" t="s">
        <v>751</v>
      </c>
      <c r="C285" s="39" t="s">
        <v>271</v>
      </c>
      <c r="D285" s="1">
        <v>210</v>
      </c>
    </row>
    <row r="286" spans="1:4" ht="15" customHeight="1" x14ac:dyDescent="0.25">
      <c r="A286" s="39" t="s">
        <v>752</v>
      </c>
      <c r="B286" s="47" t="s">
        <v>753</v>
      </c>
      <c r="C286" s="39" t="s">
        <v>271</v>
      </c>
      <c r="D286" s="1">
        <v>211</v>
      </c>
    </row>
    <row r="287" spans="1:4" ht="15" customHeight="1" x14ac:dyDescent="0.25">
      <c r="A287" s="39" t="s">
        <v>754</v>
      </c>
      <c r="B287" s="47" t="s">
        <v>755</v>
      </c>
      <c r="C287" s="39" t="s">
        <v>271</v>
      </c>
      <c r="D287" s="1">
        <v>524</v>
      </c>
    </row>
    <row r="288" spans="1:4" ht="15" customHeight="1" x14ac:dyDescent="0.25">
      <c r="A288" s="39" t="s">
        <v>756</v>
      </c>
      <c r="B288" s="47" t="s">
        <v>757</v>
      </c>
      <c r="C288" s="39" t="s">
        <v>271</v>
      </c>
      <c r="D288" s="1">
        <v>213</v>
      </c>
    </row>
    <row r="289" spans="1:4" ht="15" customHeight="1" x14ac:dyDescent="0.25">
      <c r="A289" s="39" t="s">
        <v>758</v>
      </c>
      <c r="B289" s="47" t="s">
        <v>759</v>
      </c>
      <c r="C289" s="39" t="s">
        <v>267</v>
      </c>
      <c r="D289" s="1">
        <v>319</v>
      </c>
    </row>
    <row r="290" spans="1:4" ht="15" customHeight="1" x14ac:dyDescent="0.25">
      <c r="A290" s="39" t="s">
        <v>760</v>
      </c>
      <c r="B290" s="40" t="s">
        <v>761</v>
      </c>
      <c r="C290" s="39" t="s">
        <v>267</v>
      </c>
      <c r="D290" s="1">
        <v>214</v>
      </c>
    </row>
    <row r="291" spans="1:4" ht="15" customHeight="1" x14ac:dyDescent="0.25">
      <c r="A291" s="39" t="s">
        <v>762</v>
      </c>
      <c r="B291" s="47" t="s">
        <v>763</v>
      </c>
      <c r="C291" s="39" t="s">
        <v>267</v>
      </c>
      <c r="D291" s="1">
        <v>221</v>
      </c>
    </row>
    <row r="292" spans="1:4" ht="15" customHeight="1" x14ac:dyDescent="0.25">
      <c r="A292" s="39" t="s">
        <v>764</v>
      </c>
      <c r="B292" s="47" t="s">
        <v>765</v>
      </c>
      <c r="C292" s="39" t="s">
        <v>267</v>
      </c>
      <c r="D292" s="1">
        <v>263</v>
      </c>
    </row>
    <row r="293" spans="1:4" ht="15" customHeight="1" x14ac:dyDescent="0.25">
      <c r="A293" s="39" t="s">
        <v>766</v>
      </c>
      <c r="B293" s="47" t="s">
        <v>767</v>
      </c>
      <c r="C293" s="39" t="s">
        <v>267</v>
      </c>
      <c r="D293" s="1">
        <v>264</v>
      </c>
    </row>
    <row r="294" spans="1:4" ht="15" customHeight="1" x14ac:dyDescent="0.25">
      <c r="A294" s="39" t="s">
        <v>768</v>
      </c>
      <c r="B294" s="47" t="s">
        <v>769</v>
      </c>
      <c r="C294" s="39" t="s">
        <v>267</v>
      </c>
      <c r="D294" s="1">
        <v>49</v>
      </c>
    </row>
    <row r="295" spans="1:4" ht="15" customHeight="1" x14ac:dyDescent="0.25">
      <c r="A295" s="39" t="s">
        <v>770</v>
      </c>
      <c r="B295" s="47" t="s">
        <v>771</v>
      </c>
      <c r="C295" s="39" t="s">
        <v>267</v>
      </c>
      <c r="D295" s="1">
        <v>50</v>
      </c>
    </row>
    <row r="296" spans="1:4" ht="15" customHeight="1" x14ac:dyDescent="0.25">
      <c r="A296" s="39" t="s">
        <v>772</v>
      </c>
      <c r="B296" s="47" t="s">
        <v>773</v>
      </c>
      <c r="C296" s="39"/>
      <c r="D296" s="1">
        <v>51</v>
      </c>
    </row>
    <row r="297" spans="1:4" ht="15" customHeight="1" x14ac:dyDescent="0.25">
      <c r="A297" s="39" t="s">
        <v>774</v>
      </c>
      <c r="B297" s="40" t="s">
        <v>775</v>
      </c>
      <c r="C297" s="39" t="s">
        <v>267</v>
      </c>
      <c r="D297" s="1">
        <v>223</v>
      </c>
    </row>
    <row r="298" spans="1:4" ht="15" customHeight="1" x14ac:dyDescent="0.25">
      <c r="A298" s="39" t="s">
        <v>776</v>
      </c>
      <c r="B298" s="40" t="s">
        <v>777</v>
      </c>
      <c r="C298" s="39" t="s">
        <v>267</v>
      </c>
      <c r="D298" s="1">
        <v>224</v>
      </c>
    </row>
    <row r="299" spans="1:4" ht="15" customHeight="1" x14ac:dyDescent="0.25">
      <c r="A299" s="39" t="s">
        <v>778</v>
      </c>
      <c r="B299" s="47" t="s">
        <v>779</v>
      </c>
      <c r="C299" s="39" t="s">
        <v>271</v>
      </c>
      <c r="D299" s="1">
        <v>225</v>
      </c>
    </row>
    <row r="300" spans="1:4" ht="15" customHeight="1" x14ac:dyDescent="0.25">
      <c r="A300" s="39">
        <v>227</v>
      </c>
      <c r="B300" s="47" t="s">
        <v>780</v>
      </c>
      <c r="C300" s="39"/>
      <c r="D300" s="1">
        <v>227</v>
      </c>
    </row>
    <row r="301" spans="1:4" ht="15" customHeight="1" x14ac:dyDescent="0.25">
      <c r="A301" s="39" t="s">
        <v>781</v>
      </c>
      <c r="B301" s="47" t="s">
        <v>782</v>
      </c>
      <c r="C301" s="39" t="s">
        <v>267</v>
      </c>
      <c r="D301" s="1">
        <v>357</v>
      </c>
    </row>
    <row r="302" spans="1:4" ht="15" customHeight="1" x14ac:dyDescent="0.25">
      <c r="A302" s="39" t="s">
        <v>783</v>
      </c>
      <c r="B302" s="47" t="s">
        <v>784</v>
      </c>
      <c r="C302" s="39" t="s">
        <v>271</v>
      </c>
      <c r="D302" s="1">
        <v>228</v>
      </c>
    </row>
    <row r="303" spans="1:4" ht="15" customHeight="1" x14ac:dyDescent="0.25">
      <c r="A303" s="39" t="s">
        <v>105</v>
      </c>
      <c r="B303" s="47" t="s">
        <v>785</v>
      </c>
      <c r="C303" s="39" t="s">
        <v>271</v>
      </c>
      <c r="D303" s="1">
        <v>229</v>
      </c>
    </row>
    <row r="304" spans="1:4" ht="15" customHeight="1" x14ac:dyDescent="0.25">
      <c r="A304" s="39" t="s">
        <v>786</v>
      </c>
      <c r="B304" s="47" t="s">
        <v>787</v>
      </c>
      <c r="C304" s="39"/>
      <c r="D304" s="1">
        <v>231</v>
      </c>
    </row>
    <row r="305" spans="1:4" ht="15" customHeight="1" x14ac:dyDescent="0.25">
      <c r="A305" s="39" t="s">
        <v>788</v>
      </c>
      <c r="B305" s="47" t="s">
        <v>789</v>
      </c>
      <c r="C305" s="39" t="s">
        <v>271</v>
      </c>
      <c r="D305" s="1">
        <v>232</v>
      </c>
    </row>
    <row r="306" spans="1:4" ht="15" customHeight="1" x14ac:dyDescent="0.25">
      <c r="A306" s="39" t="s">
        <v>144</v>
      </c>
      <c r="B306" s="47" t="s">
        <v>790</v>
      </c>
      <c r="C306" s="39" t="s">
        <v>271</v>
      </c>
      <c r="D306" s="1">
        <v>233</v>
      </c>
    </row>
    <row r="307" spans="1:4" ht="15" customHeight="1" x14ac:dyDescent="0.25">
      <c r="A307" s="39" t="s">
        <v>791</v>
      </c>
      <c r="B307" s="47" t="s">
        <v>792</v>
      </c>
      <c r="C307" s="39" t="s">
        <v>271</v>
      </c>
      <c r="D307" s="1">
        <v>234</v>
      </c>
    </row>
    <row r="308" spans="1:4" ht="15" customHeight="1" x14ac:dyDescent="0.25">
      <c r="A308" s="39" t="s">
        <v>793</v>
      </c>
      <c r="B308" s="47" t="s">
        <v>794</v>
      </c>
      <c r="C308" s="39" t="s">
        <v>271</v>
      </c>
      <c r="D308" s="1">
        <v>265</v>
      </c>
    </row>
    <row r="309" spans="1:4" ht="15" customHeight="1" x14ac:dyDescent="0.25">
      <c r="A309" s="39" t="s">
        <v>795</v>
      </c>
      <c r="B309" s="47" t="s">
        <v>796</v>
      </c>
      <c r="C309" s="39" t="s">
        <v>271</v>
      </c>
      <c r="D309" s="1">
        <v>266</v>
      </c>
    </row>
    <row r="310" spans="1:4" ht="15" customHeight="1" x14ac:dyDescent="0.25">
      <c r="A310" s="39" t="s">
        <v>797</v>
      </c>
      <c r="B310" s="47" t="s">
        <v>798</v>
      </c>
      <c r="C310" s="39"/>
      <c r="D310" s="1">
        <v>267</v>
      </c>
    </row>
    <row r="311" spans="1:4" ht="15" customHeight="1" x14ac:dyDescent="0.25">
      <c r="A311" s="39" t="s">
        <v>799</v>
      </c>
      <c r="B311" s="47" t="s">
        <v>800</v>
      </c>
      <c r="C311" s="39" t="s">
        <v>271</v>
      </c>
      <c r="D311" s="1">
        <v>268</v>
      </c>
    </row>
    <row r="312" spans="1:4" ht="15" customHeight="1" x14ac:dyDescent="0.25">
      <c r="A312" s="39" t="s">
        <v>801</v>
      </c>
      <c r="B312" s="47" t="s">
        <v>802</v>
      </c>
      <c r="C312" s="39" t="s">
        <v>271</v>
      </c>
      <c r="D312" s="1">
        <v>269</v>
      </c>
    </row>
    <row r="313" spans="1:4" ht="15" customHeight="1" x14ac:dyDescent="0.25">
      <c r="A313" s="39" t="s">
        <v>803</v>
      </c>
      <c r="B313" s="47" t="s">
        <v>804</v>
      </c>
      <c r="C313" s="39" t="s">
        <v>271</v>
      </c>
      <c r="D313" s="1">
        <v>270</v>
      </c>
    </row>
    <row r="314" spans="1:4" ht="15" customHeight="1" x14ac:dyDescent="0.25">
      <c r="A314" s="39" t="s">
        <v>805</v>
      </c>
      <c r="B314" s="47" t="s">
        <v>806</v>
      </c>
      <c r="C314" s="39" t="s">
        <v>271</v>
      </c>
      <c r="D314" s="1">
        <v>271</v>
      </c>
    </row>
    <row r="315" spans="1:4" ht="15" customHeight="1" x14ac:dyDescent="0.25">
      <c r="A315" s="39" t="s">
        <v>807</v>
      </c>
      <c r="B315" s="47" t="s">
        <v>808</v>
      </c>
      <c r="C315" s="39" t="s">
        <v>271</v>
      </c>
      <c r="D315" s="1">
        <v>272</v>
      </c>
    </row>
    <row r="316" spans="1:4" ht="15" customHeight="1" x14ac:dyDescent="0.25">
      <c r="A316" s="39" t="s">
        <v>259</v>
      </c>
      <c r="B316" s="47" t="s">
        <v>809</v>
      </c>
      <c r="C316" s="39" t="s">
        <v>271</v>
      </c>
      <c r="D316" s="1">
        <v>236</v>
      </c>
    </row>
    <row r="317" spans="1:4" ht="15" customHeight="1" x14ac:dyDescent="0.25">
      <c r="A317" s="39" t="s">
        <v>810</v>
      </c>
      <c r="B317" s="47" t="s">
        <v>811</v>
      </c>
      <c r="C317" s="39" t="s">
        <v>271</v>
      </c>
      <c r="D317" s="1">
        <v>237</v>
      </c>
    </row>
    <row r="318" spans="1:4" ht="15" customHeight="1" x14ac:dyDescent="0.25">
      <c r="A318" s="39" t="s">
        <v>812</v>
      </c>
      <c r="B318" s="47" t="s">
        <v>813</v>
      </c>
      <c r="C318" s="39" t="s">
        <v>271</v>
      </c>
      <c r="D318" s="1">
        <v>235</v>
      </c>
    </row>
    <row r="319" spans="1:4" ht="15" customHeight="1" x14ac:dyDescent="0.25">
      <c r="A319" s="39" t="s">
        <v>814</v>
      </c>
      <c r="B319" s="40" t="s">
        <v>815</v>
      </c>
      <c r="C319" s="39">
        <v>0</v>
      </c>
      <c r="D319" s="1">
        <v>238</v>
      </c>
    </row>
    <row r="320" spans="1:4" ht="15" customHeight="1" x14ac:dyDescent="0.25">
      <c r="A320" s="39" t="s">
        <v>177</v>
      </c>
      <c r="B320" s="47" t="s">
        <v>816</v>
      </c>
      <c r="C320" s="39" t="s">
        <v>271</v>
      </c>
      <c r="D320" s="1">
        <v>424</v>
      </c>
    </row>
    <row r="321" spans="1:4" ht="15" customHeight="1" x14ac:dyDescent="0.25">
      <c r="A321" s="39" t="s">
        <v>178</v>
      </c>
      <c r="B321" s="47" t="s">
        <v>817</v>
      </c>
      <c r="C321" s="39" t="s">
        <v>271</v>
      </c>
      <c r="D321" s="1">
        <v>425</v>
      </c>
    </row>
    <row r="322" spans="1:4" ht="15" customHeight="1" x14ac:dyDescent="0.25">
      <c r="A322" s="39">
        <v>239</v>
      </c>
      <c r="B322" s="47" t="s">
        <v>818</v>
      </c>
      <c r="C322" s="39" t="s">
        <v>267</v>
      </c>
      <c r="D322" s="1">
        <v>239</v>
      </c>
    </row>
    <row r="323" spans="1:4" ht="15" customHeight="1" x14ac:dyDescent="0.25">
      <c r="A323" s="39" t="s">
        <v>819</v>
      </c>
      <c r="B323" s="40" t="s">
        <v>820</v>
      </c>
      <c r="C323" s="39" t="s">
        <v>267</v>
      </c>
      <c r="D323" s="1">
        <v>241</v>
      </c>
    </row>
    <row r="324" spans="1:4" ht="15" customHeight="1" x14ac:dyDescent="0.25">
      <c r="A324" s="39" t="s">
        <v>91</v>
      </c>
      <c r="B324" s="47" t="s">
        <v>821</v>
      </c>
      <c r="C324" s="39" t="s">
        <v>271</v>
      </c>
      <c r="D324" s="1">
        <v>250</v>
      </c>
    </row>
    <row r="325" spans="1:4" ht="15" customHeight="1" x14ac:dyDescent="0.25">
      <c r="A325" s="39" t="s">
        <v>822</v>
      </c>
      <c r="B325" s="47" t="s">
        <v>823</v>
      </c>
      <c r="C325" s="39" t="s">
        <v>267</v>
      </c>
      <c r="D325" s="1">
        <v>251</v>
      </c>
    </row>
    <row r="326" spans="1:4" ht="15" customHeight="1" x14ac:dyDescent="0.25">
      <c r="A326" s="39" t="s">
        <v>824</v>
      </c>
      <c r="B326" s="40" t="s">
        <v>825</v>
      </c>
      <c r="C326" s="39" t="s">
        <v>267</v>
      </c>
      <c r="D326" s="1">
        <v>252</v>
      </c>
    </row>
    <row r="327" spans="1:4" ht="15" customHeight="1" x14ac:dyDescent="0.25">
      <c r="A327" s="39" t="s">
        <v>826</v>
      </c>
      <c r="B327" s="40" t="s">
        <v>827</v>
      </c>
      <c r="C327" s="39" t="s">
        <v>267</v>
      </c>
      <c r="D327" s="1">
        <v>253</v>
      </c>
    </row>
    <row r="328" spans="1:4" ht="15" customHeight="1" x14ac:dyDescent="0.25">
      <c r="A328" s="39" t="s">
        <v>828</v>
      </c>
      <c r="B328" s="47" t="s">
        <v>829</v>
      </c>
      <c r="C328" s="39" t="s">
        <v>271</v>
      </c>
      <c r="D328" s="1">
        <v>285</v>
      </c>
    </row>
    <row r="329" spans="1:4" ht="15" customHeight="1" x14ac:dyDescent="0.25">
      <c r="A329" s="39">
        <v>352</v>
      </c>
      <c r="B329" s="47" t="s">
        <v>830</v>
      </c>
      <c r="C329" s="39" t="s">
        <v>271</v>
      </c>
      <c r="D329" s="1">
        <v>352</v>
      </c>
    </row>
    <row r="330" spans="1:4" ht="15" customHeight="1" x14ac:dyDescent="0.25">
      <c r="A330" s="39" t="s">
        <v>831</v>
      </c>
      <c r="B330" s="40" t="s">
        <v>832</v>
      </c>
      <c r="C330" s="39" t="s">
        <v>267</v>
      </c>
      <c r="D330" s="1">
        <v>255</v>
      </c>
    </row>
    <row r="331" spans="1:4" ht="15" customHeight="1" x14ac:dyDescent="0.25">
      <c r="A331" s="39" t="s">
        <v>833</v>
      </c>
      <c r="B331" s="40" t="s">
        <v>834</v>
      </c>
      <c r="C331" s="39"/>
      <c r="D331" s="1">
        <v>256</v>
      </c>
    </row>
    <row r="332" spans="1:4" ht="15" customHeight="1" x14ac:dyDescent="0.25">
      <c r="A332" s="39" t="s">
        <v>835</v>
      </c>
      <c r="B332" s="47" t="s">
        <v>836</v>
      </c>
      <c r="C332" s="39" t="s">
        <v>267</v>
      </c>
      <c r="D332" s="1">
        <v>254</v>
      </c>
    </row>
    <row r="333" spans="1:4" ht="15" customHeight="1" x14ac:dyDescent="0.25">
      <c r="A333" s="39" t="s">
        <v>837</v>
      </c>
      <c r="B333" s="40" t="s">
        <v>838</v>
      </c>
      <c r="C333" s="39"/>
      <c r="D333" s="1">
        <v>276</v>
      </c>
    </row>
    <row r="334" spans="1:4" ht="15" customHeight="1" x14ac:dyDescent="0.25">
      <c r="A334" s="39" t="s">
        <v>839</v>
      </c>
      <c r="B334" s="40" t="s">
        <v>840</v>
      </c>
      <c r="C334" s="39"/>
      <c r="D334" s="1">
        <v>277</v>
      </c>
    </row>
    <row r="335" spans="1:4" ht="15" customHeight="1" x14ac:dyDescent="0.25">
      <c r="A335" s="39" t="s">
        <v>841</v>
      </c>
      <c r="B335" s="47" t="s">
        <v>842</v>
      </c>
      <c r="C335" s="39" t="s">
        <v>271</v>
      </c>
      <c r="D335" s="1">
        <v>278</v>
      </c>
    </row>
    <row r="336" spans="1:4" ht="15" customHeight="1" x14ac:dyDescent="0.25">
      <c r="A336" s="39" t="s">
        <v>843</v>
      </c>
      <c r="B336" s="40" t="s">
        <v>844</v>
      </c>
      <c r="C336" s="39"/>
      <c r="D336" s="1">
        <v>279</v>
      </c>
    </row>
    <row r="337" spans="1:4" ht="15" customHeight="1" x14ac:dyDescent="0.25">
      <c r="A337" s="39" t="s">
        <v>845</v>
      </c>
      <c r="B337" s="47" t="s">
        <v>846</v>
      </c>
      <c r="C337" s="39" t="s">
        <v>271</v>
      </c>
      <c r="D337" s="1">
        <v>280</v>
      </c>
    </row>
    <row r="338" spans="1:4" ht="15" customHeight="1" x14ac:dyDescent="0.25">
      <c r="A338" s="39" t="s">
        <v>847</v>
      </c>
      <c r="B338" s="47" t="s">
        <v>848</v>
      </c>
      <c r="C338" s="39" t="s">
        <v>271</v>
      </c>
      <c r="D338" s="1">
        <v>281</v>
      </c>
    </row>
    <row r="339" spans="1:4" ht="15" customHeight="1" x14ac:dyDescent="0.25">
      <c r="A339" s="39" t="s">
        <v>849</v>
      </c>
      <c r="B339" s="47" t="s">
        <v>850</v>
      </c>
      <c r="C339" s="39"/>
      <c r="D339" s="1">
        <v>282</v>
      </c>
    </row>
    <row r="340" spans="1:4" ht="15" customHeight="1" x14ac:dyDescent="0.25">
      <c r="A340" s="39" t="s">
        <v>851</v>
      </c>
      <c r="B340" s="47" t="s">
        <v>852</v>
      </c>
      <c r="C340" s="39" t="s">
        <v>271</v>
      </c>
      <c r="D340" s="1">
        <v>286</v>
      </c>
    </row>
    <row r="341" spans="1:4" ht="15" customHeight="1" x14ac:dyDescent="0.25">
      <c r="A341" s="39" t="s">
        <v>853</v>
      </c>
      <c r="B341" s="47" t="s">
        <v>854</v>
      </c>
      <c r="C341" s="39" t="s">
        <v>271</v>
      </c>
      <c r="D341" s="1">
        <v>287</v>
      </c>
    </row>
    <row r="342" spans="1:4" ht="15" customHeight="1" x14ac:dyDescent="0.25">
      <c r="A342" s="39" t="s">
        <v>253</v>
      </c>
      <c r="B342" s="47" t="s">
        <v>855</v>
      </c>
      <c r="C342" s="39" t="s">
        <v>271</v>
      </c>
      <c r="D342" s="1">
        <v>297</v>
      </c>
    </row>
    <row r="343" spans="1:4" ht="15" customHeight="1" x14ac:dyDescent="0.25">
      <c r="A343" s="39" t="s">
        <v>856</v>
      </c>
      <c r="B343" s="47" t="s">
        <v>857</v>
      </c>
      <c r="C343" s="39" t="s">
        <v>271</v>
      </c>
      <c r="D343" s="1">
        <v>288</v>
      </c>
    </row>
    <row r="344" spans="1:4" ht="15" customHeight="1" x14ac:dyDescent="0.25">
      <c r="A344" s="39" t="s">
        <v>106</v>
      </c>
      <c r="B344" s="47" t="s">
        <v>858</v>
      </c>
      <c r="C344" s="39" t="s">
        <v>271</v>
      </c>
      <c r="D344" s="1">
        <v>289</v>
      </c>
    </row>
    <row r="345" spans="1:4" ht="15" customHeight="1" x14ac:dyDescent="0.25">
      <c r="A345" s="39" t="s">
        <v>859</v>
      </c>
      <c r="B345" s="47" t="s">
        <v>860</v>
      </c>
      <c r="C345" s="39" t="s">
        <v>271</v>
      </c>
      <c r="D345" s="1">
        <v>290</v>
      </c>
    </row>
    <row r="346" spans="1:4" ht="15" customHeight="1" x14ac:dyDescent="0.25">
      <c r="A346" s="39" t="s">
        <v>861</v>
      </c>
      <c r="B346" s="40" t="s">
        <v>862</v>
      </c>
      <c r="C346" s="39" t="s">
        <v>267</v>
      </c>
      <c r="D346" s="1">
        <v>291</v>
      </c>
    </row>
    <row r="347" spans="1:4" ht="15" customHeight="1" x14ac:dyDescent="0.25">
      <c r="A347" s="39" t="s">
        <v>145</v>
      </c>
      <c r="B347" s="47" t="s">
        <v>863</v>
      </c>
      <c r="C347" s="39" t="s">
        <v>271</v>
      </c>
      <c r="D347" s="1">
        <v>292</v>
      </c>
    </row>
    <row r="348" spans="1:4" ht="15" customHeight="1" x14ac:dyDescent="0.25">
      <c r="A348" s="39" t="s">
        <v>864</v>
      </c>
      <c r="B348" s="47" t="s">
        <v>865</v>
      </c>
      <c r="C348" s="39"/>
      <c r="D348" s="1">
        <v>69</v>
      </c>
    </row>
    <row r="349" spans="1:4" ht="15" customHeight="1" x14ac:dyDescent="0.25">
      <c r="A349" s="39" t="s">
        <v>146</v>
      </c>
      <c r="B349" s="47" t="s">
        <v>866</v>
      </c>
      <c r="C349" s="39" t="s">
        <v>271</v>
      </c>
      <c r="D349" s="1">
        <v>240</v>
      </c>
    </row>
    <row r="350" spans="1:4" ht="15" customHeight="1" x14ac:dyDescent="0.25">
      <c r="A350" s="44" t="s">
        <v>867</v>
      </c>
      <c r="B350" s="47" t="s">
        <v>868</v>
      </c>
      <c r="C350" s="39" t="s">
        <v>267</v>
      </c>
      <c r="D350" s="1">
        <v>293</v>
      </c>
    </row>
    <row r="351" spans="1:4" ht="15" customHeight="1" x14ac:dyDescent="0.25">
      <c r="A351" s="39" t="s">
        <v>869</v>
      </c>
      <c r="B351" s="47" t="s">
        <v>870</v>
      </c>
      <c r="C351" s="39" t="s">
        <v>271</v>
      </c>
      <c r="D351" s="1">
        <v>294</v>
      </c>
    </row>
    <row r="352" spans="1:4" ht="15" customHeight="1" x14ac:dyDescent="0.25">
      <c r="A352" s="39" t="s">
        <v>179</v>
      </c>
      <c r="B352" s="47" t="s">
        <v>871</v>
      </c>
      <c r="C352" s="39" t="s">
        <v>271</v>
      </c>
      <c r="D352" s="1">
        <v>426</v>
      </c>
    </row>
    <row r="353" spans="1:4" ht="15" customHeight="1" x14ac:dyDescent="0.25">
      <c r="A353" s="39" t="s">
        <v>872</v>
      </c>
      <c r="B353" s="47" t="s">
        <v>873</v>
      </c>
      <c r="C353" s="39" t="s">
        <v>271</v>
      </c>
      <c r="D353" s="1">
        <v>570</v>
      </c>
    </row>
    <row r="354" spans="1:4" ht="15" customHeight="1" x14ac:dyDescent="0.25">
      <c r="A354" s="39" t="s">
        <v>874</v>
      </c>
      <c r="B354" s="47" t="s">
        <v>875</v>
      </c>
      <c r="C354" s="39"/>
      <c r="D354" s="1">
        <v>295</v>
      </c>
    </row>
    <row r="355" spans="1:4" ht="15" customHeight="1" x14ac:dyDescent="0.25">
      <c r="A355" s="39" t="s">
        <v>876</v>
      </c>
      <c r="B355" s="47" t="s">
        <v>877</v>
      </c>
      <c r="C355" s="39" t="s">
        <v>271</v>
      </c>
      <c r="D355" s="1">
        <v>300</v>
      </c>
    </row>
    <row r="356" spans="1:4" ht="15" customHeight="1" x14ac:dyDescent="0.25">
      <c r="A356" s="39" t="s">
        <v>878</v>
      </c>
      <c r="B356" s="47" t="s">
        <v>879</v>
      </c>
      <c r="C356" s="39"/>
      <c r="D356" s="1">
        <v>301</v>
      </c>
    </row>
    <row r="357" spans="1:4" ht="15" customHeight="1" x14ac:dyDescent="0.25">
      <c r="A357" s="39" t="s">
        <v>147</v>
      </c>
      <c r="B357" s="47" t="s">
        <v>880</v>
      </c>
      <c r="C357" s="39"/>
      <c r="D357" s="1">
        <v>302</v>
      </c>
    </row>
    <row r="358" spans="1:4" ht="15" customHeight="1" x14ac:dyDescent="0.25">
      <c r="A358" s="39" t="s">
        <v>148</v>
      </c>
      <c r="B358" s="47" t="s">
        <v>881</v>
      </c>
      <c r="C358" s="39" t="s">
        <v>271</v>
      </c>
      <c r="D358" s="1">
        <v>157</v>
      </c>
    </row>
    <row r="359" spans="1:4" ht="15" customHeight="1" x14ac:dyDescent="0.25">
      <c r="A359" s="39" t="s">
        <v>882</v>
      </c>
      <c r="B359" s="40" t="s">
        <v>883</v>
      </c>
      <c r="C359" s="39"/>
      <c r="D359" s="1">
        <v>304</v>
      </c>
    </row>
    <row r="360" spans="1:4" ht="15" customHeight="1" x14ac:dyDescent="0.25">
      <c r="A360" s="39" t="s">
        <v>107</v>
      </c>
      <c r="B360" s="47" t="s">
        <v>884</v>
      </c>
      <c r="C360" s="39" t="s">
        <v>271</v>
      </c>
      <c r="D360" s="1">
        <v>305</v>
      </c>
    </row>
    <row r="361" spans="1:4" ht="15" customHeight="1" x14ac:dyDescent="0.25">
      <c r="A361" s="39" t="s">
        <v>885</v>
      </c>
      <c r="B361" s="40" t="s">
        <v>886</v>
      </c>
      <c r="C361" s="39" t="s">
        <v>267</v>
      </c>
      <c r="D361" s="1">
        <v>306</v>
      </c>
    </row>
    <row r="362" spans="1:4" ht="15" customHeight="1" x14ac:dyDescent="0.25">
      <c r="A362" s="39" t="s">
        <v>887</v>
      </c>
      <c r="B362" s="47" t="s">
        <v>888</v>
      </c>
      <c r="C362" s="39" t="s">
        <v>271</v>
      </c>
      <c r="D362" s="1">
        <v>311</v>
      </c>
    </row>
    <row r="363" spans="1:4" ht="15" customHeight="1" x14ac:dyDescent="0.25">
      <c r="A363" s="39" t="s">
        <v>108</v>
      </c>
      <c r="B363" s="47" t="s">
        <v>889</v>
      </c>
      <c r="C363" s="39" t="s">
        <v>271</v>
      </c>
      <c r="D363" s="1">
        <v>312</v>
      </c>
    </row>
    <row r="364" spans="1:4" ht="15" customHeight="1" x14ac:dyDescent="0.25">
      <c r="A364" s="39" t="s">
        <v>890</v>
      </c>
      <c r="B364" s="47" t="s">
        <v>891</v>
      </c>
      <c r="C364" s="39" t="s">
        <v>271</v>
      </c>
      <c r="D364" s="1">
        <v>153</v>
      </c>
    </row>
    <row r="365" spans="1:4" ht="15" customHeight="1" x14ac:dyDescent="0.25">
      <c r="A365" s="39" t="s">
        <v>892</v>
      </c>
      <c r="B365" s="40" t="s">
        <v>893</v>
      </c>
      <c r="C365" s="39"/>
      <c r="D365" s="1">
        <v>314</v>
      </c>
    </row>
    <row r="366" spans="1:4" ht="15" customHeight="1" x14ac:dyDescent="0.25">
      <c r="A366" s="44" t="s">
        <v>894</v>
      </c>
      <c r="B366" s="40" t="s">
        <v>895</v>
      </c>
      <c r="C366" s="39"/>
      <c r="D366" s="1">
        <v>315</v>
      </c>
    </row>
    <row r="367" spans="1:4" ht="15" customHeight="1" x14ac:dyDescent="0.25">
      <c r="A367" s="39" t="s">
        <v>109</v>
      </c>
      <c r="B367" s="47" t="s">
        <v>896</v>
      </c>
      <c r="C367" s="39" t="s">
        <v>271</v>
      </c>
      <c r="D367" s="1">
        <v>316</v>
      </c>
    </row>
    <row r="368" spans="1:4" ht="15" customHeight="1" x14ac:dyDescent="0.25">
      <c r="A368" s="39" t="s">
        <v>149</v>
      </c>
      <c r="B368" s="47" t="s">
        <v>897</v>
      </c>
      <c r="C368" s="39" t="s">
        <v>271</v>
      </c>
      <c r="D368" s="1">
        <v>321</v>
      </c>
    </row>
    <row r="369" spans="1:4" ht="15" customHeight="1" x14ac:dyDescent="0.25">
      <c r="A369" s="39" t="s">
        <v>898</v>
      </c>
      <c r="B369" s="47" t="s">
        <v>899</v>
      </c>
      <c r="C369" s="39" t="s">
        <v>271</v>
      </c>
      <c r="D369" s="1">
        <v>322</v>
      </c>
    </row>
    <row r="370" spans="1:4" ht="15" customHeight="1" x14ac:dyDescent="0.25">
      <c r="A370" s="39" t="s">
        <v>900</v>
      </c>
      <c r="B370" s="47" t="s">
        <v>901</v>
      </c>
      <c r="C370" s="39" t="s">
        <v>271</v>
      </c>
      <c r="D370" s="1">
        <v>334</v>
      </c>
    </row>
    <row r="371" spans="1:4" ht="15" customHeight="1" x14ac:dyDescent="0.25">
      <c r="A371" s="39" t="s">
        <v>902</v>
      </c>
      <c r="B371" s="47" t="s">
        <v>903</v>
      </c>
      <c r="C371" s="39" t="s">
        <v>271</v>
      </c>
      <c r="D371" s="1">
        <v>336</v>
      </c>
    </row>
    <row r="372" spans="1:4" ht="15" customHeight="1" x14ac:dyDescent="0.25">
      <c r="A372" s="39" t="s">
        <v>150</v>
      </c>
      <c r="B372" s="47" t="s">
        <v>904</v>
      </c>
      <c r="C372" s="39" t="s">
        <v>271</v>
      </c>
      <c r="D372" s="1">
        <v>337</v>
      </c>
    </row>
    <row r="373" spans="1:4" ht="15" customHeight="1" x14ac:dyDescent="0.25">
      <c r="A373" s="39" t="s">
        <v>905</v>
      </c>
      <c r="B373" s="47" t="s">
        <v>906</v>
      </c>
      <c r="C373" s="39" t="s">
        <v>271</v>
      </c>
      <c r="D373" s="1">
        <v>299</v>
      </c>
    </row>
    <row r="374" spans="1:4" ht="15" customHeight="1" x14ac:dyDescent="0.25">
      <c r="A374" s="39" t="s">
        <v>907</v>
      </c>
      <c r="B374" s="47" t="s">
        <v>908</v>
      </c>
      <c r="C374" s="39" t="s">
        <v>271</v>
      </c>
      <c r="D374" s="1">
        <v>339</v>
      </c>
    </row>
    <row r="375" spans="1:4" ht="15" customHeight="1" x14ac:dyDescent="0.25">
      <c r="A375" s="39" t="s">
        <v>909</v>
      </c>
      <c r="B375" s="40" t="s">
        <v>910</v>
      </c>
      <c r="C375" s="39" t="s">
        <v>267</v>
      </c>
      <c r="D375" s="1">
        <v>340</v>
      </c>
    </row>
    <row r="376" spans="1:4" ht="15" customHeight="1" x14ac:dyDescent="0.25">
      <c r="A376" s="39" t="s">
        <v>911</v>
      </c>
      <c r="B376" s="47" t="s">
        <v>912</v>
      </c>
      <c r="C376" s="39" t="s">
        <v>271</v>
      </c>
      <c r="D376" s="1">
        <v>346</v>
      </c>
    </row>
    <row r="377" spans="1:4" ht="15" customHeight="1" x14ac:dyDescent="0.25">
      <c r="A377" s="39" t="s">
        <v>913</v>
      </c>
      <c r="B377" s="47" t="s">
        <v>914</v>
      </c>
      <c r="C377" s="39" t="s">
        <v>271</v>
      </c>
      <c r="D377" s="1">
        <v>298</v>
      </c>
    </row>
    <row r="378" spans="1:4" ht="15" customHeight="1" x14ac:dyDescent="0.25">
      <c r="A378" s="39" t="s">
        <v>915</v>
      </c>
      <c r="B378" s="47" t="s">
        <v>916</v>
      </c>
      <c r="C378" s="39" t="s">
        <v>267</v>
      </c>
      <c r="D378" s="1">
        <v>638</v>
      </c>
    </row>
    <row r="379" spans="1:4" ht="15" customHeight="1" x14ac:dyDescent="0.25">
      <c r="A379" s="39" t="s">
        <v>917</v>
      </c>
      <c r="B379" s="40" t="s">
        <v>918</v>
      </c>
      <c r="C379" s="39" t="s">
        <v>267</v>
      </c>
      <c r="D379" s="1">
        <v>347</v>
      </c>
    </row>
    <row r="380" spans="1:4" ht="15" customHeight="1" x14ac:dyDescent="0.25">
      <c r="A380" s="39" t="s">
        <v>919</v>
      </c>
      <c r="B380" s="47" t="s">
        <v>920</v>
      </c>
      <c r="C380" s="39" t="s">
        <v>267</v>
      </c>
      <c r="D380" s="1">
        <v>348</v>
      </c>
    </row>
    <row r="381" spans="1:4" ht="15" customHeight="1" x14ac:dyDescent="0.25">
      <c r="A381" s="39">
        <v>349</v>
      </c>
      <c r="B381" s="47" t="s">
        <v>921</v>
      </c>
      <c r="C381" s="39" t="s">
        <v>271</v>
      </c>
      <c r="D381" s="1">
        <v>349</v>
      </c>
    </row>
    <row r="382" spans="1:4" ht="15" customHeight="1" x14ac:dyDescent="0.25">
      <c r="A382" s="39">
        <v>350</v>
      </c>
      <c r="B382" s="47" t="s">
        <v>922</v>
      </c>
      <c r="C382" s="39" t="s">
        <v>267</v>
      </c>
      <c r="D382" s="1">
        <v>350</v>
      </c>
    </row>
    <row r="383" spans="1:4" ht="15" customHeight="1" x14ac:dyDescent="0.25">
      <c r="A383" s="39" t="s">
        <v>923</v>
      </c>
      <c r="B383" s="40" t="s">
        <v>924</v>
      </c>
      <c r="C383" s="39"/>
      <c r="D383" s="1">
        <v>359</v>
      </c>
    </row>
    <row r="384" spans="1:4" ht="15" customHeight="1" x14ac:dyDescent="0.25">
      <c r="A384" s="39" t="s">
        <v>925</v>
      </c>
      <c r="B384" s="40" t="s">
        <v>926</v>
      </c>
      <c r="C384" s="39"/>
      <c r="D384" s="1">
        <v>360</v>
      </c>
    </row>
    <row r="385" spans="1:4" ht="15" customHeight="1" x14ac:dyDescent="0.25">
      <c r="A385" s="39" t="s">
        <v>110</v>
      </c>
      <c r="B385" s="47" t="s">
        <v>927</v>
      </c>
      <c r="C385" s="39" t="s">
        <v>267</v>
      </c>
      <c r="D385" s="1">
        <v>361</v>
      </c>
    </row>
    <row r="386" spans="1:4" ht="15" customHeight="1" x14ac:dyDescent="0.25">
      <c r="A386" s="39" t="s">
        <v>928</v>
      </c>
      <c r="B386" s="40" t="s">
        <v>929</v>
      </c>
      <c r="C386" s="39"/>
      <c r="D386" s="1">
        <v>362</v>
      </c>
    </row>
    <row r="387" spans="1:4" ht="15" customHeight="1" x14ac:dyDescent="0.25">
      <c r="A387" s="39" t="s">
        <v>930</v>
      </c>
      <c r="B387" s="47" t="s">
        <v>931</v>
      </c>
      <c r="C387" s="39" t="s">
        <v>271</v>
      </c>
      <c r="D387" s="1">
        <v>629</v>
      </c>
    </row>
    <row r="388" spans="1:4" ht="15" customHeight="1" x14ac:dyDescent="0.25">
      <c r="A388" s="39" t="s">
        <v>932</v>
      </c>
      <c r="B388" s="42" t="s">
        <v>933</v>
      </c>
      <c r="C388" s="39"/>
      <c r="D388" s="1">
        <v>203</v>
      </c>
    </row>
    <row r="389" spans="1:4" ht="15" customHeight="1" x14ac:dyDescent="0.25">
      <c r="A389" s="39" t="s">
        <v>934</v>
      </c>
      <c r="B389" s="47" t="s">
        <v>935</v>
      </c>
      <c r="C389" s="39" t="s">
        <v>271</v>
      </c>
      <c r="D389" s="1">
        <v>208</v>
      </c>
    </row>
    <row r="390" spans="1:4" ht="15" customHeight="1" x14ac:dyDescent="0.25">
      <c r="A390" s="39" t="s">
        <v>936</v>
      </c>
      <c r="B390" s="40" t="s">
        <v>937</v>
      </c>
      <c r="C390" s="39"/>
      <c r="D390" s="1">
        <v>386</v>
      </c>
    </row>
    <row r="391" spans="1:4" ht="15" customHeight="1" x14ac:dyDescent="0.25">
      <c r="A391" s="39" t="s">
        <v>93</v>
      </c>
      <c r="B391" s="47" t="s">
        <v>938</v>
      </c>
      <c r="C391" s="39" t="s">
        <v>271</v>
      </c>
      <c r="D391" s="1">
        <v>428</v>
      </c>
    </row>
    <row r="392" spans="1:4" ht="15" customHeight="1" x14ac:dyDescent="0.25">
      <c r="A392" s="39" t="s">
        <v>939</v>
      </c>
      <c r="B392" s="47" t="s">
        <v>940</v>
      </c>
      <c r="C392" s="39"/>
      <c r="D392" s="1">
        <v>78</v>
      </c>
    </row>
    <row r="393" spans="1:4" ht="15" customHeight="1" x14ac:dyDescent="0.25">
      <c r="A393" s="39" t="s">
        <v>941</v>
      </c>
      <c r="B393" s="47" t="s">
        <v>942</v>
      </c>
      <c r="C393" s="39"/>
      <c r="D393" s="1">
        <v>369</v>
      </c>
    </row>
    <row r="394" spans="1:4" ht="15" customHeight="1" x14ac:dyDescent="0.25">
      <c r="A394" s="39" t="s">
        <v>111</v>
      </c>
      <c r="B394" s="47" t="s">
        <v>943</v>
      </c>
      <c r="C394" s="39" t="s">
        <v>271</v>
      </c>
      <c r="D394" s="1">
        <v>364</v>
      </c>
    </row>
    <row r="395" spans="1:4" ht="15" customHeight="1" x14ac:dyDescent="0.25">
      <c r="A395" s="39" t="s">
        <v>944</v>
      </c>
      <c r="B395" s="47" t="s">
        <v>945</v>
      </c>
      <c r="C395" s="39" t="s">
        <v>271</v>
      </c>
      <c r="D395" s="1">
        <v>370</v>
      </c>
    </row>
    <row r="396" spans="1:4" ht="15" customHeight="1" x14ac:dyDescent="0.25">
      <c r="A396" s="39" t="s">
        <v>946</v>
      </c>
      <c r="B396" s="47" t="s">
        <v>947</v>
      </c>
      <c r="C396" s="39" t="s">
        <v>271</v>
      </c>
      <c r="D396" s="1">
        <v>640</v>
      </c>
    </row>
    <row r="397" spans="1:4" ht="15" customHeight="1" x14ac:dyDescent="0.25">
      <c r="A397" s="39" t="s">
        <v>948</v>
      </c>
      <c r="B397" s="47" t="s">
        <v>949</v>
      </c>
      <c r="C397" s="39" t="s">
        <v>271</v>
      </c>
      <c r="D397" s="1">
        <v>371</v>
      </c>
    </row>
    <row r="398" spans="1:4" ht="15" customHeight="1" x14ac:dyDescent="0.25">
      <c r="A398" s="39" t="s">
        <v>950</v>
      </c>
      <c r="B398" s="47" t="s">
        <v>951</v>
      </c>
      <c r="C398" s="39" t="s">
        <v>271</v>
      </c>
      <c r="D398" s="1">
        <v>641</v>
      </c>
    </row>
    <row r="399" spans="1:4" ht="15" customHeight="1" x14ac:dyDescent="0.25">
      <c r="A399" s="39">
        <v>365</v>
      </c>
      <c r="B399" s="47" t="s">
        <v>952</v>
      </c>
      <c r="C399" s="39" t="s">
        <v>271</v>
      </c>
      <c r="D399" s="1">
        <v>365</v>
      </c>
    </row>
    <row r="400" spans="1:4" ht="15" customHeight="1" x14ac:dyDescent="0.25">
      <c r="A400" s="39">
        <v>368</v>
      </c>
      <c r="B400" s="47" t="s">
        <v>953</v>
      </c>
      <c r="C400" s="39" t="s">
        <v>271</v>
      </c>
      <c r="D400" s="1">
        <v>368</v>
      </c>
    </row>
    <row r="401" spans="1:4" ht="15" customHeight="1" x14ac:dyDescent="0.25">
      <c r="A401" s="39" t="s">
        <v>954</v>
      </c>
      <c r="B401" s="47" t="s">
        <v>955</v>
      </c>
      <c r="C401" s="39" t="s">
        <v>271</v>
      </c>
      <c r="D401" s="1">
        <v>372</v>
      </c>
    </row>
    <row r="402" spans="1:4" ht="15" customHeight="1" x14ac:dyDescent="0.25">
      <c r="A402" s="39" t="s">
        <v>956</v>
      </c>
      <c r="B402" s="47" t="s">
        <v>957</v>
      </c>
      <c r="C402" s="39" t="s">
        <v>271</v>
      </c>
      <c r="D402" s="1">
        <v>644</v>
      </c>
    </row>
    <row r="403" spans="1:4" ht="15" customHeight="1" x14ac:dyDescent="0.25">
      <c r="A403" s="39" t="s">
        <v>958</v>
      </c>
      <c r="B403" s="47" t="s">
        <v>959</v>
      </c>
      <c r="C403" s="39" t="s">
        <v>271</v>
      </c>
      <c r="D403" s="1">
        <v>366</v>
      </c>
    </row>
    <row r="404" spans="1:4" ht="15" customHeight="1" x14ac:dyDescent="0.25">
      <c r="A404" s="39" t="s">
        <v>960</v>
      </c>
      <c r="B404" s="47" t="s">
        <v>961</v>
      </c>
      <c r="C404" s="39" t="s">
        <v>271</v>
      </c>
      <c r="D404" s="1">
        <v>367</v>
      </c>
    </row>
    <row r="405" spans="1:4" ht="15" customHeight="1" x14ac:dyDescent="0.25">
      <c r="A405" s="39" t="s">
        <v>962</v>
      </c>
      <c r="B405" s="47" t="s">
        <v>963</v>
      </c>
      <c r="C405" s="39" t="s">
        <v>271</v>
      </c>
      <c r="D405" s="1">
        <v>642</v>
      </c>
    </row>
    <row r="406" spans="1:4" ht="15" customHeight="1" x14ac:dyDescent="0.25">
      <c r="A406" s="39" t="s">
        <v>964</v>
      </c>
      <c r="B406" s="47" t="s">
        <v>965</v>
      </c>
      <c r="C406" s="39" t="s">
        <v>271</v>
      </c>
      <c r="D406" s="1">
        <v>643</v>
      </c>
    </row>
    <row r="407" spans="1:4" ht="15" customHeight="1" x14ac:dyDescent="0.25">
      <c r="A407" s="39" t="s">
        <v>966</v>
      </c>
      <c r="B407" s="47" t="s">
        <v>967</v>
      </c>
      <c r="C407" s="39" t="s">
        <v>271</v>
      </c>
      <c r="D407" s="1">
        <v>639</v>
      </c>
    </row>
    <row r="408" spans="1:4" ht="15" customHeight="1" x14ac:dyDescent="0.25">
      <c r="A408" s="39" t="s">
        <v>968</v>
      </c>
      <c r="B408" s="47" t="s">
        <v>969</v>
      </c>
      <c r="C408" s="39" t="s">
        <v>271</v>
      </c>
      <c r="D408" s="1">
        <v>373</v>
      </c>
    </row>
    <row r="409" spans="1:4" ht="15" customHeight="1" x14ac:dyDescent="0.25">
      <c r="A409" s="39" t="s">
        <v>970</v>
      </c>
      <c r="B409" s="40" t="s">
        <v>971</v>
      </c>
      <c r="C409" s="39" t="s">
        <v>267</v>
      </c>
      <c r="D409" s="1">
        <v>376</v>
      </c>
    </row>
    <row r="410" spans="1:4" ht="15" customHeight="1" x14ac:dyDescent="0.25">
      <c r="A410" s="39" t="s">
        <v>972</v>
      </c>
      <c r="B410" s="47" t="s">
        <v>973</v>
      </c>
      <c r="C410" s="39" t="s">
        <v>267</v>
      </c>
      <c r="D410" s="1">
        <v>377</v>
      </c>
    </row>
    <row r="411" spans="1:4" ht="15" customHeight="1" x14ac:dyDescent="0.25">
      <c r="A411" s="39" t="s">
        <v>974</v>
      </c>
      <c r="B411" s="47" t="s">
        <v>975</v>
      </c>
      <c r="C411" s="39" t="s">
        <v>267</v>
      </c>
      <c r="D411" s="1">
        <v>378</v>
      </c>
    </row>
    <row r="412" spans="1:4" ht="15" customHeight="1" x14ac:dyDescent="0.25">
      <c r="A412" s="39" t="s">
        <v>976</v>
      </c>
      <c r="B412" s="40" t="s">
        <v>977</v>
      </c>
      <c r="C412" s="39" t="s">
        <v>267</v>
      </c>
      <c r="D412" s="1">
        <v>379</v>
      </c>
    </row>
    <row r="413" spans="1:4" ht="15" customHeight="1" x14ac:dyDescent="0.25">
      <c r="A413" s="39" t="s">
        <v>978</v>
      </c>
      <c r="B413" s="47" t="s">
        <v>979</v>
      </c>
      <c r="C413" s="39" t="s">
        <v>271</v>
      </c>
      <c r="D413" s="1">
        <v>381</v>
      </c>
    </row>
    <row r="414" spans="1:4" ht="15" customHeight="1" x14ac:dyDescent="0.25">
      <c r="A414" s="39" t="s">
        <v>980</v>
      </c>
      <c r="B414" s="40" t="s">
        <v>981</v>
      </c>
      <c r="C414" s="39" t="s">
        <v>267</v>
      </c>
      <c r="D414" s="1">
        <v>383</v>
      </c>
    </row>
    <row r="415" spans="1:4" ht="15" customHeight="1" x14ac:dyDescent="0.25">
      <c r="A415" s="39" t="s">
        <v>982</v>
      </c>
      <c r="B415" s="40" t="s">
        <v>983</v>
      </c>
      <c r="C415" s="39"/>
      <c r="D415" s="1">
        <v>384</v>
      </c>
    </row>
    <row r="416" spans="1:4" ht="15" customHeight="1" x14ac:dyDescent="0.25">
      <c r="A416" s="39" t="s">
        <v>984</v>
      </c>
      <c r="B416" s="47" t="s">
        <v>985</v>
      </c>
      <c r="C416" s="39" t="s">
        <v>267</v>
      </c>
      <c r="D416" s="1">
        <v>387</v>
      </c>
    </row>
    <row r="417" spans="1:4" ht="15" customHeight="1" x14ac:dyDescent="0.25">
      <c r="A417" s="39" t="s">
        <v>986</v>
      </c>
      <c r="B417" s="40" t="s">
        <v>987</v>
      </c>
      <c r="C417" s="39" t="s">
        <v>267</v>
      </c>
      <c r="D417" s="1">
        <v>342</v>
      </c>
    </row>
    <row r="418" spans="1:4" ht="15" customHeight="1" x14ac:dyDescent="0.25">
      <c r="A418" s="39" t="s">
        <v>988</v>
      </c>
      <c r="B418" s="47" t="s">
        <v>989</v>
      </c>
      <c r="C418" s="39" t="s">
        <v>267</v>
      </c>
      <c r="D418" s="1">
        <v>178</v>
      </c>
    </row>
    <row r="419" spans="1:4" ht="15" customHeight="1" x14ac:dyDescent="0.25">
      <c r="A419" s="39" t="s">
        <v>990</v>
      </c>
      <c r="B419" s="47" t="s">
        <v>991</v>
      </c>
      <c r="C419" s="39" t="s">
        <v>267</v>
      </c>
      <c r="D419" s="1">
        <v>179</v>
      </c>
    </row>
    <row r="420" spans="1:4" ht="15" customHeight="1" x14ac:dyDescent="0.25">
      <c r="A420" s="39" t="s">
        <v>992</v>
      </c>
      <c r="B420" s="47" t="s">
        <v>993</v>
      </c>
      <c r="C420" s="39" t="s">
        <v>271</v>
      </c>
      <c r="D420" s="1">
        <v>180</v>
      </c>
    </row>
    <row r="421" spans="1:4" ht="15" customHeight="1" x14ac:dyDescent="0.25">
      <c r="A421" s="39" t="s">
        <v>994</v>
      </c>
      <c r="B421" s="47" t="s">
        <v>995</v>
      </c>
      <c r="C421" s="39" t="s">
        <v>267</v>
      </c>
      <c r="D421" s="1">
        <v>177</v>
      </c>
    </row>
    <row r="422" spans="1:4" ht="15" customHeight="1" x14ac:dyDescent="0.25">
      <c r="A422" s="39" t="s">
        <v>996</v>
      </c>
      <c r="B422" s="47" t="s">
        <v>997</v>
      </c>
      <c r="C422" s="39"/>
      <c r="D422" s="1">
        <v>390</v>
      </c>
    </row>
    <row r="423" spans="1:4" ht="15" customHeight="1" x14ac:dyDescent="0.25">
      <c r="A423" s="39" t="s">
        <v>998</v>
      </c>
      <c r="B423" s="47" t="s">
        <v>999</v>
      </c>
      <c r="C423" s="39"/>
      <c r="D423" s="1">
        <v>181</v>
      </c>
    </row>
    <row r="424" spans="1:4" ht="15" customHeight="1" x14ac:dyDescent="0.25">
      <c r="A424" s="39" t="s">
        <v>1000</v>
      </c>
      <c r="B424" s="47" t="s">
        <v>1001</v>
      </c>
      <c r="C424" s="39" t="s">
        <v>267</v>
      </c>
      <c r="D424" s="1">
        <v>182</v>
      </c>
    </row>
    <row r="425" spans="1:4" ht="15" customHeight="1" x14ac:dyDescent="0.25">
      <c r="A425" s="39" t="s">
        <v>1002</v>
      </c>
      <c r="B425" s="47" t="s">
        <v>1003</v>
      </c>
      <c r="C425" s="39" t="s">
        <v>271</v>
      </c>
      <c r="D425" s="1">
        <v>395</v>
      </c>
    </row>
    <row r="426" spans="1:4" ht="15" customHeight="1" x14ac:dyDescent="0.25">
      <c r="A426" s="39" t="s">
        <v>1004</v>
      </c>
      <c r="B426" s="40" t="s">
        <v>1005</v>
      </c>
      <c r="C426" s="39" t="s">
        <v>267</v>
      </c>
      <c r="D426" s="1">
        <v>392</v>
      </c>
    </row>
    <row r="427" spans="1:4" ht="15" customHeight="1" x14ac:dyDescent="0.25">
      <c r="A427" s="39" t="s">
        <v>1006</v>
      </c>
      <c r="B427" s="47" t="s">
        <v>1007</v>
      </c>
      <c r="C427" s="39" t="s">
        <v>271</v>
      </c>
      <c r="D427" s="1">
        <v>394</v>
      </c>
    </row>
    <row r="428" spans="1:4" ht="15" customHeight="1" x14ac:dyDescent="0.25">
      <c r="A428" s="39" t="s">
        <v>1008</v>
      </c>
      <c r="B428" s="40" t="s">
        <v>1009</v>
      </c>
      <c r="C428" s="39"/>
      <c r="D428" s="1">
        <v>393</v>
      </c>
    </row>
    <row r="429" spans="1:4" ht="15" customHeight="1" x14ac:dyDescent="0.25">
      <c r="A429" s="39" t="s">
        <v>1010</v>
      </c>
      <c r="B429" s="40" t="s">
        <v>1011</v>
      </c>
      <c r="C429" s="39" t="s">
        <v>267</v>
      </c>
      <c r="D429" s="1">
        <v>396</v>
      </c>
    </row>
    <row r="430" spans="1:4" ht="15" customHeight="1" x14ac:dyDescent="0.25">
      <c r="A430" s="39" t="s">
        <v>1012</v>
      </c>
      <c r="B430" s="47" t="s">
        <v>1013</v>
      </c>
      <c r="C430" s="39"/>
      <c r="D430" s="1">
        <v>397</v>
      </c>
    </row>
    <row r="431" spans="1:4" ht="15" customHeight="1" x14ac:dyDescent="0.25">
      <c r="A431" s="39" t="s">
        <v>1014</v>
      </c>
      <c r="B431" s="47" t="s">
        <v>1015</v>
      </c>
      <c r="C431" s="39"/>
      <c r="D431" s="1">
        <v>398</v>
      </c>
    </row>
    <row r="432" spans="1:4" ht="15" customHeight="1" x14ac:dyDescent="0.25">
      <c r="A432" s="39" t="s">
        <v>1016</v>
      </c>
      <c r="B432" s="47" t="s">
        <v>1017</v>
      </c>
      <c r="C432" s="39" t="s">
        <v>271</v>
      </c>
      <c r="D432" s="1">
        <v>31</v>
      </c>
    </row>
    <row r="433" spans="1:4" ht="15" customHeight="1" x14ac:dyDescent="0.25">
      <c r="A433" s="39" t="s">
        <v>1018</v>
      </c>
      <c r="B433" s="40" t="s">
        <v>1019</v>
      </c>
      <c r="C433" s="39" t="s">
        <v>267</v>
      </c>
      <c r="D433" s="1">
        <v>32</v>
      </c>
    </row>
    <row r="434" spans="1:4" ht="15" customHeight="1" x14ac:dyDescent="0.25">
      <c r="A434" s="39" t="s">
        <v>1020</v>
      </c>
      <c r="B434" s="47" t="s">
        <v>1021</v>
      </c>
      <c r="C434" s="39" t="s">
        <v>271</v>
      </c>
      <c r="D434" s="1">
        <v>154</v>
      </c>
    </row>
    <row r="435" spans="1:4" ht="15" customHeight="1" x14ac:dyDescent="0.25">
      <c r="A435" s="39" t="s">
        <v>199</v>
      </c>
      <c r="B435" s="47" t="s">
        <v>1022</v>
      </c>
      <c r="C435" s="39" t="s">
        <v>271</v>
      </c>
      <c r="D435" s="1">
        <v>548</v>
      </c>
    </row>
    <row r="436" spans="1:4" ht="15" customHeight="1" x14ac:dyDescent="0.25">
      <c r="A436" s="39" t="s">
        <v>189</v>
      </c>
      <c r="B436" s="47" t="s">
        <v>1023</v>
      </c>
      <c r="C436" s="39" t="s">
        <v>271</v>
      </c>
      <c r="D436" s="1">
        <v>533</v>
      </c>
    </row>
    <row r="437" spans="1:4" ht="15" customHeight="1" x14ac:dyDescent="0.25">
      <c r="A437" s="39" t="s">
        <v>1024</v>
      </c>
      <c r="B437" s="47" t="s">
        <v>1025</v>
      </c>
      <c r="C437" s="39"/>
      <c r="D437" s="1">
        <v>589</v>
      </c>
    </row>
    <row r="438" spans="1:4" ht="15" customHeight="1" x14ac:dyDescent="0.25">
      <c r="A438" s="39" t="s">
        <v>1026</v>
      </c>
      <c r="B438" s="40" t="s">
        <v>1027</v>
      </c>
      <c r="C438" s="39"/>
      <c r="D438" s="1">
        <v>501</v>
      </c>
    </row>
    <row r="439" spans="1:4" ht="15" customHeight="1" x14ac:dyDescent="0.25">
      <c r="A439" s="39" t="s">
        <v>1028</v>
      </c>
      <c r="B439" s="40" t="s">
        <v>1029</v>
      </c>
      <c r="C439" s="39" t="s">
        <v>267</v>
      </c>
      <c r="D439" s="1">
        <v>16</v>
      </c>
    </row>
    <row r="440" spans="1:4" ht="15" customHeight="1" x14ac:dyDescent="0.25">
      <c r="A440" s="39" t="s">
        <v>1030</v>
      </c>
      <c r="B440" s="47" t="s">
        <v>1031</v>
      </c>
      <c r="C440" s="39" t="s">
        <v>271</v>
      </c>
      <c r="D440" s="1">
        <v>604</v>
      </c>
    </row>
    <row r="441" spans="1:4" ht="15" customHeight="1" x14ac:dyDescent="0.25">
      <c r="A441" s="39" t="s">
        <v>1032</v>
      </c>
      <c r="B441" s="40" t="s">
        <v>1033</v>
      </c>
      <c r="C441" s="39" t="s">
        <v>267</v>
      </c>
      <c r="D441" s="1">
        <v>605</v>
      </c>
    </row>
    <row r="442" spans="1:4" ht="15" customHeight="1" x14ac:dyDescent="0.25">
      <c r="A442" s="39" t="s">
        <v>1034</v>
      </c>
      <c r="B442" s="47" t="s">
        <v>1035</v>
      </c>
      <c r="C442" s="39" t="s">
        <v>271</v>
      </c>
      <c r="D442" s="1">
        <v>630</v>
      </c>
    </row>
    <row r="443" spans="1:4" ht="15" customHeight="1" x14ac:dyDescent="0.25">
      <c r="A443" s="39" t="s">
        <v>1036</v>
      </c>
      <c r="B443" s="47" t="s">
        <v>1037</v>
      </c>
      <c r="C443" s="39" t="s">
        <v>271</v>
      </c>
      <c r="D443" s="1">
        <v>446</v>
      </c>
    </row>
    <row r="444" spans="1:4" ht="15" customHeight="1" x14ac:dyDescent="0.25">
      <c r="A444" s="39" t="s">
        <v>1038</v>
      </c>
      <c r="B444" s="42" t="s">
        <v>1039</v>
      </c>
      <c r="C444" s="39" t="s">
        <v>267</v>
      </c>
      <c r="D444" s="1">
        <v>450</v>
      </c>
    </row>
    <row r="445" spans="1:4" ht="15" customHeight="1" x14ac:dyDescent="0.25">
      <c r="A445" s="39" t="s">
        <v>1040</v>
      </c>
      <c r="B445" s="42" t="s">
        <v>1041</v>
      </c>
      <c r="C445" s="39" t="s">
        <v>267</v>
      </c>
      <c r="D445" s="1">
        <v>451</v>
      </c>
    </row>
    <row r="446" spans="1:4" ht="15" customHeight="1" x14ac:dyDescent="0.25">
      <c r="A446" s="39" t="s">
        <v>1042</v>
      </c>
      <c r="B446" s="42" t="s">
        <v>1043</v>
      </c>
      <c r="C446" s="39" t="s">
        <v>267</v>
      </c>
      <c r="D446" s="1">
        <v>452</v>
      </c>
    </row>
    <row r="447" spans="1:4" ht="15" customHeight="1" x14ac:dyDescent="0.25">
      <c r="A447" s="39" t="s">
        <v>1044</v>
      </c>
      <c r="B447" s="42" t="s">
        <v>1045</v>
      </c>
      <c r="C447" s="39"/>
      <c r="D447" s="1">
        <v>453</v>
      </c>
    </row>
    <row r="448" spans="1:4" ht="15" customHeight="1" x14ac:dyDescent="0.25">
      <c r="A448" s="39" t="s">
        <v>1046</v>
      </c>
      <c r="B448" s="42" t="s">
        <v>1047</v>
      </c>
      <c r="C448" s="39"/>
      <c r="D448" s="1">
        <v>454</v>
      </c>
    </row>
    <row r="449" spans="1:4" ht="15" customHeight="1" x14ac:dyDescent="0.25">
      <c r="A449" s="39" t="s">
        <v>1048</v>
      </c>
      <c r="B449" s="42" t="s">
        <v>1049</v>
      </c>
      <c r="C449" s="39"/>
      <c r="D449" s="1">
        <v>455</v>
      </c>
    </row>
    <row r="450" spans="1:4" ht="15" customHeight="1" x14ac:dyDescent="0.25">
      <c r="A450" s="39" t="s">
        <v>1050</v>
      </c>
      <c r="B450" s="42" t="s">
        <v>1051</v>
      </c>
      <c r="C450" s="39"/>
      <c r="D450" s="1">
        <v>448</v>
      </c>
    </row>
    <row r="451" spans="1:4" ht="15" customHeight="1" x14ac:dyDescent="0.25">
      <c r="A451" s="39" t="s">
        <v>1052</v>
      </c>
      <c r="B451" s="42" t="s">
        <v>1053</v>
      </c>
      <c r="C451" s="39"/>
      <c r="D451" s="1">
        <v>449</v>
      </c>
    </row>
    <row r="452" spans="1:4" ht="15" customHeight="1" x14ac:dyDescent="0.25">
      <c r="A452" s="39" t="s">
        <v>1054</v>
      </c>
      <c r="B452" s="47" t="s">
        <v>1055</v>
      </c>
      <c r="C452" s="39" t="s">
        <v>271</v>
      </c>
      <c r="D452" s="1">
        <v>466</v>
      </c>
    </row>
    <row r="453" spans="1:4" ht="15" customHeight="1" x14ac:dyDescent="0.25">
      <c r="A453" s="39" t="s">
        <v>1056</v>
      </c>
      <c r="B453" s="47" t="s">
        <v>1057</v>
      </c>
      <c r="C453" s="39" t="s">
        <v>271</v>
      </c>
      <c r="D453" s="1">
        <v>467</v>
      </c>
    </row>
    <row r="454" spans="1:4" ht="15" customHeight="1" x14ac:dyDescent="0.25">
      <c r="A454" s="39" t="s">
        <v>1058</v>
      </c>
      <c r="B454" s="47" t="s">
        <v>1059</v>
      </c>
      <c r="C454" s="39" t="s">
        <v>271</v>
      </c>
      <c r="D454" s="1">
        <v>468</v>
      </c>
    </row>
    <row r="455" spans="1:4" ht="15" customHeight="1" x14ac:dyDescent="0.25">
      <c r="A455" s="39" t="s">
        <v>1060</v>
      </c>
      <c r="B455" s="47" t="s">
        <v>1061</v>
      </c>
      <c r="C455" s="39" t="s">
        <v>271</v>
      </c>
      <c r="D455" s="1">
        <v>469</v>
      </c>
    </row>
    <row r="456" spans="1:4" ht="15" customHeight="1" x14ac:dyDescent="0.25">
      <c r="A456" s="39" t="s">
        <v>1062</v>
      </c>
      <c r="B456" s="47" t="s">
        <v>1063</v>
      </c>
      <c r="C456" s="39" t="s">
        <v>271</v>
      </c>
      <c r="D456" s="1">
        <v>470</v>
      </c>
    </row>
    <row r="457" spans="1:4" ht="15" customHeight="1" x14ac:dyDescent="0.25">
      <c r="A457" s="39" t="s">
        <v>1064</v>
      </c>
      <c r="B457" s="47" t="s">
        <v>1065</v>
      </c>
      <c r="C457" s="39" t="s">
        <v>271</v>
      </c>
      <c r="D457" s="1">
        <v>474</v>
      </c>
    </row>
    <row r="458" spans="1:4" ht="15" customHeight="1" x14ac:dyDescent="0.25">
      <c r="A458" s="39" t="s">
        <v>1066</v>
      </c>
      <c r="B458" s="47" t="s">
        <v>1067</v>
      </c>
      <c r="C458" s="39" t="s">
        <v>271</v>
      </c>
      <c r="D458" s="1">
        <v>475</v>
      </c>
    </row>
    <row r="459" spans="1:4" ht="15" customHeight="1" x14ac:dyDescent="0.25">
      <c r="A459" s="39" t="s">
        <v>1068</v>
      </c>
      <c r="B459" s="47" t="s">
        <v>1069</v>
      </c>
      <c r="C459" s="39" t="s">
        <v>271</v>
      </c>
      <c r="D459" s="1">
        <v>476</v>
      </c>
    </row>
    <row r="460" spans="1:4" ht="15" customHeight="1" x14ac:dyDescent="0.25">
      <c r="A460" s="39" t="s">
        <v>1070</v>
      </c>
      <c r="B460" s="47" t="s">
        <v>1071</v>
      </c>
      <c r="C460" s="39" t="s">
        <v>271</v>
      </c>
      <c r="D460" s="1">
        <v>477</v>
      </c>
    </row>
    <row r="461" spans="1:4" ht="15" customHeight="1" x14ac:dyDescent="0.25">
      <c r="A461" s="39" t="s">
        <v>1072</v>
      </c>
      <c r="B461" s="42" t="s">
        <v>1073</v>
      </c>
      <c r="C461" s="39" t="s">
        <v>271</v>
      </c>
      <c r="D461" s="1">
        <v>458</v>
      </c>
    </row>
    <row r="462" spans="1:4" ht="15" customHeight="1" x14ac:dyDescent="0.25">
      <c r="A462" s="39" t="s">
        <v>1074</v>
      </c>
      <c r="B462" s="47" t="s">
        <v>1075</v>
      </c>
      <c r="C462" s="39" t="s">
        <v>271</v>
      </c>
      <c r="D462" s="1">
        <v>481</v>
      </c>
    </row>
    <row r="463" spans="1:4" ht="15" customHeight="1" x14ac:dyDescent="0.25">
      <c r="A463" s="39" t="s">
        <v>1076</v>
      </c>
      <c r="B463" s="47" t="s">
        <v>1077</v>
      </c>
      <c r="C463" s="39" t="s">
        <v>271</v>
      </c>
      <c r="D463" s="1">
        <v>463</v>
      </c>
    </row>
    <row r="464" spans="1:4" ht="15" customHeight="1" x14ac:dyDescent="0.25">
      <c r="A464" s="39" t="s">
        <v>1078</v>
      </c>
      <c r="B464" s="47" t="s">
        <v>1079</v>
      </c>
      <c r="C464" s="39" t="s">
        <v>271</v>
      </c>
      <c r="D464" s="1">
        <v>464</v>
      </c>
    </row>
    <row r="465" spans="1:4" ht="15" customHeight="1" x14ac:dyDescent="0.25">
      <c r="A465" s="39" t="s">
        <v>1080</v>
      </c>
      <c r="B465" s="42" t="s">
        <v>1081</v>
      </c>
      <c r="C465" s="39" t="s">
        <v>271</v>
      </c>
      <c r="D465" s="1">
        <v>465</v>
      </c>
    </row>
    <row r="466" spans="1:4" ht="15" customHeight="1" x14ac:dyDescent="0.25">
      <c r="A466" s="39" t="s">
        <v>1082</v>
      </c>
      <c r="B466" s="42" t="s">
        <v>1083</v>
      </c>
      <c r="C466" s="39" t="s">
        <v>271</v>
      </c>
      <c r="D466" s="1">
        <v>471</v>
      </c>
    </row>
    <row r="467" spans="1:4" ht="15" customHeight="1" x14ac:dyDescent="0.25">
      <c r="A467" s="39" t="s">
        <v>1084</v>
      </c>
      <c r="B467" s="42" t="s">
        <v>1085</v>
      </c>
      <c r="C467" s="39" t="s">
        <v>271</v>
      </c>
      <c r="D467" s="1">
        <v>472</v>
      </c>
    </row>
    <row r="468" spans="1:4" ht="15" customHeight="1" x14ac:dyDescent="0.25">
      <c r="A468" s="39" t="s">
        <v>1086</v>
      </c>
      <c r="B468" s="42" t="s">
        <v>1087</v>
      </c>
      <c r="C468" s="39" t="s">
        <v>271</v>
      </c>
      <c r="D468" s="1">
        <v>473</v>
      </c>
    </row>
    <row r="469" spans="1:4" ht="15" customHeight="1" x14ac:dyDescent="0.25">
      <c r="A469" s="39" t="s">
        <v>1088</v>
      </c>
      <c r="B469" s="42" t="s">
        <v>1089</v>
      </c>
      <c r="C469" s="39" t="s">
        <v>271</v>
      </c>
      <c r="D469" s="1">
        <v>478</v>
      </c>
    </row>
    <row r="470" spans="1:4" ht="15" customHeight="1" x14ac:dyDescent="0.25">
      <c r="A470" s="39" t="s">
        <v>1090</v>
      </c>
      <c r="B470" s="42" t="s">
        <v>1091</v>
      </c>
      <c r="C470" s="39" t="s">
        <v>271</v>
      </c>
      <c r="D470" s="1">
        <v>479</v>
      </c>
    </row>
    <row r="471" spans="1:4" ht="15" customHeight="1" x14ac:dyDescent="0.25">
      <c r="A471" s="39" t="s">
        <v>1092</v>
      </c>
      <c r="B471" s="42" t="s">
        <v>1093</v>
      </c>
      <c r="C471" s="39" t="s">
        <v>271</v>
      </c>
      <c r="D471" s="1">
        <v>480</v>
      </c>
    </row>
    <row r="472" spans="1:4" ht="15" customHeight="1" x14ac:dyDescent="0.25">
      <c r="A472" s="39" t="s">
        <v>1094</v>
      </c>
      <c r="B472" s="42" t="s">
        <v>1095</v>
      </c>
      <c r="C472" s="39" t="s">
        <v>271</v>
      </c>
      <c r="D472" s="1">
        <v>482</v>
      </c>
    </row>
    <row r="473" spans="1:4" ht="15" customHeight="1" x14ac:dyDescent="0.25">
      <c r="A473" s="39" t="s">
        <v>1096</v>
      </c>
      <c r="B473" s="42" t="s">
        <v>1097</v>
      </c>
      <c r="C473" s="39" t="s">
        <v>271</v>
      </c>
      <c r="D473" s="1">
        <v>483</v>
      </c>
    </row>
    <row r="474" spans="1:4" ht="15" customHeight="1" x14ac:dyDescent="0.25">
      <c r="A474" s="39" t="s">
        <v>1098</v>
      </c>
      <c r="B474" s="42" t="s">
        <v>1099</v>
      </c>
      <c r="C474" s="39" t="s">
        <v>271</v>
      </c>
      <c r="D474" s="1">
        <v>484</v>
      </c>
    </row>
    <row r="475" spans="1:4" ht="15" customHeight="1" x14ac:dyDescent="0.25">
      <c r="A475" s="39" t="s">
        <v>1100</v>
      </c>
      <c r="B475" s="42" t="s">
        <v>1101</v>
      </c>
      <c r="C475" s="39" t="s">
        <v>271</v>
      </c>
      <c r="D475" s="1">
        <v>459</v>
      </c>
    </row>
    <row r="476" spans="1:4" ht="15" customHeight="1" x14ac:dyDescent="0.25">
      <c r="A476" s="39" t="s">
        <v>1102</v>
      </c>
      <c r="B476" s="42" t="s">
        <v>1103</v>
      </c>
      <c r="C476" s="39" t="s">
        <v>271</v>
      </c>
      <c r="D476" s="1">
        <v>460</v>
      </c>
    </row>
    <row r="477" spans="1:4" ht="15" customHeight="1" x14ac:dyDescent="0.25">
      <c r="A477" s="39" t="s">
        <v>1104</v>
      </c>
      <c r="B477" s="42" t="s">
        <v>1105</v>
      </c>
      <c r="C477" s="39" t="s">
        <v>271</v>
      </c>
      <c r="D477" s="1">
        <v>461</v>
      </c>
    </row>
    <row r="478" spans="1:4" ht="15" customHeight="1" x14ac:dyDescent="0.25">
      <c r="A478" s="39" t="s">
        <v>1106</v>
      </c>
      <c r="B478" s="42" t="s">
        <v>1107</v>
      </c>
      <c r="C478" s="39" t="s">
        <v>271</v>
      </c>
      <c r="D478" s="1">
        <v>462</v>
      </c>
    </row>
    <row r="479" spans="1:4" ht="15" customHeight="1" x14ac:dyDescent="0.25">
      <c r="A479" s="39" t="s">
        <v>1108</v>
      </c>
      <c r="B479" s="42" t="s">
        <v>1109</v>
      </c>
      <c r="C479" s="39" t="s">
        <v>271</v>
      </c>
      <c r="D479" s="1">
        <v>457</v>
      </c>
    </row>
    <row r="480" spans="1:4" ht="15" customHeight="1" x14ac:dyDescent="0.25">
      <c r="A480" s="39" t="s">
        <v>1110</v>
      </c>
      <c r="B480" s="47" t="s">
        <v>1111</v>
      </c>
      <c r="C480" s="39" t="s">
        <v>267</v>
      </c>
      <c r="D480" s="1">
        <v>106</v>
      </c>
    </row>
    <row r="481" spans="1:4" ht="15" customHeight="1" x14ac:dyDescent="0.25">
      <c r="A481" s="39" t="s">
        <v>1112</v>
      </c>
      <c r="B481" s="47" t="s">
        <v>1113</v>
      </c>
      <c r="C481" s="39"/>
      <c r="D481" s="1">
        <v>133</v>
      </c>
    </row>
    <row r="482" spans="1:4" ht="15" customHeight="1" x14ac:dyDescent="0.25">
      <c r="A482" s="39" t="s">
        <v>1114</v>
      </c>
      <c r="B482" s="47" t="s">
        <v>1115</v>
      </c>
      <c r="C482" s="39"/>
      <c r="D482" s="1">
        <v>151</v>
      </c>
    </row>
    <row r="483" spans="1:4" ht="15" customHeight="1" x14ac:dyDescent="0.25">
      <c r="A483" s="39" t="s">
        <v>1116</v>
      </c>
      <c r="B483" s="47" t="s">
        <v>1117</v>
      </c>
      <c r="C483" s="39" t="s">
        <v>271</v>
      </c>
      <c r="D483" s="1">
        <v>155</v>
      </c>
    </row>
    <row r="484" spans="1:4" ht="15" customHeight="1" x14ac:dyDescent="0.25">
      <c r="A484" s="39" t="s">
        <v>151</v>
      </c>
      <c r="B484" s="47" t="s">
        <v>1118</v>
      </c>
      <c r="C484" s="39" t="s">
        <v>271</v>
      </c>
      <c r="D484" s="1">
        <v>112</v>
      </c>
    </row>
    <row r="485" spans="1:4" ht="15" customHeight="1" x14ac:dyDescent="0.25">
      <c r="A485" s="39" t="s">
        <v>1119</v>
      </c>
      <c r="B485" s="40" t="s">
        <v>1120</v>
      </c>
      <c r="C485" s="39" t="s">
        <v>267</v>
      </c>
      <c r="D485" s="1">
        <v>485</v>
      </c>
    </row>
    <row r="486" spans="1:4" ht="15" customHeight="1" x14ac:dyDescent="0.25">
      <c r="A486" s="39" t="s">
        <v>1121</v>
      </c>
      <c r="B486" s="47" t="s">
        <v>1122</v>
      </c>
      <c r="C486" s="39" t="s">
        <v>271</v>
      </c>
      <c r="D486" s="1">
        <v>486</v>
      </c>
    </row>
    <row r="487" spans="1:4" ht="15" customHeight="1" x14ac:dyDescent="0.25">
      <c r="A487" s="39" t="s">
        <v>152</v>
      </c>
      <c r="B487" s="47" t="s">
        <v>1123</v>
      </c>
      <c r="C487" s="39" t="s">
        <v>271</v>
      </c>
      <c r="D487" s="1">
        <v>124</v>
      </c>
    </row>
    <row r="488" spans="1:4" ht="15" customHeight="1" x14ac:dyDescent="0.25">
      <c r="A488" s="39" t="s">
        <v>1124</v>
      </c>
      <c r="B488" s="47" t="s">
        <v>1125</v>
      </c>
      <c r="C488" s="39" t="s">
        <v>267</v>
      </c>
      <c r="D488" s="1">
        <v>487</v>
      </c>
    </row>
    <row r="489" spans="1:4" ht="15" customHeight="1" x14ac:dyDescent="0.25">
      <c r="A489" s="39">
        <v>489</v>
      </c>
      <c r="B489" s="47" t="s">
        <v>1126</v>
      </c>
      <c r="C489" s="39"/>
      <c r="D489" s="1">
        <v>489</v>
      </c>
    </row>
    <row r="490" spans="1:4" ht="15" customHeight="1" x14ac:dyDescent="0.25">
      <c r="A490" s="39" t="s">
        <v>1127</v>
      </c>
      <c r="B490" s="47" t="s">
        <v>1128</v>
      </c>
      <c r="C490" s="39" t="s">
        <v>267</v>
      </c>
      <c r="D490" s="1">
        <v>491</v>
      </c>
    </row>
    <row r="491" spans="1:4" ht="15" customHeight="1" x14ac:dyDescent="0.25">
      <c r="A491" s="39" t="s">
        <v>1129</v>
      </c>
      <c r="B491" s="47" t="s">
        <v>1130</v>
      </c>
      <c r="C491" s="39" t="s">
        <v>267</v>
      </c>
      <c r="D491" s="1">
        <v>490</v>
      </c>
    </row>
    <row r="492" spans="1:4" ht="15" customHeight="1" x14ac:dyDescent="0.25">
      <c r="A492" s="39" t="s">
        <v>180</v>
      </c>
      <c r="B492" s="47" t="s">
        <v>1131</v>
      </c>
      <c r="C492" s="39" t="s">
        <v>271</v>
      </c>
      <c r="D492" s="1">
        <v>429</v>
      </c>
    </row>
    <row r="493" spans="1:4" ht="15" customHeight="1" x14ac:dyDescent="0.25">
      <c r="A493" s="39" t="s">
        <v>1132</v>
      </c>
      <c r="B493" s="40" t="s">
        <v>1133</v>
      </c>
      <c r="C493" s="39" t="s">
        <v>267</v>
      </c>
      <c r="D493" s="1">
        <v>492</v>
      </c>
    </row>
    <row r="494" spans="1:4" ht="15" customHeight="1" x14ac:dyDescent="0.25">
      <c r="A494" s="39" t="s">
        <v>181</v>
      </c>
      <c r="B494" s="47" t="s">
        <v>1134</v>
      </c>
      <c r="C494" s="39" t="s">
        <v>271</v>
      </c>
      <c r="D494" s="1">
        <v>430</v>
      </c>
    </row>
    <row r="495" spans="1:4" ht="15" customHeight="1" x14ac:dyDescent="0.25">
      <c r="A495" s="39" t="s">
        <v>1135</v>
      </c>
      <c r="B495" s="40" t="s">
        <v>1136</v>
      </c>
      <c r="C495" s="39" t="s">
        <v>267</v>
      </c>
      <c r="D495" s="1">
        <v>493</v>
      </c>
    </row>
    <row r="496" spans="1:4" ht="15" customHeight="1" x14ac:dyDescent="0.25">
      <c r="A496" s="39" t="s">
        <v>1137</v>
      </c>
      <c r="B496" s="40" t="s">
        <v>1138</v>
      </c>
      <c r="C496" s="39" t="s">
        <v>267</v>
      </c>
      <c r="D496" s="1">
        <v>494</v>
      </c>
    </row>
    <row r="497" spans="1:4" ht="15" customHeight="1" x14ac:dyDescent="0.25">
      <c r="A497" s="44" t="s">
        <v>1139</v>
      </c>
      <c r="B497" s="40" t="s">
        <v>1140</v>
      </c>
      <c r="C497" s="39"/>
      <c r="D497" s="1">
        <v>495</v>
      </c>
    </row>
    <row r="498" spans="1:4" ht="15" customHeight="1" x14ac:dyDescent="0.25">
      <c r="A498" s="39" t="s">
        <v>1141</v>
      </c>
      <c r="B498" s="40" t="s">
        <v>1142</v>
      </c>
      <c r="C498" s="39"/>
      <c r="D498" s="1">
        <v>496</v>
      </c>
    </row>
    <row r="499" spans="1:4" ht="15" customHeight="1" x14ac:dyDescent="0.25">
      <c r="A499" s="39" t="s">
        <v>153</v>
      </c>
      <c r="B499" s="47" t="s">
        <v>1143</v>
      </c>
      <c r="C499" s="39" t="s">
        <v>271</v>
      </c>
      <c r="D499" s="1">
        <v>497</v>
      </c>
    </row>
    <row r="500" spans="1:4" ht="15" customHeight="1" x14ac:dyDescent="0.25">
      <c r="A500" s="39" t="s">
        <v>1144</v>
      </c>
      <c r="B500" s="40" t="s">
        <v>1145</v>
      </c>
      <c r="C500" s="39"/>
      <c r="D500" s="1">
        <v>498</v>
      </c>
    </row>
    <row r="501" spans="1:4" ht="15" customHeight="1" x14ac:dyDescent="0.25">
      <c r="A501" s="39" t="s">
        <v>1146</v>
      </c>
      <c r="B501" s="40" t="s">
        <v>1147</v>
      </c>
      <c r="C501" s="39"/>
      <c r="D501" s="1">
        <v>499</v>
      </c>
    </row>
    <row r="502" spans="1:4" ht="15" customHeight="1" x14ac:dyDescent="0.25">
      <c r="A502" s="39" t="s">
        <v>1148</v>
      </c>
      <c r="B502" s="47" t="s">
        <v>1149</v>
      </c>
      <c r="C502" s="39" t="s">
        <v>271</v>
      </c>
      <c r="D502" s="1">
        <v>503</v>
      </c>
    </row>
    <row r="503" spans="1:4" ht="15" customHeight="1" x14ac:dyDescent="0.25">
      <c r="A503" s="39" t="s">
        <v>1150</v>
      </c>
      <c r="B503" s="47" t="s">
        <v>1151</v>
      </c>
      <c r="C503" s="39" t="s">
        <v>271</v>
      </c>
      <c r="D503" s="1">
        <v>506</v>
      </c>
    </row>
    <row r="504" spans="1:4" ht="15" customHeight="1" x14ac:dyDescent="0.25">
      <c r="A504" s="39" t="s">
        <v>1152</v>
      </c>
      <c r="B504" s="47" t="s">
        <v>1153</v>
      </c>
      <c r="C504" s="39"/>
      <c r="D504" s="1">
        <v>507</v>
      </c>
    </row>
    <row r="505" spans="1:4" ht="15" customHeight="1" x14ac:dyDescent="0.25">
      <c r="A505" s="39">
        <v>504</v>
      </c>
      <c r="B505" s="47" t="s">
        <v>1154</v>
      </c>
      <c r="C505" s="39" t="s">
        <v>271</v>
      </c>
      <c r="D505" s="1">
        <v>504</v>
      </c>
    </row>
    <row r="506" spans="1:4" ht="15" customHeight="1" x14ac:dyDescent="0.25">
      <c r="A506" s="39" t="s">
        <v>1155</v>
      </c>
      <c r="B506" s="47" t="s">
        <v>1156</v>
      </c>
      <c r="C506" s="39"/>
      <c r="D506" s="1">
        <v>508</v>
      </c>
    </row>
    <row r="507" spans="1:4" ht="15" customHeight="1" x14ac:dyDescent="0.25">
      <c r="A507" s="39" t="s">
        <v>1157</v>
      </c>
      <c r="B507" s="47" t="s">
        <v>1158</v>
      </c>
      <c r="C507" s="39"/>
      <c r="D507" s="1">
        <v>509</v>
      </c>
    </row>
    <row r="508" spans="1:4" ht="15" customHeight="1" x14ac:dyDescent="0.25">
      <c r="A508" s="39" t="s">
        <v>1159</v>
      </c>
      <c r="B508" s="47" t="s">
        <v>1160</v>
      </c>
      <c r="C508" s="39" t="s">
        <v>267</v>
      </c>
      <c r="D508" s="1">
        <v>510</v>
      </c>
    </row>
    <row r="509" spans="1:4" ht="15" customHeight="1" x14ac:dyDescent="0.25">
      <c r="A509" s="44" t="s">
        <v>1161</v>
      </c>
      <c r="B509" s="47" t="s">
        <v>1162</v>
      </c>
      <c r="C509" s="39" t="s">
        <v>267</v>
      </c>
      <c r="D509" s="1">
        <v>511</v>
      </c>
    </row>
    <row r="510" spans="1:4" ht="15" customHeight="1" x14ac:dyDescent="0.25">
      <c r="A510" s="39" t="s">
        <v>1163</v>
      </c>
      <c r="B510" s="47" t="s">
        <v>1164</v>
      </c>
      <c r="C510" s="39"/>
      <c r="D510" s="1">
        <v>636</v>
      </c>
    </row>
    <row r="511" spans="1:4" ht="15" customHeight="1" x14ac:dyDescent="0.25">
      <c r="A511" s="39">
        <v>518</v>
      </c>
      <c r="B511" s="47" t="s">
        <v>1165</v>
      </c>
      <c r="C511" s="39"/>
      <c r="D511" s="1">
        <v>518</v>
      </c>
    </row>
    <row r="512" spans="1:4" ht="15" customHeight="1" x14ac:dyDescent="0.25">
      <c r="A512" s="39" t="s">
        <v>1166</v>
      </c>
      <c r="B512" s="47" t="s">
        <v>1167</v>
      </c>
      <c r="C512" s="39" t="s">
        <v>271</v>
      </c>
      <c r="D512" s="1">
        <v>525</v>
      </c>
    </row>
    <row r="513" spans="1:4" ht="15" customHeight="1" x14ac:dyDescent="0.25">
      <c r="A513" s="39" t="s">
        <v>1168</v>
      </c>
      <c r="B513" s="47" t="s">
        <v>1169</v>
      </c>
      <c r="C513" s="39"/>
      <c r="D513" s="1">
        <v>391</v>
      </c>
    </row>
    <row r="514" spans="1:4" ht="15" customHeight="1" x14ac:dyDescent="0.25">
      <c r="A514" s="39">
        <v>447</v>
      </c>
      <c r="B514" s="47" t="s">
        <v>1170</v>
      </c>
      <c r="C514" s="39"/>
      <c r="D514" s="1">
        <v>447</v>
      </c>
    </row>
    <row r="515" spans="1:4" ht="15" customHeight="1" x14ac:dyDescent="0.25">
      <c r="A515" s="39" t="s">
        <v>200</v>
      </c>
      <c r="B515" s="47" t="s">
        <v>1171</v>
      </c>
      <c r="C515" s="39" t="s">
        <v>271</v>
      </c>
      <c r="D515" s="1">
        <v>456</v>
      </c>
    </row>
    <row r="516" spans="1:4" ht="15" customHeight="1" x14ac:dyDescent="0.25">
      <c r="A516" s="39">
        <v>645</v>
      </c>
      <c r="B516" s="47" t="s">
        <v>1172</v>
      </c>
      <c r="C516" s="39" t="s">
        <v>267</v>
      </c>
      <c r="D516" s="1">
        <v>645</v>
      </c>
    </row>
    <row r="517" spans="1:4" ht="15" customHeight="1" x14ac:dyDescent="0.25">
      <c r="A517" s="39">
        <v>646</v>
      </c>
      <c r="B517" s="47" t="s">
        <v>1173</v>
      </c>
      <c r="C517" s="39" t="s">
        <v>271</v>
      </c>
      <c r="D517" s="1">
        <v>646</v>
      </c>
    </row>
    <row r="518" spans="1:4" ht="15" customHeight="1" x14ac:dyDescent="0.25">
      <c r="A518" s="39">
        <v>432</v>
      </c>
      <c r="B518" s="47" t="s">
        <v>1174</v>
      </c>
      <c r="C518" s="39" t="s">
        <v>271</v>
      </c>
      <c r="D518" s="1">
        <v>432</v>
      </c>
    </row>
    <row r="519" spans="1:4" ht="15" customHeight="1" x14ac:dyDescent="0.25">
      <c r="A519" s="39">
        <v>401</v>
      </c>
      <c r="B519" s="47" t="s">
        <v>1175</v>
      </c>
      <c r="C519" s="39" t="s">
        <v>271</v>
      </c>
      <c r="D519" s="1">
        <v>401</v>
      </c>
    </row>
    <row r="520" spans="1:4" ht="15" customHeight="1" x14ac:dyDescent="0.25">
      <c r="A520" s="44" t="s">
        <v>1176</v>
      </c>
      <c r="B520" s="40" t="s">
        <v>1177</v>
      </c>
      <c r="C520" s="39" t="s">
        <v>267</v>
      </c>
      <c r="D520" s="1">
        <v>553</v>
      </c>
    </row>
    <row r="521" spans="1:4" ht="15" customHeight="1" x14ac:dyDescent="0.25">
      <c r="A521" s="39" t="s">
        <v>1178</v>
      </c>
      <c r="B521" s="40" t="s">
        <v>1179</v>
      </c>
      <c r="C521" s="39"/>
      <c r="D521" s="1">
        <v>554</v>
      </c>
    </row>
    <row r="522" spans="1:4" ht="15" customHeight="1" x14ac:dyDescent="0.25">
      <c r="A522" s="44" t="s">
        <v>1180</v>
      </c>
      <c r="B522" s="47" t="s">
        <v>1181</v>
      </c>
      <c r="C522" s="39"/>
      <c r="D522" s="1">
        <v>70</v>
      </c>
    </row>
    <row r="523" spans="1:4" ht="15" customHeight="1" x14ac:dyDescent="0.25">
      <c r="A523" s="39" t="s">
        <v>1182</v>
      </c>
      <c r="B523" s="47" t="s">
        <v>1183</v>
      </c>
      <c r="C523" s="39" t="s">
        <v>271</v>
      </c>
      <c r="D523" s="1">
        <v>500</v>
      </c>
    </row>
    <row r="524" spans="1:4" ht="15" customHeight="1" x14ac:dyDescent="0.25">
      <c r="A524" s="39" t="s">
        <v>1184</v>
      </c>
      <c r="B524" s="40" t="s">
        <v>1185</v>
      </c>
      <c r="C524" s="39" t="s">
        <v>267</v>
      </c>
      <c r="D524" s="1">
        <v>555</v>
      </c>
    </row>
    <row r="525" spans="1:4" ht="15" customHeight="1" x14ac:dyDescent="0.25">
      <c r="A525" s="39" t="s">
        <v>1186</v>
      </c>
      <c r="B525" s="40" t="s">
        <v>1187</v>
      </c>
      <c r="C525" s="39" t="s">
        <v>267</v>
      </c>
      <c r="D525" s="1">
        <v>556</v>
      </c>
    </row>
    <row r="526" spans="1:4" ht="15" customHeight="1" x14ac:dyDescent="0.25">
      <c r="A526" s="39" t="s">
        <v>154</v>
      </c>
      <c r="B526" s="47" t="s">
        <v>1188</v>
      </c>
      <c r="C526" s="39" t="s">
        <v>271</v>
      </c>
      <c r="D526" s="1">
        <v>559</v>
      </c>
    </row>
    <row r="527" spans="1:4" ht="15" customHeight="1" x14ac:dyDescent="0.25">
      <c r="A527" s="39" t="s">
        <v>1189</v>
      </c>
      <c r="B527" s="47" t="s">
        <v>1190</v>
      </c>
      <c r="C527" s="39" t="s">
        <v>271</v>
      </c>
      <c r="D527" s="1">
        <v>560</v>
      </c>
    </row>
    <row r="528" spans="1:4" ht="15" customHeight="1" x14ac:dyDescent="0.25">
      <c r="A528" s="39" t="s">
        <v>1191</v>
      </c>
      <c r="B528" s="47" t="s">
        <v>1192</v>
      </c>
      <c r="C528" s="39" t="s">
        <v>267</v>
      </c>
      <c r="D528" s="1">
        <v>561</v>
      </c>
    </row>
    <row r="529" spans="1:4" ht="15" customHeight="1" x14ac:dyDescent="0.25">
      <c r="A529" s="39" t="s">
        <v>1193</v>
      </c>
      <c r="B529" s="40" t="s">
        <v>1194</v>
      </c>
      <c r="C529" s="39"/>
      <c r="D529" s="1">
        <v>562</v>
      </c>
    </row>
    <row r="530" spans="1:4" ht="15" customHeight="1" x14ac:dyDescent="0.25">
      <c r="A530" s="39" t="s">
        <v>1195</v>
      </c>
      <c r="B530" s="47" t="s">
        <v>1196</v>
      </c>
      <c r="C530" s="39"/>
      <c r="D530" s="1">
        <v>273</v>
      </c>
    </row>
    <row r="531" spans="1:4" ht="15" customHeight="1" x14ac:dyDescent="0.25">
      <c r="A531" s="39" t="s">
        <v>252</v>
      </c>
      <c r="B531" s="47" t="s">
        <v>1197</v>
      </c>
      <c r="C531" s="39" t="s">
        <v>267</v>
      </c>
      <c r="D531" s="1">
        <v>274</v>
      </c>
    </row>
    <row r="532" spans="1:4" ht="15" customHeight="1" x14ac:dyDescent="0.25">
      <c r="A532" s="39" t="s">
        <v>1198</v>
      </c>
      <c r="B532" s="47" t="s">
        <v>1199</v>
      </c>
      <c r="C532" s="39" t="s">
        <v>271</v>
      </c>
      <c r="D532" s="1">
        <v>563</v>
      </c>
    </row>
    <row r="533" spans="1:4" ht="15" customHeight="1" x14ac:dyDescent="0.25">
      <c r="A533" s="39" t="s">
        <v>1200</v>
      </c>
      <c r="B533" s="40" t="s">
        <v>1201</v>
      </c>
      <c r="C533" s="39"/>
      <c r="D533" s="1">
        <v>565</v>
      </c>
    </row>
    <row r="534" spans="1:4" ht="15" customHeight="1" x14ac:dyDescent="0.25">
      <c r="A534" s="39" t="s">
        <v>1202</v>
      </c>
      <c r="B534" s="47" t="s">
        <v>1203</v>
      </c>
      <c r="C534" s="39" t="s">
        <v>271</v>
      </c>
      <c r="D534" s="1">
        <v>631</v>
      </c>
    </row>
    <row r="535" spans="1:4" ht="15" customHeight="1" x14ac:dyDescent="0.25">
      <c r="A535" s="39" t="s">
        <v>182</v>
      </c>
      <c r="B535" s="47" t="s">
        <v>1204</v>
      </c>
      <c r="C535" s="39" t="s">
        <v>271</v>
      </c>
      <c r="D535" s="1">
        <v>431</v>
      </c>
    </row>
    <row r="536" spans="1:4" ht="15" customHeight="1" x14ac:dyDescent="0.25">
      <c r="A536" s="39" t="s">
        <v>1205</v>
      </c>
      <c r="B536" s="47" t="s">
        <v>1206</v>
      </c>
      <c r="C536" s="39" t="s">
        <v>267</v>
      </c>
      <c r="D536" s="1">
        <v>566</v>
      </c>
    </row>
    <row r="537" spans="1:4" ht="15" customHeight="1" x14ac:dyDescent="0.25">
      <c r="A537" s="39" t="s">
        <v>1207</v>
      </c>
      <c r="B537" s="47" t="s">
        <v>1208</v>
      </c>
      <c r="C537" s="39" t="s">
        <v>271</v>
      </c>
      <c r="D537" s="1">
        <v>567</v>
      </c>
    </row>
    <row r="538" spans="1:4" ht="15" customHeight="1" x14ac:dyDescent="0.25">
      <c r="A538" s="39" t="s">
        <v>1209</v>
      </c>
      <c r="B538" s="47" t="s">
        <v>1210</v>
      </c>
      <c r="C538" s="39" t="s">
        <v>271</v>
      </c>
      <c r="D538" s="1">
        <v>568</v>
      </c>
    </row>
    <row r="539" spans="1:4" ht="15" customHeight="1" x14ac:dyDescent="0.25">
      <c r="A539" s="39">
        <v>571</v>
      </c>
      <c r="B539" s="47" t="s">
        <v>1211</v>
      </c>
      <c r="C539" s="39" t="s">
        <v>271</v>
      </c>
      <c r="D539" s="1">
        <v>571</v>
      </c>
    </row>
    <row r="540" spans="1:4" ht="15" customHeight="1" x14ac:dyDescent="0.25">
      <c r="A540" s="39">
        <v>572</v>
      </c>
      <c r="B540" s="47" t="s">
        <v>1212</v>
      </c>
      <c r="C540" s="39"/>
      <c r="D540" s="1">
        <v>572</v>
      </c>
    </row>
    <row r="541" spans="1:4" ht="15" customHeight="1" x14ac:dyDescent="0.25">
      <c r="A541" s="39" t="s">
        <v>1213</v>
      </c>
      <c r="B541" s="47" t="s">
        <v>1214</v>
      </c>
      <c r="C541" s="39"/>
      <c r="D541" s="1">
        <v>573</v>
      </c>
    </row>
    <row r="542" spans="1:4" ht="15" customHeight="1" x14ac:dyDescent="0.25">
      <c r="A542" s="39">
        <v>353</v>
      </c>
      <c r="B542" s="47" t="s">
        <v>1215</v>
      </c>
      <c r="C542" s="39" t="s">
        <v>271</v>
      </c>
      <c r="D542" s="1">
        <v>353</v>
      </c>
    </row>
    <row r="543" spans="1:4" ht="15" customHeight="1" x14ac:dyDescent="0.25">
      <c r="A543" s="39" t="s">
        <v>1216</v>
      </c>
      <c r="B543" s="40" t="s">
        <v>1217</v>
      </c>
      <c r="C543" s="39" t="s">
        <v>267</v>
      </c>
      <c r="D543" s="1">
        <v>574</v>
      </c>
    </row>
    <row r="544" spans="1:4" ht="15" customHeight="1" x14ac:dyDescent="0.25">
      <c r="A544" s="39" t="s">
        <v>1218</v>
      </c>
      <c r="B544" s="47" t="s">
        <v>1219</v>
      </c>
      <c r="C544" s="39" t="s">
        <v>267</v>
      </c>
      <c r="D544" s="1">
        <v>79</v>
      </c>
    </row>
    <row r="545" spans="1:4" ht="15" customHeight="1" x14ac:dyDescent="0.25">
      <c r="A545" s="44" t="s">
        <v>1220</v>
      </c>
      <c r="B545" s="47" t="s">
        <v>1221</v>
      </c>
      <c r="C545" s="39" t="s">
        <v>267</v>
      </c>
      <c r="D545" s="1">
        <v>577</v>
      </c>
    </row>
    <row r="546" spans="1:4" ht="15" customHeight="1" x14ac:dyDescent="0.25">
      <c r="A546" s="39" t="s">
        <v>112</v>
      </c>
      <c r="B546" s="47" t="s">
        <v>1222</v>
      </c>
      <c r="C546" s="39" t="s">
        <v>271</v>
      </c>
      <c r="D546" s="1">
        <v>575</v>
      </c>
    </row>
    <row r="547" spans="1:4" ht="15" customHeight="1" x14ac:dyDescent="0.25">
      <c r="A547" s="39" t="s">
        <v>1223</v>
      </c>
      <c r="B547" s="47" t="s">
        <v>1224</v>
      </c>
      <c r="C547" s="39" t="s">
        <v>267</v>
      </c>
      <c r="D547" s="1">
        <v>578</v>
      </c>
    </row>
    <row r="548" spans="1:4" ht="15" customHeight="1" x14ac:dyDescent="0.25">
      <c r="A548" s="39" t="s">
        <v>1225</v>
      </c>
      <c r="B548" s="40" t="s">
        <v>1226</v>
      </c>
      <c r="C548" s="39" t="s">
        <v>267</v>
      </c>
      <c r="D548" s="1">
        <v>579</v>
      </c>
    </row>
    <row r="549" spans="1:4" ht="15" customHeight="1" x14ac:dyDescent="0.25">
      <c r="A549" s="39" t="s">
        <v>161</v>
      </c>
      <c r="B549" s="47" t="s">
        <v>1227</v>
      </c>
      <c r="C549" s="39"/>
      <c r="D549" s="1">
        <v>580</v>
      </c>
    </row>
    <row r="550" spans="1:4" ht="15" customHeight="1" x14ac:dyDescent="0.25">
      <c r="A550" s="39">
        <v>354</v>
      </c>
      <c r="B550" s="47" t="s">
        <v>1228</v>
      </c>
      <c r="C550" s="39" t="s">
        <v>271</v>
      </c>
      <c r="D550" s="1">
        <v>354</v>
      </c>
    </row>
    <row r="551" spans="1:4" ht="15" customHeight="1" x14ac:dyDescent="0.25">
      <c r="A551" s="39" t="s">
        <v>1229</v>
      </c>
      <c r="B551" s="47" t="s">
        <v>1230</v>
      </c>
      <c r="C551" s="39" t="s">
        <v>267</v>
      </c>
      <c r="D551" s="1">
        <v>582</v>
      </c>
    </row>
    <row r="552" spans="1:4" ht="15" customHeight="1" x14ac:dyDescent="0.25">
      <c r="A552" s="39" t="s">
        <v>1231</v>
      </c>
      <c r="B552" s="40" t="s">
        <v>1232</v>
      </c>
      <c r="C552" s="39" t="s">
        <v>267</v>
      </c>
      <c r="D552" s="1">
        <v>583</v>
      </c>
    </row>
    <row r="553" spans="1:4" ht="15" customHeight="1" x14ac:dyDescent="0.25">
      <c r="A553" s="39" t="s">
        <v>1233</v>
      </c>
      <c r="B553" s="40" t="s">
        <v>1234</v>
      </c>
      <c r="C553" s="39" t="s">
        <v>267</v>
      </c>
      <c r="D553" s="1">
        <v>584</v>
      </c>
    </row>
    <row r="554" spans="1:4" ht="15" customHeight="1" x14ac:dyDescent="0.25">
      <c r="A554" s="39" t="s">
        <v>155</v>
      </c>
      <c r="B554" s="47" t="s">
        <v>1235</v>
      </c>
      <c r="C554" s="39" t="s">
        <v>271</v>
      </c>
      <c r="D554" s="1">
        <v>585</v>
      </c>
    </row>
    <row r="555" spans="1:4" ht="15" customHeight="1" x14ac:dyDescent="0.25">
      <c r="A555" s="39" t="s">
        <v>1236</v>
      </c>
      <c r="B555" s="47" t="s">
        <v>1237</v>
      </c>
      <c r="C555" s="39" t="s">
        <v>271</v>
      </c>
      <c r="D555" s="1">
        <v>586</v>
      </c>
    </row>
    <row r="556" spans="1:4" ht="15" customHeight="1" x14ac:dyDescent="0.25">
      <c r="A556" s="39" t="s">
        <v>1238</v>
      </c>
      <c r="B556" s="40" t="s">
        <v>1239</v>
      </c>
      <c r="C556" s="39" t="s">
        <v>267</v>
      </c>
      <c r="D556" s="1">
        <v>587</v>
      </c>
    </row>
    <row r="557" spans="1:4" ht="15" customHeight="1" x14ac:dyDescent="0.25">
      <c r="A557" s="39" t="s">
        <v>1240</v>
      </c>
      <c r="B557" s="40" t="s">
        <v>1241</v>
      </c>
      <c r="C557" s="39"/>
      <c r="D557" s="1">
        <v>588</v>
      </c>
    </row>
    <row r="558" spans="1:4" ht="15" customHeight="1" x14ac:dyDescent="0.25">
      <c r="A558" s="44" t="s">
        <v>1242</v>
      </c>
      <c r="B558" s="47" t="s">
        <v>1243</v>
      </c>
      <c r="C558" s="39" t="s">
        <v>267</v>
      </c>
      <c r="D558" s="1">
        <v>590</v>
      </c>
    </row>
    <row r="559" spans="1:4" ht="15" customHeight="1" x14ac:dyDescent="0.25">
      <c r="A559" s="39" t="s">
        <v>1244</v>
      </c>
      <c r="B559" s="47" t="s">
        <v>1245</v>
      </c>
      <c r="C559" s="39" t="s">
        <v>267</v>
      </c>
      <c r="D559" s="1">
        <v>591</v>
      </c>
    </row>
    <row r="560" spans="1:4" ht="15" customHeight="1" x14ac:dyDescent="0.25">
      <c r="A560" s="39">
        <v>358</v>
      </c>
      <c r="B560" s="47" t="s">
        <v>1246</v>
      </c>
      <c r="C560" s="39"/>
      <c r="D560" s="1">
        <v>358</v>
      </c>
    </row>
    <row r="561" spans="1:4" ht="15" customHeight="1" x14ac:dyDescent="0.25">
      <c r="A561" s="39" t="s">
        <v>1247</v>
      </c>
      <c r="B561" s="47" t="s">
        <v>1248</v>
      </c>
      <c r="C561" s="39" t="s">
        <v>271</v>
      </c>
      <c r="D561" s="1">
        <v>76</v>
      </c>
    </row>
    <row r="562" spans="1:4" ht="15" customHeight="1" x14ac:dyDescent="0.25">
      <c r="A562" s="39" t="s">
        <v>1249</v>
      </c>
      <c r="B562" s="47" t="s">
        <v>1250</v>
      </c>
      <c r="C562" s="39" t="s">
        <v>267</v>
      </c>
      <c r="D562" s="1">
        <v>592</v>
      </c>
    </row>
    <row r="563" spans="1:4" ht="15" customHeight="1" x14ac:dyDescent="0.25">
      <c r="A563" s="39" t="s">
        <v>1251</v>
      </c>
      <c r="B563" s="47" t="s">
        <v>1252</v>
      </c>
      <c r="C563" s="39" t="s">
        <v>267</v>
      </c>
      <c r="D563" s="1">
        <v>80</v>
      </c>
    </row>
    <row r="564" spans="1:4" ht="15" customHeight="1" x14ac:dyDescent="0.25">
      <c r="A564" s="39" t="s">
        <v>1253</v>
      </c>
      <c r="B564" s="40" t="s">
        <v>1254</v>
      </c>
      <c r="C564" s="39"/>
      <c r="D564" s="1">
        <v>593</v>
      </c>
    </row>
    <row r="565" spans="1:4" ht="15" customHeight="1" x14ac:dyDescent="0.25">
      <c r="A565" s="39" t="s">
        <v>156</v>
      </c>
      <c r="B565" s="47" t="s">
        <v>1255</v>
      </c>
      <c r="C565" s="39" t="s">
        <v>271</v>
      </c>
      <c r="D565" s="1">
        <v>488</v>
      </c>
    </row>
    <row r="566" spans="1:4" ht="15" customHeight="1" x14ac:dyDescent="0.25">
      <c r="A566" s="39" t="s">
        <v>162</v>
      </c>
      <c r="B566" s="47" t="s">
        <v>1256</v>
      </c>
      <c r="C566" s="39" t="s">
        <v>267</v>
      </c>
      <c r="D566" s="1">
        <v>595</v>
      </c>
    </row>
    <row r="567" spans="1:4" ht="15" customHeight="1" x14ac:dyDescent="0.25">
      <c r="A567" s="39" t="s">
        <v>1257</v>
      </c>
      <c r="B567" s="47" t="s">
        <v>1258</v>
      </c>
      <c r="C567" s="39"/>
      <c r="D567" s="1">
        <v>596</v>
      </c>
    </row>
    <row r="568" spans="1:4" ht="15" customHeight="1" x14ac:dyDescent="0.25">
      <c r="A568" s="39" t="s">
        <v>1259</v>
      </c>
      <c r="B568" s="47" t="s">
        <v>1260</v>
      </c>
      <c r="C568" s="39" t="s">
        <v>267</v>
      </c>
      <c r="D568" s="1">
        <v>598</v>
      </c>
    </row>
    <row r="569" spans="1:4" ht="15" customHeight="1" x14ac:dyDescent="0.25">
      <c r="A569" s="39" t="s">
        <v>1261</v>
      </c>
      <c r="B569" s="47" t="s">
        <v>1262</v>
      </c>
      <c r="C569" s="39" t="s">
        <v>271</v>
      </c>
      <c r="D569" s="1">
        <v>599</v>
      </c>
    </row>
    <row r="570" spans="1:4" ht="15" customHeight="1" x14ac:dyDescent="0.25">
      <c r="A570" s="39" t="s">
        <v>113</v>
      </c>
      <c r="B570" s="47" t="s">
        <v>1263</v>
      </c>
      <c r="C570" s="39" t="s">
        <v>271</v>
      </c>
      <c r="D570" s="1">
        <v>600</v>
      </c>
    </row>
    <row r="571" spans="1:4" ht="15" customHeight="1" x14ac:dyDescent="0.25">
      <c r="A571" s="39" t="s">
        <v>1264</v>
      </c>
      <c r="B571" s="47" t="s">
        <v>1265</v>
      </c>
      <c r="C571" s="39"/>
      <c r="D571" s="1">
        <v>601</v>
      </c>
    </row>
    <row r="572" spans="1:4" ht="15" customHeight="1" x14ac:dyDescent="0.25">
      <c r="A572" s="39" t="s">
        <v>1266</v>
      </c>
      <c r="B572" s="47" t="s">
        <v>1267</v>
      </c>
      <c r="C572" s="39" t="s">
        <v>271</v>
      </c>
      <c r="D572" s="1">
        <v>602</v>
      </c>
    </row>
    <row r="573" spans="1:4" ht="15" customHeight="1" x14ac:dyDescent="0.25">
      <c r="A573" s="39" t="s">
        <v>1268</v>
      </c>
      <c r="B573" s="47" t="s">
        <v>1269</v>
      </c>
      <c r="C573" s="39"/>
      <c r="D573" s="1">
        <v>603</v>
      </c>
    </row>
    <row r="574" spans="1:4" ht="15" customHeight="1" x14ac:dyDescent="0.25">
      <c r="A574" s="39" t="s">
        <v>1270</v>
      </c>
      <c r="B574" s="47" t="s">
        <v>1271</v>
      </c>
      <c r="C574" s="39"/>
      <c r="D574" s="1">
        <v>552</v>
      </c>
    </row>
    <row r="575" spans="1:4" ht="15" customHeight="1" x14ac:dyDescent="0.25">
      <c r="A575" s="39" t="s">
        <v>1272</v>
      </c>
      <c r="B575" s="47" t="s">
        <v>1273</v>
      </c>
      <c r="C575" s="39"/>
      <c r="D575" s="1">
        <v>537</v>
      </c>
    </row>
    <row r="576" spans="1:4" ht="15" customHeight="1" x14ac:dyDescent="0.25">
      <c r="A576" s="39" t="s">
        <v>1274</v>
      </c>
      <c r="B576" s="47" t="s">
        <v>1275</v>
      </c>
      <c r="C576" s="39"/>
      <c r="D576" s="1">
        <v>551</v>
      </c>
    </row>
    <row r="577" spans="1:4" ht="15" customHeight="1" x14ac:dyDescent="0.25">
      <c r="A577" s="39" t="s">
        <v>1276</v>
      </c>
      <c r="B577" s="47" t="s">
        <v>1277</v>
      </c>
      <c r="C577" s="39"/>
      <c r="D577" s="1">
        <v>536</v>
      </c>
    </row>
    <row r="578" spans="1:4" ht="15" customHeight="1" x14ac:dyDescent="0.25">
      <c r="A578" s="39" t="s">
        <v>1278</v>
      </c>
      <c r="B578" s="47" t="s">
        <v>1279</v>
      </c>
      <c r="C578" s="39" t="s">
        <v>267</v>
      </c>
      <c r="D578" s="1">
        <v>550</v>
      </c>
    </row>
    <row r="579" spans="1:4" ht="15" customHeight="1" x14ac:dyDescent="0.25">
      <c r="A579" s="39" t="s">
        <v>1280</v>
      </c>
      <c r="B579" s="47" t="s">
        <v>1281</v>
      </c>
      <c r="C579" s="39" t="s">
        <v>267</v>
      </c>
      <c r="D579" s="1">
        <v>535</v>
      </c>
    </row>
    <row r="580" spans="1:4" ht="15" customHeight="1" x14ac:dyDescent="0.25">
      <c r="A580" s="39" t="s">
        <v>1282</v>
      </c>
      <c r="B580" s="47" t="s">
        <v>1283</v>
      </c>
      <c r="C580" s="39" t="s">
        <v>267</v>
      </c>
      <c r="D580" s="1">
        <v>549</v>
      </c>
    </row>
    <row r="581" spans="1:4" ht="15" customHeight="1" x14ac:dyDescent="0.25">
      <c r="A581" s="39" t="s">
        <v>1284</v>
      </c>
      <c r="B581" s="47" t="s">
        <v>1285</v>
      </c>
      <c r="C581" s="39" t="s">
        <v>267</v>
      </c>
      <c r="D581" s="1">
        <v>534</v>
      </c>
    </row>
    <row r="582" spans="1:4" ht="15" customHeight="1" x14ac:dyDescent="0.25">
      <c r="A582" s="39" t="s">
        <v>1286</v>
      </c>
      <c r="B582" s="47" t="s">
        <v>1287</v>
      </c>
      <c r="C582" s="39" t="s">
        <v>271</v>
      </c>
      <c r="D582" s="1">
        <v>606</v>
      </c>
    </row>
    <row r="583" spans="1:4" ht="15" customHeight="1" x14ac:dyDescent="0.25">
      <c r="A583" s="39" t="s">
        <v>1288</v>
      </c>
      <c r="B583" s="40" t="s">
        <v>1289</v>
      </c>
      <c r="C583" s="39" t="s">
        <v>267</v>
      </c>
      <c r="D583" s="1">
        <v>116</v>
      </c>
    </row>
    <row r="584" spans="1:4" ht="15" customHeight="1" x14ac:dyDescent="0.25">
      <c r="A584" s="39" t="s">
        <v>1290</v>
      </c>
      <c r="B584" s="40" t="s">
        <v>1291</v>
      </c>
      <c r="C584" s="39" t="s">
        <v>267</v>
      </c>
      <c r="D584" s="1">
        <v>323</v>
      </c>
    </row>
    <row r="585" spans="1:4" ht="15" customHeight="1" x14ac:dyDescent="0.25">
      <c r="A585" s="39" t="s">
        <v>1292</v>
      </c>
      <c r="B585" s="42" t="s">
        <v>1293</v>
      </c>
      <c r="C585" s="39"/>
      <c r="D585" s="1">
        <v>399</v>
      </c>
    </row>
    <row r="586" spans="1:4" ht="15" customHeight="1" x14ac:dyDescent="0.25">
      <c r="A586" s="39" t="s">
        <v>1294</v>
      </c>
      <c r="B586" s="47" t="s">
        <v>1295</v>
      </c>
      <c r="C586" s="39"/>
      <c r="D586" s="1">
        <v>512</v>
      </c>
    </row>
    <row r="587" spans="1:4" ht="15" customHeight="1" x14ac:dyDescent="0.25">
      <c r="A587" s="39" t="s">
        <v>157</v>
      </c>
      <c r="B587" s="47" t="s">
        <v>1296</v>
      </c>
      <c r="C587" s="39" t="s">
        <v>271</v>
      </c>
      <c r="D587" s="1">
        <v>608</v>
      </c>
    </row>
    <row r="588" spans="1:4" ht="15" customHeight="1" x14ac:dyDescent="0.25">
      <c r="A588" s="39" t="s">
        <v>158</v>
      </c>
      <c r="B588" s="47" t="s">
        <v>1297</v>
      </c>
      <c r="C588" s="39" t="s">
        <v>267</v>
      </c>
      <c r="D588" s="1">
        <v>249</v>
      </c>
    </row>
    <row r="589" spans="1:4" ht="15" customHeight="1" x14ac:dyDescent="0.25">
      <c r="A589" s="39" t="s">
        <v>1298</v>
      </c>
      <c r="B589" s="47" t="s">
        <v>1299</v>
      </c>
      <c r="C589" s="39" t="s">
        <v>267</v>
      </c>
      <c r="D589" s="1">
        <v>513</v>
      </c>
    </row>
    <row r="590" spans="1:4" ht="15" customHeight="1" x14ac:dyDescent="0.25">
      <c r="A590" s="39" t="s">
        <v>1300</v>
      </c>
      <c r="B590" s="47" t="s">
        <v>1301</v>
      </c>
      <c r="C590" s="39" t="s">
        <v>271</v>
      </c>
      <c r="D590" s="1">
        <v>610</v>
      </c>
    </row>
    <row r="591" spans="1:4" ht="15" customHeight="1" x14ac:dyDescent="0.25">
      <c r="A591" s="39" t="s">
        <v>1302</v>
      </c>
      <c r="B591" s="47" t="s">
        <v>1303</v>
      </c>
      <c r="C591" s="39" t="s">
        <v>271</v>
      </c>
      <c r="D591" s="1">
        <v>275</v>
      </c>
    </row>
    <row r="592" spans="1:4" ht="15" customHeight="1" x14ac:dyDescent="0.25">
      <c r="A592" s="39" t="s">
        <v>1304</v>
      </c>
      <c r="B592" s="47" t="s">
        <v>1305</v>
      </c>
      <c r="C592" s="39" t="s">
        <v>271</v>
      </c>
      <c r="D592" s="1">
        <v>611</v>
      </c>
    </row>
    <row r="593" spans="1:4" ht="15" customHeight="1" x14ac:dyDescent="0.25">
      <c r="A593" s="39" t="s">
        <v>1306</v>
      </c>
      <c r="B593" s="47" t="s">
        <v>1307</v>
      </c>
      <c r="C593" s="39" t="s">
        <v>267</v>
      </c>
      <c r="D593" s="1">
        <v>514</v>
      </c>
    </row>
    <row r="594" spans="1:4" ht="15" customHeight="1" x14ac:dyDescent="0.25">
      <c r="A594" s="39" t="s">
        <v>1308</v>
      </c>
      <c r="B594" s="47" t="s">
        <v>1309</v>
      </c>
      <c r="C594" s="39" t="s">
        <v>267</v>
      </c>
      <c r="D594" s="1">
        <v>515</v>
      </c>
    </row>
    <row r="595" spans="1:4" ht="15" customHeight="1" x14ac:dyDescent="0.25">
      <c r="A595" s="39" t="s">
        <v>1310</v>
      </c>
      <c r="B595" s="47" t="s">
        <v>1311</v>
      </c>
      <c r="C595" s="39" t="s">
        <v>267</v>
      </c>
      <c r="D595" s="1">
        <v>516</v>
      </c>
    </row>
    <row r="596" spans="1:4" ht="15" customHeight="1" x14ac:dyDescent="0.25">
      <c r="A596" s="39" t="s">
        <v>1312</v>
      </c>
      <c r="B596" s="47" t="s">
        <v>1313</v>
      </c>
      <c r="C596" s="39"/>
      <c r="D596" s="1">
        <v>517</v>
      </c>
    </row>
    <row r="597" spans="1:4" ht="15" customHeight="1" x14ac:dyDescent="0.25">
      <c r="A597" s="39" t="s">
        <v>1314</v>
      </c>
      <c r="B597" s="40" t="s">
        <v>1315</v>
      </c>
      <c r="C597" s="39" t="s">
        <v>267</v>
      </c>
      <c r="D597" s="1">
        <v>43</v>
      </c>
    </row>
    <row r="598" spans="1:4" ht="15" customHeight="1" x14ac:dyDescent="0.25">
      <c r="A598" s="39" t="s">
        <v>1316</v>
      </c>
      <c r="B598" s="40" t="s">
        <v>1317</v>
      </c>
      <c r="C598" s="39" t="s">
        <v>267</v>
      </c>
      <c r="D598" s="1">
        <v>74</v>
      </c>
    </row>
    <row r="599" spans="1:4" ht="15" customHeight="1" x14ac:dyDescent="0.25">
      <c r="A599" s="39" t="s">
        <v>1318</v>
      </c>
      <c r="B599" s="40" t="s">
        <v>1319</v>
      </c>
      <c r="C599" s="39"/>
      <c r="D599" s="1">
        <v>617</v>
      </c>
    </row>
    <row r="600" spans="1:4" ht="15" customHeight="1" x14ac:dyDescent="0.25">
      <c r="A600" s="39" t="s">
        <v>1320</v>
      </c>
      <c r="B600" s="40" t="s">
        <v>1321</v>
      </c>
      <c r="C600" s="39"/>
      <c r="D600" s="1">
        <v>618</v>
      </c>
    </row>
    <row r="601" spans="1:4" ht="15" customHeight="1" x14ac:dyDescent="0.25">
      <c r="A601" s="39" t="s">
        <v>1322</v>
      </c>
      <c r="B601" s="47" t="s">
        <v>1323</v>
      </c>
      <c r="C601" s="39" t="s">
        <v>271</v>
      </c>
      <c r="D601" s="1">
        <v>619</v>
      </c>
    </row>
    <row r="602" spans="1:4" ht="15" customHeight="1" x14ac:dyDescent="0.25">
      <c r="A602" s="39" t="s">
        <v>114</v>
      </c>
      <c r="B602" s="47" t="s">
        <v>1324</v>
      </c>
      <c r="C602" s="39" t="s">
        <v>267</v>
      </c>
      <c r="D602" s="1">
        <v>620</v>
      </c>
    </row>
    <row r="603" spans="1:4" ht="15" customHeight="1" x14ac:dyDescent="0.25">
      <c r="A603" s="39" t="s">
        <v>1325</v>
      </c>
      <c r="B603" s="47" t="s">
        <v>1326</v>
      </c>
      <c r="C603" s="39"/>
      <c r="D603" s="1">
        <v>621</v>
      </c>
    </row>
    <row r="604" spans="1:4" ht="15" customHeight="1" x14ac:dyDescent="0.25">
      <c r="A604" s="39" t="s">
        <v>260</v>
      </c>
      <c r="B604" s="47" t="s">
        <v>1327</v>
      </c>
      <c r="C604" s="39" t="s">
        <v>271</v>
      </c>
      <c r="D604" s="1">
        <v>622</v>
      </c>
    </row>
    <row r="605" spans="1:4" ht="15" customHeight="1" x14ac:dyDescent="0.25">
      <c r="A605" s="39" t="s">
        <v>1328</v>
      </c>
      <c r="B605" s="47" t="s">
        <v>1329</v>
      </c>
      <c r="C605" s="39" t="s">
        <v>271</v>
      </c>
      <c r="D605" s="1">
        <v>623</v>
      </c>
    </row>
    <row r="606" spans="1:4" ht="15" customHeight="1" x14ac:dyDescent="0.25">
      <c r="A606" s="39" t="s">
        <v>159</v>
      </c>
      <c r="B606" s="47" t="s">
        <v>1330</v>
      </c>
      <c r="C606" s="39" t="s">
        <v>271</v>
      </c>
      <c r="D606" s="1">
        <v>624</v>
      </c>
    </row>
    <row r="607" spans="1:4" ht="15" customHeight="1" x14ac:dyDescent="0.25">
      <c r="A607" s="39" t="s">
        <v>1331</v>
      </c>
      <c r="B607" s="47" t="s">
        <v>1332</v>
      </c>
      <c r="C607" s="39" t="s">
        <v>267</v>
      </c>
      <c r="D607" s="1">
        <v>626</v>
      </c>
    </row>
    <row r="608" spans="1:4" ht="15" customHeight="1" x14ac:dyDescent="0.25">
      <c r="A608" s="39" t="s">
        <v>1333</v>
      </c>
      <c r="B608" s="47" t="s">
        <v>1334</v>
      </c>
      <c r="C608" s="39" t="s">
        <v>271</v>
      </c>
      <c r="D608" s="1">
        <v>627</v>
      </c>
    </row>
    <row r="609" spans="1:4" ht="15" customHeight="1" x14ac:dyDescent="0.25">
      <c r="A609" s="39" t="s">
        <v>115</v>
      </c>
      <c r="B609" s="47" t="s">
        <v>1335</v>
      </c>
      <c r="C609" s="39" t="s">
        <v>271</v>
      </c>
      <c r="D609" s="1">
        <v>628</v>
      </c>
    </row>
    <row r="610" spans="1:4" ht="15" customHeight="1" x14ac:dyDescent="0.25">
      <c r="A610" s="39" t="s">
        <v>116</v>
      </c>
      <c r="B610" s="47" t="s">
        <v>1336</v>
      </c>
      <c r="C610" s="39"/>
      <c r="D610" s="1">
        <v>632</v>
      </c>
    </row>
    <row r="611" spans="1:4" ht="15" customHeight="1" x14ac:dyDescent="0.25">
      <c r="A611" s="39" t="s">
        <v>250</v>
      </c>
      <c r="B611" s="47" t="s">
        <v>1337</v>
      </c>
      <c r="C611" s="39"/>
      <c r="D611" s="1">
        <v>633</v>
      </c>
    </row>
  </sheetData>
  <sheetProtection algorithmName="SHA-512" hashValue="5kFZluxXUrKefbZa0GGrDVeq0eq3nWNXPaDmiGftmSfDyX4yHbnNRUUtT3R+mNJ98LSrjhA9Z8TXAOy5hq+qWQ==" saltValue="vg8JgxLp4Kx4dNYmzkzIqw==" spinCount="100000"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s>
  <sheetFormatPr defaultColWidth="9.140625" defaultRowHeight="15" x14ac:dyDescent="0.25"/>
  <cols>
    <col min="1" max="1" width="9.140625" style="22"/>
    <col min="2" max="2" width="13.7109375" style="14" customWidth="1"/>
    <col min="3" max="3" width="24" style="3" customWidth="1"/>
    <col min="4" max="4" width="108.140625" style="3" customWidth="1"/>
    <col min="5" max="16384" width="9.140625" style="3"/>
  </cols>
  <sheetData>
    <row r="1" spans="1:4" ht="18.75" x14ac:dyDescent="0.25">
      <c r="A1" s="23" t="s">
        <v>1338</v>
      </c>
    </row>
    <row r="3" spans="1:4" s="6" customFormat="1" x14ac:dyDescent="0.25">
      <c r="A3" s="24" t="s">
        <v>1339</v>
      </c>
      <c r="B3" s="34" t="s">
        <v>1340</v>
      </c>
      <c r="C3" s="25" t="s">
        <v>0</v>
      </c>
      <c r="D3" s="25" t="s">
        <v>1341</v>
      </c>
    </row>
    <row r="4" spans="1:4" x14ac:dyDescent="0.25">
      <c r="A4" s="35">
        <v>0</v>
      </c>
      <c r="B4" s="27" t="s">
        <v>1342</v>
      </c>
      <c r="C4" s="26"/>
      <c r="D4" s="26" t="s">
        <v>1343</v>
      </c>
    </row>
    <row r="5" spans="1:4" ht="45" x14ac:dyDescent="0.25">
      <c r="A5" s="35">
        <v>1</v>
      </c>
      <c r="B5" s="27" t="s">
        <v>1344</v>
      </c>
      <c r="C5" s="26"/>
      <c r="D5" s="27" t="s">
        <v>1345</v>
      </c>
    </row>
    <row r="6" spans="1:4" ht="30" x14ac:dyDescent="0.25">
      <c r="A6" s="35">
        <v>1.2</v>
      </c>
      <c r="B6" s="27" t="s">
        <v>1344</v>
      </c>
      <c r="C6" s="26"/>
      <c r="D6" s="27" t="s">
        <v>1346</v>
      </c>
    </row>
    <row r="7" spans="1:4" ht="75" x14ac:dyDescent="0.25">
      <c r="A7" s="35">
        <v>1.3</v>
      </c>
      <c r="B7" s="27" t="s">
        <v>1347</v>
      </c>
      <c r="C7" s="26"/>
      <c r="D7" s="27" t="s">
        <v>1348</v>
      </c>
    </row>
    <row r="8" spans="1:4" x14ac:dyDescent="0.25">
      <c r="A8" s="35">
        <v>1.4</v>
      </c>
      <c r="B8" s="27" t="s">
        <v>1342</v>
      </c>
      <c r="C8" s="26"/>
      <c r="D8" s="27" t="s">
        <v>1349</v>
      </c>
    </row>
    <row r="9" spans="1:4" ht="45" x14ac:dyDescent="0.25">
      <c r="A9" s="28">
        <v>1.5</v>
      </c>
      <c r="B9" s="27" t="s">
        <v>1350</v>
      </c>
      <c r="C9" s="26"/>
      <c r="D9" s="27" t="s">
        <v>1351</v>
      </c>
    </row>
    <row r="10" spans="1:4" x14ac:dyDescent="0.25">
      <c r="A10" s="28">
        <v>1.51</v>
      </c>
      <c r="B10" s="27" t="s">
        <v>1342</v>
      </c>
      <c r="C10" s="26"/>
      <c r="D10" s="27" t="s">
        <v>1352</v>
      </c>
    </row>
    <row r="11" spans="1:4" x14ac:dyDescent="0.25">
      <c r="A11" s="28">
        <v>1.52</v>
      </c>
      <c r="B11" s="27" t="s">
        <v>1342</v>
      </c>
      <c r="C11" s="26"/>
      <c r="D11" s="27" t="s">
        <v>1353</v>
      </c>
    </row>
    <row r="12" spans="1:4" x14ac:dyDescent="0.25">
      <c r="A12" s="28">
        <v>1.53</v>
      </c>
      <c r="B12" s="27" t="s">
        <v>1342</v>
      </c>
      <c r="C12" s="26"/>
      <c r="D12" s="27" t="s">
        <v>1354</v>
      </c>
    </row>
    <row r="13" spans="1:4" x14ac:dyDescent="0.25">
      <c r="A13" s="28">
        <v>1.54</v>
      </c>
      <c r="B13" s="27" t="s">
        <v>1342</v>
      </c>
      <c r="C13" s="26"/>
      <c r="D13" s="27" t="s">
        <v>1355</v>
      </c>
    </row>
    <row r="14" spans="1:4" x14ac:dyDescent="0.25">
      <c r="A14" s="28">
        <v>1.55</v>
      </c>
      <c r="B14" s="27" t="s">
        <v>1356</v>
      </c>
      <c r="C14" s="26"/>
      <c r="D14" s="27" t="s">
        <v>1357</v>
      </c>
    </row>
    <row r="15" spans="1:4" ht="210" x14ac:dyDescent="0.25">
      <c r="A15" s="35">
        <v>1.6</v>
      </c>
      <c r="B15" s="27" t="s">
        <v>1358</v>
      </c>
      <c r="C15" s="26"/>
      <c r="D15" s="27" t="s">
        <v>1359</v>
      </c>
    </row>
    <row r="16" spans="1:4" x14ac:dyDescent="0.25">
      <c r="A16" s="214">
        <v>2</v>
      </c>
      <c r="B16" s="216" t="s">
        <v>1360</v>
      </c>
      <c r="C16" s="26" t="s">
        <v>1361</v>
      </c>
      <c r="D16" s="27" t="s">
        <v>1362</v>
      </c>
    </row>
    <row r="17" spans="1:4" ht="60" x14ac:dyDescent="0.25">
      <c r="A17" s="214"/>
      <c r="B17" s="216"/>
      <c r="C17" s="26" t="s">
        <v>1363</v>
      </c>
      <c r="D17" s="27" t="s">
        <v>1364</v>
      </c>
    </row>
    <row r="18" spans="1:4" x14ac:dyDescent="0.25">
      <c r="A18" s="214"/>
      <c r="B18" s="216"/>
      <c r="C18" s="215" t="s">
        <v>1365</v>
      </c>
      <c r="D18" s="29" t="s">
        <v>1366</v>
      </c>
    </row>
    <row r="19" spans="1:4" x14ac:dyDescent="0.25">
      <c r="A19" s="214"/>
      <c r="B19" s="216"/>
      <c r="C19" s="215"/>
      <c r="D19" s="30" t="s">
        <v>1367</v>
      </c>
    </row>
    <row r="20" spans="1:4" x14ac:dyDescent="0.25">
      <c r="A20" s="214"/>
      <c r="B20" s="216"/>
      <c r="C20" s="215"/>
      <c r="D20" s="31" t="s">
        <v>1368</v>
      </c>
    </row>
    <row r="21" spans="1:4" x14ac:dyDescent="0.25">
      <c r="A21" s="214"/>
      <c r="B21" s="216"/>
      <c r="C21" s="215" t="s">
        <v>1369</v>
      </c>
      <c r="D21" s="29" t="s">
        <v>1367</v>
      </c>
    </row>
    <row r="22" spans="1:4" x14ac:dyDescent="0.25">
      <c r="A22" s="214"/>
      <c r="B22" s="216"/>
      <c r="C22" s="215"/>
      <c r="D22" s="30" t="s">
        <v>1370</v>
      </c>
    </row>
    <row r="23" spans="1:4" x14ac:dyDescent="0.25">
      <c r="A23" s="214"/>
      <c r="B23" s="216"/>
      <c r="C23" s="215"/>
      <c r="D23" s="30" t="s">
        <v>1371</v>
      </c>
    </row>
    <row r="24" spans="1:4" x14ac:dyDescent="0.25">
      <c r="A24" s="214"/>
      <c r="B24" s="216"/>
      <c r="C24" s="215"/>
      <c r="D24" s="30" t="s">
        <v>1372</v>
      </c>
    </row>
    <row r="25" spans="1:4" x14ac:dyDescent="0.25">
      <c r="A25" s="214"/>
      <c r="B25" s="216"/>
      <c r="C25" s="215"/>
      <c r="D25" s="30" t="s">
        <v>1373</v>
      </c>
    </row>
    <row r="26" spans="1:4" x14ac:dyDescent="0.25">
      <c r="A26" s="214"/>
      <c r="B26" s="216"/>
      <c r="C26" s="215"/>
      <c r="D26" s="31" t="s">
        <v>1374</v>
      </c>
    </row>
    <row r="27" spans="1:4" x14ac:dyDescent="0.25">
      <c r="A27" s="214"/>
      <c r="B27" s="216"/>
      <c r="C27" s="215" t="s">
        <v>1375</v>
      </c>
      <c r="D27" s="32" t="s">
        <v>1376</v>
      </c>
    </row>
    <row r="28" spans="1:4" x14ac:dyDescent="0.25">
      <c r="A28" s="214"/>
      <c r="B28" s="216"/>
      <c r="C28" s="215"/>
      <c r="D28" s="30" t="s">
        <v>1367</v>
      </c>
    </row>
    <row r="29" spans="1:4" x14ac:dyDescent="0.25">
      <c r="A29" s="214"/>
      <c r="B29" s="216"/>
      <c r="C29" s="215"/>
      <c r="D29" s="31" t="s">
        <v>1368</v>
      </c>
    </row>
    <row r="30" spans="1:4" x14ac:dyDescent="0.25">
      <c r="A30" s="214"/>
      <c r="B30" s="216"/>
      <c r="C30" s="215" t="s">
        <v>1377</v>
      </c>
      <c r="D30" s="29" t="s">
        <v>1367</v>
      </c>
    </row>
    <row r="31" spans="1:4" x14ac:dyDescent="0.25">
      <c r="A31" s="214"/>
      <c r="B31" s="216"/>
      <c r="C31" s="215"/>
      <c r="D31" s="30" t="s">
        <v>1378</v>
      </c>
    </row>
    <row r="32" spans="1:4" x14ac:dyDescent="0.25">
      <c r="A32" s="214"/>
      <c r="B32" s="216"/>
      <c r="C32" s="215"/>
      <c r="D32" s="33" t="s">
        <v>1379</v>
      </c>
    </row>
    <row r="33" spans="1:4" x14ac:dyDescent="0.25">
      <c r="A33" s="214"/>
      <c r="B33" s="216"/>
      <c r="C33" s="215"/>
      <c r="D33" s="31" t="s">
        <v>1374</v>
      </c>
    </row>
  </sheetData>
  <mergeCells count="6">
    <mergeCell ref="A16:A33"/>
    <mergeCell ref="C21:C26"/>
    <mergeCell ref="C18:C20"/>
    <mergeCell ref="C27:C29"/>
    <mergeCell ref="C30:C33"/>
    <mergeCell ref="B16:B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Facility xmlns="89cdaa30-7b22-4a6a-9ff8-e919efaf11cd">Permit document</Facility>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D0D4B9B62E87C4191FB63136FA21716" ma:contentTypeVersion="3" ma:contentTypeDescription="Create a new document." ma:contentTypeScope="" ma:versionID="52f34a55bcb4604769b5b26f83c610df">
  <xsd:schema xmlns:xsd="http://www.w3.org/2001/XMLSchema" xmlns:xs="http://www.w3.org/2001/XMLSchema" xmlns:p="http://schemas.microsoft.com/office/2006/metadata/properties" xmlns:ns1="http://schemas.microsoft.com/sharepoint/v3" xmlns:ns2="89cdaa30-7b22-4a6a-9ff8-e919efaf11cd" xmlns:ns3="4d0624c3-f678-473a-aaed-aa14d03be472" targetNamespace="http://schemas.microsoft.com/office/2006/metadata/properties" ma:root="true" ma:fieldsID="2d7cf663f22e1939383caf4bb963b843" ns1:_="" ns2:_="" ns3:_="">
    <xsd:import namespace="http://schemas.microsoft.com/sharepoint/v3"/>
    <xsd:import namespace="89cdaa30-7b22-4a6a-9ff8-e919efaf11cd"/>
    <xsd:import namespace="4d0624c3-f678-473a-aaed-aa14d03be472"/>
    <xsd:element name="properties">
      <xsd:complexType>
        <xsd:sequence>
          <xsd:element name="documentManagement">
            <xsd:complexType>
              <xsd:all>
                <xsd:element ref="ns1:PublishingStartDate" minOccurs="0"/>
                <xsd:element ref="ns1:PublishingExpirationDate" minOccurs="0"/>
                <xsd:element ref="ns2:Facil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cdaa30-7b22-4a6a-9ff8-e919efaf11cd" elementFormDefault="qualified">
    <xsd:import namespace="http://schemas.microsoft.com/office/2006/documentManagement/types"/>
    <xsd:import namespace="http://schemas.microsoft.com/office/infopath/2007/PartnerControls"/>
    <xsd:element name="Facility" ma:index="10" nillable="true" ma:displayName="Facility" ma:default="select..." ma:format="Dropdown" ma:internalName="Facility">
      <xsd:simpleType>
        <xsd:union memberTypes="dms:Text">
          <xsd:simpleType>
            <xsd:restriction base="dms:Choice">
              <xsd:enumeration value="select..."/>
              <xsd:enumeration value="General document"/>
              <xsd:enumeration value="Permit document"/>
              <xsd:enumeration value="AmeriTies West"/>
              <xsd:enumeration value="Cascade Steel"/>
              <xsd:enumeration value="ChemWaste"/>
              <xsd:enumeration value="Collins Pine"/>
              <xsd:enumeration value="Columbia Steel"/>
              <xsd:enumeration value="Covanta"/>
              <xsd:enumeration value="Eagle"/>
              <xsd:enumeration value="EcoLube"/>
              <xsd:enumeration value="Entek"/>
              <xsd:enumeration value="Genentech"/>
              <xsd:enumeration value="HollingsworthVose"/>
              <xsd:enumeration value="Hydro Extrusion"/>
              <xsd:enumeration value="NEXT"/>
              <xsd:enumeration value="NWMetals"/>
              <xsd:enumeration value="ORRCO"/>
              <xsd:enumeration value="Owens Brockway"/>
              <xsd:enumeration value="Packaging Corporation of America"/>
              <xsd:enumeration value="PCC Structurals"/>
              <xsd:enumeration value="QTS"/>
              <xsd:enumeration value="Roseburg FP Medford"/>
              <xsd:enumeration value="Stimson Lumber"/>
              <xsd:enumeration value="Wolf"/>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4d0624c3-f678-473a-aaed-aa14d03be47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30CE87-5566-4B65-B9AB-B9964C923CAB}">
  <ds:schemaRefs>
    <ds:schemaRef ds:uri="http://schemas.microsoft.com/sharepoint/v3/contenttype/forms"/>
  </ds:schemaRefs>
</ds:datastoreItem>
</file>

<file path=customXml/itemProps2.xml><?xml version="1.0" encoding="utf-8"?>
<ds:datastoreItem xmlns:ds="http://schemas.openxmlformats.org/officeDocument/2006/customXml" ds:itemID="{B109E766-2BDA-4129-9A73-694C71718DF9}">
  <ds:schemaRefs>
    <ds:schemaRef ds:uri="http://schemas.microsoft.com/office/2006/metadata/properties"/>
    <ds:schemaRef ds:uri="http://schemas.microsoft.com/office/infopath/2007/PartnerControls"/>
    <ds:schemaRef ds:uri="3f71e46e-dbdb-4936-a808-49fb891fc3e2"/>
    <ds:schemaRef ds:uri="6076d197-b432-4a89-8b9d-b97676e775aa"/>
  </ds:schemaRefs>
</ds:datastoreItem>
</file>

<file path=customXml/itemProps3.xml><?xml version="1.0" encoding="utf-8"?>
<ds:datastoreItem xmlns:ds="http://schemas.openxmlformats.org/officeDocument/2006/customXml" ds:itemID="{C1D666B5-2DDD-401E-BB21-B9B30C0DC986}"/>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README</vt:lpstr>
      <vt:lpstr>1. Facility Information</vt:lpstr>
      <vt:lpstr>2. TEUs &amp; Activities - EF</vt:lpstr>
      <vt:lpstr>3. Pollutant Emissions - EF</vt:lpstr>
      <vt:lpstr>4. TEUs &amp; Activities- MB</vt:lpstr>
      <vt:lpstr>5. Pollutant Emissions - MB</vt:lpstr>
      <vt:lpstr>DEQ Pollutant List</vt:lpstr>
      <vt:lpstr>RevHistory</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DEVITA-MCBRIDE Amy</cp:lastModifiedBy>
  <cp:revision/>
  <cp:lastPrinted>2025-06-04T17:12:07Z</cp:lastPrinted>
  <dcterms:created xsi:type="dcterms:W3CDTF">2018-11-29T22:27:46Z</dcterms:created>
  <dcterms:modified xsi:type="dcterms:W3CDTF">2025-06-06T18:01:06Z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0x0101002D0D4B9B62E87C4191FB63136FA21716</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ies>
</file>