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qhq1\aqcommon\CleanerAirOR\Facility Files\Existing facilities\365034_Cascade_Steel_Rolling_Mills\Correspondence\Emissions Inventory\EI Rev 1 Response_2022-12-13\Attachment B\"/>
    </mc:Choice>
  </mc:AlternateContent>
  <xr:revisionPtr revIDLastSave="0" documentId="13_ncr:1_{F58D5245-A466-4E62-8B32-75ACE1281821}" xr6:coauthVersionLast="47" xr6:coauthVersionMax="47" xr10:uidLastSave="{00000000-0000-0000-0000-000000000000}"/>
  <bookViews>
    <workbookView xWindow="-110" yWindow="-110" windowWidth="19420" windowHeight="10420" activeTab="5" xr2:uid="{81ECDE21-F5ED-4BCA-8141-7AAA43E2EE89}"/>
  </bookViews>
  <sheets>
    <sheet name="Dioxins Furans" sheetId="1" r:id="rId1"/>
    <sheet name="PCBs" sheetId="3" r:id="rId2"/>
    <sheet name="PAHs" sheetId="4" r:id="rId3"/>
    <sheet name="Hexachlorobenzene" sheetId="5" r:id="rId4"/>
    <sheet name="PBDEs" sheetId="7" r:id="rId5"/>
    <sheet name="Recommended Emission Factors" sheetId="6" r:id="rId6"/>
  </sheets>
  <definedNames>
    <definedName name="_xlnm._FilterDatabase" localSheetId="2" hidden="1">PAHs!$B$4:$L$26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7" l="1"/>
  <c r="E14" i="3" l="1"/>
  <c r="E15" i="3" s="1"/>
  <c r="G15" i="3" l="1"/>
  <c r="H26" i="4" l="1"/>
  <c r="F26" i="4"/>
  <c r="E7" i="7"/>
  <c r="D9" i="6"/>
  <c r="H19" i="4"/>
  <c r="G6" i="3" l="1"/>
  <c r="G7" i="3"/>
  <c r="G8" i="3"/>
  <c r="G14" i="3" s="1"/>
  <c r="G9" i="3"/>
  <c r="G10" i="3"/>
  <c r="G11" i="3"/>
  <c r="G12" i="3"/>
  <c r="G13" i="3"/>
  <c r="G6" i="7"/>
  <c r="G5" i="7"/>
  <c r="D11" i="6" s="1"/>
  <c r="D10" i="6" l="1"/>
  <c r="D5" i="6"/>
  <c r="D7" i="6" l="1"/>
  <c r="H5" i="4"/>
  <c r="D8" i="6" s="1"/>
  <c r="E16" i="3" l="1"/>
  <c r="E6" i="1"/>
  <c r="G6" i="1" s="1"/>
  <c r="D13" i="6" s="1"/>
  <c r="G5" i="3"/>
  <c r="D6" i="6" s="1"/>
  <c r="G6" i="5"/>
  <c r="G5" i="5"/>
  <c r="G16" i="3" l="1"/>
  <c r="D1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GISKA J.R.</author>
  </authors>
  <commentList>
    <comment ref="F5" authorId="0" shapeId="0" xr:uid="{995C387C-D29C-4071-A22C-FF8C2F10DB6D}">
      <text>
        <r>
          <rPr>
            <b/>
            <sz val="9"/>
            <color indexed="81"/>
            <rFont val="Tahoma"/>
            <family val="2"/>
          </rPr>
          <t>GISKA J.R.:</t>
        </r>
        <r>
          <rPr>
            <sz val="9"/>
            <color indexed="81"/>
            <rFont val="Tahoma"/>
            <family val="2"/>
          </rPr>
          <t xml:space="preserve">
per metric tonne of liquid steel.
Convert to pounds - 1 tonne = 2204.62 lb</t>
        </r>
      </text>
    </comment>
    <comment ref="F6" authorId="0" shapeId="0" xr:uid="{DD003AC1-F992-4E40-9C76-7DD98A71132A}">
      <text>
        <r>
          <rPr>
            <b/>
            <sz val="9"/>
            <color indexed="81"/>
            <rFont val="Tahoma"/>
            <family val="2"/>
          </rPr>
          <t>GISKA J.R.:</t>
        </r>
        <r>
          <rPr>
            <sz val="9"/>
            <color indexed="81"/>
            <rFont val="Tahoma"/>
            <family val="2"/>
          </rPr>
          <t xml:space="preserve">
per metric tonne of liquid steel.
Convert to pounds - 1 tonne = 2204.62 lb</t>
        </r>
      </text>
    </comment>
  </commentList>
</comments>
</file>

<file path=xl/sharedStrings.xml><?xml version="1.0" encoding="utf-8"?>
<sst xmlns="http://schemas.openxmlformats.org/spreadsheetml/2006/main" count="391" uniqueCount="154">
  <si>
    <t>Notes</t>
  </si>
  <si>
    <t>Emission Factor</t>
  </si>
  <si>
    <t>Value</t>
  </si>
  <si>
    <t>Units</t>
  </si>
  <si>
    <t>Pollutant</t>
  </si>
  <si>
    <t>Hexachlorobenzene</t>
  </si>
  <si>
    <t>Name</t>
  </si>
  <si>
    <r>
      <t xml:space="preserve">Dirty scrap (cutting oils, general contamination), scrap preheating, limited controls. </t>
    </r>
    <r>
      <rPr>
        <b/>
        <sz val="11"/>
        <color rgb="FF0070C0"/>
        <rFont val="Calibri"/>
        <family val="2"/>
        <scheme val="minor"/>
      </rPr>
      <t>*Medium level of confidence indicated*</t>
    </r>
  </si>
  <si>
    <r>
      <t xml:space="preserve">Clean scrap/virgin iron or dirty scrap, afterburner and fabric filter. </t>
    </r>
    <r>
      <rPr>
        <b/>
        <sz val="11"/>
        <color rgb="FF0070C0"/>
        <rFont val="Calibri"/>
        <family val="2"/>
        <scheme val="minor"/>
      </rPr>
      <t>*Medium level of confidence indicated*</t>
    </r>
  </si>
  <si>
    <t>Converted Emission Factor</t>
  </si>
  <si>
    <t>lb TEQ/ton metal melted</t>
  </si>
  <si>
    <t>Based on stack testing from a similar mini mill that melts scrap and makes rebar.</t>
  </si>
  <si>
    <t>Amended AB2588 Health Risk Assessment - TAMCO. January 2015. See Appendix B-1a &amp; -1b.</t>
  </si>
  <si>
    <r>
      <t>lb BaP</t>
    </r>
    <r>
      <rPr>
        <vertAlign val="subscript"/>
        <sz val="11"/>
        <color theme="1"/>
        <rFont val="Calibri"/>
        <family val="2"/>
        <scheme val="minor"/>
      </rPr>
      <t>eq</t>
    </r>
    <r>
      <rPr>
        <sz val="11"/>
        <color theme="1"/>
        <rFont val="Calibri"/>
        <family val="2"/>
        <scheme val="minor"/>
      </rPr>
      <t>/ton metal melted</t>
    </r>
  </si>
  <si>
    <t>TEQ</t>
  </si>
  <si>
    <t>lb/ton metal melted</t>
  </si>
  <si>
    <t>EAF melting scrap (104 tonne/hr), alloying agents (1.1 t/hr), flux (2.1 t/hr), and coke (1.8 t/hr). Producing carbon steel at rate of 100 t/hr. Baghouse control devices.</t>
  </si>
  <si>
    <t>lb TEQ/ton slag</t>
  </si>
  <si>
    <t>Average values in slag from Swedish steel plants melting scrap in EAF.</t>
  </si>
  <si>
    <t>PCDD/Fs</t>
  </si>
  <si>
    <t>Notes:</t>
  </si>
  <si>
    <t>kg = kilogram</t>
  </si>
  <si>
    <t>μg = micrograms</t>
  </si>
  <si>
    <t>lb = pounds</t>
  </si>
  <si>
    <t>ton = US ton</t>
  </si>
  <si>
    <t>t = metric ton</t>
  </si>
  <si>
    <t>Acenaphthylene</t>
  </si>
  <si>
    <t>Acenaphthene</t>
  </si>
  <si>
    <t>Fluorene</t>
  </si>
  <si>
    <t>Phenanthrene</t>
  </si>
  <si>
    <t>Anthracene</t>
  </si>
  <si>
    <t>Fluoranthene</t>
  </si>
  <si>
    <t>Pyrene</t>
  </si>
  <si>
    <t>Benz[a]anthracene</t>
  </si>
  <si>
    <t>Chrysene</t>
  </si>
  <si>
    <t>Benzo[b]fluoranthene</t>
  </si>
  <si>
    <t>Benzo[k]fluoranthene</t>
  </si>
  <si>
    <t>Benzo[a]pyrene</t>
  </si>
  <si>
    <t>Indeno[1,2,3-cd]pyrene</t>
  </si>
  <si>
    <t>Dibenz[a,h]anthracene</t>
  </si>
  <si>
    <t>Benzo[g,h,i]perylene</t>
  </si>
  <si>
    <t>TEF</t>
  </si>
  <si>
    <t>NA</t>
  </si>
  <si>
    <t>μg TEQ/kg</t>
  </si>
  <si>
    <t>AcPy</t>
  </si>
  <si>
    <t>Acp</t>
  </si>
  <si>
    <t>Flu</t>
  </si>
  <si>
    <t>PA</t>
  </si>
  <si>
    <t>Ant</t>
  </si>
  <si>
    <t>FL</t>
  </si>
  <si>
    <t>Pyr</t>
  </si>
  <si>
    <t>BaA</t>
  </si>
  <si>
    <t>CHR</t>
  </si>
  <si>
    <t>BbF</t>
  </si>
  <si>
    <t>BkF</t>
  </si>
  <si>
    <t>BaP</t>
  </si>
  <si>
    <t>Cyclopenta[c,d]pyrene</t>
  </si>
  <si>
    <t>CYC</t>
  </si>
  <si>
    <t>Benzo[e]pyrene</t>
  </si>
  <si>
    <t>BeP</t>
  </si>
  <si>
    <t>IND</t>
  </si>
  <si>
    <t>Perylene</t>
  </si>
  <si>
    <t>PER</t>
  </si>
  <si>
    <t>DBA</t>
  </si>
  <si>
    <t>BbC</t>
  </si>
  <si>
    <t>BghiP</t>
  </si>
  <si>
    <t>Coronene</t>
  </si>
  <si>
    <t>COR</t>
  </si>
  <si>
    <t>Lee et al., 1999, Table 7</t>
  </si>
  <si>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g/kg feedstock</t>
    </r>
  </si>
  <si>
    <t>Naphthalene</t>
  </si>
  <si>
    <t>Nap</t>
  </si>
  <si>
    <t>Benzo [b]chrysene</t>
  </si>
  <si>
    <t>BaP Eq</t>
  </si>
  <si>
    <t>PCB = Polychlorinated biphenyls</t>
  </si>
  <si>
    <t>PCDD/Fs = Polychlorinated dibenzo-p-dioxins (PCDDs) &amp; dibenzofurans (PCDFs)</t>
  </si>
  <si>
    <t>TEF = Toxicity equivalency factor</t>
  </si>
  <si>
    <t>EAF</t>
  </si>
  <si>
    <t>Attachment B. Emission Factor Details: Dioxins/Furans</t>
  </si>
  <si>
    <t>Group III, Average of 4 steel plant EAFs</t>
  </si>
  <si>
    <t>Attachment B. Emission Factor Details: PCBs</t>
  </si>
  <si>
    <t>Attachment B. Emission Factor Details: Hexachlorobenzene</t>
  </si>
  <si>
    <t>Attachment B. Emission Factor Details: PAHs</t>
  </si>
  <si>
    <t xml:space="preserve"> Emission Unit</t>
  </si>
  <si>
    <t>Emission Factor Source</t>
  </si>
  <si>
    <t>Emission Unit</t>
  </si>
  <si>
    <t>Group III, Average of 4 steel plant EAFs, calculated BaP TEQ</t>
  </si>
  <si>
    <t>Code</t>
  </si>
  <si>
    <t>Remus et al., 2013. Table 8-9.</t>
  </si>
  <si>
    <t>Slag Concentration</t>
  </si>
  <si>
    <t>Wu et al. 2014. Table 6.</t>
  </si>
  <si>
    <t>UNEP, 2013. Table III.18.2 (p. 231).</t>
  </si>
  <si>
    <t>EAF = electric arc furnace</t>
  </si>
  <si>
    <t>LS = liquid steel</t>
  </si>
  <si>
    <t>TEQ = toxic equivalency</t>
  </si>
  <si>
    <t>Wu, E. M. Y., Wang, L. C., Lin, S. L., &amp; Chang-Chien, G. P. (2014). Validation and characterization of persistent organic pollutant emissions from stack flue gases of an electric arc furnace by using a long-term sampling system (AMESA®). Aerosol and Air Quality Research, 14(1), 185-196.</t>
  </si>
  <si>
    <t xml:space="preserve">UN Environment Programme (UNEP). (2013). Toolkit for identification and quantification of releases of dioxins, furans and other unintentional POPs. </t>
  </si>
  <si>
    <t>TAMCO Amended AB2588 Health Risk Assessment, Prepared by Environ International Corporation, Los Angeles, CA, January 2015.</t>
  </si>
  <si>
    <t>Remus, R., Aguado Monsonet, M.A., Roudier, S.,  Delgado Sancho, L. (2013). Best Available Techniques (BAT) Reference Document for Iron and Steel Production. European Commission Joint Research Committee Industrial Emissions Directive 2010/75/EU.</t>
  </si>
  <si>
    <t>Lee, W. J., Lai, S. O., Chen, S. J., &amp; Hsueh, H. J. (1999). PAH emission from the steel and iron industries. WIT Transactions on Ecology and the Environment, 37.</t>
  </si>
  <si>
    <t>References:</t>
  </si>
  <si>
    <t>TEQ = Toxic Equivalency</t>
  </si>
  <si>
    <t>TAC = Toxic Air Contaminant</t>
  </si>
  <si>
    <t>PAH = Polycyclic aromatic hydrocarbons</t>
  </si>
  <si>
    <r>
      <t>BaP</t>
    </r>
    <r>
      <rPr>
        <vertAlign val="subscript"/>
        <sz val="11"/>
        <color theme="1"/>
        <rFont val="Calibri"/>
        <family val="2"/>
        <scheme val="minor"/>
      </rPr>
      <t>eq</t>
    </r>
    <r>
      <rPr>
        <sz val="11"/>
        <color theme="1"/>
        <rFont val="Calibri"/>
        <family val="2"/>
        <scheme val="minor"/>
      </rPr>
      <t xml:space="preserve"> = Benzo[a]pyrene-equivalent</t>
    </r>
  </si>
  <si>
    <t>PCBs TEQ</t>
  </si>
  <si>
    <t>PCDD/Fs TEQ</t>
  </si>
  <si>
    <t>Slag Concentrations</t>
  </si>
  <si>
    <t>UNEP, 2013. Table III.18.2.</t>
  </si>
  <si>
    <t>Total Mass</t>
  </si>
  <si>
    <t>118-74-1</t>
  </si>
  <si>
    <t>Lee et al., 1999. Table 7.</t>
  </si>
  <si>
    <t>50-32-8</t>
  </si>
  <si>
    <t>91-20-3</t>
  </si>
  <si>
    <r>
      <t>BaP</t>
    </r>
    <r>
      <rPr>
        <vertAlign val="subscript"/>
        <sz val="11"/>
        <color theme="1"/>
        <rFont val="Calibri"/>
        <family val="2"/>
        <scheme val="minor"/>
      </rPr>
      <t>eq</t>
    </r>
  </si>
  <si>
    <t>PAHs</t>
  </si>
  <si>
    <t>TAMCO Amended AB2588 Health Risk Assessment, January 2015. Appendix B-1a &amp; -1b.</t>
  </si>
  <si>
    <t>Melt Shop - Electric Arc Furnace (EAF)</t>
  </si>
  <si>
    <t>Reference</t>
  </si>
  <si>
    <t>Basis</t>
  </si>
  <si>
    <t>CASRN or DEQ SEQ ID</t>
  </si>
  <si>
    <t>TAC</t>
  </si>
  <si>
    <t>Attachment A. Emission Factors for Persistent Organic Pollutants and Polycyclic Aromatic Hydrocarbons</t>
  </si>
  <si>
    <t>PBDEs</t>
  </si>
  <si>
    <t>PBDE = Polybrominated diphenyl ether</t>
  </si>
  <si>
    <t>Attachment B. Emission Factor Details: PBDEs</t>
  </si>
  <si>
    <t>Average of 6 EAFs with bag filter control.</t>
  </si>
  <si>
    <t>Remus et al., 2013. Table 8-4.</t>
  </si>
  <si>
    <t>μg TEQ/metric ton LS</t>
  </si>
  <si>
    <t>Swedish EAF Steel Plant A</t>
  </si>
  <si>
    <t>Average of eight Swedish EAFs sampled, all with fabric filter controls.</t>
  </si>
  <si>
    <t>Swedish EAF Steel Plant B</t>
  </si>
  <si>
    <t>Swedish EAF Steel Plant C</t>
  </si>
  <si>
    <t>Swedish EAF Steel Plant D</t>
  </si>
  <si>
    <t>Swedish EAF Steel Plant E</t>
  </si>
  <si>
    <t>Swedish EAF Steel Plant F</t>
  </si>
  <si>
    <t>Swedish EAF Steel Plant G</t>
  </si>
  <si>
    <t>Swedish EAF Steel Plant H</t>
  </si>
  <si>
    <t>μg TEQ/metric ton feedstock</t>
  </si>
  <si>
    <t>μg/metric ton feedstock</t>
  </si>
  <si>
    <t>μg/metric ton LS</t>
  </si>
  <si>
    <t>Wu et al., 2014; Remus et al., 2013.</t>
  </si>
  <si>
    <t>Average of emission factors.</t>
  </si>
  <si>
    <t>Average of 9 EAFs with filter controls.</t>
  </si>
  <si>
    <t>μg TEQ/metric ton</t>
  </si>
  <si>
    <t>Wang et al., 2010; Wu et al., 2014.</t>
  </si>
  <si>
    <t>Wang et al. 2010. Table S10.</t>
  </si>
  <si>
    <t>Wang, L. C., Lee, W. J., Lee, W. S., &amp; Chang-Chien, G. P. (2010). Emission estimation and congener-specific characterization of polybrominated diphenyl ethers from various stationary and mobile sources. Environmental Pollution, 158(10), 3108-3115.</t>
  </si>
  <si>
    <t>Wu et al., 2014, Table 6; Remus et al., 2013, Table 8.4. Average of emission factors.</t>
  </si>
  <si>
    <t>Wang et al. 2010, Table S10; Wu et al., Table 6. Average of emission factors.</t>
  </si>
  <si>
    <t>lb TEQ/ton steel produced</t>
  </si>
  <si>
    <t>https://www.aqmd.gov/docs/default-source/planning/risk-assessment/gerdau/final-approved-hra-(jan-2015).pdf?sfvrsn=2</t>
  </si>
  <si>
    <t>https://publications.jrc.ec.europa.eu/repository/bitstream/JRC69967/lfna25521enn.pdf</t>
  </si>
  <si>
    <t xml:space="preserve">http://toolkit.pops.int/publish/Downloads/01-UNEP-POPS-TOOLKIT-2012-En.pdf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</si>
</sst>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E+00"/>
  </numFmts>
  <fonts count="13" x14ac:knownFonts="1"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 wrapText="1"/>
    </xf>
    <xf numFmtId="0" fontId="8" fillId="0" borderId="0" xfId="0" applyFont="1"/>
    <xf numFmtId="0" fontId="9" fillId="0" borderId="0" xfId="0" applyFont="1"/>
    <xf numFmtId="0" fontId="8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8" fillId="0" borderId="0" xfId="0" applyFont="1" applyAlignment="1"/>
    <xf numFmtId="0" fontId="9" fillId="0" borderId="0" xfId="0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11" fontId="0" fillId="0" borderId="2" xfId="0" applyNumberForma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top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2" fontId="0" fillId="0" borderId="2" xfId="0" applyNumberFormat="1" applyFill="1" applyBorder="1" applyAlignment="1">
      <alignment horizontal="center" wrapText="1"/>
    </xf>
    <xf numFmtId="0" fontId="5" fillId="0" borderId="0" xfId="0" applyFont="1" applyAlignment="1"/>
    <xf numFmtId="0" fontId="0" fillId="0" borderId="0" xfId="0" applyFill="1" applyBorder="1" applyAlignment="1"/>
    <xf numFmtId="0" fontId="0" fillId="0" borderId="0" xfId="0" applyAlignment="1">
      <alignment horizontal="left" vertical="center"/>
    </xf>
    <xf numFmtId="11" fontId="0" fillId="0" borderId="2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11" fillId="0" borderId="0" xfId="0" applyFont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left" vertical="center"/>
    </xf>
    <xf numFmtId="11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1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1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1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1" fontId="0" fillId="0" borderId="0" xfId="0" applyNumberFormat="1" applyFill="1" applyBorder="1"/>
    <xf numFmtId="11" fontId="0" fillId="0" borderId="0" xfId="0" applyNumberForma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1" fontId="0" fillId="0" borderId="2" xfId="0" applyNumberForma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1"/>
    <xf numFmtId="0" fontId="0" fillId="0" borderId="0" xfId="0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toolkit.pops.int/publish/Downloads/01-UNEP-POPS-TOOLKIT-2012-En.pdf" TargetMode="External"/><Relationship Id="rId2" Type="http://schemas.openxmlformats.org/officeDocument/2006/relationships/hyperlink" Target="https://publications.jrc.ec.europa.eu/repository/bitstream/JRC69967/lfna25521enn.pdf" TargetMode="External"/><Relationship Id="rId1" Type="http://schemas.openxmlformats.org/officeDocument/2006/relationships/hyperlink" Target="https://www.aqmd.gov/docs/default-source/planning/risk-assessment/gerdau/final-approved-hra-(jan-2015).pdf?sfvrsn=2" TargetMode="Externa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C593-5BB6-4322-9D45-69C8340819EB}">
  <dimension ref="A1:H18"/>
  <sheetViews>
    <sheetView zoomScale="80" zoomScaleNormal="80" workbookViewId="0">
      <selection activeCell="C33" sqref="C33"/>
    </sheetView>
  </sheetViews>
  <sheetFormatPr defaultRowHeight="14.5" x14ac:dyDescent="0.35"/>
  <cols>
    <col min="1" max="1" width="16.81640625" style="2" customWidth="1"/>
    <col min="2" max="2" width="13.54296875" style="3" customWidth="1"/>
    <col min="3" max="3" width="45.81640625" style="1" customWidth="1"/>
    <col min="4" max="4" width="40.1796875" style="1" customWidth="1"/>
    <col min="5" max="5" width="12.81640625" style="1" customWidth="1"/>
    <col min="6" max="6" width="23.26953125" style="1" bestFit="1" customWidth="1"/>
    <col min="7" max="7" width="24" customWidth="1"/>
    <col min="8" max="8" width="16.26953125" customWidth="1"/>
  </cols>
  <sheetData>
    <row r="1" spans="1:8" ht="18.5" x14ac:dyDescent="0.45">
      <c r="A1" s="9" t="s">
        <v>78</v>
      </c>
    </row>
    <row r="3" spans="1:8" s="10" customFormat="1" ht="18.5" x14ac:dyDescent="0.45">
      <c r="A3" s="84" t="s">
        <v>83</v>
      </c>
      <c r="B3" s="85" t="s">
        <v>4</v>
      </c>
      <c r="C3" s="85" t="s">
        <v>84</v>
      </c>
      <c r="D3" s="84" t="s">
        <v>0</v>
      </c>
      <c r="E3" s="87" t="s">
        <v>1</v>
      </c>
      <c r="F3" s="87"/>
      <c r="G3" s="87" t="s">
        <v>9</v>
      </c>
      <c r="H3" s="87"/>
    </row>
    <row r="4" spans="1:8" s="10" customFormat="1" ht="18.5" x14ac:dyDescent="0.45">
      <c r="A4" s="84"/>
      <c r="B4" s="86"/>
      <c r="C4" s="86"/>
      <c r="D4" s="84"/>
      <c r="E4" s="11" t="s">
        <v>2</v>
      </c>
      <c r="F4" s="11" t="s">
        <v>3</v>
      </c>
      <c r="G4" s="11" t="s">
        <v>2</v>
      </c>
      <c r="H4" s="11" t="s">
        <v>3</v>
      </c>
    </row>
    <row r="5" spans="1:8" s="2" customFormat="1" ht="44.15" customHeight="1" x14ac:dyDescent="0.35">
      <c r="A5" s="68" t="s">
        <v>77</v>
      </c>
      <c r="B5" s="21" t="s">
        <v>19</v>
      </c>
      <c r="C5" s="63" t="s">
        <v>12</v>
      </c>
      <c r="D5" s="63" t="s">
        <v>11</v>
      </c>
      <c r="E5" s="21"/>
      <c r="F5" s="69"/>
      <c r="G5" s="37">
        <v>1.5799999999999999E-9</v>
      </c>
      <c r="H5" s="21" t="s">
        <v>150</v>
      </c>
    </row>
    <row r="6" spans="1:8" s="2" customFormat="1" ht="29" x14ac:dyDescent="0.35">
      <c r="A6" s="63" t="s">
        <v>89</v>
      </c>
      <c r="B6" s="21" t="s">
        <v>19</v>
      </c>
      <c r="C6" s="63" t="s">
        <v>88</v>
      </c>
      <c r="D6" s="63" t="s">
        <v>18</v>
      </c>
      <c r="E6" s="21">
        <f>AVERAGE(0.002,0.0145,0.002,0.002)</f>
        <v>5.1250000000000011E-3</v>
      </c>
      <c r="F6" s="69" t="s">
        <v>43</v>
      </c>
      <c r="G6" s="37">
        <f>E6*(454*2000)/(1000000*1000*454)</f>
        <v>1.0250000000000002E-8</v>
      </c>
      <c r="H6" s="21" t="s">
        <v>17</v>
      </c>
    </row>
    <row r="8" spans="1:8" x14ac:dyDescent="0.35">
      <c r="A8" s="7" t="s">
        <v>20</v>
      </c>
      <c r="G8" s="70"/>
    </row>
    <row r="9" spans="1:8" x14ac:dyDescent="0.35">
      <c r="A9" s="35" t="s">
        <v>92</v>
      </c>
      <c r="E9" s="71"/>
      <c r="F9" s="71"/>
      <c r="G9" s="70"/>
      <c r="H9" s="72"/>
    </row>
    <row r="10" spans="1:8" x14ac:dyDescent="0.35">
      <c r="A10" s="7" t="s">
        <v>21</v>
      </c>
      <c r="E10" s="71"/>
      <c r="F10" s="71"/>
      <c r="G10" s="73"/>
      <c r="H10" s="72"/>
    </row>
    <row r="11" spans="1:8" x14ac:dyDescent="0.35">
      <c r="A11" s="7" t="s">
        <v>23</v>
      </c>
      <c r="E11" s="71"/>
      <c r="F11" s="71"/>
      <c r="G11" s="72"/>
      <c r="H11" s="72"/>
    </row>
    <row r="12" spans="1:8" x14ac:dyDescent="0.35">
      <c r="A12" s="36" t="s">
        <v>75</v>
      </c>
      <c r="E12" s="71"/>
      <c r="F12" s="71"/>
      <c r="G12" s="72"/>
      <c r="H12" s="72"/>
    </row>
    <row r="13" spans="1:8" x14ac:dyDescent="0.35">
      <c r="A13" s="7" t="s">
        <v>94</v>
      </c>
      <c r="E13" s="71"/>
      <c r="F13" s="71"/>
      <c r="G13" s="72"/>
      <c r="H13" s="72"/>
    </row>
    <row r="14" spans="1:8" x14ac:dyDescent="0.35">
      <c r="A14" s="7" t="s">
        <v>24</v>
      </c>
      <c r="E14" s="71"/>
      <c r="F14" s="71"/>
      <c r="G14" s="72"/>
      <c r="H14" s="72"/>
    </row>
    <row r="15" spans="1:8" x14ac:dyDescent="0.35">
      <c r="A15" s="34" t="s">
        <v>22</v>
      </c>
      <c r="E15" s="71"/>
      <c r="F15" s="71"/>
      <c r="G15" s="72"/>
      <c r="H15" s="72"/>
    </row>
    <row r="16" spans="1:8" x14ac:dyDescent="0.35">
      <c r="E16" s="71"/>
      <c r="F16" s="71"/>
      <c r="G16" s="72"/>
      <c r="H16" s="72"/>
    </row>
    <row r="17" spans="5:8" x14ac:dyDescent="0.35">
      <c r="E17" s="71"/>
      <c r="F17" s="71"/>
      <c r="G17" s="72"/>
      <c r="H17" s="72"/>
    </row>
    <row r="18" spans="5:8" x14ac:dyDescent="0.35">
      <c r="E18" s="71"/>
      <c r="F18" s="71"/>
      <c r="G18" s="70"/>
      <c r="H18" s="72"/>
    </row>
  </sheetData>
  <mergeCells count="6">
    <mergeCell ref="A3:A4"/>
    <mergeCell ref="B3:B4"/>
    <mergeCell ref="G3:H3"/>
    <mergeCell ref="E3:F3"/>
    <mergeCell ref="D3:D4"/>
    <mergeCell ref="C3:C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8715F-F8E0-4FFF-9E04-876E50F37913}">
  <dimension ref="A1:H22"/>
  <sheetViews>
    <sheetView zoomScale="80" zoomScaleNormal="80" workbookViewId="0">
      <selection activeCell="G15" sqref="G15"/>
    </sheetView>
  </sheetViews>
  <sheetFormatPr defaultColWidth="8.7265625" defaultRowHeight="14.5" x14ac:dyDescent="0.35"/>
  <cols>
    <col min="1" max="1" width="13.26953125" style="2" customWidth="1"/>
    <col min="2" max="2" width="11.1796875" style="2" customWidth="1"/>
    <col min="3" max="3" width="49.81640625" style="2" customWidth="1"/>
    <col min="4" max="4" width="50.81640625" style="8" customWidth="1"/>
    <col min="5" max="5" width="11.81640625" style="8" customWidth="1"/>
    <col min="6" max="6" width="24.1796875" style="8" customWidth="1"/>
    <col min="7" max="7" width="12.54296875" style="8" customWidth="1"/>
    <col min="8" max="8" width="23.54296875" style="2" customWidth="1"/>
    <col min="9" max="9" width="8.7265625" style="2"/>
    <col min="10" max="10" width="11.453125" style="2" bestFit="1" customWidth="1"/>
    <col min="11" max="11" width="8.7265625" style="2"/>
    <col min="12" max="12" width="12.1796875" style="2" bestFit="1" customWidth="1"/>
    <col min="13" max="16384" width="8.7265625" style="2"/>
  </cols>
  <sheetData>
    <row r="1" spans="1:8" ht="18.5" x14ac:dyDescent="0.45">
      <c r="A1" s="15" t="s">
        <v>80</v>
      </c>
    </row>
    <row r="2" spans="1:8" ht="18.5" x14ac:dyDescent="0.45">
      <c r="A2" s="15"/>
    </row>
    <row r="3" spans="1:8" s="16" customFormat="1" ht="18.5" x14ac:dyDescent="0.45">
      <c r="A3" s="84" t="s">
        <v>83</v>
      </c>
      <c r="B3" s="75" t="s">
        <v>4</v>
      </c>
      <c r="C3" s="84" t="s">
        <v>84</v>
      </c>
      <c r="D3" s="84" t="s">
        <v>0</v>
      </c>
      <c r="E3" s="84" t="s">
        <v>1</v>
      </c>
      <c r="F3" s="84"/>
      <c r="G3" s="84" t="s">
        <v>9</v>
      </c>
      <c r="H3" s="84"/>
    </row>
    <row r="4" spans="1:8" s="16" customFormat="1" ht="18.5" x14ac:dyDescent="0.45">
      <c r="A4" s="84"/>
      <c r="B4" s="17" t="s">
        <v>6</v>
      </c>
      <c r="C4" s="84"/>
      <c r="D4" s="84"/>
      <c r="E4" s="17" t="s">
        <v>2</v>
      </c>
      <c r="F4" s="17" t="s">
        <v>3</v>
      </c>
      <c r="G4" s="17" t="s">
        <v>2</v>
      </c>
      <c r="H4" s="17" t="s">
        <v>3</v>
      </c>
    </row>
    <row r="5" spans="1:8" s="5" customFormat="1" ht="43.5" x14ac:dyDescent="0.35">
      <c r="A5" s="30" t="s">
        <v>77</v>
      </c>
      <c r="B5" s="30" t="s">
        <v>14</v>
      </c>
      <c r="C5" s="30" t="s">
        <v>90</v>
      </c>
      <c r="D5" s="30" t="s">
        <v>16</v>
      </c>
      <c r="E5" s="31">
        <v>2.3199999999999998E-2</v>
      </c>
      <c r="F5" s="31" t="s">
        <v>138</v>
      </c>
      <c r="G5" s="37">
        <f>E5/(1000000*454*1.10231)</f>
        <v>4.6358394268312077E-11</v>
      </c>
      <c r="H5" s="31" t="s">
        <v>10</v>
      </c>
    </row>
    <row r="6" spans="1:8" s="5" customFormat="1" x14ac:dyDescent="0.35">
      <c r="A6" s="30" t="s">
        <v>77</v>
      </c>
      <c r="B6" s="30" t="s">
        <v>14</v>
      </c>
      <c r="C6" s="30" t="s">
        <v>127</v>
      </c>
      <c r="D6" s="30" t="s">
        <v>129</v>
      </c>
      <c r="E6" s="31">
        <v>0.22</v>
      </c>
      <c r="F6" s="31" t="s">
        <v>128</v>
      </c>
      <c r="G6" s="37">
        <f t="shared" ref="G6:G13" si="0">E6/(1000000*454*1.10231)</f>
        <v>4.396054628891663E-10</v>
      </c>
      <c r="H6" s="31" t="s">
        <v>10</v>
      </c>
    </row>
    <row r="7" spans="1:8" s="5" customFormat="1" x14ac:dyDescent="0.35">
      <c r="A7" s="30" t="s">
        <v>77</v>
      </c>
      <c r="B7" s="30" t="s">
        <v>14</v>
      </c>
      <c r="C7" s="30" t="s">
        <v>127</v>
      </c>
      <c r="D7" s="30" t="s">
        <v>131</v>
      </c>
      <c r="E7" s="31">
        <v>0.04</v>
      </c>
      <c r="F7" s="31" t="s">
        <v>128</v>
      </c>
      <c r="G7" s="37">
        <f t="shared" si="0"/>
        <v>7.9928265979848416E-11</v>
      </c>
      <c r="H7" s="31" t="s">
        <v>10</v>
      </c>
    </row>
    <row r="8" spans="1:8" s="5" customFormat="1" x14ac:dyDescent="0.35">
      <c r="A8" s="30" t="s">
        <v>77</v>
      </c>
      <c r="B8" s="30" t="s">
        <v>14</v>
      </c>
      <c r="C8" s="30" t="s">
        <v>127</v>
      </c>
      <c r="D8" s="30" t="s">
        <v>132</v>
      </c>
      <c r="E8" s="31">
        <v>1.4999999999999999E-2</v>
      </c>
      <c r="F8" s="31" t="s">
        <v>128</v>
      </c>
      <c r="G8" s="37">
        <f t="shared" si="0"/>
        <v>2.9973099742443158E-11</v>
      </c>
      <c r="H8" s="31" t="s">
        <v>10</v>
      </c>
    </row>
    <row r="9" spans="1:8" s="5" customFormat="1" x14ac:dyDescent="0.35">
      <c r="A9" s="30" t="s">
        <v>77</v>
      </c>
      <c r="B9" s="30" t="s">
        <v>14</v>
      </c>
      <c r="C9" s="30" t="s">
        <v>127</v>
      </c>
      <c r="D9" s="30" t="s">
        <v>133</v>
      </c>
      <c r="E9" s="31">
        <v>0.02</v>
      </c>
      <c r="F9" s="31" t="s">
        <v>128</v>
      </c>
      <c r="G9" s="37">
        <f t="shared" si="0"/>
        <v>3.9964132989924208E-11</v>
      </c>
      <c r="H9" s="31" t="s">
        <v>10</v>
      </c>
    </row>
    <row r="10" spans="1:8" s="5" customFormat="1" x14ac:dyDescent="0.35">
      <c r="A10" s="30" t="s">
        <v>77</v>
      </c>
      <c r="B10" s="30" t="s">
        <v>14</v>
      </c>
      <c r="C10" s="30" t="s">
        <v>127</v>
      </c>
      <c r="D10" s="30" t="s">
        <v>134</v>
      </c>
      <c r="E10" s="31">
        <v>0.42</v>
      </c>
      <c r="F10" s="31" t="s">
        <v>128</v>
      </c>
      <c r="G10" s="37">
        <f t="shared" si="0"/>
        <v>8.3924679278840831E-10</v>
      </c>
      <c r="H10" s="31" t="s">
        <v>10</v>
      </c>
    </row>
    <row r="11" spans="1:8" s="5" customFormat="1" x14ac:dyDescent="0.35">
      <c r="A11" s="30" t="s">
        <v>77</v>
      </c>
      <c r="B11" s="30" t="s">
        <v>14</v>
      </c>
      <c r="C11" s="30" t="s">
        <v>127</v>
      </c>
      <c r="D11" s="30" t="s">
        <v>135</v>
      </c>
      <c r="E11" s="31">
        <v>1.2E-2</v>
      </c>
      <c r="F11" s="31" t="s">
        <v>128</v>
      </c>
      <c r="G11" s="37">
        <f t="shared" si="0"/>
        <v>2.3978479793954524E-11</v>
      </c>
      <c r="H11" s="31" t="s">
        <v>10</v>
      </c>
    </row>
    <row r="12" spans="1:8" s="5" customFormat="1" x14ac:dyDescent="0.35">
      <c r="A12" s="30" t="s">
        <v>77</v>
      </c>
      <c r="B12" s="30" t="s">
        <v>14</v>
      </c>
      <c r="C12" s="30" t="s">
        <v>127</v>
      </c>
      <c r="D12" s="30" t="s">
        <v>136</v>
      </c>
      <c r="E12" s="31">
        <v>0.28000000000000003</v>
      </c>
      <c r="F12" s="31" t="s">
        <v>128</v>
      </c>
      <c r="G12" s="37">
        <f t="shared" si="0"/>
        <v>5.5949786185893898E-10</v>
      </c>
      <c r="H12" s="31" t="s">
        <v>10</v>
      </c>
    </row>
    <row r="13" spans="1:8" s="5" customFormat="1" x14ac:dyDescent="0.35">
      <c r="A13" s="30" t="s">
        <v>77</v>
      </c>
      <c r="B13" s="30" t="s">
        <v>14</v>
      </c>
      <c r="C13" s="30" t="s">
        <v>127</v>
      </c>
      <c r="D13" s="30" t="s">
        <v>137</v>
      </c>
      <c r="E13" s="31">
        <v>0.56000000000000005</v>
      </c>
      <c r="F13" s="31" t="s">
        <v>128</v>
      </c>
      <c r="G13" s="37">
        <f t="shared" si="0"/>
        <v>1.118995723717878E-9</v>
      </c>
      <c r="H13" s="31" t="s">
        <v>10</v>
      </c>
    </row>
    <row r="14" spans="1:8" s="5" customFormat="1" ht="29" x14ac:dyDescent="0.35">
      <c r="A14" s="30" t="s">
        <v>77</v>
      </c>
      <c r="B14" s="30" t="s">
        <v>14</v>
      </c>
      <c r="C14" s="30" t="s">
        <v>127</v>
      </c>
      <c r="D14" s="30" t="s">
        <v>130</v>
      </c>
      <c r="E14" s="76">
        <f>AVERAGE(E6:E13)</f>
        <v>0.19587500000000002</v>
      </c>
      <c r="F14" s="31" t="s">
        <v>128</v>
      </c>
      <c r="G14" s="37">
        <f>AVERAGE(G6:G13)</f>
        <v>3.9139872747007021E-10</v>
      </c>
      <c r="H14" s="31" t="s">
        <v>10</v>
      </c>
    </row>
    <row r="15" spans="1:8" s="5" customFormat="1" ht="28.5" customHeight="1" x14ac:dyDescent="0.35">
      <c r="A15" s="30" t="s">
        <v>77</v>
      </c>
      <c r="B15" s="30" t="s">
        <v>14</v>
      </c>
      <c r="C15" s="38" t="s">
        <v>141</v>
      </c>
      <c r="D15" s="30" t="s">
        <v>143</v>
      </c>
      <c r="E15" s="76">
        <f>AVERAGE(E5:E14)</f>
        <v>0.1786075</v>
      </c>
      <c r="F15" s="31" t="s">
        <v>144</v>
      </c>
      <c r="G15" s="37">
        <f>E15/(1000000*454*1.10231)</f>
        <v>3.5689469414989441E-10</v>
      </c>
      <c r="H15" s="31" t="s">
        <v>10</v>
      </c>
    </row>
    <row r="16" spans="1:8" ht="28.5" customHeight="1" x14ac:dyDescent="0.35">
      <c r="A16" s="29" t="s">
        <v>89</v>
      </c>
      <c r="B16" s="29" t="s">
        <v>14</v>
      </c>
      <c r="C16" s="29" t="s">
        <v>88</v>
      </c>
      <c r="D16" s="29" t="s">
        <v>18</v>
      </c>
      <c r="E16" s="21">
        <f>AVERAGE(0.0002,0.0014,0.0004,0.00005)</f>
        <v>5.1250000000000004E-4</v>
      </c>
      <c r="F16" s="21" t="s">
        <v>43</v>
      </c>
      <c r="G16" s="37">
        <f>E16*(454*2000)/(1000000*1000*454)</f>
        <v>1.0250000000000001E-9</v>
      </c>
      <c r="H16" s="21" t="s">
        <v>17</v>
      </c>
    </row>
    <row r="18" spans="1:7" x14ac:dyDescent="0.35">
      <c r="A18" s="2" t="s">
        <v>20</v>
      </c>
      <c r="E18" s="4"/>
    </row>
    <row r="19" spans="1:7" s="64" customFormat="1" x14ac:dyDescent="0.35">
      <c r="A19" s="7" t="s">
        <v>93</v>
      </c>
      <c r="D19" s="8"/>
      <c r="E19" s="8"/>
      <c r="F19" s="8"/>
      <c r="G19" s="8"/>
    </row>
    <row r="20" spans="1:7" x14ac:dyDescent="0.35">
      <c r="A20" s="7" t="s">
        <v>76</v>
      </c>
    </row>
    <row r="21" spans="1:7" x14ac:dyDescent="0.35">
      <c r="A21" s="36" t="s">
        <v>74</v>
      </c>
    </row>
    <row r="22" spans="1:7" x14ac:dyDescent="0.35">
      <c r="A22" s="2" t="s">
        <v>25</v>
      </c>
    </row>
  </sheetData>
  <mergeCells count="5">
    <mergeCell ref="A3:A4"/>
    <mergeCell ref="G3:H3"/>
    <mergeCell ref="E3:F3"/>
    <mergeCell ref="C3:C4"/>
    <mergeCell ref="D3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B825E-1C01-47D5-8ED4-31DCEB1CD491}">
  <dimension ref="A1:K27"/>
  <sheetViews>
    <sheetView topLeftCell="A5" zoomScale="80" zoomScaleNormal="80" workbookViewId="0">
      <selection activeCell="F26" sqref="F26"/>
    </sheetView>
  </sheetViews>
  <sheetFormatPr defaultColWidth="8.7265625" defaultRowHeight="14.5" x14ac:dyDescent="0.35"/>
  <cols>
    <col min="1" max="1" width="10.7265625" style="2" customWidth="1"/>
    <col min="2" max="2" width="20.81640625" style="2" customWidth="1"/>
    <col min="3" max="3" width="8.7265625" style="2"/>
    <col min="4" max="4" width="39.54296875" style="2" customWidth="1"/>
    <col min="5" max="5" width="43.1796875" style="3" customWidth="1"/>
    <col min="6" max="6" width="12.81640625" style="4" customWidth="1"/>
    <col min="7" max="7" width="17.54296875" style="4" customWidth="1"/>
    <col min="8" max="8" width="12.81640625" style="6" customWidth="1"/>
    <col min="9" max="9" width="23.26953125" style="4" bestFit="1" customWidth="1"/>
    <col min="10" max="10" width="11.26953125" style="2" hidden="1" customWidth="1"/>
    <col min="11" max="11" width="12.453125" style="2" customWidth="1"/>
    <col min="12" max="16384" width="8.7265625" style="2"/>
  </cols>
  <sheetData>
    <row r="1" spans="1:11" ht="18.5" x14ac:dyDescent="0.45">
      <c r="A1" s="9" t="s">
        <v>82</v>
      </c>
    </row>
    <row r="2" spans="1:11" ht="18.5" x14ac:dyDescent="0.45">
      <c r="B2" s="9"/>
      <c r="F2" s="8"/>
      <c r="G2" s="8"/>
      <c r="I2" s="8"/>
    </row>
    <row r="3" spans="1:11" s="25" customFormat="1" ht="17.5" customHeight="1" x14ac:dyDescent="0.35">
      <c r="A3" s="84" t="s">
        <v>85</v>
      </c>
      <c r="B3" s="84" t="s">
        <v>4</v>
      </c>
      <c r="C3" s="84"/>
      <c r="D3" s="84" t="s">
        <v>84</v>
      </c>
      <c r="E3" s="84" t="s">
        <v>0</v>
      </c>
      <c r="F3" s="84" t="s">
        <v>1</v>
      </c>
      <c r="G3" s="84"/>
      <c r="H3" s="84" t="s">
        <v>9</v>
      </c>
      <c r="I3" s="84"/>
      <c r="J3" s="25" t="s">
        <v>87</v>
      </c>
    </row>
    <row r="4" spans="1:11" s="25" customFormat="1" ht="17.5" customHeight="1" x14ac:dyDescent="0.35">
      <c r="A4" s="84"/>
      <c r="B4" s="17" t="s">
        <v>6</v>
      </c>
      <c r="C4" s="26" t="s">
        <v>41</v>
      </c>
      <c r="D4" s="84"/>
      <c r="E4" s="84"/>
      <c r="F4" s="17" t="s">
        <v>2</v>
      </c>
      <c r="G4" s="17" t="s">
        <v>3</v>
      </c>
      <c r="H4" s="27" t="s">
        <v>2</v>
      </c>
      <c r="I4" s="17" t="s">
        <v>3</v>
      </c>
    </row>
    <row r="5" spans="1:11" s="5" customFormat="1" x14ac:dyDescent="0.35">
      <c r="A5" s="23" t="s">
        <v>77</v>
      </c>
      <c r="B5" s="23" t="s">
        <v>70</v>
      </c>
      <c r="C5" s="23"/>
      <c r="D5" s="23" t="s">
        <v>68</v>
      </c>
      <c r="E5" s="28" t="s">
        <v>79</v>
      </c>
      <c r="F5" s="20">
        <v>1020</v>
      </c>
      <c r="G5" s="20" t="s">
        <v>69</v>
      </c>
      <c r="H5" s="19">
        <f>F5/(1000000*454)/2.205*2000</f>
        <v>2.0378195330995837E-3</v>
      </c>
      <c r="I5" s="20" t="s">
        <v>15</v>
      </c>
      <c r="J5" s="5" t="s">
        <v>71</v>
      </c>
    </row>
    <row r="6" spans="1:11" s="5" customFormat="1" x14ac:dyDescent="0.35">
      <c r="A6" s="23" t="s">
        <v>77</v>
      </c>
      <c r="B6" s="23" t="s">
        <v>26</v>
      </c>
      <c r="C6" s="23" t="s">
        <v>42</v>
      </c>
      <c r="D6" s="23" t="s">
        <v>68</v>
      </c>
      <c r="E6" s="28" t="s">
        <v>79</v>
      </c>
      <c r="F6" s="20">
        <v>39.6</v>
      </c>
      <c r="G6" s="20" t="s">
        <v>69</v>
      </c>
      <c r="H6" s="20"/>
      <c r="I6" s="20"/>
      <c r="J6" s="5" t="s">
        <v>44</v>
      </c>
    </row>
    <row r="7" spans="1:11" s="5" customFormat="1" x14ac:dyDescent="0.35">
      <c r="A7" s="23" t="s">
        <v>77</v>
      </c>
      <c r="B7" s="23" t="s">
        <v>27</v>
      </c>
      <c r="C7" s="23" t="s">
        <v>42</v>
      </c>
      <c r="D7" s="23" t="s">
        <v>68</v>
      </c>
      <c r="E7" s="28" t="s">
        <v>79</v>
      </c>
      <c r="F7" s="20">
        <v>10.199999999999999</v>
      </c>
      <c r="G7" s="20" t="s">
        <v>69</v>
      </c>
      <c r="H7" s="20"/>
      <c r="I7" s="20"/>
      <c r="J7" s="5" t="s">
        <v>45</v>
      </c>
    </row>
    <row r="8" spans="1:11" s="5" customFormat="1" x14ac:dyDescent="0.35">
      <c r="A8" s="23" t="s">
        <v>77</v>
      </c>
      <c r="B8" s="23" t="s">
        <v>28</v>
      </c>
      <c r="C8" s="23" t="s">
        <v>42</v>
      </c>
      <c r="D8" s="23" t="s">
        <v>68</v>
      </c>
      <c r="E8" s="28" t="s">
        <v>79</v>
      </c>
      <c r="F8" s="20">
        <v>9.75</v>
      </c>
      <c r="G8" s="20" t="s">
        <v>69</v>
      </c>
      <c r="H8" s="20"/>
      <c r="I8" s="20"/>
      <c r="J8" s="5" t="s">
        <v>46</v>
      </c>
    </row>
    <row r="9" spans="1:11" s="5" customFormat="1" x14ac:dyDescent="0.35">
      <c r="A9" s="23" t="s">
        <v>77</v>
      </c>
      <c r="B9" s="23" t="s">
        <v>29</v>
      </c>
      <c r="C9" s="23">
        <v>0</v>
      </c>
      <c r="D9" s="23" t="s">
        <v>68</v>
      </c>
      <c r="E9" s="28" t="s">
        <v>79</v>
      </c>
      <c r="F9" s="20">
        <v>2.67</v>
      </c>
      <c r="G9" s="20" t="s">
        <v>69</v>
      </c>
      <c r="H9" s="20"/>
      <c r="I9" s="20"/>
      <c r="J9" s="5" t="s">
        <v>47</v>
      </c>
    </row>
    <row r="10" spans="1:11" s="5" customFormat="1" x14ac:dyDescent="0.35">
      <c r="A10" s="23" t="s">
        <v>77</v>
      </c>
      <c r="B10" s="23" t="s">
        <v>30</v>
      </c>
      <c r="C10" s="23">
        <v>0</v>
      </c>
      <c r="D10" s="23" t="s">
        <v>68</v>
      </c>
      <c r="E10" s="28" t="s">
        <v>79</v>
      </c>
      <c r="F10" s="20">
        <v>45.1</v>
      </c>
      <c r="G10" s="20" t="s">
        <v>69</v>
      </c>
      <c r="H10" s="20"/>
      <c r="I10" s="20"/>
      <c r="J10" s="5" t="s">
        <v>48</v>
      </c>
    </row>
    <row r="11" spans="1:11" x14ac:dyDescent="0.35">
      <c r="A11" s="23" t="s">
        <v>77</v>
      </c>
      <c r="B11" s="23" t="s">
        <v>31</v>
      </c>
      <c r="C11" s="23">
        <v>0.08</v>
      </c>
      <c r="D11" s="13" t="s">
        <v>68</v>
      </c>
      <c r="E11" s="28" t="s">
        <v>79</v>
      </c>
      <c r="F11" s="20">
        <v>25.4</v>
      </c>
      <c r="G11" s="18" t="s">
        <v>69</v>
      </c>
      <c r="H11" s="20"/>
      <c r="I11" s="18"/>
      <c r="J11" s="2" t="s">
        <v>49</v>
      </c>
    </row>
    <row r="12" spans="1:11" x14ac:dyDescent="0.35">
      <c r="A12" s="23" t="s">
        <v>77</v>
      </c>
      <c r="B12" s="23" t="s">
        <v>32</v>
      </c>
      <c r="C12" s="23">
        <v>0</v>
      </c>
      <c r="D12" s="13" t="s">
        <v>68</v>
      </c>
      <c r="E12" s="28" t="s">
        <v>79</v>
      </c>
      <c r="F12" s="20">
        <v>18.2</v>
      </c>
      <c r="G12" s="18" t="s">
        <v>69</v>
      </c>
      <c r="H12" s="20"/>
      <c r="I12" s="18"/>
      <c r="J12" s="2" t="s">
        <v>50</v>
      </c>
    </row>
    <row r="13" spans="1:11" x14ac:dyDescent="0.35">
      <c r="A13" s="23" t="s">
        <v>77</v>
      </c>
      <c r="B13" s="23" t="s">
        <v>56</v>
      </c>
      <c r="C13" s="23">
        <v>0.4</v>
      </c>
      <c r="D13" s="13" t="s">
        <v>68</v>
      </c>
      <c r="E13" s="28" t="s">
        <v>79</v>
      </c>
      <c r="F13" s="20">
        <v>1.9</v>
      </c>
      <c r="G13" s="18" t="s">
        <v>69</v>
      </c>
      <c r="H13" s="20"/>
      <c r="I13" s="18"/>
      <c r="J13" s="2" t="s">
        <v>57</v>
      </c>
    </row>
    <row r="14" spans="1:11" x14ac:dyDescent="0.35">
      <c r="A14" s="23" t="s">
        <v>77</v>
      </c>
      <c r="B14" s="23" t="s">
        <v>33</v>
      </c>
      <c r="C14" s="23">
        <v>0.2</v>
      </c>
      <c r="D14" s="13" t="s">
        <v>68</v>
      </c>
      <c r="E14" s="28" t="s">
        <v>79</v>
      </c>
      <c r="F14" s="20">
        <v>1.9</v>
      </c>
      <c r="G14" s="18" t="s">
        <v>69</v>
      </c>
      <c r="H14" s="20"/>
      <c r="I14" s="18"/>
      <c r="J14" s="2" t="s">
        <v>51</v>
      </c>
    </row>
    <row r="15" spans="1:11" x14ac:dyDescent="0.35">
      <c r="A15" s="23" t="s">
        <v>77</v>
      </c>
      <c r="B15" s="23" t="s">
        <v>34</v>
      </c>
      <c r="C15" s="23">
        <v>0.1</v>
      </c>
      <c r="D15" s="13" t="s">
        <v>68</v>
      </c>
      <c r="E15" s="28" t="s">
        <v>79</v>
      </c>
      <c r="F15" s="20">
        <v>0.96099999999999997</v>
      </c>
      <c r="G15" s="18" t="s">
        <v>69</v>
      </c>
      <c r="H15" s="20"/>
      <c r="I15" s="18"/>
      <c r="J15" s="2" t="s">
        <v>52</v>
      </c>
    </row>
    <row r="16" spans="1:11" x14ac:dyDescent="0.35">
      <c r="A16" s="23" t="s">
        <v>77</v>
      </c>
      <c r="B16" s="23" t="s">
        <v>35</v>
      </c>
      <c r="C16" s="23">
        <v>0.8</v>
      </c>
      <c r="D16" s="13" t="s">
        <v>68</v>
      </c>
      <c r="E16" s="28" t="s">
        <v>79</v>
      </c>
      <c r="F16" s="20">
        <v>2.9</v>
      </c>
      <c r="G16" s="18" t="s">
        <v>69</v>
      </c>
      <c r="H16" s="20"/>
      <c r="I16" s="18"/>
      <c r="J16" s="2" t="s">
        <v>53</v>
      </c>
      <c r="K16" s="24"/>
    </row>
    <row r="17" spans="1:11" x14ac:dyDescent="0.35">
      <c r="A17" s="23" t="s">
        <v>77</v>
      </c>
      <c r="B17" s="23" t="s">
        <v>36</v>
      </c>
      <c r="C17" s="23">
        <v>0.03</v>
      </c>
      <c r="D17" s="13" t="s">
        <v>68</v>
      </c>
      <c r="E17" s="28" t="s">
        <v>79</v>
      </c>
      <c r="F17" s="20">
        <v>0.34300000000000003</v>
      </c>
      <c r="G17" s="18" t="s">
        <v>69</v>
      </c>
      <c r="H17" s="20"/>
      <c r="I17" s="18"/>
      <c r="J17" s="2" t="s">
        <v>54</v>
      </c>
      <c r="K17" s="24"/>
    </row>
    <row r="18" spans="1:11" x14ac:dyDescent="0.35">
      <c r="A18" s="23" t="s">
        <v>77</v>
      </c>
      <c r="B18" s="23" t="s">
        <v>58</v>
      </c>
      <c r="C18" s="23" t="s">
        <v>42</v>
      </c>
      <c r="D18" s="13" t="s">
        <v>68</v>
      </c>
      <c r="E18" s="28" t="s">
        <v>79</v>
      </c>
      <c r="F18" s="20">
        <v>1.51</v>
      </c>
      <c r="G18" s="18" t="s">
        <v>69</v>
      </c>
      <c r="H18" s="20"/>
      <c r="I18" s="18"/>
      <c r="J18" s="2" t="s">
        <v>59</v>
      </c>
      <c r="K18" s="24"/>
    </row>
    <row r="19" spans="1:11" x14ac:dyDescent="0.35">
      <c r="A19" s="23" t="s">
        <v>77</v>
      </c>
      <c r="B19" s="23" t="s">
        <v>37</v>
      </c>
      <c r="C19" s="23">
        <v>1</v>
      </c>
      <c r="D19" s="13" t="s">
        <v>68</v>
      </c>
      <c r="E19" s="28" t="s">
        <v>79</v>
      </c>
      <c r="F19" s="20">
        <v>0.69199999999999995</v>
      </c>
      <c r="G19" s="18" t="s">
        <v>69</v>
      </c>
      <c r="H19" s="19">
        <f>F19/(1000000*454)/2.205*2000</f>
        <v>1.3825207028479526E-6</v>
      </c>
      <c r="I19" s="18" t="s">
        <v>15</v>
      </c>
      <c r="J19" s="2" t="s">
        <v>55</v>
      </c>
      <c r="K19" s="74"/>
    </row>
    <row r="20" spans="1:11" x14ac:dyDescent="0.35">
      <c r="A20" s="23" t="s">
        <v>77</v>
      </c>
      <c r="B20" s="23" t="s">
        <v>61</v>
      </c>
      <c r="C20" s="23"/>
      <c r="D20" s="13" t="s">
        <v>68</v>
      </c>
      <c r="E20" s="28" t="s">
        <v>79</v>
      </c>
      <c r="F20" s="20">
        <v>0.28799999999999998</v>
      </c>
      <c r="G20" s="18" t="s">
        <v>69</v>
      </c>
      <c r="H20" s="20"/>
      <c r="I20" s="18"/>
      <c r="J20" s="2" t="s">
        <v>62</v>
      </c>
      <c r="K20" s="24"/>
    </row>
    <row r="21" spans="1:11" x14ac:dyDescent="0.35">
      <c r="A21" s="23" t="s">
        <v>77</v>
      </c>
      <c r="B21" s="23" t="s">
        <v>38</v>
      </c>
      <c r="C21" s="23">
        <v>7.0000000000000007E-2</v>
      </c>
      <c r="D21" s="13" t="s">
        <v>68</v>
      </c>
      <c r="E21" s="28" t="s">
        <v>79</v>
      </c>
      <c r="F21" s="20">
        <v>1.25</v>
      </c>
      <c r="G21" s="18" t="s">
        <v>69</v>
      </c>
      <c r="H21" s="20"/>
      <c r="I21" s="18"/>
      <c r="J21" s="2" t="s">
        <v>60</v>
      </c>
      <c r="K21" s="24"/>
    </row>
    <row r="22" spans="1:11" x14ac:dyDescent="0.35">
      <c r="A22" s="23" t="s">
        <v>77</v>
      </c>
      <c r="B22" s="23" t="s">
        <v>39</v>
      </c>
      <c r="C22" s="23">
        <v>10</v>
      </c>
      <c r="D22" s="13" t="s">
        <v>68</v>
      </c>
      <c r="E22" s="28" t="s">
        <v>79</v>
      </c>
      <c r="F22" s="20">
        <v>0.34</v>
      </c>
      <c r="G22" s="18" t="s">
        <v>69</v>
      </c>
      <c r="H22" s="20"/>
      <c r="I22" s="18"/>
      <c r="J22" s="2" t="s">
        <v>63</v>
      </c>
      <c r="K22" s="24"/>
    </row>
    <row r="23" spans="1:11" x14ac:dyDescent="0.35">
      <c r="A23" s="23" t="s">
        <v>77</v>
      </c>
      <c r="B23" s="23" t="s">
        <v>72</v>
      </c>
      <c r="C23" s="23"/>
      <c r="D23" s="13" t="s">
        <v>68</v>
      </c>
      <c r="E23" s="28" t="s">
        <v>79</v>
      </c>
      <c r="F23" s="20">
        <v>0.35799999999999998</v>
      </c>
      <c r="G23" s="18" t="s">
        <v>69</v>
      </c>
      <c r="H23" s="20"/>
      <c r="I23" s="18"/>
      <c r="J23" s="2" t="s">
        <v>64</v>
      </c>
      <c r="K23" s="24"/>
    </row>
    <row r="24" spans="1:11" x14ac:dyDescent="0.35">
      <c r="A24" s="23" t="s">
        <v>77</v>
      </c>
      <c r="B24" s="23" t="s">
        <v>40</v>
      </c>
      <c r="C24" s="23">
        <v>8.9999999999999993E-3</v>
      </c>
      <c r="D24" s="13" t="s">
        <v>68</v>
      </c>
      <c r="E24" s="28" t="s">
        <v>79</v>
      </c>
      <c r="F24" s="20">
        <v>1.68</v>
      </c>
      <c r="G24" s="18" t="s">
        <v>69</v>
      </c>
      <c r="H24" s="20"/>
      <c r="I24" s="18"/>
      <c r="J24" s="2" t="s">
        <v>65</v>
      </c>
      <c r="K24" s="24"/>
    </row>
    <row r="25" spans="1:11" x14ac:dyDescent="0.35">
      <c r="A25" s="23" t="s">
        <v>77</v>
      </c>
      <c r="B25" s="13" t="s">
        <v>66</v>
      </c>
      <c r="C25" s="13"/>
      <c r="D25" s="13" t="s">
        <v>68</v>
      </c>
      <c r="E25" s="28" t="s">
        <v>79</v>
      </c>
      <c r="F25" s="20">
        <v>0.38100000000000001</v>
      </c>
      <c r="G25" s="18" t="s">
        <v>69</v>
      </c>
      <c r="H25" s="20"/>
      <c r="I25" s="18"/>
      <c r="J25" s="2" t="s">
        <v>67</v>
      </c>
      <c r="K25" s="24"/>
    </row>
    <row r="26" spans="1:11" ht="29" x14ac:dyDescent="0.45">
      <c r="A26" s="23" t="s">
        <v>77</v>
      </c>
      <c r="B26" s="23" t="s">
        <v>73</v>
      </c>
      <c r="C26" s="23"/>
      <c r="D26" s="13" t="s">
        <v>68</v>
      </c>
      <c r="E26" s="28" t="s">
        <v>86</v>
      </c>
      <c r="F26" s="33">
        <f>SUMPRODUCT(C6:C25,F6:F25)</f>
        <v>9.7930099999999989</v>
      </c>
      <c r="G26" s="18" t="s">
        <v>69</v>
      </c>
      <c r="H26" s="19">
        <f>F26/(1000000*454)/2.205*2000</f>
        <v>1.9565085358666221E-5</v>
      </c>
      <c r="I26" s="20" t="s">
        <v>13</v>
      </c>
      <c r="K26" s="24"/>
    </row>
    <row r="27" spans="1:11" x14ac:dyDescent="0.35">
      <c r="D27" s="5"/>
    </row>
  </sheetData>
  <mergeCells count="6">
    <mergeCell ref="A3:A4"/>
    <mergeCell ref="H3:I3"/>
    <mergeCell ref="B3:C3"/>
    <mergeCell ref="D3:D4"/>
    <mergeCell ref="E3:E4"/>
    <mergeCell ref="F3:G3"/>
  </mergeCells>
  <phoneticPr fontId="6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56B6-9C59-47CB-9FAE-B98394E38FF7}">
  <dimension ref="A1:H6"/>
  <sheetViews>
    <sheetView zoomScale="80" zoomScaleNormal="80" workbookViewId="0">
      <selection activeCell="G6" sqref="G6"/>
    </sheetView>
  </sheetViews>
  <sheetFormatPr defaultRowHeight="14.5" x14ac:dyDescent="0.35"/>
  <cols>
    <col min="1" max="1" width="14.26953125" customWidth="1"/>
    <col min="2" max="2" width="20.54296875" style="2" customWidth="1"/>
    <col min="3" max="3" width="42.81640625" style="2" customWidth="1"/>
    <col min="4" max="4" width="55.54296875" style="2" customWidth="1"/>
    <col min="5" max="5" width="12.81640625" style="1" customWidth="1"/>
    <col min="6" max="6" width="15.54296875" style="1" customWidth="1"/>
    <col min="7" max="7" width="12.81640625" style="1" customWidth="1"/>
    <col min="8" max="8" width="23.26953125" style="1" bestFit="1" customWidth="1"/>
  </cols>
  <sheetData>
    <row r="1" spans="1:8" ht="18.5" x14ac:dyDescent="0.45">
      <c r="A1" s="9" t="s">
        <v>81</v>
      </c>
    </row>
    <row r="2" spans="1:8" ht="18.5" x14ac:dyDescent="0.45">
      <c r="B2" s="9"/>
    </row>
    <row r="3" spans="1:8" s="10" customFormat="1" ht="17.5" customHeight="1" x14ac:dyDescent="0.45">
      <c r="A3" s="84" t="s">
        <v>83</v>
      </c>
      <c r="B3" s="11" t="s">
        <v>4</v>
      </c>
      <c r="C3" s="84" t="s">
        <v>84</v>
      </c>
      <c r="D3" s="84" t="s">
        <v>0</v>
      </c>
      <c r="E3" s="87" t="s">
        <v>1</v>
      </c>
      <c r="F3" s="87"/>
      <c r="G3" s="87" t="s">
        <v>9</v>
      </c>
      <c r="H3" s="87"/>
    </row>
    <row r="4" spans="1:8" s="10" customFormat="1" ht="22.5" customHeight="1" x14ac:dyDescent="0.45">
      <c r="A4" s="84"/>
      <c r="B4" s="22" t="s">
        <v>6</v>
      </c>
      <c r="C4" s="84"/>
      <c r="D4" s="84"/>
      <c r="E4" s="11" t="s">
        <v>2</v>
      </c>
      <c r="F4" s="11" t="s">
        <v>3</v>
      </c>
      <c r="G4" s="11" t="s">
        <v>2</v>
      </c>
      <c r="H4" s="11" t="s">
        <v>3</v>
      </c>
    </row>
    <row r="5" spans="1:8" ht="43.5" x14ac:dyDescent="0.35">
      <c r="A5" s="12" t="s">
        <v>77</v>
      </c>
      <c r="B5" s="29" t="s">
        <v>5</v>
      </c>
      <c r="C5" s="32" t="s">
        <v>91</v>
      </c>
      <c r="D5" s="13" t="s">
        <v>7</v>
      </c>
      <c r="E5" s="14">
        <v>2500</v>
      </c>
      <c r="F5" s="14" t="s">
        <v>140</v>
      </c>
      <c r="G5" s="61">
        <f t="shared" ref="G5:G6" si="0">E5/(1000000*454*1.10231)</f>
        <v>4.9955166237405259E-6</v>
      </c>
      <c r="H5" s="14" t="s">
        <v>15</v>
      </c>
    </row>
    <row r="6" spans="1:8" ht="29" x14ac:dyDescent="0.35">
      <c r="A6" s="12" t="s">
        <v>77</v>
      </c>
      <c r="B6" s="29" t="s">
        <v>5</v>
      </c>
      <c r="C6" s="32" t="s">
        <v>91</v>
      </c>
      <c r="D6" s="13" t="s">
        <v>8</v>
      </c>
      <c r="E6" s="14">
        <v>2500</v>
      </c>
      <c r="F6" s="14" t="s">
        <v>140</v>
      </c>
      <c r="G6" s="61">
        <f t="shared" si="0"/>
        <v>4.9955166237405259E-6</v>
      </c>
      <c r="H6" s="14" t="s">
        <v>15</v>
      </c>
    </row>
  </sheetData>
  <mergeCells count="5">
    <mergeCell ref="A3:A4"/>
    <mergeCell ref="G3:H3"/>
    <mergeCell ref="C3:C4"/>
    <mergeCell ref="D3:D4"/>
    <mergeCell ref="E3:F3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95042-2080-40C3-8621-89EA10B8C9B8}">
  <dimension ref="A1:H7"/>
  <sheetViews>
    <sheetView zoomScale="90" zoomScaleNormal="90" zoomScaleSheetLayoutView="80" workbookViewId="0">
      <selection activeCell="E7" sqref="E7"/>
    </sheetView>
  </sheetViews>
  <sheetFormatPr defaultRowHeight="14.5" x14ac:dyDescent="0.35"/>
  <cols>
    <col min="1" max="1" width="12.453125" customWidth="1"/>
    <col min="2" max="2" width="14.54296875" customWidth="1"/>
    <col min="3" max="3" width="27.81640625" customWidth="1"/>
    <col min="4" max="4" width="52.7265625" customWidth="1"/>
    <col min="5" max="5" width="16.81640625" customWidth="1"/>
    <col min="6" max="6" width="23.453125" customWidth="1"/>
    <col min="7" max="7" width="15.81640625" customWidth="1"/>
    <col min="8" max="8" width="19.26953125" customWidth="1"/>
  </cols>
  <sheetData>
    <row r="1" spans="1:8" ht="18.5" x14ac:dyDescent="0.45">
      <c r="A1" s="9" t="s">
        <v>125</v>
      </c>
      <c r="B1" s="64"/>
      <c r="C1" s="64"/>
      <c r="D1" s="64"/>
      <c r="E1" s="1"/>
      <c r="F1" s="1"/>
      <c r="G1" s="1"/>
      <c r="H1" s="1"/>
    </row>
    <row r="2" spans="1:8" ht="18.5" x14ac:dyDescent="0.45">
      <c r="B2" s="9"/>
      <c r="C2" s="64"/>
      <c r="D2" s="64"/>
      <c r="E2" s="1"/>
      <c r="F2" s="1"/>
      <c r="G2" s="1"/>
      <c r="H2" s="1"/>
    </row>
    <row r="3" spans="1:8" s="10" customFormat="1" ht="17.5" customHeight="1" x14ac:dyDescent="0.45">
      <c r="A3" s="84" t="s">
        <v>83</v>
      </c>
      <c r="B3" s="62" t="s">
        <v>4</v>
      </c>
      <c r="C3" s="84" t="s">
        <v>84</v>
      </c>
      <c r="D3" s="84" t="s">
        <v>0</v>
      </c>
      <c r="E3" s="87" t="s">
        <v>1</v>
      </c>
      <c r="F3" s="87"/>
      <c r="G3" s="87" t="s">
        <v>9</v>
      </c>
      <c r="H3" s="87"/>
    </row>
    <row r="4" spans="1:8" s="10" customFormat="1" ht="22.5" customHeight="1" x14ac:dyDescent="0.45">
      <c r="A4" s="84"/>
      <c r="B4" s="22" t="s">
        <v>6</v>
      </c>
      <c r="C4" s="84"/>
      <c r="D4" s="84"/>
      <c r="E4" s="62" t="s">
        <v>2</v>
      </c>
      <c r="F4" s="62" t="s">
        <v>3</v>
      </c>
      <c r="G4" s="62" t="s">
        <v>2</v>
      </c>
      <c r="H4" s="62" t="s">
        <v>3</v>
      </c>
    </row>
    <row r="5" spans="1:8" x14ac:dyDescent="0.35">
      <c r="A5" s="66" t="s">
        <v>77</v>
      </c>
      <c r="B5" s="63" t="s">
        <v>123</v>
      </c>
      <c r="C5" s="63" t="s">
        <v>146</v>
      </c>
      <c r="D5" s="63" t="s">
        <v>126</v>
      </c>
      <c r="E5" s="77">
        <v>531</v>
      </c>
      <c r="F5" s="77" t="s">
        <v>139</v>
      </c>
      <c r="G5" s="51">
        <f t="shared" ref="G5" si="0">E5/(1000000*454*1.10231)</f>
        <v>1.0610477308824876E-6</v>
      </c>
      <c r="H5" s="52" t="s">
        <v>15</v>
      </c>
    </row>
    <row r="6" spans="1:8" s="79" customFormat="1" ht="43.5" x14ac:dyDescent="0.35">
      <c r="A6" s="67" t="s">
        <v>77</v>
      </c>
      <c r="B6" s="30" t="s">
        <v>123</v>
      </c>
      <c r="C6" s="30" t="s">
        <v>90</v>
      </c>
      <c r="D6" s="30" t="s">
        <v>16</v>
      </c>
      <c r="E6" s="77">
        <v>24</v>
      </c>
      <c r="F6" s="77" t="s">
        <v>139</v>
      </c>
      <c r="G6" s="78">
        <f t="shared" ref="G6" si="1">E6/(1000000*454*1.10231)</f>
        <v>4.7956959587909052E-8</v>
      </c>
      <c r="H6" s="77" t="s">
        <v>15</v>
      </c>
    </row>
    <row r="7" spans="1:8" s="79" customFormat="1" ht="29" x14ac:dyDescent="0.35">
      <c r="A7" s="67" t="s">
        <v>77</v>
      </c>
      <c r="B7" s="30" t="s">
        <v>123</v>
      </c>
      <c r="C7" s="30" t="s">
        <v>145</v>
      </c>
      <c r="D7" s="30" t="s">
        <v>142</v>
      </c>
      <c r="E7" s="77">
        <f>AVERAGE(E5:E6)</f>
        <v>277.5</v>
      </c>
      <c r="F7" s="77" t="s">
        <v>139</v>
      </c>
      <c r="G7" s="78">
        <f>AVERAGE(G5:G6)</f>
        <v>5.5450234523519837E-7</v>
      </c>
      <c r="H7" s="77" t="s">
        <v>15</v>
      </c>
    </row>
  </sheetData>
  <mergeCells count="5">
    <mergeCell ref="A3:A4"/>
    <mergeCell ref="C3:C4"/>
    <mergeCell ref="D3:D4"/>
    <mergeCell ref="E3:F3"/>
    <mergeCell ref="G3:H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8EEC-C1BA-45BE-B0B2-BF88B6023C36}">
  <dimension ref="A1:F39"/>
  <sheetViews>
    <sheetView tabSelected="1" topLeftCell="A20" zoomScaleNormal="100" zoomScaleSheetLayoutView="90" workbookViewId="0">
      <selection activeCell="H31" sqref="H31"/>
    </sheetView>
  </sheetViews>
  <sheetFormatPr defaultRowHeight="14.5" x14ac:dyDescent="0.35"/>
  <cols>
    <col min="1" max="1" width="18.81640625" style="1" customWidth="1"/>
    <col min="2" max="2" width="10.453125" style="1" customWidth="1"/>
    <col min="3" max="3" width="15.453125" style="1" customWidth="1"/>
    <col min="4" max="4" width="13.54296875" style="40" customWidth="1"/>
    <col min="5" max="5" width="27.1796875" style="39" bestFit="1" customWidth="1"/>
    <col min="6" max="6" width="42.453125" style="2" customWidth="1"/>
  </cols>
  <sheetData>
    <row r="1" spans="1:6" ht="18.5" x14ac:dyDescent="0.45">
      <c r="A1" s="60" t="s">
        <v>122</v>
      </c>
      <c r="B1" s="59"/>
    </row>
    <row r="2" spans="1:6" ht="15" thickBot="1" x14ac:dyDescent="0.4">
      <c r="A2" s="59"/>
      <c r="B2" s="59"/>
    </row>
    <row r="3" spans="1:6" ht="29" x14ac:dyDescent="0.35">
      <c r="A3" s="58" t="s">
        <v>121</v>
      </c>
      <c r="B3" s="57" t="s">
        <v>120</v>
      </c>
      <c r="C3" s="55" t="s">
        <v>119</v>
      </c>
      <c r="D3" s="56" t="s">
        <v>2</v>
      </c>
      <c r="E3" s="55" t="s">
        <v>3</v>
      </c>
      <c r="F3" s="54" t="s">
        <v>118</v>
      </c>
    </row>
    <row r="4" spans="1:6" x14ac:dyDescent="0.35">
      <c r="A4" s="90" t="s">
        <v>117</v>
      </c>
      <c r="B4" s="91"/>
      <c r="C4" s="91"/>
      <c r="D4" s="91"/>
      <c r="E4" s="91"/>
      <c r="F4" s="92"/>
    </row>
    <row r="5" spans="1:6" ht="29" x14ac:dyDescent="0.35">
      <c r="A5" s="53" t="s">
        <v>106</v>
      </c>
      <c r="B5" s="52">
        <v>646</v>
      </c>
      <c r="C5" s="52" t="s">
        <v>14</v>
      </c>
      <c r="D5" s="51">
        <f>'Dioxins Furans'!G5</f>
        <v>1.5799999999999999E-9</v>
      </c>
      <c r="E5" s="50" t="s">
        <v>150</v>
      </c>
      <c r="F5" s="49" t="s">
        <v>116</v>
      </c>
    </row>
    <row r="6" spans="1:6" ht="29" x14ac:dyDescent="0.35">
      <c r="A6" s="53" t="s">
        <v>105</v>
      </c>
      <c r="B6" s="52">
        <v>645</v>
      </c>
      <c r="C6" s="52" t="s">
        <v>14</v>
      </c>
      <c r="D6" s="51">
        <f>PCBs!G15</f>
        <v>3.5689469414989441E-10</v>
      </c>
      <c r="E6" s="50" t="s">
        <v>10</v>
      </c>
      <c r="F6" s="49" t="s">
        <v>148</v>
      </c>
    </row>
    <row r="7" spans="1:6" ht="16.5" x14ac:dyDescent="0.35">
      <c r="A7" s="53" t="s">
        <v>115</v>
      </c>
      <c r="B7" s="52">
        <v>401</v>
      </c>
      <c r="C7" s="52" t="s">
        <v>114</v>
      </c>
      <c r="D7" s="51">
        <f>PAHs!H26</f>
        <v>1.9565085358666221E-5</v>
      </c>
      <c r="E7" s="50" t="s">
        <v>13</v>
      </c>
      <c r="F7" s="49" t="s">
        <v>111</v>
      </c>
    </row>
    <row r="8" spans="1:6" x14ac:dyDescent="0.35">
      <c r="A8" s="53" t="s">
        <v>70</v>
      </c>
      <c r="B8" s="52" t="s">
        <v>113</v>
      </c>
      <c r="C8" s="52" t="s">
        <v>109</v>
      </c>
      <c r="D8" s="51">
        <f>PAHs!H5</f>
        <v>2.0378195330995837E-3</v>
      </c>
      <c r="E8" s="50" t="s">
        <v>15</v>
      </c>
      <c r="F8" s="49" t="s">
        <v>111</v>
      </c>
    </row>
    <row r="9" spans="1:6" x14ac:dyDescent="0.35">
      <c r="A9" s="53" t="s">
        <v>37</v>
      </c>
      <c r="B9" s="52" t="s">
        <v>112</v>
      </c>
      <c r="C9" s="52" t="s">
        <v>109</v>
      </c>
      <c r="D9" s="51">
        <f>PAHs!H19</f>
        <v>1.3825207028479526E-6</v>
      </c>
      <c r="E9" s="50" t="s">
        <v>15</v>
      </c>
      <c r="F9" s="49" t="s">
        <v>111</v>
      </c>
    </row>
    <row r="10" spans="1:6" x14ac:dyDescent="0.35">
      <c r="A10" s="53" t="s">
        <v>5</v>
      </c>
      <c r="B10" s="52" t="s">
        <v>110</v>
      </c>
      <c r="C10" s="52" t="s">
        <v>109</v>
      </c>
      <c r="D10" s="51">
        <f>Hexachlorobenzene!G6</f>
        <v>4.9955166237405259E-6</v>
      </c>
      <c r="E10" s="50" t="s">
        <v>15</v>
      </c>
      <c r="F10" s="49" t="s">
        <v>108</v>
      </c>
    </row>
    <row r="11" spans="1:6" ht="29" x14ac:dyDescent="0.35">
      <c r="A11" s="53" t="s">
        <v>123</v>
      </c>
      <c r="B11" s="52">
        <v>447</v>
      </c>
      <c r="C11" s="52" t="s">
        <v>109</v>
      </c>
      <c r="D11" s="51">
        <f>PBDEs!G7</f>
        <v>5.5450234523519837E-7</v>
      </c>
      <c r="E11" s="50" t="s">
        <v>15</v>
      </c>
      <c r="F11" s="49" t="s">
        <v>149</v>
      </c>
    </row>
    <row r="12" spans="1:6" x14ac:dyDescent="0.35">
      <c r="A12" s="90" t="s">
        <v>107</v>
      </c>
      <c r="B12" s="91"/>
      <c r="C12" s="91"/>
      <c r="D12" s="91"/>
      <c r="E12" s="91"/>
      <c r="F12" s="92"/>
    </row>
    <row r="13" spans="1:6" x14ac:dyDescent="0.35">
      <c r="A13" s="53" t="s">
        <v>106</v>
      </c>
      <c r="B13" s="52">
        <v>646</v>
      </c>
      <c r="C13" s="52" t="s">
        <v>14</v>
      </c>
      <c r="D13" s="51">
        <f>'Dioxins Furans'!G6</f>
        <v>1.0250000000000002E-8</v>
      </c>
      <c r="E13" s="50" t="s">
        <v>17</v>
      </c>
      <c r="F13" s="49" t="s">
        <v>88</v>
      </c>
    </row>
    <row r="14" spans="1:6" ht="15" thickBot="1" x14ac:dyDescent="0.4">
      <c r="A14" s="48" t="s">
        <v>105</v>
      </c>
      <c r="B14" s="47">
        <v>645</v>
      </c>
      <c r="C14" s="47" t="s">
        <v>14</v>
      </c>
      <c r="D14" s="46">
        <f>PCBs!G16</f>
        <v>1.0250000000000001E-9</v>
      </c>
      <c r="E14" s="45" t="s">
        <v>17</v>
      </c>
      <c r="F14" s="44" t="s">
        <v>88</v>
      </c>
    </row>
    <row r="16" spans="1:6" x14ac:dyDescent="0.35">
      <c r="A16" s="43" t="s">
        <v>20</v>
      </c>
      <c r="B16" s="42"/>
    </row>
    <row r="17" spans="1:6" ht="16.5" x14ac:dyDescent="0.35">
      <c r="A17" s="36" t="s">
        <v>104</v>
      </c>
      <c r="B17" s="42"/>
    </row>
    <row r="18" spans="1:6" x14ac:dyDescent="0.35">
      <c r="A18" s="36" t="s">
        <v>103</v>
      </c>
      <c r="B18" s="42"/>
    </row>
    <row r="19" spans="1:6" x14ac:dyDescent="0.35">
      <c r="A19" s="36" t="s">
        <v>124</v>
      </c>
      <c r="B19" s="42"/>
      <c r="F19" s="64"/>
    </row>
    <row r="20" spans="1:6" x14ac:dyDescent="0.35">
      <c r="A20" s="36" t="s">
        <v>75</v>
      </c>
      <c r="B20" s="42"/>
    </row>
    <row r="21" spans="1:6" x14ac:dyDescent="0.35">
      <c r="A21" s="36" t="s">
        <v>74</v>
      </c>
      <c r="B21" s="42"/>
    </row>
    <row r="22" spans="1:6" x14ac:dyDescent="0.35">
      <c r="A22" s="36" t="s">
        <v>102</v>
      </c>
      <c r="B22" s="42"/>
    </row>
    <row r="23" spans="1:6" x14ac:dyDescent="0.35">
      <c r="A23" s="36" t="s">
        <v>101</v>
      </c>
      <c r="B23" s="42"/>
    </row>
    <row r="25" spans="1:6" x14ac:dyDescent="0.35">
      <c r="A25" s="41" t="s">
        <v>100</v>
      </c>
      <c r="B25"/>
      <c r="F25"/>
    </row>
    <row r="26" spans="1:6" ht="29.5" customHeight="1" x14ac:dyDescent="0.35">
      <c r="A26" s="89" t="s">
        <v>99</v>
      </c>
      <c r="B26" s="89"/>
      <c r="C26" s="89"/>
      <c r="D26" s="89"/>
      <c r="E26" s="89"/>
      <c r="F26" s="89"/>
    </row>
    <row r="27" spans="1:6" ht="7" customHeight="1" x14ac:dyDescent="0.35">
      <c r="A27" s="38"/>
      <c r="B27" s="38"/>
      <c r="C27" s="38"/>
      <c r="D27" s="38"/>
      <c r="E27" s="38"/>
      <c r="F27" s="38"/>
    </row>
    <row r="28" spans="1:6" ht="29.15" customHeight="1" x14ac:dyDescent="0.35">
      <c r="A28" s="88" t="s">
        <v>98</v>
      </c>
      <c r="B28" s="88"/>
      <c r="C28" s="88"/>
      <c r="D28" s="88"/>
      <c r="E28" s="88"/>
      <c r="F28" s="88"/>
    </row>
    <row r="29" spans="1:6" ht="17.5" customHeight="1" x14ac:dyDescent="0.35">
      <c r="A29" s="82" t="s">
        <v>152</v>
      </c>
      <c r="B29" s="81"/>
      <c r="C29" s="81"/>
      <c r="D29" s="81"/>
      <c r="E29" s="81"/>
      <c r="F29" s="81"/>
    </row>
    <row r="30" spans="1:6" ht="7" customHeight="1" x14ac:dyDescent="0.35">
      <c r="A30" s="2"/>
      <c r="B30" s="2"/>
      <c r="C30" s="2"/>
      <c r="D30" s="2"/>
      <c r="E30" s="2"/>
    </row>
    <row r="31" spans="1:6" ht="13.5" customHeight="1" x14ac:dyDescent="0.35">
      <c r="A31" s="89" t="s">
        <v>97</v>
      </c>
      <c r="B31" s="89"/>
      <c r="C31" s="89"/>
      <c r="D31" s="89"/>
      <c r="E31" s="89"/>
      <c r="F31" s="89"/>
    </row>
    <row r="32" spans="1:6" ht="14.5" customHeight="1" x14ac:dyDescent="0.35">
      <c r="A32" s="82" t="s">
        <v>151</v>
      </c>
      <c r="B32" s="80"/>
      <c r="C32" s="80"/>
      <c r="D32" s="80"/>
      <c r="E32" s="80"/>
      <c r="F32" s="80"/>
    </row>
    <row r="33" spans="1:6" ht="7" customHeight="1" x14ac:dyDescent="0.35">
      <c r="A33" s="38"/>
      <c r="B33" s="38"/>
      <c r="C33" s="38"/>
      <c r="D33" s="38"/>
      <c r="E33" s="38"/>
      <c r="F33" s="38"/>
    </row>
    <row r="34" spans="1:6" ht="29.5" customHeight="1" x14ac:dyDescent="0.35">
      <c r="A34" s="89" t="s">
        <v>96</v>
      </c>
      <c r="B34" s="89"/>
      <c r="C34" s="89"/>
      <c r="D34" s="89"/>
      <c r="E34" s="89"/>
      <c r="F34" s="89"/>
    </row>
    <row r="35" spans="1:6" ht="14" customHeight="1" x14ac:dyDescent="0.35">
      <c r="A35" s="82" t="s">
        <v>153</v>
      </c>
      <c r="B35" s="83"/>
      <c r="C35" s="83"/>
      <c r="D35" s="83"/>
      <c r="E35" s="83"/>
      <c r="F35" s="83"/>
    </row>
    <row r="36" spans="1:6" ht="5.5" customHeight="1" x14ac:dyDescent="0.35">
      <c r="A36" s="65"/>
      <c r="B36" s="65"/>
      <c r="C36" s="65"/>
      <c r="D36" s="65"/>
      <c r="E36" s="65"/>
      <c r="F36" s="65"/>
    </row>
    <row r="37" spans="1:6" ht="28.5" customHeight="1" x14ac:dyDescent="0.35">
      <c r="A37" s="93" t="s">
        <v>147</v>
      </c>
      <c r="B37" s="93"/>
      <c r="C37" s="93"/>
      <c r="D37" s="93"/>
      <c r="E37" s="93"/>
      <c r="F37" s="93"/>
    </row>
    <row r="38" spans="1:6" ht="7" customHeight="1" x14ac:dyDescent="0.35">
      <c r="A38" s="38"/>
      <c r="B38" s="38"/>
      <c r="C38" s="38"/>
      <c r="D38" s="38"/>
      <c r="E38" s="38"/>
      <c r="F38" s="38"/>
    </row>
    <row r="39" spans="1:6" ht="53.25" customHeight="1" x14ac:dyDescent="0.35">
      <c r="A39" s="89" t="s">
        <v>95</v>
      </c>
      <c r="B39" s="89"/>
      <c r="C39" s="89"/>
      <c r="D39" s="89"/>
      <c r="E39" s="89"/>
      <c r="F39" s="89"/>
    </row>
  </sheetData>
  <mergeCells count="8">
    <mergeCell ref="A28:F28"/>
    <mergeCell ref="A34:F34"/>
    <mergeCell ref="A39:F39"/>
    <mergeCell ref="A4:F4"/>
    <mergeCell ref="A12:F12"/>
    <mergeCell ref="A26:F26"/>
    <mergeCell ref="A37:F37"/>
    <mergeCell ref="A31:F31"/>
  </mergeCells>
  <hyperlinks>
    <hyperlink ref="A32" r:id="rId1" xr:uid="{206C7932-C794-4D7B-A8DF-6095A0FABA27}"/>
    <hyperlink ref="A29" r:id="rId2" xr:uid="{966233B2-2F36-4F2D-9BE9-6DD3BBFEC288}"/>
    <hyperlink ref="A35" r:id="rId3" xr:uid="{0C9CBFE2-B5CF-48AF-BEDD-D853659AD62C}"/>
  </hyperlinks>
  <pageMargins left="0.7" right="0.7" top="0.75" bottom="0.75" header="0.3" footer="0.3"/>
  <pageSetup scale="68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D4B9B62E87C4191FB63136FA21716" ma:contentTypeVersion="3" ma:contentTypeDescription="Create a new document." ma:contentTypeScope="" ma:versionID="52f34a55bcb4604769b5b26f83c610df">
  <xsd:schema xmlns:xsd="http://www.w3.org/2001/XMLSchema" xmlns:xs="http://www.w3.org/2001/XMLSchema" xmlns:p="http://schemas.microsoft.com/office/2006/metadata/properties" xmlns:ns1="http://schemas.microsoft.com/sharepoint/v3" xmlns:ns2="89cdaa30-7b22-4a6a-9ff8-e919efaf11cd" xmlns:ns3="4d0624c3-f678-473a-aaed-aa14d03be472" targetNamespace="http://schemas.microsoft.com/office/2006/metadata/properties" ma:root="true" ma:fieldsID="2d7cf663f22e1939383caf4bb963b843" ns1:_="" ns2:_="" ns3:_="">
    <xsd:import namespace="http://schemas.microsoft.com/sharepoint/v3"/>
    <xsd:import namespace="89cdaa30-7b22-4a6a-9ff8-e919efaf11cd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acil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daa30-7b22-4a6a-9ff8-e919efaf11cd" elementFormDefault="qualified">
    <xsd:import namespace="http://schemas.microsoft.com/office/2006/documentManagement/types"/>
    <xsd:import namespace="http://schemas.microsoft.com/office/infopath/2007/PartnerControls"/>
    <xsd:element name="Facility" ma:index="10" nillable="true" ma:displayName="Facility" ma:default="select..." ma:format="Dropdown" ma:internalName="Facility">
      <xsd:simpleType>
        <xsd:union memberTypes="dms:Text">
          <xsd:simpleType>
            <xsd:restriction base="dms:Choice">
              <xsd:enumeration value="select..."/>
              <xsd:enumeration value="General document"/>
              <xsd:enumeration value="Permit document"/>
              <xsd:enumeration value="AmeriTies West"/>
              <xsd:enumeration value="Cascade Steel"/>
              <xsd:enumeration value="ChemWaste"/>
              <xsd:enumeration value="Collins Pine"/>
              <xsd:enumeration value="Columbia Steel"/>
              <xsd:enumeration value="Covanta"/>
              <xsd:enumeration value="Eagle"/>
              <xsd:enumeration value="EcoLube"/>
              <xsd:enumeration value="Entek"/>
              <xsd:enumeration value="Genentech"/>
              <xsd:enumeration value="HollingsworthVose"/>
              <xsd:enumeration value="Hydro Extrusion"/>
              <xsd:enumeration value="NEXT"/>
              <xsd:enumeration value="NWMetals"/>
              <xsd:enumeration value="ORRCO"/>
              <xsd:enumeration value="Owens Brockway"/>
              <xsd:enumeration value="Packaging Corporation of America"/>
              <xsd:enumeration value="PCC Structurals"/>
              <xsd:enumeration value="QTS"/>
              <xsd:enumeration value="Roseburg FP Medford"/>
              <xsd:enumeration value="Stimson Lumber"/>
              <xsd:enumeration value="Wolf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acility xmlns="89cdaa30-7b22-4a6a-9ff8-e919efaf11cd">Cascade Steel</Facility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C5D5A48-9882-40DA-BF75-2ACC858E19E2}"/>
</file>

<file path=customXml/itemProps2.xml><?xml version="1.0" encoding="utf-8"?>
<ds:datastoreItem xmlns:ds="http://schemas.openxmlformats.org/officeDocument/2006/customXml" ds:itemID="{BE44B346-29C1-45D5-8EE6-E8D3B422DC6C}"/>
</file>

<file path=customXml/itemProps3.xml><?xml version="1.0" encoding="utf-8"?>
<ds:datastoreItem xmlns:ds="http://schemas.openxmlformats.org/officeDocument/2006/customXml" ds:itemID="{D0AB16CF-1E27-49FF-AD9D-E29FC207E1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Dioxins Furans</vt:lpstr>
      <vt:lpstr>PCBs</vt:lpstr>
      <vt:lpstr>PAHs</vt:lpstr>
      <vt:lpstr>Hexachlorobenzene</vt:lpstr>
      <vt:lpstr>PBDEs</vt:lpstr>
      <vt:lpstr>Recommended Emission Factors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GISKA J.R.</dc:creator>
  <cp:lastModifiedBy>DEGAGNE Julia</cp:lastModifiedBy>
  <dcterms:created xsi:type="dcterms:W3CDTF">2022-11-09T19:18:28Z</dcterms:created>
  <dcterms:modified xsi:type="dcterms:W3CDTF">2022-12-13T22:25:26Z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0x0101002D0D4B9B62E87C4191FB63136FA21716</vt:lpwstr>
  </property>
</Properties>
</file>