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qhq1\aqcommon\CleanerAirOR\Facility Files\Existing facilities\365034_Cascade_Steel_Rolling_Mills\Correspondence\Emissions Inventory\EI Rev 1 Response_2022-12-13\"/>
    </mc:Choice>
  </mc:AlternateContent>
  <xr:revisionPtr revIDLastSave="0" documentId="13_ncr:1_{D27423E2-F6C5-4CAE-ABBD-39A9EB062A98}" xr6:coauthVersionLast="47" xr6:coauthVersionMax="47" xr10:uidLastSave="{00000000-0000-0000-0000-000000000000}"/>
  <bookViews>
    <workbookView xWindow="-110" yWindow="-110" windowWidth="19420" windowHeight="10420" xr2:uid="{FFA3B662-2AF0-41FE-9976-92FC2DA42482}"/>
  </bookViews>
  <sheets>
    <sheet name="Organic TAC EF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34" i="1"/>
  <c r="H50" i="1" l="1"/>
  <c r="E56" i="1"/>
  <c r="E57" i="1" s="1"/>
  <c r="D56" i="1"/>
  <c r="D57" i="1" s="1"/>
  <c r="D58" i="1" s="1"/>
  <c r="C56" i="1"/>
  <c r="C57" i="1" s="1"/>
  <c r="C58" i="1" s="1"/>
  <c r="E52" i="1"/>
  <c r="E53" i="1" s="1"/>
  <c r="E54" i="1" s="1"/>
  <c r="D52" i="1"/>
  <c r="D53" i="1" s="1"/>
  <c r="D54" i="1" s="1"/>
  <c r="C52" i="1"/>
  <c r="C53" i="1" s="1"/>
  <c r="E48" i="1"/>
  <c r="E49" i="1" s="1"/>
  <c r="E50" i="1" s="1"/>
  <c r="D48" i="1"/>
  <c r="D49" i="1" s="1"/>
  <c r="D50" i="1" s="1"/>
  <c r="C48" i="1"/>
  <c r="C49" i="1" s="1"/>
  <c r="E44" i="1"/>
  <c r="E45" i="1" s="1"/>
  <c r="E46" i="1" s="1"/>
  <c r="D44" i="1"/>
  <c r="D45" i="1" s="1"/>
  <c r="C44" i="1"/>
  <c r="C45" i="1" s="1"/>
  <c r="C46" i="1" s="1"/>
  <c r="E40" i="1"/>
  <c r="E41" i="1" s="1"/>
  <c r="E42" i="1" s="1"/>
  <c r="D40" i="1"/>
  <c r="D41" i="1" s="1"/>
  <c r="D42" i="1" s="1"/>
  <c r="C40" i="1"/>
  <c r="C41" i="1" s="1"/>
  <c r="C42" i="1" s="1"/>
  <c r="E36" i="1"/>
  <c r="E37" i="1" s="1"/>
  <c r="E38" i="1" s="1"/>
  <c r="D36" i="1"/>
  <c r="D37" i="1" s="1"/>
  <c r="D38" i="1" s="1"/>
  <c r="C36" i="1"/>
  <c r="C37" i="1" s="1"/>
  <c r="C38" i="1" s="1"/>
  <c r="E32" i="1"/>
  <c r="E33" i="1" s="1"/>
  <c r="E34" i="1" s="1"/>
  <c r="D32" i="1"/>
  <c r="D33" i="1" s="1"/>
  <c r="D34" i="1" s="1"/>
  <c r="C32" i="1"/>
  <c r="C33" i="1" s="1"/>
  <c r="C34" i="1" s="1"/>
  <c r="E28" i="1"/>
  <c r="E29" i="1" s="1"/>
  <c r="E30" i="1" s="1"/>
  <c r="D28" i="1"/>
  <c r="D29" i="1" s="1"/>
  <c r="D30" i="1" s="1"/>
  <c r="C28" i="1"/>
  <c r="C29" i="1" s="1"/>
  <c r="C30" i="1" s="1"/>
  <c r="E24" i="1"/>
  <c r="E25" i="1" s="1"/>
  <c r="E26" i="1" s="1"/>
  <c r="D24" i="1"/>
  <c r="D25" i="1" s="1"/>
  <c r="D26" i="1" s="1"/>
  <c r="C24" i="1"/>
  <c r="C25" i="1" s="1"/>
  <c r="C26" i="1" s="1"/>
  <c r="E21" i="1"/>
  <c r="E22" i="1" s="1"/>
  <c r="D21" i="1"/>
  <c r="D22" i="1" s="1"/>
  <c r="C21" i="1"/>
  <c r="C22" i="1" s="1"/>
  <c r="E18" i="1"/>
  <c r="E19" i="1" s="1"/>
  <c r="D18" i="1"/>
  <c r="D19" i="1" s="1"/>
  <c r="C18" i="1"/>
  <c r="C19" i="1" s="1"/>
  <c r="E15" i="1"/>
  <c r="E16" i="1" s="1"/>
  <c r="D15" i="1"/>
  <c r="D16" i="1" s="1"/>
  <c r="C15" i="1"/>
  <c r="C16" i="1" s="1"/>
  <c r="E12" i="1"/>
  <c r="E13" i="1" s="1"/>
  <c r="D12" i="1"/>
  <c r="D13" i="1" s="1"/>
  <c r="C12" i="1"/>
  <c r="C13" i="1" s="1"/>
  <c r="G10" i="1"/>
  <c r="H10" i="1" s="1"/>
  <c r="E9" i="1"/>
  <c r="D9" i="1"/>
  <c r="C9" i="1"/>
  <c r="F19" i="1" l="1"/>
  <c r="G19" i="1" s="1"/>
  <c r="F22" i="1"/>
  <c r="G22" i="1" s="1"/>
  <c r="F30" i="1"/>
  <c r="G30" i="1" s="1"/>
  <c r="F16" i="1"/>
  <c r="G16" i="1" s="1"/>
  <c r="F13" i="1"/>
  <c r="G13" i="1" s="1"/>
  <c r="F26" i="1"/>
  <c r="G26" i="1" s="1"/>
  <c r="F42" i="1"/>
  <c r="G42" i="1" s="1"/>
  <c r="F38" i="1"/>
  <c r="G38" i="1" s="1"/>
  <c r="C50" i="1"/>
  <c r="F50" i="1" s="1"/>
  <c r="G50" i="1" s="1"/>
  <c r="F49" i="1"/>
  <c r="D46" i="1"/>
  <c r="F46" i="1" s="1"/>
  <c r="G46" i="1" s="1"/>
  <c r="F45" i="1"/>
  <c r="F53" i="1"/>
  <c r="C54" i="1"/>
  <c r="F54" i="1" s="1"/>
  <c r="G54" i="1" s="1"/>
  <c r="G34" i="1"/>
  <c r="F57" i="1"/>
  <c r="E58" i="1"/>
  <c r="F58" i="1" s="1"/>
  <c r="G58" i="1" s="1"/>
  <c r="I10" i="1"/>
  <c r="J10" i="1" s="1"/>
  <c r="H26" i="1" l="1"/>
  <c r="J26" i="1" s="1"/>
  <c r="H13" i="1"/>
  <c r="I13" i="1" s="1"/>
  <c r="J13" i="1" s="1"/>
  <c r="H42" i="1"/>
  <c r="H16" i="1"/>
  <c r="I16" i="1" s="1"/>
  <c r="J16" i="1"/>
  <c r="H30" i="1"/>
  <c r="I30" i="1" s="1"/>
  <c r="J30" i="1" s="1"/>
  <c r="H22" i="1"/>
  <c r="I22" i="1" s="1"/>
  <c r="J22" i="1"/>
  <c r="H19" i="1"/>
  <c r="H58" i="1"/>
  <c r="I26" i="1"/>
  <c r="H46" i="1"/>
  <c r="H34" i="1"/>
  <c r="H54" i="1"/>
  <c r="H38" i="1"/>
  <c r="I38" i="1" s="1"/>
  <c r="I19" i="1"/>
  <c r="J19" i="1" s="1"/>
  <c r="I50" i="1"/>
  <c r="J34" i="1" l="1"/>
  <c r="I42" i="1"/>
  <c r="J42" i="1" s="1"/>
  <c r="J50" i="1"/>
  <c r="J38" i="1"/>
  <c r="I58" i="1"/>
  <c r="J58" i="1" s="1"/>
  <c r="I54" i="1"/>
  <c r="J54" i="1" s="1"/>
  <c r="I46" i="1"/>
  <c r="J46" i="1" s="1"/>
  <c r="I34" i="1"/>
</calcChain>
</file>

<file path=xl/sharedStrings.xml><?xml version="1.0" encoding="utf-8"?>
<sst xmlns="http://schemas.openxmlformats.org/spreadsheetml/2006/main" count="124" uniqueCount="88">
  <si>
    <t>CASRN</t>
  </si>
  <si>
    <r>
      <t>Run 1</t>
    </r>
    <r>
      <rPr>
        <b/>
        <vertAlign val="superscript"/>
        <sz val="11"/>
        <color theme="1"/>
        <rFont val="Calibri"/>
        <family val="2"/>
      </rPr>
      <t>a</t>
    </r>
  </si>
  <si>
    <r>
      <t>Run 2</t>
    </r>
    <r>
      <rPr>
        <b/>
        <vertAlign val="superscript"/>
        <sz val="11"/>
        <color theme="1"/>
        <rFont val="Calibri"/>
        <family val="2"/>
      </rPr>
      <t>a</t>
    </r>
  </si>
  <si>
    <r>
      <t>Run 3</t>
    </r>
    <r>
      <rPr>
        <b/>
        <vertAlign val="superscript"/>
        <sz val="11"/>
        <color theme="1"/>
        <rFont val="Calibri"/>
        <family val="2"/>
      </rPr>
      <t>a</t>
    </r>
  </si>
  <si>
    <t>Source Test Average</t>
  </si>
  <si>
    <r>
      <t xml:space="preserve"> BH-1</t>
    </r>
    <r>
      <rPr>
        <b/>
        <vertAlign val="superscript"/>
        <sz val="11"/>
        <color theme="1"/>
        <rFont val="Calibri"/>
        <family val="2"/>
      </rPr>
      <t>b</t>
    </r>
    <r>
      <rPr>
        <b/>
        <sz val="11"/>
        <color theme="1"/>
        <rFont val="Calibri"/>
        <family val="2"/>
      </rPr>
      <t xml:space="preserve"> (lb/ton)</t>
    </r>
  </si>
  <si>
    <r>
      <t>BH-1A</t>
    </r>
    <r>
      <rPr>
        <b/>
        <vertAlign val="superscript"/>
        <sz val="11"/>
        <color theme="1"/>
        <rFont val="Calibri"/>
        <family val="2"/>
      </rPr>
      <t>c</t>
    </r>
    <r>
      <rPr>
        <b/>
        <sz val="11"/>
        <color theme="1"/>
        <rFont val="Calibri"/>
        <family val="2"/>
      </rPr>
      <t xml:space="preserve"> (lb/ton)</t>
    </r>
  </si>
  <si>
    <r>
      <t>BH-2</t>
    </r>
    <r>
      <rPr>
        <b/>
        <vertAlign val="superscript"/>
        <sz val="11"/>
        <color theme="1"/>
        <rFont val="Calibri"/>
        <family val="2"/>
      </rPr>
      <t>d</t>
    </r>
    <r>
      <rPr>
        <b/>
        <sz val="11"/>
        <color theme="1"/>
        <rFont val="Calibri"/>
        <family val="2"/>
      </rPr>
      <t xml:space="preserve"> (lb/ton)</t>
    </r>
  </si>
  <si>
    <t>Total Emissions (lb/ton)</t>
  </si>
  <si>
    <t>Melt Length (min)</t>
  </si>
  <si>
    <t>Tap Weight (tons)</t>
  </si>
  <si>
    <t>Standard Flowrate: Qsd (avg) (dscf/m)</t>
  </si>
  <si>
    <t>Benzene (ug/m3)</t>
  </si>
  <si>
    <t>71-43-2</t>
  </si>
  <si>
    <t>Benzene (lb/hr) calculated</t>
  </si>
  <si>
    <t>Benzene (lb/ton)</t>
  </si>
  <si>
    <t>71-43-5</t>
  </si>
  <si>
    <t>Chloromethane (ug/m3)</t>
  </si>
  <si>
    <t>74-87-3</t>
  </si>
  <si>
    <t>Chloromethane (lb/hr) calculated</t>
  </si>
  <si>
    <t>Chloromethane (lb/ton)</t>
  </si>
  <si>
    <t>Styrene (ug/m3)</t>
  </si>
  <si>
    <t>100-42-5</t>
  </si>
  <si>
    <t>Styrene (lb/hr) calculated</t>
  </si>
  <si>
    <t>Styrene (lb/ton)</t>
  </si>
  <si>
    <t xml:space="preserve">Toluene (ug/m3) </t>
  </si>
  <si>
    <t>108-88-3</t>
  </si>
  <si>
    <t>Toluene (lb/hr) calculated</t>
  </si>
  <si>
    <t>Toluene (lb/ton)</t>
  </si>
  <si>
    <t>Xylene (mixture) (ug/m3)</t>
  </si>
  <si>
    <t>1330-20-7</t>
  </si>
  <si>
    <t>Xylene (mixture) (lb/hr) calculated</t>
  </si>
  <si>
    <t>Xylene (mixture) (lb/ton)</t>
  </si>
  <si>
    <t>Chlorobenzene (ug/m3)</t>
  </si>
  <si>
    <t>108-90-7</t>
  </si>
  <si>
    <t>Chlorobenzene (ug/m3), NDs at 1/2 MDL</t>
  </si>
  <si>
    <t>Chlorobenzene (lb/hr) calculated</t>
  </si>
  <si>
    <t>Chlorobenzene (lb/ton)</t>
  </si>
  <si>
    <t>Ethyl benzene (ug/m3)</t>
  </si>
  <si>
    <t>100-41-4</t>
  </si>
  <si>
    <t>Ethyl benzene (ug/m3), NDs at 1/2 MDL</t>
  </si>
  <si>
    <t>Ethyl benzene (lb/hr) calculated</t>
  </si>
  <si>
    <t>Ethyl benzene (lb/ton)</t>
  </si>
  <si>
    <t>Vinyl Chloride (ug/m3)</t>
  </si>
  <si>
    <t>75-01-4</t>
  </si>
  <si>
    <t>Vinyl Chloride (ug/m3), NDs at 1/2 MDL</t>
  </si>
  <si>
    <t>Vinyl Chloride (lb/hr) calculated</t>
  </si>
  <si>
    <t>Vinyl Chloride (lb/ton)</t>
  </si>
  <si>
    <t>Bromomethane (ug/m3)</t>
  </si>
  <si>
    <t>74-83-9</t>
  </si>
  <si>
    <t>Bromomethane (ug/m3), NDs at 1/2 MDL</t>
  </si>
  <si>
    <t>Bromomethane (lb/hr) calculated</t>
  </si>
  <si>
    <t>Bromomethane (lb/ton)</t>
  </si>
  <si>
    <t xml:space="preserve">Trichlorofluoromethane (ug/m3) </t>
  </si>
  <si>
    <t>75-69-4</t>
  </si>
  <si>
    <t>Trichlorofluoromethane (ug/m3), NDs at 1/2 MDL</t>
  </si>
  <si>
    <t>Trichlorofluoromethane (lb/hr) calculated</t>
  </si>
  <si>
    <t>Trichlorofluoromethane  (lb/ton)</t>
  </si>
  <si>
    <t xml:space="preserve">Methylene chloride (ug/m3) </t>
  </si>
  <si>
    <t>75-09-2</t>
  </si>
  <si>
    <t>Methylene chloride (ug/m3), NDs at 1/2 MDL</t>
  </si>
  <si>
    <t>Methylene chloride (lb/hr) calculated</t>
  </si>
  <si>
    <t>Methylene chloride (lb/ton)</t>
  </si>
  <si>
    <t>1,1,2,2-Tetrachloroethane (ug/m3)</t>
  </si>
  <si>
    <t>79-34-5</t>
  </si>
  <si>
    <t>1,1,2,2-Tetrachloroethane (ug/m3), NDs at 1/2 MDL</t>
  </si>
  <si>
    <t>1,1,2,2-Tetrachloroethane (lb/hr) calculated</t>
  </si>
  <si>
    <t>1,1,2,2-Tetrachloroethane (lb/ton)</t>
  </si>
  <si>
    <t>1,2,4-Trimethylbenzene (ug/m3)</t>
  </si>
  <si>
    <t>95-63-6</t>
  </si>
  <si>
    <t>1,2,4-Trimethylbenzene (ug/m3), NDs at 1/2 MDL</t>
  </si>
  <si>
    <t>1,2,4-Trimethylbenzene (lb/hr) calculated</t>
  </si>
  <si>
    <t>1,2,4-Trimethylbenzene (lb/ton)</t>
  </si>
  <si>
    <t>1,2,4-Trichlorobenzene (ug/m3)</t>
  </si>
  <si>
    <t>120-82-1</t>
  </si>
  <si>
    <t>1,2,4-Trichlorobenzene (ug/m3), NDs at 1/2 MDL</t>
  </si>
  <si>
    <t>1,2,4-Trichlorobenzene (lb/hr) calculated</t>
  </si>
  <si>
    <t>1,2,4-Trichlorobenzene (lb/ton)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</si>
  <si>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Data is for BH-1, from the Emissions Test Report for CSRM Electric Arc Furnace Baghouse (Horizon Engineering, March 3, 1995).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</si>
  <si>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Average of Emissions Test results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</si>
  <si>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Additional BH-1A emissions are estimated based on the baghouse flow rate allocation estimates in the May 2013 source test report: 83.3 percent to BH-1 and 16.7 percent to BH-1A.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</si>
  <si>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Additional BH-2 emissions are estimated assuming 10 percent of the combined BH-1 and BH-1A emissions, following the VOC calculation methodology used in CSRM's Title V Permit Review Report (page 27). </t>
    </r>
  </si>
  <si>
    <t>Notes</t>
  </si>
  <si>
    <t>BH = Baghouse</t>
  </si>
  <si>
    <t>CASRN = Chemical Abstracts Services Registry Number</t>
  </si>
  <si>
    <t>CSRM = Cascade Steel Rolling Mills</t>
  </si>
  <si>
    <t>Emission Factors</t>
  </si>
  <si>
    <t>Attachment D. Recommended Organic TAC Emission Factors for EU-1.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</si>
</sst>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6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1" fontId="2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1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9" fontId="0" fillId="0" borderId="0" xfId="1" applyFont="1" applyFill="1"/>
    <xf numFmtId="166" fontId="0" fillId="0" borderId="0" xfId="1" applyNumberFormat="1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9E69-FC43-4550-90E6-78E35D6E8EC4}">
  <dimension ref="A1:O68"/>
  <sheetViews>
    <sheetView tabSelected="1" zoomScale="70" zoomScaleNormal="70" workbookViewId="0">
      <pane ySplit="7" topLeftCell="A8" activePane="bottomLeft" state="frozen"/>
      <selection pane="bottomLeft" activeCell="F10" sqref="F10"/>
    </sheetView>
  </sheetViews>
  <sheetFormatPr defaultRowHeight="14.5" x14ac:dyDescent="0.35"/>
  <cols>
    <col min="1" max="1" width="41.90625" customWidth="1"/>
    <col min="2" max="2" width="12.36328125" style="1" customWidth="1"/>
    <col min="3" max="3" width="12.1796875" style="11" customWidth="1"/>
    <col min="4" max="5" width="8.7265625" style="11"/>
    <col min="6" max="7" width="8.7265625" style="12" customWidth="1"/>
    <col min="8" max="9" width="8.7265625" style="12"/>
    <col min="10" max="10" width="11.81640625" style="12" customWidth="1"/>
    <col min="11" max="16384" width="8.7265625" style="9"/>
  </cols>
  <sheetData>
    <row r="1" spans="1:10" ht="18.5" x14ac:dyDescent="0.45">
      <c r="A1" s="8" t="s">
        <v>87</v>
      </c>
    </row>
    <row r="3" spans="1:10" x14ac:dyDescent="0.35">
      <c r="F3" s="13"/>
      <c r="G3" s="29" t="s">
        <v>86</v>
      </c>
      <c r="H3" s="30"/>
      <c r="I3" s="30"/>
      <c r="J3" s="31"/>
    </row>
    <row r="4" spans="1:10" ht="43.5" x14ac:dyDescent="0.35">
      <c r="A4" s="2"/>
      <c r="B4" s="3" t="s">
        <v>0</v>
      </c>
      <c r="C4" s="14" t="s">
        <v>1</v>
      </c>
      <c r="D4" s="14" t="s">
        <v>2</v>
      </c>
      <c r="E4" s="14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</row>
    <row r="5" spans="1:10" x14ac:dyDescent="0.35">
      <c r="A5" s="4" t="s">
        <v>9</v>
      </c>
      <c r="B5" s="5"/>
      <c r="C5" s="16">
        <v>82</v>
      </c>
      <c r="D5" s="16">
        <v>68</v>
      </c>
      <c r="E5" s="16">
        <v>89</v>
      </c>
      <c r="F5" s="17"/>
      <c r="G5" s="17"/>
      <c r="H5" s="17"/>
      <c r="I5" s="17"/>
      <c r="J5" s="17"/>
    </row>
    <row r="6" spans="1:10" x14ac:dyDescent="0.35">
      <c r="A6" s="4" t="s">
        <v>10</v>
      </c>
      <c r="B6" s="5"/>
      <c r="C6" s="16">
        <v>91</v>
      </c>
      <c r="D6" s="16">
        <v>92</v>
      </c>
      <c r="E6" s="16">
        <v>94</v>
      </c>
      <c r="F6" s="17"/>
      <c r="G6" s="17"/>
      <c r="H6" s="17"/>
      <c r="I6" s="17"/>
      <c r="J6" s="17"/>
    </row>
    <row r="7" spans="1:10" x14ac:dyDescent="0.35">
      <c r="A7" s="4" t="s">
        <v>11</v>
      </c>
      <c r="B7" s="5"/>
      <c r="C7" s="16">
        <v>382844</v>
      </c>
      <c r="D7" s="16">
        <v>382844</v>
      </c>
      <c r="E7" s="16">
        <v>382844</v>
      </c>
      <c r="F7" s="17"/>
      <c r="G7" s="17"/>
      <c r="H7" s="17"/>
      <c r="I7" s="17"/>
      <c r="J7" s="17"/>
    </row>
    <row r="8" spans="1:10" x14ac:dyDescent="0.35">
      <c r="A8" s="4" t="s">
        <v>12</v>
      </c>
      <c r="B8" s="5" t="s">
        <v>13</v>
      </c>
      <c r="C8" s="16">
        <v>598</v>
      </c>
      <c r="D8" s="16">
        <v>171</v>
      </c>
      <c r="E8" s="16">
        <v>581</v>
      </c>
      <c r="F8" s="17"/>
      <c r="G8" s="17"/>
      <c r="H8" s="17"/>
      <c r="I8" s="17"/>
      <c r="J8" s="17"/>
    </row>
    <row r="9" spans="1:10" x14ac:dyDescent="0.35">
      <c r="A9" s="4" t="s">
        <v>14</v>
      </c>
      <c r="B9" s="5" t="s">
        <v>13</v>
      </c>
      <c r="C9" s="17">
        <f>C8*C$7*60/(3.28084^3)/1000000/453.59237</f>
        <v>0.85753802225697584</v>
      </c>
      <c r="D9" s="17">
        <f t="shared" ref="D9:E9" si="0">D8*D$7*60/(3.28084^3)/1000000/453.59237</f>
        <v>0.2452157220835165</v>
      </c>
      <c r="E9" s="17">
        <f t="shared" si="0"/>
        <v>0.83315985105569057</v>
      </c>
      <c r="F9" s="17"/>
      <c r="G9" s="17"/>
      <c r="H9" s="17"/>
      <c r="I9" s="17"/>
      <c r="J9" s="17"/>
    </row>
    <row r="10" spans="1:10" x14ac:dyDescent="0.35">
      <c r="A10" s="2" t="s">
        <v>15</v>
      </c>
      <c r="B10" s="5" t="s">
        <v>16</v>
      </c>
      <c r="C10" s="18">
        <v>1.2869999999999999E-2</v>
      </c>
      <c r="D10" s="19">
        <v>3.0179999999999998E-3</v>
      </c>
      <c r="E10" s="18">
        <v>1.3140000000000001E-2</v>
      </c>
      <c r="F10" s="24">
        <f>AVERAGE(C10:E10)</f>
        <v>9.6759999999999988E-3</v>
      </c>
      <c r="G10" s="20">
        <f>F10</f>
        <v>9.6759999999999988E-3</v>
      </c>
      <c r="H10" s="20">
        <f>(G10/0.833)*0.167</f>
        <v>1.9398463385354142E-3</v>
      </c>
      <c r="I10" s="20">
        <f>SUM(G10:H10)*0.1</f>
        <v>1.1615846338535413E-3</v>
      </c>
      <c r="J10" s="20">
        <f>SUM(G10:I10)</f>
        <v>1.2777430972388953E-2</v>
      </c>
    </row>
    <row r="11" spans="1:10" x14ac:dyDescent="0.35">
      <c r="A11" s="6" t="s">
        <v>17</v>
      </c>
      <c r="B11" s="7" t="s">
        <v>18</v>
      </c>
      <c r="C11" s="21">
        <v>27</v>
      </c>
      <c r="D11" s="21">
        <v>16</v>
      </c>
      <c r="E11" s="21">
        <v>30</v>
      </c>
      <c r="F11" s="19"/>
      <c r="G11" s="19"/>
      <c r="H11" s="19"/>
      <c r="I11" s="19"/>
      <c r="J11" s="19"/>
    </row>
    <row r="12" spans="1:10" x14ac:dyDescent="0.35">
      <c r="A12" s="6" t="s">
        <v>19</v>
      </c>
      <c r="B12" s="7" t="s">
        <v>18</v>
      </c>
      <c r="C12" s="22">
        <f>C11*C$7*60/(3.28084^3)/1000000/453.59237</f>
        <v>3.8718271907923651E-2</v>
      </c>
      <c r="D12" s="22">
        <f t="shared" ref="D12:E12" si="1">D11*D$7*60/(3.28084^3)/1000000/453.59237</f>
        <v>2.2944161130621425E-2</v>
      </c>
      <c r="E12" s="22">
        <f t="shared" si="1"/>
        <v>4.3020302119915171E-2</v>
      </c>
      <c r="F12" s="23"/>
      <c r="G12" s="23"/>
      <c r="H12" s="23"/>
      <c r="I12" s="23"/>
      <c r="J12" s="23"/>
    </row>
    <row r="13" spans="1:10" x14ac:dyDescent="0.35">
      <c r="A13" s="6" t="s">
        <v>20</v>
      </c>
      <c r="B13" s="7" t="s">
        <v>18</v>
      </c>
      <c r="C13" s="24">
        <f>C12*(C$5/60)/C$6</f>
        <v>5.814832044779742E-4</v>
      </c>
      <c r="D13" s="24">
        <f>D12*(D$5/60)/D$6</f>
        <v>2.826454632033074E-4</v>
      </c>
      <c r="E13" s="24">
        <f>E12*(E$5/60)/E$6</f>
        <v>6.78866469622775E-4</v>
      </c>
      <c r="F13" s="24">
        <f>AVERAGE(C13:E13)</f>
        <v>5.1433171243468561E-4</v>
      </c>
      <c r="G13" s="20">
        <f>F13</f>
        <v>5.1433171243468561E-4</v>
      </c>
      <c r="H13" s="20">
        <f>(G13/0.833)*0.167</f>
        <v>1.0311332050011106E-4</v>
      </c>
      <c r="I13" s="20">
        <f>SUM(G13:H13)*0.1</f>
        <v>6.174450329347967E-5</v>
      </c>
      <c r="J13" s="20">
        <f>SUM(G13:I13)</f>
        <v>6.7918953622827637E-4</v>
      </c>
    </row>
    <row r="14" spans="1:10" x14ac:dyDescent="0.35">
      <c r="A14" s="6" t="s">
        <v>21</v>
      </c>
      <c r="B14" s="7" t="s">
        <v>22</v>
      </c>
      <c r="C14" s="25">
        <v>65</v>
      </c>
      <c r="D14" s="25">
        <v>17</v>
      </c>
      <c r="E14" s="25">
        <v>57</v>
      </c>
      <c r="F14" s="24"/>
      <c r="G14" s="24"/>
      <c r="H14" s="24"/>
      <c r="I14" s="24"/>
      <c r="J14" s="24"/>
    </row>
    <row r="15" spans="1:10" x14ac:dyDescent="0.35">
      <c r="A15" s="6" t="s">
        <v>23</v>
      </c>
      <c r="B15" s="7" t="s">
        <v>22</v>
      </c>
      <c r="C15" s="22">
        <f>C14*C$7*60/(3.28084^3)/1000000/453.59237</f>
        <v>9.3210654593149547E-2</v>
      </c>
      <c r="D15" s="22">
        <f t="shared" ref="D15:E15" si="2">D14*D$7*60/(3.28084^3)/1000000/453.59237</f>
        <v>2.4378171201285263E-2</v>
      </c>
      <c r="E15" s="22">
        <f t="shared" si="2"/>
        <v>8.1738574027838837E-2</v>
      </c>
      <c r="F15" s="24"/>
      <c r="G15" s="24"/>
      <c r="H15" s="24"/>
      <c r="I15" s="24"/>
      <c r="J15" s="24"/>
    </row>
    <row r="16" spans="1:10" x14ac:dyDescent="0.35">
      <c r="A16" s="6" t="s">
        <v>24</v>
      </c>
      <c r="B16" s="7" t="s">
        <v>22</v>
      </c>
      <c r="C16" s="24">
        <f>C15*(C$5/60)/C$6</f>
        <v>1.3998669737432716E-3</v>
      </c>
      <c r="D16" s="24">
        <f>D15*(D$5/60)/D$6</f>
        <v>3.003108046535141E-4</v>
      </c>
      <c r="E16" s="24">
        <f>E15*(E$5/60)/E$6</f>
        <v>1.2898462922832723E-3</v>
      </c>
      <c r="F16" s="24">
        <f>AVERAGE(C16:E16)</f>
        <v>9.9667469022668605E-4</v>
      </c>
      <c r="G16" s="20">
        <f>F16</f>
        <v>9.9667469022668605E-4</v>
      </c>
      <c r="H16" s="20">
        <f>(G16/0.833)*0.167</f>
        <v>1.9981353333476182E-4</v>
      </c>
      <c r="I16" s="20">
        <f>SUM(G16:H16)*0.1</f>
        <v>1.196488223561448E-4</v>
      </c>
      <c r="J16" s="20">
        <f>SUM(G16:I16)</f>
        <v>1.3161370459175926E-3</v>
      </c>
    </row>
    <row r="17" spans="1:10" x14ac:dyDescent="0.35">
      <c r="A17" s="6" t="s">
        <v>25</v>
      </c>
      <c r="B17" s="7" t="s">
        <v>26</v>
      </c>
      <c r="C17" s="26">
        <v>100</v>
      </c>
      <c r="D17" s="25">
        <v>32</v>
      </c>
      <c r="E17" s="25">
        <v>61</v>
      </c>
      <c r="F17" s="24"/>
      <c r="G17" s="24"/>
      <c r="H17" s="24"/>
      <c r="I17" s="24"/>
      <c r="J17" s="24"/>
    </row>
    <row r="18" spans="1:10" x14ac:dyDescent="0.35">
      <c r="A18" s="6" t="s">
        <v>27</v>
      </c>
      <c r="B18" s="7" t="s">
        <v>26</v>
      </c>
      <c r="C18" s="17">
        <f>C17*C$7*60/(3.28084^3)/1000000/453.59237</f>
        <v>0.14340100706638392</v>
      </c>
      <c r="D18" s="22">
        <f t="shared" ref="D18:E18" si="3">D17*D$7*60/(3.28084^3)/1000000/453.59237</f>
        <v>4.5888322261242849E-2</v>
      </c>
      <c r="E18" s="22">
        <f t="shared" si="3"/>
        <v>8.7474614310494178E-2</v>
      </c>
      <c r="F18" s="24"/>
      <c r="G18" s="24"/>
      <c r="H18" s="24"/>
      <c r="I18" s="24"/>
      <c r="J18" s="24"/>
    </row>
    <row r="19" spans="1:10" x14ac:dyDescent="0.35">
      <c r="A19" s="6" t="s">
        <v>28</v>
      </c>
      <c r="B19" s="7" t="s">
        <v>26</v>
      </c>
      <c r="C19" s="24">
        <f>C18*(C$5/60)/C$6</f>
        <v>2.1536414980665719E-3</v>
      </c>
      <c r="D19" s="24">
        <f>D18*(D$5/60)/D$6</f>
        <v>5.6529092640661481E-4</v>
      </c>
      <c r="E19" s="24">
        <f>E18*(E$5/60)/E$6</f>
        <v>1.380361821566309E-3</v>
      </c>
      <c r="F19" s="24">
        <f>AVERAGE(C19:E19)</f>
        <v>1.3664314153464987E-3</v>
      </c>
      <c r="G19" s="20">
        <f>F19</f>
        <v>1.3664314153464987E-3</v>
      </c>
      <c r="H19" s="20">
        <f>(G19/0.833)*0.167</f>
        <v>2.7394243260848181E-4</v>
      </c>
      <c r="I19" s="20">
        <f>SUM(G19:H19)*0.1</f>
        <v>1.6403738479549808E-4</v>
      </c>
      <c r="J19" s="20">
        <f>SUM(G19:I19)</f>
        <v>1.8044112327504787E-3</v>
      </c>
    </row>
    <row r="20" spans="1:10" x14ac:dyDescent="0.35">
      <c r="A20" s="6" t="s">
        <v>29</v>
      </c>
      <c r="B20" s="7" t="s">
        <v>30</v>
      </c>
      <c r="C20" s="25">
        <v>23</v>
      </c>
      <c r="D20" s="25">
        <v>11</v>
      </c>
      <c r="E20" s="25">
        <v>13</v>
      </c>
      <c r="F20" s="24"/>
      <c r="G20" s="24"/>
      <c r="H20" s="24"/>
      <c r="I20" s="24"/>
      <c r="J20" s="24"/>
    </row>
    <row r="21" spans="1:10" x14ac:dyDescent="0.35">
      <c r="A21" s="6" t="s">
        <v>31</v>
      </c>
      <c r="B21" s="7" t="s">
        <v>30</v>
      </c>
      <c r="C21" s="22">
        <f>C20*C$7*60/(3.28084^3)/1000000/453.59237</f>
        <v>3.2982231625268303E-2</v>
      </c>
      <c r="D21" s="22">
        <f t="shared" ref="D21:E21" si="4">D20*D$7*60/(3.28084^3)/1000000/453.59237</f>
        <v>1.577411077730223E-2</v>
      </c>
      <c r="E21" s="22">
        <f t="shared" si="4"/>
        <v>1.8642130918629908E-2</v>
      </c>
      <c r="F21" s="24"/>
      <c r="G21" s="24"/>
      <c r="H21" s="24"/>
      <c r="I21" s="24"/>
      <c r="J21" s="24"/>
    </row>
    <row r="22" spans="1:10" x14ac:dyDescent="0.35">
      <c r="A22" s="6" t="s">
        <v>32</v>
      </c>
      <c r="B22" s="7" t="s">
        <v>30</v>
      </c>
      <c r="C22" s="24">
        <f>C21*(C$5/60)/C$6</f>
        <v>4.9533754455531153E-4</v>
      </c>
      <c r="D22" s="24">
        <f>D21*(D$5/60)/D$6</f>
        <v>1.9431875595227383E-4</v>
      </c>
      <c r="E22" s="24">
        <f>E21*(E$5/60)/E$6</f>
        <v>2.9417547016986911E-4</v>
      </c>
      <c r="F22" s="24">
        <f>AVERAGE(C22:E22)</f>
        <v>3.2794392355915149E-4</v>
      </c>
      <c r="G22" s="20">
        <f>F22</f>
        <v>3.2794392355915149E-4</v>
      </c>
      <c r="H22" s="20">
        <f>(G22/0.833)*0.167</f>
        <v>6.5746260785568193E-5</v>
      </c>
      <c r="I22" s="20">
        <f>SUM(G22:H22)*0.1</f>
        <v>3.9369018434471975E-5</v>
      </c>
      <c r="J22" s="20">
        <f>SUM(G22:I22)</f>
        <v>4.3305920277919167E-4</v>
      </c>
    </row>
    <row r="23" spans="1:10" x14ac:dyDescent="0.35">
      <c r="A23" s="6" t="s">
        <v>33</v>
      </c>
      <c r="B23" s="7" t="s">
        <v>34</v>
      </c>
      <c r="C23" s="25">
        <v>6.2</v>
      </c>
      <c r="D23" s="25">
        <v>11</v>
      </c>
      <c r="E23" s="25">
        <v>11</v>
      </c>
      <c r="F23" s="24"/>
      <c r="G23" s="24"/>
      <c r="H23" s="24"/>
      <c r="I23" s="24"/>
      <c r="J23" s="24"/>
    </row>
    <row r="24" spans="1:10" x14ac:dyDescent="0.35">
      <c r="A24" s="6" t="s">
        <v>35</v>
      </c>
      <c r="B24" s="7" t="s">
        <v>34</v>
      </c>
      <c r="C24" s="25">
        <f>C23</f>
        <v>6.2</v>
      </c>
      <c r="D24" s="25">
        <f>0.5*D23</f>
        <v>5.5</v>
      </c>
      <c r="E24" s="25">
        <f>E23*0.5</f>
        <v>5.5</v>
      </c>
      <c r="F24" s="24"/>
      <c r="G24" s="24"/>
      <c r="H24" s="24"/>
      <c r="I24" s="24"/>
      <c r="J24" s="24"/>
    </row>
    <row r="25" spans="1:10" x14ac:dyDescent="0.35">
      <c r="A25" s="6" t="s">
        <v>36</v>
      </c>
      <c r="B25" s="7" t="s">
        <v>34</v>
      </c>
      <c r="C25" s="24">
        <f>C24*C$7*60/(3.28084^3)/1000000/453.59237</f>
        <v>8.8908624381158052E-3</v>
      </c>
      <c r="D25" s="24">
        <f t="shared" ref="D25:E25" si="5">D24*D$7*60/(3.28084^3)/1000000/453.59237</f>
        <v>7.8870553886511152E-3</v>
      </c>
      <c r="E25" s="24">
        <f t="shared" si="5"/>
        <v>7.8870553886511152E-3</v>
      </c>
      <c r="F25" s="24"/>
      <c r="G25" s="24"/>
      <c r="H25" s="24"/>
      <c r="I25" s="24"/>
      <c r="J25" s="24"/>
    </row>
    <row r="26" spans="1:10" x14ac:dyDescent="0.35">
      <c r="A26" s="6" t="s">
        <v>37</v>
      </c>
      <c r="B26" s="7" t="s">
        <v>34</v>
      </c>
      <c r="C26" s="24">
        <f>C25*(C$5/60)/C$6</f>
        <v>1.335257728801275E-4</v>
      </c>
      <c r="D26" s="24">
        <f t="shared" ref="D26:E26" si="6">D25*(D$5/60)/D$6</f>
        <v>9.7159377976136917E-5</v>
      </c>
      <c r="E26" s="24">
        <f t="shared" si="6"/>
        <v>1.2445885276417542E-4</v>
      </c>
      <c r="F26" s="24">
        <f>AVERAGE(C26:E26)</f>
        <v>1.1838133454014661E-4</v>
      </c>
      <c r="G26" s="20">
        <f>F26</f>
        <v>1.1838133454014661E-4</v>
      </c>
      <c r="H26" s="20">
        <f>(G26/0.833)*0.167</f>
        <v>2.373311268692015E-5</v>
      </c>
      <c r="I26" s="20">
        <f>SUM(G26:H26)*0.1</f>
        <v>1.4211444722706676E-5</v>
      </c>
      <c r="J26" s="20">
        <f>SUM(G26:I26)</f>
        <v>1.5632589194977345E-4</v>
      </c>
    </row>
    <row r="27" spans="1:10" x14ac:dyDescent="0.35">
      <c r="A27" s="6" t="s">
        <v>38</v>
      </c>
      <c r="B27" s="7" t="s">
        <v>39</v>
      </c>
      <c r="C27" s="25">
        <v>13</v>
      </c>
      <c r="D27" s="25">
        <v>11</v>
      </c>
      <c r="E27" s="25">
        <v>8.4</v>
      </c>
      <c r="F27" s="24"/>
      <c r="G27" s="24"/>
      <c r="H27" s="24"/>
      <c r="I27" s="24"/>
      <c r="J27" s="24"/>
    </row>
    <row r="28" spans="1:10" x14ac:dyDescent="0.35">
      <c r="A28" s="6" t="s">
        <v>40</v>
      </c>
      <c r="B28" s="7" t="s">
        <v>39</v>
      </c>
      <c r="C28" s="25">
        <f>C27</f>
        <v>13</v>
      </c>
      <c r="D28" s="25">
        <f>D27*0.5</f>
        <v>5.5</v>
      </c>
      <c r="E28" s="25">
        <f>E27</f>
        <v>8.4</v>
      </c>
      <c r="F28" s="24"/>
      <c r="G28" s="24"/>
      <c r="H28" s="24"/>
      <c r="I28" s="24"/>
      <c r="J28" s="24"/>
    </row>
    <row r="29" spans="1:10" x14ac:dyDescent="0.35">
      <c r="A29" s="6" t="s">
        <v>41</v>
      </c>
      <c r="B29" s="7" t="s">
        <v>39</v>
      </c>
      <c r="C29" s="24">
        <f>C28*C$7*60/(3.28084^3)/1000000/453.59237</f>
        <v>1.8642130918629908E-2</v>
      </c>
      <c r="D29" s="24">
        <f t="shared" ref="D29:E29" si="7">D28*D$7*60/(3.28084^3)/1000000/453.59237</f>
        <v>7.8870553886511152E-3</v>
      </c>
      <c r="E29" s="24">
        <f t="shared" si="7"/>
        <v>1.204568459357625E-2</v>
      </c>
      <c r="F29" s="24"/>
      <c r="G29" s="24"/>
      <c r="H29" s="24"/>
      <c r="I29" s="24"/>
      <c r="J29" s="24"/>
    </row>
    <row r="30" spans="1:10" x14ac:dyDescent="0.35">
      <c r="A30" s="6" t="s">
        <v>42</v>
      </c>
      <c r="B30" s="7" t="s">
        <v>39</v>
      </c>
      <c r="C30" s="24">
        <f>C29*(C$5/60)/C$6</f>
        <v>2.7997339474865432E-4</v>
      </c>
      <c r="D30" s="24">
        <f t="shared" ref="D30:E30" si="8">D29*(D$5/60)/D$6</f>
        <v>9.7159377976136917E-5</v>
      </c>
      <c r="E30" s="24">
        <f t="shared" si="8"/>
        <v>1.90082611494377E-4</v>
      </c>
      <c r="F30" s="24">
        <f>AVERAGE(C30:E30)</f>
        <v>1.8907179473972275E-4</v>
      </c>
      <c r="G30" s="20">
        <f>F30</f>
        <v>1.8907179473972275E-4</v>
      </c>
      <c r="H30" s="20">
        <f>(G30/0.833)*0.167</f>
        <v>3.7905149725730739E-5</v>
      </c>
      <c r="I30" s="20">
        <f>SUM(G30:H30)*0.1</f>
        <v>2.2697694446545349E-5</v>
      </c>
      <c r="J30" s="20">
        <f>SUM(G30:I30)</f>
        <v>2.4967463891199885E-4</v>
      </c>
    </row>
    <row r="31" spans="1:10" x14ac:dyDescent="0.35">
      <c r="A31" s="6" t="s">
        <v>43</v>
      </c>
      <c r="B31" s="7" t="s">
        <v>44</v>
      </c>
      <c r="C31" s="25">
        <v>3.9</v>
      </c>
      <c r="D31" s="25">
        <v>6.2</v>
      </c>
      <c r="E31" s="25">
        <v>3.7</v>
      </c>
      <c r="F31" s="24"/>
      <c r="G31" s="24"/>
      <c r="H31" s="24"/>
      <c r="I31" s="24"/>
      <c r="J31" s="24"/>
    </row>
    <row r="32" spans="1:10" x14ac:dyDescent="0.35">
      <c r="A32" s="6" t="s">
        <v>45</v>
      </c>
      <c r="B32" s="7" t="s">
        <v>44</v>
      </c>
      <c r="C32" s="25">
        <f>C31</f>
        <v>3.9</v>
      </c>
      <c r="D32" s="25">
        <f>0.5*D31</f>
        <v>3.1</v>
      </c>
      <c r="E32" s="25">
        <f>E31</f>
        <v>3.7</v>
      </c>
      <c r="F32" s="24"/>
      <c r="G32" s="24"/>
      <c r="H32" s="24"/>
      <c r="I32" s="24"/>
      <c r="J32" s="24"/>
    </row>
    <row r="33" spans="1:10" x14ac:dyDescent="0.35">
      <c r="A33" s="6" t="s">
        <v>46</v>
      </c>
      <c r="B33" s="7" t="s">
        <v>44</v>
      </c>
      <c r="C33" s="17">
        <f>C32*C$7*60/(3.28084^3)/1000000/453.59237</f>
        <v>5.5926392755889717E-3</v>
      </c>
      <c r="D33" s="17">
        <f t="shared" ref="D33:E33" si="9">D32*D$7*60/(3.28084^3)/1000000/453.59237</f>
        <v>4.4454312190579026E-3</v>
      </c>
      <c r="E33" s="17">
        <f t="shared" si="9"/>
        <v>5.3058372614562047E-3</v>
      </c>
      <c r="F33" s="24"/>
      <c r="G33" s="24"/>
      <c r="H33" s="24"/>
      <c r="I33" s="24"/>
      <c r="J33" s="24"/>
    </row>
    <row r="34" spans="1:10" x14ac:dyDescent="0.35">
      <c r="A34" s="6" t="s">
        <v>47</v>
      </c>
      <c r="B34" s="7" t="s">
        <v>44</v>
      </c>
      <c r="C34" s="24">
        <f>C33*(C$5/60)/C$6</f>
        <v>8.3992018424596286E-5</v>
      </c>
      <c r="D34" s="24">
        <f t="shared" ref="D34:E34" si="10">D33*(D$5/60)/D$6</f>
        <v>5.4762558495640829E-5</v>
      </c>
      <c r="E34" s="24">
        <f t="shared" si="10"/>
        <v>8.3726864586808916E-5</v>
      </c>
      <c r="F34" s="24">
        <f>AVERAGE(C34:E34)</f>
        <v>7.4160480502348679E-5</v>
      </c>
      <c r="G34" s="20">
        <f>F34</f>
        <v>7.4160480502348679E-5</v>
      </c>
      <c r="H34" s="20">
        <f>(G34/0.833)*0.167</f>
        <v>1.4867707375620927E-5</v>
      </c>
      <c r="I34" s="20">
        <f>SUM(G34:H34)*0.1</f>
        <v>8.9028187877969616E-6</v>
      </c>
      <c r="J34" s="20">
        <f>SUM(G34:I34)</f>
        <v>9.793100666576658E-5</v>
      </c>
    </row>
    <row r="35" spans="1:10" x14ac:dyDescent="0.35">
      <c r="A35" s="6" t="s">
        <v>48</v>
      </c>
      <c r="B35" s="7" t="s">
        <v>49</v>
      </c>
      <c r="C35" s="25">
        <v>9.1999999999999993</v>
      </c>
      <c r="D35" s="25">
        <v>9.5</v>
      </c>
      <c r="E35" s="25">
        <v>5.3</v>
      </c>
      <c r="F35" s="24"/>
      <c r="G35" s="24"/>
      <c r="H35" s="24"/>
      <c r="I35" s="24"/>
      <c r="J35" s="24"/>
    </row>
    <row r="36" spans="1:10" x14ac:dyDescent="0.35">
      <c r="A36" s="6" t="s">
        <v>50</v>
      </c>
      <c r="B36" s="7" t="s">
        <v>49</v>
      </c>
      <c r="C36" s="25">
        <f>C35*0.5</f>
        <v>4.5999999999999996</v>
      </c>
      <c r="D36" s="25">
        <f>0.5*D35</f>
        <v>4.75</v>
      </c>
      <c r="E36" s="25">
        <f>E35</f>
        <v>5.3</v>
      </c>
      <c r="F36" s="24"/>
      <c r="G36" s="24"/>
      <c r="H36" s="24"/>
      <c r="I36" s="24"/>
      <c r="J36" s="24"/>
    </row>
    <row r="37" spans="1:10" x14ac:dyDescent="0.35">
      <c r="A37" s="6" t="s">
        <v>51</v>
      </c>
      <c r="B37" s="7" t="s">
        <v>49</v>
      </c>
      <c r="C37" s="24">
        <f>C36*C$7*60/(3.28084^3)/1000000/453.59237</f>
        <v>6.5964463250536599E-3</v>
      </c>
      <c r="D37" s="24">
        <f t="shared" ref="D37:E37" si="11">D36*D$7*60/(3.28084^3)/1000000/453.59237</f>
        <v>6.8115478356532361E-3</v>
      </c>
      <c r="E37" s="24">
        <f t="shared" si="11"/>
        <v>7.6002533745183473E-3</v>
      </c>
      <c r="F37" s="24"/>
      <c r="G37" s="24"/>
      <c r="H37" s="24"/>
      <c r="I37" s="24"/>
      <c r="J37" s="24"/>
    </row>
    <row r="38" spans="1:10" x14ac:dyDescent="0.35">
      <c r="A38" s="6" t="s">
        <v>52</v>
      </c>
      <c r="B38" s="7" t="s">
        <v>49</v>
      </c>
      <c r="C38" s="24">
        <f>C37*(C$5/60)/C$6</f>
        <v>9.906750891106229E-5</v>
      </c>
      <c r="D38" s="24">
        <f t="shared" ref="D38:E38" si="12">D37*(D$5/60)/D$6</f>
        <v>8.3910371888481898E-5</v>
      </c>
      <c r="E38" s="24">
        <f t="shared" si="12"/>
        <v>1.1993307630002357E-4</v>
      </c>
      <c r="F38" s="24">
        <f>AVERAGE(C38:E38)</f>
        <v>1.0097031903318926E-4</v>
      </c>
      <c r="G38" s="20">
        <f>F38</f>
        <v>1.0097031903318926E-4</v>
      </c>
      <c r="H38" s="20">
        <f>(G38/0.833)*0.167</f>
        <v>2.0242548953832664E-5</v>
      </c>
      <c r="I38" s="20">
        <f>SUM(G38:H38)*0.1</f>
        <v>1.2121286798702193E-5</v>
      </c>
      <c r="J38" s="20">
        <f>SUM(G38:I38)</f>
        <v>1.3333415478572412E-4</v>
      </c>
    </row>
    <row r="39" spans="1:10" x14ac:dyDescent="0.35">
      <c r="A39" s="6" t="s">
        <v>53</v>
      </c>
      <c r="B39" s="7" t="s">
        <v>54</v>
      </c>
      <c r="C39" s="25">
        <v>8.8000000000000007</v>
      </c>
      <c r="D39" s="25">
        <v>14</v>
      </c>
      <c r="E39" s="25">
        <v>13</v>
      </c>
      <c r="F39" s="24"/>
      <c r="G39" s="24"/>
      <c r="H39" s="24"/>
      <c r="I39" s="24"/>
      <c r="J39" s="24"/>
    </row>
    <row r="40" spans="1:10" x14ac:dyDescent="0.35">
      <c r="A40" s="6" t="s">
        <v>55</v>
      </c>
      <c r="B40" s="7" t="s">
        <v>54</v>
      </c>
      <c r="C40" s="25">
        <f>C39</f>
        <v>8.8000000000000007</v>
      </c>
      <c r="D40" s="25">
        <f>0.5*D39</f>
        <v>7</v>
      </c>
      <c r="E40" s="25">
        <f>E39</f>
        <v>13</v>
      </c>
      <c r="F40" s="24"/>
      <c r="G40" s="24"/>
      <c r="H40" s="24"/>
      <c r="I40" s="24"/>
      <c r="J40" s="24"/>
    </row>
    <row r="41" spans="1:10" x14ac:dyDescent="0.35">
      <c r="A41" s="6" t="s">
        <v>56</v>
      </c>
      <c r="B41" s="7" t="s">
        <v>54</v>
      </c>
      <c r="C41" s="17">
        <f>C40*C$7*60/(3.28084^3)/1000000/453.59237</f>
        <v>1.2619288621841784E-2</v>
      </c>
      <c r="D41" s="17">
        <f t="shared" ref="D41:E41" si="13">D40*D$7*60/(3.28084^3)/1000000/453.59237</f>
        <v>1.0038070494646875E-2</v>
      </c>
      <c r="E41" s="17">
        <f t="shared" si="13"/>
        <v>1.8642130918629908E-2</v>
      </c>
      <c r="F41" s="24"/>
      <c r="G41" s="24"/>
      <c r="H41" s="24"/>
      <c r="I41" s="24"/>
      <c r="J41" s="24"/>
    </row>
    <row r="42" spans="1:10" x14ac:dyDescent="0.35">
      <c r="A42" s="6" t="s">
        <v>57</v>
      </c>
      <c r="B42" s="7" t="s">
        <v>54</v>
      </c>
      <c r="C42" s="24">
        <f>C41*(C$5/60)/C$6</f>
        <v>1.8952045182985832E-4</v>
      </c>
      <c r="D42" s="24">
        <f t="shared" ref="D42:E42" si="14">D41*(D$5/60)/D$6</f>
        <v>1.2365739015144701E-4</v>
      </c>
      <c r="E42" s="24">
        <f t="shared" si="14"/>
        <v>2.9417547016986911E-4</v>
      </c>
      <c r="F42" s="24">
        <f>AVERAGE(C42:E42)</f>
        <v>2.0245110405039146E-4</v>
      </c>
      <c r="G42" s="20">
        <f>F42</f>
        <v>2.0245110405039146E-4</v>
      </c>
      <c r="H42" s="20">
        <f>(G42/0.833)*0.167</f>
        <v>4.0587436226188929E-5</v>
      </c>
      <c r="I42" s="20">
        <f>SUM(G42:H42)*0.1</f>
        <v>2.4303854027658042E-5</v>
      </c>
      <c r="J42" s="20">
        <f>SUM(G42:I42)</f>
        <v>2.6734239430423841E-4</v>
      </c>
    </row>
    <row r="43" spans="1:10" x14ac:dyDescent="0.35">
      <c r="A43" s="6" t="s">
        <v>58</v>
      </c>
      <c r="B43" s="7" t="s">
        <v>59</v>
      </c>
      <c r="C43" s="25">
        <v>4.5999999999999996</v>
      </c>
      <c r="D43" s="25">
        <v>8.5</v>
      </c>
      <c r="E43" s="25">
        <v>8.6</v>
      </c>
      <c r="F43" s="24"/>
      <c r="G43" s="24"/>
      <c r="H43" s="24"/>
      <c r="I43" s="24"/>
      <c r="J43" s="24"/>
    </row>
    <row r="44" spans="1:10" x14ac:dyDescent="0.35">
      <c r="A44" s="6" t="s">
        <v>60</v>
      </c>
      <c r="B44" s="7" t="s">
        <v>59</v>
      </c>
      <c r="C44" s="25">
        <f>C43</f>
        <v>4.5999999999999996</v>
      </c>
      <c r="D44" s="25">
        <f>0.5*D43</f>
        <v>4.25</v>
      </c>
      <c r="E44" s="25">
        <f>E43*0.5</f>
        <v>4.3</v>
      </c>
      <c r="F44" s="24"/>
      <c r="G44" s="24"/>
      <c r="H44" s="24"/>
      <c r="I44" s="24"/>
      <c r="J44" s="24"/>
    </row>
    <row r="45" spans="1:10" x14ac:dyDescent="0.35">
      <c r="A45" s="6" t="s">
        <v>61</v>
      </c>
      <c r="B45" s="7" t="s">
        <v>59</v>
      </c>
      <c r="C45" s="24">
        <f>C44*C$7*60/(3.28084^3)/1000000/453.59237</f>
        <v>6.5964463250536599E-3</v>
      </c>
      <c r="D45" s="24">
        <f t="shared" ref="D45:E45" si="15">D44*D$7*60/(3.28084^3)/1000000/453.59237</f>
        <v>6.0945428003213158E-3</v>
      </c>
      <c r="E45" s="24">
        <f t="shared" si="15"/>
        <v>6.1662433038545085E-3</v>
      </c>
      <c r="F45" s="24">
        <f>AVERAGE(C45:E45)</f>
        <v>6.2857441430764945E-3</v>
      </c>
      <c r="G45" s="24"/>
      <c r="H45" s="24"/>
      <c r="I45" s="24"/>
      <c r="J45" s="24"/>
    </row>
    <row r="46" spans="1:10" x14ac:dyDescent="0.35">
      <c r="A46" s="6" t="s">
        <v>62</v>
      </c>
      <c r="B46" s="7" t="s">
        <v>59</v>
      </c>
      <c r="C46" s="24">
        <f>C45*(C$5/60)/C$6</f>
        <v>9.906750891106229E-5</v>
      </c>
      <c r="D46" s="24">
        <f t="shared" ref="D46:E46" si="16">D45*(D$5/60)/D$6</f>
        <v>7.5077701163378524E-5</v>
      </c>
      <c r="E46" s="24">
        <f t="shared" si="16"/>
        <v>9.7304193979264403E-5</v>
      </c>
      <c r="F46" s="24">
        <f>AVERAGE(C46:E46)</f>
        <v>9.0483134684568397E-5</v>
      </c>
      <c r="G46" s="20">
        <f>F46</f>
        <v>9.0483134684568397E-5</v>
      </c>
      <c r="H46" s="20">
        <f>(G46/0.833)*0.167</f>
        <v>1.8140076221276018E-5</v>
      </c>
      <c r="I46" s="20">
        <f>SUM(G46:H46)*0.1</f>
        <v>1.0862321090584443E-5</v>
      </c>
      <c r="J46" s="20">
        <f>SUM(G46:I46)</f>
        <v>1.1948553199642886E-4</v>
      </c>
    </row>
    <row r="47" spans="1:10" x14ac:dyDescent="0.35">
      <c r="A47" s="6" t="s">
        <v>63</v>
      </c>
      <c r="B47" s="7" t="s">
        <v>64</v>
      </c>
      <c r="C47" s="25">
        <v>12</v>
      </c>
      <c r="D47" s="25">
        <v>17</v>
      </c>
      <c r="E47" s="25">
        <v>17</v>
      </c>
      <c r="F47" s="24"/>
      <c r="G47" s="24"/>
      <c r="H47" s="24"/>
      <c r="I47" s="24"/>
      <c r="J47" s="24"/>
    </row>
    <row r="48" spans="1:10" x14ac:dyDescent="0.35">
      <c r="A48" s="6" t="s">
        <v>65</v>
      </c>
      <c r="B48" s="7" t="s">
        <v>64</v>
      </c>
      <c r="C48" s="25">
        <f>C47</f>
        <v>12</v>
      </c>
      <c r="D48" s="25">
        <f>0.5*D47</f>
        <v>8.5</v>
      </c>
      <c r="E48" s="25">
        <f>E47*0.5</f>
        <v>8.5</v>
      </c>
      <c r="F48" s="24"/>
      <c r="G48" s="24"/>
      <c r="H48" s="24"/>
      <c r="I48" s="24"/>
      <c r="J48" s="24"/>
    </row>
    <row r="49" spans="1:15" x14ac:dyDescent="0.35">
      <c r="A49" s="6" t="s">
        <v>66</v>
      </c>
      <c r="B49" s="7" t="s">
        <v>64</v>
      </c>
      <c r="C49" s="24">
        <f>C48*C$7*60/(3.28084^3)/1000000/453.59237</f>
        <v>1.7208120847966069E-2</v>
      </c>
      <c r="D49" s="24">
        <f t="shared" ref="D49:E49" si="17">D48*D$7*60/(3.28084^3)/1000000/453.59237</f>
        <v>1.2189085600642632E-2</v>
      </c>
      <c r="E49" s="24">
        <f t="shared" si="17"/>
        <v>1.2189085600642632E-2</v>
      </c>
      <c r="F49" s="24">
        <f>AVERAGE(C49:E49)</f>
        <v>1.3862097349750446E-2</v>
      </c>
      <c r="G49" s="24"/>
      <c r="H49" s="24"/>
      <c r="I49" s="24"/>
      <c r="J49" s="24"/>
      <c r="O49" s="28"/>
    </row>
    <row r="50" spans="1:15" x14ac:dyDescent="0.35">
      <c r="A50" s="6" t="s">
        <v>67</v>
      </c>
      <c r="B50" s="7" t="s">
        <v>64</v>
      </c>
      <c r="C50" s="24">
        <f>C49*(C$5/60)/C$6</f>
        <v>2.584369797679886E-4</v>
      </c>
      <c r="D50" s="24">
        <f t="shared" ref="D50:E50" si="18">D49*(D$5/60)/D$6</f>
        <v>1.5015540232675705E-4</v>
      </c>
      <c r="E50" s="24">
        <f t="shared" si="18"/>
        <v>1.9234549972645286E-4</v>
      </c>
      <c r="F50" s="24">
        <f>AVERAGE(C50:E50)</f>
        <v>2.0031262727373284E-4</v>
      </c>
      <c r="G50" s="20">
        <f>F50</f>
        <v>2.0031262727373284E-4</v>
      </c>
      <c r="H50" s="20">
        <f>(G50/0.833)*0.167</f>
        <v>4.0158713991252566E-5</v>
      </c>
      <c r="I50" s="20">
        <f>SUM(G50:H50)*0.1</f>
        <v>2.4047134126498542E-5</v>
      </c>
      <c r="J50" s="20">
        <f>SUM(G50:I50)</f>
        <v>2.6451847539148393E-4</v>
      </c>
      <c r="M50" s="27"/>
      <c r="N50" s="28"/>
      <c r="O50" s="28"/>
    </row>
    <row r="51" spans="1:15" x14ac:dyDescent="0.35">
      <c r="A51" s="6" t="s">
        <v>68</v>
      </c>
      <c r="B51" s="7" t="s">
        <v>69</v>
      </c>
      <c r="C51" s="25">
        <v>6.1</v>
      </c>
      <c r="D51" s="25">
        <v>12</v>
      </c>
      <c r="E51" s="25">
        <v>12</v>
      </c>
      <c r="F51" s="24"/>
      <c r="G51" s="24"/>
      <c r="H51" s="24"/>
      <c r="I51" s="24"/>
      <c r="J51" s="24"/>
    </row>
    <row r="52" spans="1:15" x14ac:dyDescent="0.35">
      <c r="A52" s="6" t="s">
        <v>70</v>
      </c>
      <c r="B52" s="7" t="s">
        <v>69</v>
      </c>
      <c r="C52" s="25">
        <f>C51</f>
        <v>6.1</v>
      </c>
      <c r="D52" s="25">
        <f>0.5*D51</f>
        <v>6</v>
      </c>
      <c r="E52" s="25">
        <f>E51*0.5</f>
        <v>6</v>
      </c>
      <c r="F52" s="24"/>
      <c r="G52" s="24"/>
      <c r="H52" s="24"/>
      <c r="I52" s="24"/>
      <c r="J52" s="24"/>
    </row>
    <row r="53" spans="1:15" x14ac:dyDescent="0.35">
      <c r="A53" s="6" t="s">
        <v>71</v>
      </c>
      <c r="B53" s="7" t="s">
        <v>69</v>
      </c>
      <c r="C53" s="24">
        <f>C52*C$7*60/(3.28084^3)/1000000/453.59237</f>
        <v>8.7474614310494182E-3</v>
      </c>
      <c r="D53" s="24">
        <f t="shared" ref="D53:E53" si="19">D52*D$7*60/(3.28084^3)/1000000/453.59237</f>
        <v>8.6040604239830346E-3</v>
      </c>
      <c r="E53" s="24">
        <f t="shared" si="19"/>
        <v>8.6040604239830346E-3</v>
      </c>
      <c r="F53" s="24">
        <f>AVERAGE(C53:E53)</f>
        <v>8.6518607596718297E-3</v>
      </c>
      <c r="G53" s="24"/>
      <c r="H53" s="24"/>
      <c r="I53" s="24"/>
      <c r="J53" s="24"/>
    </row>
    <row r="54" spans="1:15" x14ac:dyDescent="0.35">
      <c r="A54" s="6" t="s">
        <v>72</v>
      </c>
      <c r="B54" s="7" t="s">
        <v>69</v>
      </c>
      <c r="C54" s="24">
        <f>C53*(C$5/60)/C$6</f>
        <v>1.3137213138206085E-4</v>
      </c>
      <c r="D54" s="24">
        <f t="shared" ref="D54:E54" si="20">D53*(D$5/60)/D$6</f>
        <v>1.0599204870124029E-4</v>
      </c>
      <c r="E54" s="24">
        <f t="shared" si="20"/>
        <v>1.35773293924555E-4</v>
      </c>
      <c r="F54" s="24">
        <f>AVERAGE(C54:E54)</f>
        <v>1.243791580026187E-4</v>
      </c>
      <c r="G54" s="20">
        <f>F54</f>
        <v>1.243791580026187E-4</v>
      </c>
      <c r="H54" s="20">
        <f>(G54/0.833)*0.167</f>
        <v>2.4935557486719478E-5</v>
      </c>
      <c r="I54" s="20">
        <f>SUM(G54:H54)*0.1</f>
        <v>1.493147154893382E-5</v>
      </c>
      <c r="J54" s="20">
        <f>SUM(G54:I54)</f>
        <v>1.64246187038272E-4</v>
      </c>
    </row>
    <row r="55" spans="1:15" x14ac:dyDescent="0.35">
      <c r="A55" s="6" t="s">
        <v>73</v>
      </c>
      <c r="B55" s="7" t="s">
        <v>74</v>
      </c>
      <c r="C55" s="25">
        <v>13</v>
      </c>
      <c r="D55" s="25">
        <v>18</v>
      </c>
      <c r="E55" s="25">
        <v>18</v>
      </c>
      <c r="F55" s="24"/>
      <c r="G55" s="24"/>
      <c r="H55" s="24"/>
      <c r="I55" s="24"/>
      <c r="J55" s="24"/>
    </row>
    <row r="56" spans="1:15" x14ac:dyDescent="0.35">
      <c r="A56" s="6" t="s">
        <v>75</v>
      </c>
      <c r="B56" s="7" t="s">
        <v>74</v>
      </c>
      <c r="C56" s="25">
        <f>C55</f>
        <v>13</v>
      </c>
      <c r="D56" s="25">
        <f>0.5*D55</f>
        <v>9</v>
      </c>
      <c r="E56" s="25">
        <f>E55*0.5</f>
        <v>9</v>
      </c>
      <c r="F56" s="24"/>
      <c r="G56" s="24"/>
      <c r="H56" s="24"/>
      <c r="I56" s="24"/>
      <c r="J56" s="24"/>
    </row>
    <row r="57" spans="1:15" x14ac:dyDescent="0.35">
      <c r="A57" s="6" t="s">
        <v>76</v>
      </c>
      <c r="B57" s="7" t="s">
        <v>74</v>
      </c>
      <c r="C57" s="24">
        <f>C56*C$7*60/(3.28084^3)/1000000/453.59237</f>
        <v>1.8642130918629908E-2</v>
      </c>
      <c r="D57" s="24">
        <f t="shared" ref="D57:E57" si="21">D56*D$7*60/(3.28084^3)/1000000/453.59237</f>
        <v>1.2906090635974553E-2</v>
      </c>
      <c r="E57" s="24">
        <f t="shared" si="21"/>
        <v>1.2906090635974553E-2</v>
      </c>
      <c r="F57" s="24">
        <f>AVERAGE(C57:E57)</f>
        <v>1.4818104063526337E-2</v>
      </c>
      <c r="G57" s="24"/>
      <c r="H57" s="24"/>
      <c r="I57" s="24"/>
      <c r="J57" s="24"/>
    </row>
    <row r="58" spans="1:15" x14ac:dyDescent="0.35">
      <c r="A58" s="6" t="s">
        <v>77</v>
      </c>
      <c r="B58" s="7" t="s">
        <v>74</v>
      </c>
      <c r="C58" s="24">
        <f>C57*(C$5/60)/C$6</f>
        <v>2.7997339474865432E-4</v>
      </c>
      <c r="D58" s="24">
        <f t="shared" ref="D58" si="22">D57*(D$5/60)/D$6</f>
        <v>1.5898807305186042E-4</v>
      </c>
      <c r="E58" s="24">
        <f>E57*(E$5/60)/E$6</f>
        <v>2.036599408868325E-4</v>
      </c>
      <c r="F58" s="24">
        <f>AVERAGE(C58:E58)</f>
        <v>2.1420713622911577E-4</v>
      </c>
      <c r="G58" s="20">
        <f>F58</f>
        <v>2.1420713622911577E-4</v>
      </c>
      <c r="H58" s="20">
        <f>(G58/0.833)*0.167</f>
        <v>4.2944287815440976E-5</v>
      </c>
      <c r="I58" s="20">
        <f>SUM(G58:H58)*0.1</f>
        <v>2.5715142404455676E-5</v>
      </c>
      <c r="J58" s="20">
        <f>SUM(G58:I58)</f>
        <v>2.8286656644901242E-4</v>
      </c>
    </row>
    <row r="60" spans="1:15" s="10" customFormat="1" ht="16.5" x14ac:dyDescent="0.35">
      <c r="A60" t="s">
        <v>78</v>
      </c>
      <c r="B60" s="1"/>
      <c r="C60" s="11"/>
      <c r="D60" s="11"/>
      <c r="E60" s="11"/>
      <c r="F60" s="12"/>
      <c r="G60" s="12"/>
      <c r="H60" s="12"/>
      <c r="I60" s="12"/>
      <c r="J60" s="12"/>
    </row>
    <row r="61" spans="1:15" s="10" customFormat="1" ht="16.5" x14ac:dyDescent="0.35">
      <c r="A61" t="s">
        <v>79</v>
      </c>
      <c r="B61" s="1"/>
      <c r="C61" s="11"/>
      <c r="D61" s="11"/>
      <c r="E61" s="11"/>
      <c r="F61" s="12"/>
      <c r="G61" s="12"/>
      <c r="H61" s="12"/>
      <c r="I61" s="12"/>
      <c r="J61" s="12"/>
    </row>
    <row r="62" spans="1:15" s="10" customFormat="1" ht="16.5" x14ac:dyDescent="0.35">
      <c r="A62" t="s">
        <v>80</v>
      </c>
      <c r="B62" s="1"/>
      <c r="C62" s="11"/>
      <c r="D62" s="11"/>
      <c r="E62" s="11"/>
      <c r="F62" s="12"/>
      <c r="G62" s="12"/>
      <c r="H62" s="12"/>
      <c r="I62" s="12"/>
      <c r="J62" s="12"/>
    </row>
    <row r="63" spans="1:15" s="10" customFormat="1" ht="16.5" x14ac:dyDescent="0.35">
      <c r="A63" t="s">
        <v>81</v>
      </c>
      <c r="B63" s="1"/>
      <c r="C63" s="11"/>
      <c r="D63" s="11"/>
      <c r="E63" s="11"/>
      <c r="F63" s="12"/>
      <c r="G63" s="12"/>
      <c r="H63" s="12"/>
      <c r="I63" s="12"/>
      <c r="J63" s="12"/>
    </row>
    <row r="65" spans="1:10" s="10" customFormat="1" x14ac:dyDescent="0.35">
      <c r="A65" t="s">
        <v>82</v>
      </c>
      <c r="B65" s="1"/>
      <c r="C65" s="11"/>
      <c r="D65" s="11"/>
      <c r="E65" s="11"/>
      <c r="F65" s="12"/>
      <c r="G65" s="12"/>
      <c r="H65" s="12"/>
      <c r="I65" s="12"/>
      <c r="J65" s="12"/>
    </row>
    <row r="66" spans="1:10" s="10" customFormat="1" x14ac:dyDescent="0.35">
      <c r="A66" t="s">
        <v>83</v>
      </c>
      <c r="B66" s="1"/>
      <c r="C66" s="11"/>
      <c r="D66" s="11"/>
      <c r="E66" s="11"/>
      <c r="F66" s="12"/>
      <c r="G66" s="12"/>
      <c r="H66" s="12"/>
      <c r="I66" s="12"/>
      <c r="J66" s="12"/>
    </row>
    <row r="67" spans="1:10" s="10" customFormat="1" x14ac:dyDescent="0.35">
      <c r="A67" t="s">
        <v>84</v>
      </c>
      <c r="B67" s="1"/>
      <c r="C67" s="11"/>
      <c r="D67" s="11"/>
      <c r="E67" s="11"/>
      <c r="F67" s="12"/>
      <c r="G67" s="12"/>
      <c r="H67" s="12"/>
      <c r="I67" s="12"/>
      <c r="J67" s="12"/>
    </row>
    <row r="68" spans="1:10" s="10" customFormat="1" x14ac:dyDescent="0.35">
      <c r="A68" t="s">
        <v>85</v>
      </c>
      <c r="B68" s="1"/>
      <c r="C68" s="11"/>
      <c r="D68" s="11"/>
      <c r="E68" s="11"/>
      <c r="F68" s="12"/>
      <c r="G68" s="12"/>
      <c r="H68" s="12"/>
      <c r="I68" s="12"/>
      <c r="J68" s="12"/>
    </row>
  </sheetData>
  <mergeCells count="1">
    <mergeCell ref="G3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D4B9B62E87C4191FB63136FA21716" ma:contentTypeVersion="3" ma:contentTypeDescription="Create a new document." ma:contentTypeScope="" ma:versionID="52f34a55bcb4604769b5b26f83c610df">
  <xsd:schema xmlns:xsd="http://www.w3.org/2001/XMLSchema" xmlns:xs="http://www.w3.org/2001/XMLSchema" xmlns:p="http://schemas.microsoft.com/office/2006/metadata/properties" xmlns:ns1="http://schemas.microsoft.com/sharepoint/v3" xmlns:ns2="89cdaa30-7b22-4a6a-9ff8-e919efaf11cd" xmlns:ns3="4d0624c3-f678-473a-aaed-aa14d03be472" targetNamespace="http://schemas.microsoft.com/office/2006/metadata/properties" ma:root="true" ma:fieldsID="2d7cf663f22e1939383caf4bb963b843" ns1:_="" ns2:_="" ns3:_="">
    <xsd:import namespace="http://schemas.microsoft.com/sharepoint/v3"/>
    <xsd:import namespace="89cdaa30-7b22-4a6a-9ff8-e919efaf11cd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acil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aa30-7b22-4a6a-9ff8-e919efaf11cd" elementFormDefault="qualified">
    <xsd:import namespace="http://schemas.microsoft.com/office/2006/documentManagement/types"/>
    <xsd:import namespace="http://schemas.microsoft.com/office/infopath/2007/PartnerControls"/>
    <xsd:element name="Facility" ma:index="10" nillable="true" ma:displayName="Facility" ma:default="select..." ma:format="Dropdown" ma:internalName="Facility">
      <xsd:simpleType>
        <xsd:union memberTypes="dms:Text">
          <xsd:simpleType>
            <xsd:restriction base="dms:Choice">
              <xsd:enumeration value="select..."/>
              <xsd:enumeration value="General document"/>
              <xsd:enumeration value="Permit document"/>
              <xsd:enumeration value="AmeriTies West"/>
              <xsd:enumeration value="Cascade Steel"/>
              <xsd:enumeration value="ChemWaste"/>
              <xsd:enumeration value="Collins Pine"/>
              <xsd:enumeration value="Columbia Steel"/>
              <xsd:enumeration value="Covanta"/>
              <xsd:enumeration value="Eagle"/>
              <xsd:enumeration value="EcoLube"/>
              <xsd:enumeration value="Entek"/>
              <xsd:enumeration value="Genentech"/>
              <xsd:enumeration value="HollingsworthVose"/>
              <xsd:enumeration value="Hydro Extrusion"/>
              <xsd:enumeration value="NEXT"/>
              <xsd:enumeration value="NWMetals"/>
              <xsd:enumeration value="ORRCO"/>
              <xsd:enumeration value="Owens Brockway"/>
              <xsd:enumeration value="Packaging Corporation of America"/>
              <xsd:enumeration value="PCC Structurals"/>
              <xsd:enumeration value="QTS"/>
              <xsd:enumeration value="Roseburg FP Medford"/>
              <xsd:enumeration value="Stimson Lumber"/>
              <xsd:enumeration value="Wol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acility xmlns="89cdaa30-7b22-4a6a-9ff8-e919efaf11cd">Cascade Steel</Facility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1CD06C3-8D79-49F7-86A5-BD127241D435}"/>
</file>

<file path=customXml/itemProps2.xml><?xml version="1.0" encoding="utf-8"?>
<ds:datastoreItem xmlns:ds="http://schemas.openxmlformats.org/officeDocument/2006/customXml" ds:itemID="{0DD785B8-7D8E-4855-9520-F2953033B253}"/>
</file>

<file path=customXml/itemProps3.xml><?xml version="1.0" encoding="utf-8"?>
<ds:datastoreItem xmlns:ds="http://schemas.openxmlformats.org/officeDocument/2006/customXml" ds:itemID="{CE0C6077-8F32-413E-B116-401C36CC20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Organic TAC 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DEGAGNE Julia</dc:creator>
  <cp:lastModifiedBy>DEGAGNE Julia</cp:lastModifiedBy>
  <dcterms:created xsi:type="dcterms:W3CDTF">2022-12-07T00:25:34Z</dcterms:created>
  <dcterms:modified xsi:type="dcterms:W3CDTF">2022-12-14T00:33:24Z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0x0101002D0D4B9B62E87C4191FB63136FA21716</vt:lpwstr>
  </property>
</Properties>
</file>