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ocuments\CAO 2019\Genentech web page\"/>
    </mc:Choice>
  </mc:AlternateContent>
  <workbookProtection workbookAlgorithmName="SHA-512" workbookHashValue="JXnNs5gXqoix48doccJvUb34Iw6Bfp3Yb7GlW5YwtA/YCgz+TkSw9/DbFEfg32kwCLZC1DFjznWN9vhGXlb+Og==" workbookSaltValue="MVgvxy3UUHRqSrvmXbZlCg==" workbookSpinCount="100000" lockStructure="1"/>
  <bookViews>
    <workbookView xWindow="-15" yWindow="465" windowWidth="38400" windowHeight="19575" tabRatio="752"/>
  </bookViews>
  <sheets>
    <sheet name="TEU_Risk_Calc_All (2)" sheetId="27" r:id="rId1"/>
    <sheet name="Gas_TEU_Risk_Calc_All (2)" sheetId="28" r:id="rId2"/>
    <sheet name="RBC" sheetId="21" r:id="rId3"/>
    <sheet name="Disp Factors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'Gas_TEU_Risk_Calc_All (2)'!$A$5:$R$38</definedName>
    <definedName name="_xlnm._FilterDatabase" localSheetId="2" hidden="1">RBC!$A$5:$AA$266</definedName>
    <definedName name="_xlnm._FilterDatabase" localSheetId="0" hidden="1">'TEU_Risk_Calc_All (2)'!$A$5:$R$37</definedName>
    <definedName name="_rk1">[1]Rank!$B$6</definedName>
    <definedName name="_rk2">[1]Rank!$F$6</definedName>
    <definedName name="_rk3">[1]Rank!$J$6</definedName>
    <definedName name="_rk4">[1]Rank!$N$6</definedName>
    <definedName name="_rk6">[1]Rank!$V$6</definedName>
    <definedName name="_rk7">[1]Rank!$Z$6</definedName>
    <definedName name="AP_EF_UNITS">'[2]EGEN EF Ref2'!$D$97</definedName>
    <definedName name="AP_LgGen_CO_EF">'[2]EGEN EF Ref2'!$C$102</definedName>
    <definedName name="AP_LgGen_LowNOX_EF">'[2]EGEN EF Ref2'!$C$100</definedName>
    <definedName name="AP_LgGen_NOX_EF">'[2]EGEN EF Ref2'!$C$99</definedName>
    <definedName name="AP_LgGen_PM_EF">'[2]EGEN EF Ref2'!$C$97</definedName>
    <definedName name="AP_LgGen_SO2_EF">'[2]EGEN EF Ref2'!$C$98</definedName>
    <definedName name="AP_LgGen_VOC_EF">'[2]EGEN EF Ref2'!$C$103</definedName>
    <definedName name="AP_SmGen_CO_EF">'[2]EGEN EF Ref2'!$C$93</definedName>
    <definedName name="AP_SmGen_NOX_EF">'[2]EGEN EF Ref2'!$C$92</definedName>
    <definedName name="AP_SmGen_PM_EF">'[2]EGEN EF Ref2'!$C$90</definedName>
    <definedName name="AP_SmGen_SO2_EF">'[2]EGEN EF Ref2'!$C$91</definedName>
    <definedName name="AP_SmGen_VOC_EF">'[2]EGEN EF Ref2'!$C$94</definedName>
    <definedName name="AT_List">[3]!Table13[[CAS Code]:[Pollutant Common Name]]</definedName>
    <definedName name="AT_List_Number">[4]!Table13[[CAS Code2]:[Pollutant Common Name]]</definedName>
    <definedName name="BTUwT_25K_Munter">'[5]NG Usage vs Oxidizer Temp'!$C$19</definedName>
    <definedName name="BTUwT_44K_Munter">'[5]NG Usage vs Oxidizer Temp'!$H$19</definedName>
    <definedName name="BTUwT_90K_Anguil">'[5]NG Usage vs Oxidizer Temp'!$V$4</definedName>
    <definedName name="chemical">'[6]GWGs Summary'!#REF!</definedName>
    <definedName name="CO_tpy_boilers">'[2]1_Boilers'!$AB$35:$AB$101</definedName>
    <definedName name="CO_tpy_BSSW">'[2]3_BSSW'!$R$20:$R$23</definedName>
    <definedName name="CO_tpy_Heaters">'[2]5_Heaters'!$AA$28:$AA$101</definedName>
    <definedName name="CO_tpy_TXMW">'[2]6_TMXW'!$Z$31:$Z$39</definedName>
    <definedName name="COMP">#REF!</definedName>
    <definedName name="d">[0]!d</definedName>
    <definedName name="EF">[7]Model!$E$1</definedName>
    <definedName name="EFCO_VOC_D1B">'[5]Emission Factors'!$E$8</definedName>
    <definedName name="EFCO_VOC_D1C">'[5]Emission Factors'!$E$9</definedName>
    <definedName name="EFCO_VOC_D1D">'[5]Emission Factors'!$E$10</definedName>
    <definedName name="EFCO_VOC_D1X">'[5]Emission Factors'!$E$11</definedName>
    <definedName name="EFCO_VOC_F15">'[5]Emission Factors'!$E$4</definedName>
    <definedName name="EFNOX_VOC_D1B">'[5]Emission Factors'!$F$8</definedName>
    <definedName name="EFNOX_VOC_D1C">'[5]Emission Factors'!$F$9</definedName>
    <definedName name="EFNOX_VOC_D1D">'[5]Emission Factors'!$F$10</definedName>
    <definedName name="EFNOX_VOC_D1X">'[5]Emission Factors'!$F$11</definedName>
    <definedName name="EFNOx_VOC_F15">'[5]Emission Factors'!$F$4</definedName>
    <definedName name="egwgws">'[6]GWGs Summary'!#REF!</definedName>
    <definedName name="Emission_Unit_Ozone">#REF!</definedName>
    <definedName name="Emissions_Unit_boilers">'[2]1_Boilers'!$A$35:$A$101</definedName>
    <definedName name="Emissions_Unit_BSSW">'[2]3_BSSW'!$A$20:$A$23</definedName>
    <definedName name="Emissions_Unit_Heaters">'[2]5_Heaters'!$A$28:$A$101</definedName>
    <definedName name="Emissions_Unit_TXMW">'[2]6_TMXW'!$A$31:$A$39</definedName>
    <definedName name="Emissions_Units_CTs">'[2]7_Cooling Towers'!$A$24:$A$105</definedName>
    <definedName name="endrep">#REF!</definedName>
    <definedName name="ess">[0]!ess</definedName>
    <definedName name="EssAliasTable">"Default"</definedName>
    <definedName name="EssOptions">"110000000013010_0"</definedName>
    <definedName name="first">#REF!</definedName>
    <definedName name="firsthc">#REF!</definedName>
    <definedName name="firsttotil">#REF!</definedName>
    <definedName name="Future_OnOff">[5]Assumptions!$B$18</definedName>
    <definedName name="gotovard">[0]!gotovard</definedName>
    <definedName name="Gotovaru">[0]!Gotovaru</definedName>
    <definedName name="last">#REF!</definedName>
    <definedName name="lasthc">#REF!</definedName>
    <definedName name="Lead_tpy_boilers">'[2]1_Boilers'!$AJ$35:$AJ$101</definedName>
    <definedName name="Lead_tpy_BSSW">'[2]3_BSSW'!$AB$20:$AB$23</definedName>
    <definedName name="Lead_tpy_Heaters">'[2]5_Heaters'!$AK$28:$AK$101</definedName>
    <definedName name="Lead_tpy_TMXW">'[2]6_TMXW'!$AJ$31:$AJ$39</definedName>
    <definedName name="mqy">'[8]Wafer Starts'!$AC$25</definedName>
    <definedName name="NG_heatcontent">[5]Assumptions1!$P$17</definedName>
    <definedName name="NOx_tpy_boilers">'[2]1_Boilers'!$Y$35:$Y$101</definedName>
    <definedName name="NOx_tpy_BSSW">'[2]3_BSSW'!$T$20:$T$23</definedName>
    <definedName name="NOx_tpy_Heaters">'[2]5_Heaters'!$AC$28:$AC$101</definedName>
    <definedName name="NOx_tpy_TXMW">'[2]6_TMXW'!$AB$31:$AB$39</definedName>
    <definedName name="Ozone_tpy_Ozone">#REF!</definedName>
    <definedName name="PM10_tpy_boilers">'[2]1_Boilers'!$AD$35:$AD$101</definedName>
    <definedName name="PM10_tpy_BSSW">'[2]3_BSSW'!$V$20:$V$23</definedName>
    <definedName name="PM10_tpy_CTs">'[2]7_Cooling Towers'!$AO$24:$AO$105</definedName>
    <definedName name="PM10_tpy_Heaters">'[2]5_Heaters'!$AE$28:$AE$101</definedName>
    <definedName name="PM10_tpy_TMXW">'[2]6_TMXW'!$AD$31:$AD$39</definedName>
    <definedName name="PM2.5_tpy_boilers">'[2]1_Boilers'!$AF$35:$AF$101</definedName>
    <definedName name="PM2.5_tpy_BSSW">'[2]3_BSSW'!$X$20:$X$23</definedName>
    <definedName name="PM2.5_tpy_CTs">'[2]7_Cooling Towers'!$AQ$24:$AQ$105</definedName>
    <definedName name="PM2.5_tpy_Heaters">'[2]5_Heaters'!$AG$28:$AG$101</definedName>
    <definedName name="PM2.5_tpy_TXMW">'[2]6_TMXW'!$AF$31:$AF$39</definedName>
    <definedName name="_xlnm.Print_Area" localSheetId="1">'Gas_TEU_Risk_Calc_All (2)'!$A$3:$R$162</definedName>
    <definedName name="_xlnm.Print_Area" localSheetId="0">'TEU_Risk_Calc_All (2)'!$A$1:$R$112</definedName>
    <definedName name="_xlnm.Print_Titles" localSheetId="1">'Gas_TEU_Risk_Calc_All (2)'!$A:$D,'Gas_TEU_Risk_Calc_All (2)'!$3:$4</definedName>
    <definedName name="_xlnm.Print_Titles" localSheetId="0">'TEU_Risk_Calc_All (2)'!$A:$D,'TEU_Risk_Calc_All (2)'!$3:$4</definedName>
    <definedName name="printdollardetail">[0]!printdollardetail</definedName>
    <definedName name="printunitsdetail">[0]!printunitsdetail</definedName>
    <definedName name="process_POU_scalar">[5]Model!$I$4</definedName>
    <definedName name="process_scalar">[5]Model!$I$3</definedName>
    <definedName name="Rank1">[1]Rank!$A$6:$C$15</definedName>
    <definedName name="Rank10">[1]Rank!$I$19:$K$43</definedName>
    <definedName name="Rank11">[1]Rank!$M$19:$O$43</definedName>
    <definedName name="Rank12">[1]Rank!$Q$19:$S$43</definedName>
    <definedName name="Rank13">[1]Rank!$U$19:$W$43</definedName>
    <definedName name="Rank14">[1]Rank!$Y$19:$AA$43</definedName>
    <definedName name="Rank15">[1]Rank!$A$48:$B$60</definedName>
    <definedName name="Rank16">[1]Rank!$E$48:$G$60</definedName>
    <definedName name="Rank17">[1]Rank!$I$48:$K$60</definedName>
    <definedName name="Rank18">[1]Rank!$M$48:$O$60</definedName>
    <definedName name="Rank19">[1]Rank!$Q$48:$S$60</definedName>
    <definedName name="Rank2">[1]Rank!$E$6:$G$15</definedName>
    <definedName name="Rank20">[1]Rank!$U$48:$W$60</definedName>
    <definedName name="Rank21">[1]Rank!$Y$48:$AA$60</definedName>
    <definedName name="Rank22">[1]Rank!$A$63:$C$78</definedName>
    <definedName name="Rank23">[1]Rank!$E$63:$G$78</definedName>
    <definedName name="Rank24">[1]Rank!$I$63:$K$78</definedName>
    <definedName name="Rank25">[1]Rank!$M$63:$O$78</definedName>
    <definedName name="Rank26">[1]Rank!$Q$63:$S$78</definedName>
    <definedName name="Rank27">[1]Rank!$U$63:$W$78</definedName>
    <definedName name="Rank28">[1]Rank!$Y$63:$AA$78</definedName>
    <definedName name="Rank3">[1]Rank!$I$6:$K$15</definedName>
    <definedName name="Rank4">[1]Rank!$M$6:$O$15</definedName>
    <definedName name="Rank5">[1]Rank!$Q$6:$S$15</definedName>
    <definedName name="Rank6">[1]Rank!$U$6:$W$15</definedName>
    <definedName name="Rank7">[1]Rank!$Y$6:$AA$15</definedName>
    <definedName name="Rank8">[1]Rank!$A$19:$C$43</definedName>
    <definedName name="Rank9">[1]Rank!$E$19:$G$43</definedName>
    <definedName name="RBC_Table">RBC!$B$6:$J$266</definedName>
    <definedName name="RCTO_T">[5]Assumptions1!$P$18</definedName>
    <definedName name="RCTO_Utilize">[5]Pareto!$B$29</definedName>
    <definedName name="Reisman2.5from10">'[7]CoolingTower PTE'!$E$10</definedName>
    <definedName name="sheet100">[0]!sheet100</definedName>
    <definedName name="SO2_tpy_boilers">'[2]1_Boilers'!$AH$35:$AH$101</definedName>
    <definedName name="SO2_tpy_BSSW">'[2]3_BSSW'!$Z$20:$Z$23</definedName>
    <definedName name="SO2_tpy_Heaters">'[2]5_Heaters'!$AI$28:$AI$101</definedName>
    <definedName name="SO2_tpy_TMXW">'[2]6_TMXW'!$AH$31:$AH$39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6" i="28" l="1"/>
  <c r="H96" i="28"/>
  <c r="H66" i="28"/>
  <c r="H36" i="28"/>
  <c r="H64" i="27"/>
  <c r="H35" i="27"/>
  <c r="Q76" i="27"/>
  <c r="O76" i="27"/>
  <c r="M76" i="27"/>
  <c r="K76" i="27"/>
  <c r="Q47" i="27"/>
  <c r="O47" i="27"/>
  <c r="M47" i="27"/>
  <c r="K47" i="27"/>
  <c r="Q18" i="27"/>
  <c r="O18" i="27"/>
  <c r="M18" i="27"/>
  <c r="K18" i="27"/>
  <c r="R153" i="28" l="1"/>
  <c r="R147" i="28"/>
  <c r="R136" i="28"/>
  <c r="P153" i="28"/>
  <c r="P147" i="28"/>
  <c r="P136" i="28"/>
  <c r="N153" i="28"/>
  <c r="N147" i="28"/>
  <c r="N136" i="28"/>
  <c r="L153" i="28"/>
  <c r="L147" i="28"/>
  <c r="L136" i="28"/>
  <c r="H153" i="28"/>
  <c r="H147" i="28"/>
  <c r="H136" i="28"/>
  <c r="J153" i="28"/>
  <c r="J147" i="28"/>
  <c r="J136" i="28"/>
  <c r="F153" i="28"/>
  <c r="F147" i="28"/>
  <c r="F136" i="28"/>
  <c r="F126" i="28"/>
  <c r="L126" i="28" s="1"/>
  <c r="C160" i="28"/>
  <c r="B160" i="28"/>
  <c r="A160" i="28"/>
  <c r="C159" i="28"/>
  <c r="B159" i="28"/>
  <c r="A159" i="28"/>
  <c r="Q126" i="28"/>
  <c r="R126" i="28" s="1"/>
  <c r="J126" i="28"/>
  <c r="P126" i="28" s="1"/>
  <c r="N126" i="28"/>
  <c r="Q96" i="28"/>
  <c r="R96" i="28" s="1"/>
  <c r="J96" i="28"/>
  <c r="P96" i="28" s="1"/>
  <c r="N96" i="28"/>
  <c r="F96" i="28"/>
  <c r="L96" i="28" s="1"/>
  <c r="C158" i="28"/>
  <c r="B158" i="28"/>
  <c r="J60" i="28"/>
  <c r="J59" i="28"/>
  <c r="H60" i="28"/>
  <c r="H59" i="28"/>
  <c r="C157" i="28"/>
  <c r="B63" i="28"/>
  <c r="R63" i="28" s="1"/>
  <c r="B62" i="28"/>
  <c r="O62" i="28" s="1"/>
  <c r="B61" i="28"/>
  <c r="B91" i="28" s="1"/>
  <c r="B121" i="28" s="1"/>
  <c r="B60" i="28"/>
  <c r="B59" i="28"/>
  <c r="B89" i="28" s="1"/>
  <c r="B119" i="28" s="1"/>
  <c r="Q119" i="28" s="1"/>
  <c r="B58" i="28"/>
  <c r="B88" i="28" s="1"/>
  <c r="B118" i="28" s="1"/>
  <c r="B57" i="28"/>
  <c r="F57" i="28" s="1"/>
  <c r="B56" i="28"/>
  <c r="M56" i="28" s="1"/>
  <c r="B55" i="28"/>
  <c r="E55" i="28" s="1"/>
  <c r="F55" i="28" s="1"/>
  <c r="B54" i="28"/>
  <c r="B53" i="28"/>
  <c r="B52" i="28"/>
  <c r="O52" i="28" s="1"/>
  <c r="B51" i="28"/>
  <c r="I51" i="28" s="1"/>
  <c r="J51" i="28" s="1"/>
  <c r="B50" i="28"/>
  <c r="B80" i="28" s="1"/>
  <c r="B110" i="28" s="1"/>
  <c r="B49" i="28"/>
  <c r="K49" i="28" s="1"/>
  <c r="B48" i="28"/>
  <c r="O48" i="28" s="1"/>
  <c r="B47" i="28"/>
  <c r="B77" i="28" s="1"/>
  <c r="B107" i="28" s="1"/>
  <c r="B46" i="28"/>
  <c r="B76" i="28" s="1"/>
  <c r="B106" i="28" s="1"/>
  <c r="B136" i="28" s="1"/>
  <c r="B45" i="28"/>
  <c r="I45" i="28" s="1"/>
  <c r="B44" i="28"/>
  <c r="O44" i="28" s="1"/>
  <c r="B43" i="28"/>
  <c r="I43" i="28" s="1"/>
  <c r="J43" i="28" s="1"/>
  <c r="B42" i="28"/>
  <c r="B41" i="28"/>
  <c r="B40" i="28"/>
  <c r="K40" i="28" s="1"/>
  <c r="L40" i="28" s="1"/>
  <c r="B39" i="28"/>
  <c r="O39" i="28" s="1"/>
  <c r="B38" i="28"/>
  <c r="B68" i="28" s="1"/>
  <c r="B98" i="28" s="1"/>
  <c r="R33" i="28"/>
  <c r="Q32" i="28"/>
  <c r="Q31" i="28"/>
  <c r="Q30" i="28"/>
  <c r="Q29" i="28"/>
  <c r="Q28" i="28"/>
  <c r="R27" i="28"/>
  <c r="Q26" i="28"/>
  <c r="Q25" i="28"/>
  <c r="Q24" i="28"/>
  <c r="Q23" i="28"/>
  <c r="R23" i="28" s="1"/>
  <c r="Q22" i="28"/>
  <c r="Q21" i="28"/>
  <c r="Q20" i="28"/>
  <c r="R20" i="28" s="1"/>
  <c r="Q19" i="28"/>
  <c r="Q18" i="28"/>
  <c r="Q17" i="28"/>
  <c r="R16" i="28"/>
  <c r="Q15" i="28"/>
  <c r="Q14" i="28"/>
  <c r="Q13" i="28"/>
  <c r="Q12" i="28"/>
  <c r="Q11" i="28"/>
  <c r="Q10" i="28"/>
  <c r="R10" i="28" s="1"/>
  <c r="Q9" i="28"/>
  <c r="P33" i="28"/>
  <c r="O32" i="28"/>
  <c r="O31" i="28"/>
  <c r="O30" i="28"/>
  <c r="O29" i="28"/>
  <c r="P29" i="28" s="1"/>
  <c r="O28" i="28"/>
  <c r="P27" i="28"/>
  <c r="O26" i="28"/>
  <c r="O25" i="28"/>
  <c r="O24" i="28"/>
  <c r="O23" i="28"/>
  <c r="O22" i="28"/>
  <c r="O21" i="28"/>
  <c r="P21" i="28" s="1"/>
  <c r="O20" i="28"/>
  <c r="O19" i="28"/>
  <c r="O18" i="28"/>
  <c r="O17" i="28"/>
  <c r="O15" i="28"/>
  <c r="O14" i="28"/>
  <c r="O13" i="28"/>
  <c r="O12" i="28"/>
  <c r="O11" i="28"/>
  <c r="O10" i="28"/>
  <c r="P10" i="28" s="1"/>
  <c r="O9" i="28"/>
  <c r="N33" i="28"/>
  <c r="M32" i="28"/>
  <c r="M31" i="28"/>
  <c r="M30" i="28"/>
  <c r="M29" i="28"/>
  <c r="N29" i="28" s="1"/>
  <c r="M28" i="28"/>
  <c r="N27" i="28"/>
  <c r="M26" i="28"/>
  <c r="M25" i="28"/>
  <c r="M24" i="28"/>
  <c r="M23" i="28"/>
  <c r="M22" i="28"/>
  <c r="M21" i="28"/>
  <c r="N21" i="28" s="1"/>
  <c r="M20" i="28"/>
  <c r="M19" i="28"/>
  <c r="M18" i="28"/>
  <c r="M17" i="28"/>
  <c r="N16" i="28"/>
  <c r="M15" i="28"/>
  <c r="M14" i="28"/>
  <c r="M13" i="28"/>
  <c r="M12" i="28"/>
  <c r="M11" i="28"/>
  <c r="M10" i="28"/>
  <c r="M9" i="28"/>
  <c r="L33" i="28"/>
  <c r="K32" i="28"/>
  <c r="K31" i="28"/>
  <c r="K30" i="28"/>
  <c r="K29" i="28"/>
  <c r="L29" i="28" s="1"/>
  <c r="K28" i="28"/>
  <c r="L27" i="28"/>
  <c r="K26" i="28"/>
  <c r="K25" i="28"/>
  <c r="K24" i="28"/>
  <c r="K23" i="28"/>
  <c r="K22" i="28"/>
  <c r="K21" i="28"/>
  <c r="L21" i="28" s="1"/>
  <c r="K20" i="28"/>
  <c r="K19" i="28"/>
  <c r="K18" i="28"/>
  <c r="K17" i="28"/>
  <c r="L16" i="28"/>
  <c r="K15" i="28"/>
  <c r="K14" i="28"/>
  <c r="K13" i="28"/>
  <c r="K12" i="28"/>
  <c r="K11" i="28"/>
  <c r="K10" i="28"/>
  <c r="L10" i="28" s="1"/>
  <c r="K9" i="28"/>
  <c r="J33" i="28"/>
  <c r="I32" i="28"/>
  <c r="J32" i="28" s="1"/>
  <c r="I31" i="28"/>
  <c r="J31" i="28" s="1"/>
  <c r="I30" i="28"/>
  <c r="J30" i="28" s="1"/>
  <c r="I29" i="28"/>
  <c r="J29" i="28" s="1"/>
  <c r="I28" i="28"/>
  <c r="J27" i="28"/>
  <c r="I26" i="28"/>
  <c r="I25" i="28"/>
  <c r="J25" i="28" s="1"/>
  <c r="I24" i="28"/>
  <c r="J24" i="28" s="1"/>
  <c r="I23" i="28"/>
  <c r="J23" i="28" s="1"/>
  <c r="I22" i="28"/>
  <c r="I21" i="28"/>
  <c r="J21" i="28" s="1"/>
  <c r="I20" i="28"/>
  <c r="J20" i="28" s="1"/>
  <c r="I19" i="28"/>
  <c r="I18" i="28"/>
  <c r="I17" i="28"/>
  <c r="J16" i="28"/>
  <c r="I15" i="28"/>
  <c r="I14" i="28"/>
  <c r="I13" i="28"/>
  <c r="J13" i="28" s="1"/>
  <c r="I12" i="28"/>
  <c r="I11" i="28"/>
  <c r="I10" i="28"/>
  <c r="I9" i="28"/>
  <c r="H33" i="28"/>
  <c r="G32" i="28"/>
  <c r="H32" i="28" s="1"/>
  <c r="G31" i="28"/>
  <c r="H31" i="28" s="1"/>
  <c r="G30" i="28"/>
  <c r="H30" i="28" s="1"/>
  <c r="G29" i="28"/>
  <c r="H29" i="28" s="1"/>
  <c r="G28" i="28"/>
  <c r="G26" i="28"/>
  <c r="H26" i="28" s="1"/>
  <c r="G25" i="28"/>
  <c r="H25" i="28" s="1"/>
  <c r="G24" i="28"/>
  <c r="H24" i="28" s="1"/>
  <c r="G23" i="28"/>
  <c r="H23" i="28" s="1"/>
  <c r="G22" i="28"/>
  <c r="G21" i="28"/>
  <c r="H21" i="28" s="1"/>
  <c r="G20" i="28"/>
  <c r="H20" i="28" s="1"/>
  <c r="G19" i="28"/>
  <c r="G18" i="28"/>
  <c r="G17" i="28"/>
  <c r="H16" i="28"/>
  <c r="G15" i="28"/>
  <c r="G14" i="28"/>
  <c r="G13" i="28"/>
  <c r="G12" i="28"/>
  <c r="G11" i="28"/>
  <c r="G10" i="28"/>
  <c r="G9" i="28"/>
  <c r="F33" i="28"/>
  <c r="E32" i="28"/>
  <c r="F32" i="28" s="1"/>
  <c r="E31" i="28"/>
  <c r="F31" i="28" s="1"/>
  <c r="E30" i="28"/>
  <c r="F30" i="28" s="1"/>
  <c r="E29" i="28"/>
  <c r="F29" i="28" s="1"/>
  <c r="E28" i="28"/>
  <c r="F27" i="28"/>
  <c r="E26" i="28"/>
  <c r="F26" i="28" s="1"/>
  <c r="E25" i="28"/>
  <c r="F25" i="28" s="1"/>
  <c r="E24" i="28"/>
  <c r="F24" i="28" s="1"/>
  <c r="E23" i="28"/>
  <c r="F23" i="28" s="1"/>
  <c r="E22" i="28"/>
  <c r="E21" i="28"/>
  <c r="F21" i="28" s="1"/>
  <c r="E20" i="28"/>
  <c r="F20" i="28" s="1"/>
  <c r="E19" i="28"/>
  <c r="F16" i="28"/>
  <c r="A158" i="28"/>
  <c r="B157" i="28"/>
  <c r="A157" i="28"/>
  <c r="C156" i="28"/>
  <c r="B156" i="28"/>
  <c r="A156" i="28"/>
  <c r="Q66" i="28"/>
  <c r="R66" i="28" s="1"/>
  <c r="J66" i="28"/>
  <c r="P66" i="28" s="1"/>
  <c r="N66" i="28"/>
  <c r="F66" i="28"/>
  <c r="L66" i="28" s="1"/>
  <c r="I61" i="28"/>
  <c r="J61" i="28" s="1"/>
  <c r="G61" i="28"/>
  <c r="H61" i="28" s="1"/>
  <c r="O56" i="28"/>
  <c r="G56" i="28"/>
  <c r="H56" i="28" s="1"/>
  <c r="M55" i="28"/>
  <c r="K55" i="28"/>
  <c r="I55" i="28"/>
  <c r="J55" i="28" s="1"/>
  <c r="G54" i="28"/>
  <c r="H54" i="28" s="1"/>
  <c r="M52" i="28"/>
  <c r="K52" i="28"/>
  <c r="I52" i="28"/>
  <c r="G52" i="28"/>
  <c r="O49" i="28"/>
  <c r="M49" i="28"/>
  <c r="K48" i="28"/>
  <c r="I48" i="28"/>
  <c r="G48" i="28"/>
  <c r="O47" i="28"/>
  <c r="M47" i="28"/>
  <c r="K47" i="28"/>
  <c r="I47" i="28"/>
  <c r="G47" i="28"/>
  <c r="N46" i="28"/>
  <c r="L46" i="28"/>
  <c r="J46" i="28"/>
  <c r="H46" i="28"/>
  <c r="O45" i="28"/>
  <c r="M45" i="28"/>
  <c r="M44" i="28"/>
  <c r="K44" i="28"/>
  <c r="I44" i="28"/>
  <c r="J44" i="28" s="1"/>
  <c r="G44" i="28"/>
  <c r="H44" i="28" s="1"/>
  <c r="O43" i="28"/>
  <c r="M43" i="28"/>
  <c r="K43" i="28"/>
  <c r="G43" i="28"/>
  <c r="H43" i="28" s="1"/>
  <c r="O40" i="28"/>
  <c r="P40" i="28" s="1"/>
  <c r="M40" i="28"/>
  <c r="N40" i="28" s="1"/>
  <c r="I40" i="28"/>
  <c r="G40" i="28"/>
  <c r="Q36" i="28"/>
  <c r="R36" i="28" s="1"/>
  <c r="J36" i="28"/>
  <c r="P36" i="28" s="1"/>
  <c r="N36" i="28"/>
  <c r="F36" i="28"/>
  <c r="L36" i="28" s="1"/>
  <c r="H27" i="28"/>
  <c r="J26" i="28"/>
  <c r="E18" i="28"/>
  <c r="E17" i="28"/>
  <c r="P16" i="28"/>
  <c r="E15" i="28"/>
  <c r="J14" i="28"/>
  <c r="H14" i="28"/>
  <c r="E14" i="28"/>
  <c r="F14" i="28" s="1"/>
  <c r="H13" i="28"/>
  <c r="E13" i="28"/>
  <c r="F13" i="28" s="1"/>
  <c r="E12" i="28"/>
  <c r="E11" i="28"/>
  <c r="N10" i="28"/>
  <c r="E10" i="28"/>
  <c r="E9" i="28"/>
  <c r="Q8" i="28"/>
  <c r="O8" i="28"/>
  <c r="M8" i="28"/>
  <c r="K8" i="28"/>
  <c r="I8" i="28"/>
  <c r="G8" i="28"/>
  <c r="E8" i="28"/>
  <c r="Q6" i="28"/>
  <c r="R6" i="28" s="1"/>
  <c r="J6" i="28"/>
  <c r="P6" i="28" s="1"/>
  <c r="H6" i="28"/>
  <c r="N6" i="28" s="1"/>
  <c r="F6" i="28"/>
  <c r="L6" i="28" s="1"/>
  <c r="M58" i="28" l="1"/>
  <c r="G42" i="28"/>
  <c r="O58" i="28"/>
  <c r="G58" i="28"/>
  <c r="I58" i="28"/>
  <c r="K58" i="28"/>
  <c r="O51" i="28"/>
  <c r="P51" i="28" s="1"/>
  <c r="G50" i="28"/>
  <c r="H50" i="28" s="1"/>
  <c r="K50" i="28"/>
  <c r="I38" i="28"/>
  <c r="F46" i="28"/>
  <c r="I50" i="28"/>
  <c r="J50" i="28" s="1"/>
  <c r="L25" i="28"/>
  <c r="I118" i="28"/>
  <c r="K118" i="28"/>
  <c r="G118" i="28"/>
  <c r="E118" i="28"/>
  <c r="L55" i="28"/>
  <c r="P56" i="28"/>
  <c r="M61" i="28"/>
  <c r="Q59" i="28"/>
  <c r="E40" i="28"/>
  <c r="E58" i="28"/>
  <c r="E59" i="28"/>
  <c r="F59" i="28" s="1"/>
  <c r="E60" i="28"/>
  <c r="F60" i="28" s="1"/>
  <c r="L106" i="28"/>
  <c r="R17" i="28"/>
  <c r="E110" i="28"/>
  <c r="F110" i="28" s="1"/>
  <c r="Q110" i="28"/>
  <c r="R110" i="28" s="1"/>
  <c r="O110" i="28"/>
  <c r="M110" i="28"/>
  <c r="K110" i="28"/>
  <c r="I110" i="28"/>
  <c r="J110" i="28" s="1"/>
  <c r="G110" i="28"/>
  <c r="H110" i="28" s="1"/>
  <c r="B140" i="28"/>
  <c r="I121" i="28"/>
  <c r="J121" i="28" s="1"/>
  <c r="G121" i="28"/>
  <c r="H121" i="28" s="1"/>
  <c r="B151" i="28"/>
  <c r="K151" i="28" s="1"/>
  <c r="Q121" i="28"/>
  <c r="O121" i="28"/>
  <c r="M121" i="28"/>
  <c r="K121" i="28"/>
  <c r="O98" i="28"/>
  <c r="B128" i="28"/>
  <c r="Q98" i="28"/>
  <c r="M98" i="28"/>
  <c r="K98" i="28"/>
  <c r="I98" i="28"/>
  <c r="G98" i="28"/>
  <c r="E98" i="28"/>
  <c r="Q107" i="28"/>
  <c r="O107" i="28"/>
  <c r="I107" i="28"/>
  <c r="M107" i="28"/>
  <c r="G107" i="28"/>
  <c r="K107" i="28"/>
  <c r="B137" i="28"/>
  <c r="I137" i="28" s="1"/>
  <c r="E47" i="28"/>
  <c r="Q41" i="28"/>
  <c r="R41" i="28" s="1"/>
  <c r="F106" i="28"/>
  <c r="H106" i="28"/>
  <c r="G119" i="28"/>
  <c r="H119" i="28" s="1"/>
  <c r="N106" i="28"/>
  <c r="M118" i="28"/>
  <c r="P18" i="28"/>
  <c r="G45" i="28"/>
  <c r="E48" i="28"/>
  <c r="Q47" i="28"/>
  <c r="I119" i="28"/>
  <c r="J119" i="28" s="1"/>
  <c r="P106" i="28"/>
  <c r="O118" i="28"/>
  <c r="K45" i="28"/>
  <c r="E52" i="28"/>
  <c r="Q53" i="28"/>
  <c r="R53" i="28" s="1"/>
  <c r="J106" i="28"/>
  <c r="R106" i="28"/>
  <c r="Q118" i="28"/>
  <c r="K119" i="28"/>
  <c r="L119" i="28" s="1"/>
  <c r="M119" i="28"/>
  <c r="N119" i="28" s="1"/>
  <c r="O119" i="28"/>
  <c r="P119" i="28" s="1"/>
  <c r="B149" i="28"/>
  <c r="I149" i="28" s="1"/>
  <c r="J149" i="28" s="1"/>
  <c r="N43" i="28"/>
  <c r="B148" i="28"/>
  <c r="H57" i="28"/>
  <c r="J57" i="28"/>
  <c r="O149" i="28"/>
  <c r="P149" i="28" s="1"/>
  <c r="E121" i="28"/>
  <c r="F121" i="28" s="1"/>
  <c r="R119" i="28"/>
  <c r="E119" i="28"/>
  <c r="F119" i="28" s="1"/>
  <c r="E107" i="28"/>
  <c r="O88" i="28"/>
  <c r="Q88" i="28"/>
  <c r="M88" i="28"/>
  <c r="K88" i="28"/>
  <c r="G88" i="28"/>
  <c r="E88" i="28"/>
  <c r="L76" i="28"/>
  <c r="J76" i="28"/>
  <c r="H76" i="28"/>
  <c r="F76" i="28"/>
  <c r="N76" i="28"/>
  <c r="R76" i="28"/>
  <c r="P76" i="28"/>
  <c r="Q77" i="28"/>
  <c r="O77" i="28"/>
  <c r="M77" i="28"/>
  <c r="K77" i="28"/>
  <c r="I77" i="28"/>
  <c r="G77" i="28"/>
  <c r="E77" i="28"/>
  <c r="M89" i="28"/>
  <c r="N89" i="28" s="1"/>
  <c r="K89" i="28"/>
  <c r="L89" i="28" s="1"/>
  <c r="I89" i="28"/>
  <c r="J89" i="28" s="1"/>
  <c r="O89" i="28"/>
  <c r="P89" i="28" s="1"/>
  <c r="G89" i="28"/>
  <c r="H89" i="28" s="1"/>
  <c r="E89" i="28"/>
  <c r="F89" i="28" s="1"/>
  <c r="Q89" i="28"/>
  <c r="K91" i="28"/>
  <c r="I91" i="28"/>
  <c r="J91" i="28" s="1"/>
  <c r="G91" i="28"/>
  <c r="H91" i="28" s="1"/>
  <c r="E91" i="28"/>
  <c r="F91" i="28" s="1"/>
  <c r="M91" i="28"/>
  <c r="Q91" i="28"/>
  <c r="O91" i="28"/>
  <c r="K68" i="28"/>
  <c r="Q80" i="28"/>
  <c r="R80" i="28" s="1"/>
  <c r="O80" i="28"/>
  <c r="M80" i="28"/>
  <c r="K80" i="28"/>
  <c r="I80" i="28"/>
  <c r="J80" i="28" s="1"/>
  <c r="E80" i="28"/>
  <c r="F80" i="28" s="1"/>
  <c r="G80" i="28"/>
  <c r="H80" i="28" s="1"/>
  <c r="J38" i="28"/>
  <c r="L50" i="28"/>
  <c r="P62" i="28"/>
  <c r="Q42" i="28"/>
  <c r="R42" i="28" s="1"/>
  <c r="Q54" i="28"/>
  <c r="R54" i="28" s="1"/>
  <c r="B70" i="28"/>
  <c r="B100" i="28" s="1"/>
  <c r="B82" i="28"/>
  <c r="K82" i="28" s="1"/>
  <c r="B81" i="28"/>
  <c r="B111" i="28" s="1"/>
  <c r="E111" i="28" s="1"/>
  <c r="F111" i="28" s="1"/>
  <c r="Q43" i="28"/>
  <c r="Q55" i="28"/>
  <c r="B71" i="28"/>
  <c r="B101" i="28" s="1"/>
  <c r="E101" i="28" s="1"/>
  <c r="B83" i="28"/>
  <c r="B113" i="28" s="1"/>
  <c r="B69" i="28"/>
  <c r="B99" i="28" s="1"/>
  <c r="E99" i="28" s="1"/>
  <c r="P39" i="28"/>
  <c r="E49" i="28"/>
  <c r="F49" i="28" s="1"/>
  <c r="E61" i="28"/>
  <c r="F61" i="28" s="1"/>
  <c r="Q44" i="28"/>
  <c r="Q56" i="28"/>
  <c r="B72" i="28"/>
  <c r="B102" i="28" s="1"/>
  <c r="B84" i="28"/>
  <c r="B114" i="28" s="1"/>
  <c r="R45" i="28"/>
  <c r="E50" i="28"/>
  <c r="F50" i="28" s="1"/>
  <c r="E62" i="28"/>
  <c r="F62" i="28" s="1"/>
  <c r="M59" i="28"/>
  <c r="N59" i="28" s="1"/>
  <c r="Q45" i="28"/>
  <c r="R57" i="28"/>
  <c r="B73" i="28"/>
  <c r="B103" i="28" s="1"/>
  <c r="B85" i="28"/>
  <c r="B115" i="28" s="1"/>
  <c r="J40" i="28"/>
  <c r="J52" i="28"/>
  <c r="L58" i="28"/>
  <c r="E39" i="28"/>
  <c r="E51" i="28"/>
  <c r="F51" i="28" s="1"/>
  <c r="F63" i="28"/>
  <c r="M60" i="28"/>
  <c r="R46" i="28"/>
  <c r="Q58" i="28"/>
  <c r="B74" i="28"/>
  <c r="B104" i="28" s="1"/>
  <c r="B86" i="28"/>
  <c r="B116" i="28" s="1"/>
  <c r="B75" i="28"/>
  <c r="B105" i="28" s="1"/>
  <c r="B87" i="28"/>
  <c r="B117" i="28" s="1"/>
  <c r="P47" i="28"/>
  <c r="E41" i="28"/>
  <c r="E53" i="28"/>
  <c r="F53" i="28" s="1"/>
  <c r="K59" i="28"/>
  <c r="L59" i="28" s="1"/>
  <c r="O59" i="28"/>
  <c r="P59" i="28" s="1"/>
  <c r="Q48" i="28"/>
  <c r="Q60" i="28"/>
  <c r="R60" i="28" s="1"/>
  <c r="I39" i="28"/>
  <c r="L63" i="28"/>
  <c r="R47" i="28"/>
  <c r="E42" i="28"/>
  <c r="E54" i="28"/>
  <c r="F54" i="28" s="1"/>
  <c r="K60" i="28"/>
  <c r="O60" i="28"/>
  <c r="Q49" i="28"/>
  <c r="Q61" i="28"/>
  <c r="R61" i="28" s="1"/>
  <c r="B93" i="28"/>
  <c r="B123" i="28" s="1"/>
  <c r="G39" i="28"/>
  <c r="K39" i="28"/>
  <c r="N63" i="28"/>
  <c r="H42" i="28"/>
  <c r="J48" i="28"/>
  <c r="E43" i="28"/>
  <c r="F43" i="28" s="1"/>
  <c r="K61" i="28"/>
  <c r="O61" i="28"/>
  <c r="Q50" i="28"/>
  <c r="R50" i="28" s="1"/>
  <c r="Q62" i="28"/>
  <c r="B78" i="28"/>
  <c r="B108" i="28" s="1"/>
  <c r="B90" i="28"/>
  <c r="B120" i="28" s="1"/>
  <c r="M39" i="28"/>
  <c r="N39" i="28" s="1"/>
  <c r="K51" i="28"/>
  <c r="L51" i="28" s="1"/>
  <c r="Q38" i="28"/>
  <c r="L49" i="28"/>
  <c r="E44" i="28"/>
  <c r="F44" i="28" s="1"/>
  <c r="E56" i="28"/>
  <c r="F56" i="28" s="1"/>
  <c r="K62" i="28"/>
  <c r="Q39" i="28"/>
  <c r="R39" i="28" s="1"/>
  <c r="Q51" i="28"/>
  <c r="B79" i="28"/>
  <c r="B109" i="28" s="1"/>
  <c r="M51" i="28"/>
  <c r="N51" i="28" s="1"/>
  <c r="E45" i="28"/>
  <c r="Q40" i="28"/>
  <c r="R40" i="28" s="1"/>
  <c r="Q52" i="28"/>
  <c r="R52" i="28" s="1"/>
  <c r="B92" i="28"/>
  <c r="L44" i="28"/>
  <c r="N28" i="28"/>
  <c r="N44" i="28"/>
  <c r="P25" i="28"/>
  <c r="P44" i="28"/>
  <c r="H88" i="28"/>
  <c r="N49" i="28"/>
  <c r="L43" i="28"/>
  <c r="P49" i="28"/>
  <c r="I70" i="28"/>
  <c r="I88" i="28"/>
  <c r="M68" i="28"/>
  <c r="Q68" i="28"/>
  <c r="E68" i="28"/>
  <c r="O68" i="28"/>
  <c r="G68" i="28"/>
  <c r="I68" i="28"/>
  <c r="R8" i="28"/>
  <c r="J9" i="28"/>
  <c r="P28" i="28"/>
  <c r="P17" i="28"/>
  <c r="P19" i="28"/>
  <c r="N25" i="28"/>
  <c r="G49" i="28"/>
  <c r="H49" i="28" s="1"/>
  <c r="M50" i="28"/>
  <c r="I56" i="28"/>
  <c r="J56" i="28" s="1"/>
  <c r="P46" i="28"/>
  <c r="I49" i="28"/>
  <c r="J49" i="28" s="1"/>
  <c r="O50" i="28"/>
  <c r="K56" i="28"/>
  <c r="G55" i="28"/>
  <c r="H55" i="28" s="1"/>
  <c r="G51" i="28"/>
  <c r="H51" i="28" s="1"/>
  <c r="M48" i="28"/>
  <c r="O55" i="28"/>
  <c r="M62" i="28"/>
  <c r="P57" i="28"/>
  <c r="H9" i="28"/>
  <c r="P31" i="28"/>
  <c r="R28" i="28"/>
  <c r="N32" i="28"/>
  <c r="R29" i="28"/>
  <c r="R30" i="28"/>
  <c r="R31" i="28"/>
  <c r="J8" i="28"/>
  <c r="P11" i="28"/>
  <c r="R24" i="28"/>
  <c r="R13" i="28"/>
  <c r="I42" i="28"/>
  <c r="I54" i="28"/>
  <c r="J54" i="28" s="1"/>
  <c r="H63" i="28"/>
  <c r="K42" i="28"/>
  <c r="L42" i="28" s="1"/>
  <c r="K54" i="28"/>
  <c r="J63" i="28"/>
  <c r="G53" i="28"/>
  <c r="H53" i="28" s="1"/>
  <c r="M54" i="28"/>
  <c r="G41" i="28"/>
  <c r="O42" i="28"/>
  <c r="M42" i="28"/>
  <c r="I41" i="28"/>
  <c r="I53" i="28"/>
  <c r="J53" i="28" s="1"/>
  <c r="K53" i="28"/>
  <c r="L57" i="28"/>
  <c r="P63" i="28"/>
  <c r="K41" i="28"/>
  <c r="M41" i="28"/>
  <c r="M53" i="28"/>
  <c r="N57" i="28"/>
  <c r="G62" i="28"/>
  <c r="H62" i="28" s="1"/>
  <c r="O54" i="28"/>
  <c r="O41" i="28"/>
  <c r="O53" i="28"/>
  <c r="I62" i="28"/>
  <c r="J62" i="28" s="1"/>
  <c r="E38" i="28"/>
  <c r="G38" i="28"/>
  <c r="K38" i="28"/>
  <c r="M38" i="28"/>
  <c r="O38" i="28"/>
  <c r="H17" i="28"/>
  <c r="R18" i="28"/>
  <c r="L14" i="28"/>
  <c r="H12" i="28"/>
  <c r="P9" i="28"/>
  <c r="J12" i="28"/>
  <c r="J17" i="28"/>
  <c r="L20" i="28"/>
  <c r="L23" i="28"/>
  <c r="L26" i="28"/>
  <c r="H10" i="28"/>
  <c r="H22" i="28"/>
  <c r="N19" i="28"/>
  <c r="P14" i="28"/>
  <c r="F8" i="28"/>
  <c r="F10" i="28"/>
  <c r="N12" i="28"/>
  <c r="H15" i="28"/>
  <c r="L17" i="28"/>
  <c r="P20" i="28"/>
  <c r="P23" i="28"/>
  <c r="N26" i="28"/>
  <c r="L9" i="28"/>
  <c r="N20" i="28"/>
  <c r="F17" i="28"/>
  <c r="N9" i="28"/>
  <c r="H8" i="28"/>
  <c r="J10" i="28"/>
  <c r="P12" i="28"/>
  <c r="J15" i="28"/>
  <c r="N17" i="28"/>
  <c r="P26" i="28"/>
  <c r="L31" i="28"/>
  <c r="R25" i="28"/>
  <c r="P32" i="28"/>
  <c r="R19" i="28"/>
  <c r="L19" i="28"/>
  <c r="L32" i="28"/>
  <c r="R26" i="28"/>
  <c r="R32" i="28"/>
  <c r="F18" i="28"/>
  <c r="N24" i="28"/>
  <c r="N31" i="28"/>
  <c r="L12" i="28"/>
  <c r="L24" i="28"/>
  <c r="N11" i="28"/>
  <c r="N23" i="28"/>
  <c r="P22" i="28"/>
  <c r="R9" i="28"/>
  <c r="R21" i="28"/>
  <c r="L15" i="28"/>
  <c r="F11" i="28"/>
  <c r="P15" i="28"/>
  <c r="P24" i="28"/>
  <c r="F28" i="28"/>
  <c r="R22" i="28"/>
  <c r="L8" i="28"/>
  <c r="N15" i="28"/>
  <c r="N8" i="28"/>
  <c r="L13" i="28"/>
  <c r="H18" i="28"/>
  <c r="F22" i="28"/>
  <c r="P8" i="28"/>
  <c r="H11" i="28"/>
  <c r="P13" i="28"/>
  <c r="J18" i="28"/>
  <c r="J22" i="28"/>
  <c r="N30" i="28"/>
  <c r="H28" i="28"/>
  <c r="N13" i="28"/>
  <c r="R11" i="28"/>
  <c r="J11" i="28"/>
  <c r="N18" i="28"/>
  <c r="L28" i="28"/>
  <c r="P30" i="28"/>
  <c r="R12" i="28"/>
  <c r="J28" i="28"/>
  <c r="N14" i="28"/>
  <c r="L22" i="28"/>
  <c r="F9" i="28"/>
  <c r="L11" i="28"/>
  <c r="N22" i="28"/>
  <c r="F19" i="28"/>
  <c r="R14" i="28"/>
  <c r="H19" i="28"/>
  <c r="F12" i="28"/>
  <c r="J19" i="28"/>
  <c r="L18" i="28"/>
  <c r="L30" i="28"/>
  <c r="R15" i="28"/>
  <c r="F15" i="28"/>
  <c r="C103" i="27"/>
  <c r="B103" i="27"/>
  <c r="A103" i="27"/>
  <c r="C102" i="27"/>
  <c r="B102" i="27"/>
  <c r="A102" i="27"/>
  <c r="C101" i="27"/>
  <c r="B101" i="27"/>
  <c r="A101" i="27"/>
  <c r="C100" i="27"/>
  <c r="B100" i="27"/>
  <c r="A100" i="27"/>
  <c r="P93" i="27"/>
  <c r="L93" i="27"/>
  <c r="N93" i="27"/>
  <c r="Q96" i="27"/>
  <c r="R96" i="27" s="1"/>
  <c r="O96" i="27"/>
  <c r="M96" i="27"/>
  <c r="K96" i="27"/>
  <c r="I96" i="27"/>
  <c r="J96" i="27" s="1"/>
  <c r="G96" i="27"/>
  <c r="H96" i="27" s="1"/>
  <c r="E96" i="27"/>
  <c r="F96" i="27" s="1"/>
  <c r="Q90" i="27"/>
  <c r="O90" i="27"/>
  <c r="M90" i="27"/>
  <c r="K90" i="27"/>
  <c r="I90" i="27"/>
  <c r="J90" i="27" s="1"/>
  <c r="G90" i="27"/>
  <c r="H90" i="27" s="1"/>
  <c r="E90" i="27"/>
  <c r="F90" i="27" s="1"/>
  <c r="Q89" i="27"/>
  <c r="R89" i="27" s="1"/>
  <c r="O89" i="27"/>
  <c r="M89" i="27"/>
  <c r="K89" i="27"/>
  <c r="I89" i="27"/>
  <c r="G89" i="27"/>
  <c r="E89" i="27"/>
  <c r="Q88" i="27"/>
  <c r="O88" i="27"/>
  <c r="M88" i="27"/>
  <c r="K88" i="27"/>
  <c r="I88" i="27"/>
  <c r="J88" i="27" s="1"/>
  <c r="G88" i="27"/>
  <c r="H88" i="27" s="1"/>
  <c r="E88" i="27"/>
  <c r="F88" i="27" s="1"/>
  <c r="Q87" i="27"/>
  <c r="O87" i="27"/>
  <c r="M87" i="27"/>
  <c r="K87" i="27"/>
  <c r="I87" i="27"/>
  <c r="J87" i="27" s="1"/>
  <c r="G87" i="27"/>
  <c r="H87" i="27" s="1"/>
  <c r="E87" i="27"/>
  <c r="F87" i="27" s="1"/>
  <c r="Q86" i="27"/>
  <c r="O86" i="27"/>
  <c r="P86" i="27" s="1"/>
  <c r="M86" i="27"/>
  <c r="N86" i="27" s="1"/>
  <c r="K86" i="27"/>
  <c r="L86" i="27" s="1"/>
  <c r="I86" i="27"/>
  <c r="J86" i="27" s="1"/>
  <c r="G86" i="27"/>
  <c r="H86" i="27" s="1"/>
  <c r="E86" i="27"/>
  <c r="F86" i="27" s="1"/>
  <c r="Q85" i="27"/>
  <c r="O85" i="27"/>
  <c r="M85" i="27"/>
  <c r="K85" i="27"/>
  <c r="I85" i="27"/>
  <c r="J85" i="27" s="1"/>
  <c r="G85" i="27"/>
  <c r="H85" i="27" s="1"/>
  <c r="E85" i="27"/>
  <c r="F85" i="27" s="1"/>
  <c r="Q84" i="27"/>
  <c r="O84" i="27"/>
  <c r="M84" i="27"/>
  <c r="K84" i="27"/>
  <c r="I84" i="27"/>
  <c r="J84" i="27" s="1"/>
  <c r="G84" i="27"/>
  <c r="H84" i="27" s="1"/>
  <c r="E84" i="27"/>
  <c r="F84" i="27" s="1"/>
  <c r="Q83" i="27"/>
  <c r="O83" i="27"/>
  <c r="M83" i="27"/>
  <c r="K83" i="27"/>
  <c r="I83" i="27"/>
  <c r="J83" i="27" s="1"/>
  <c r="G83" i="27"/>
  <c r="H83" i="27" s="1"/>
  <c r="E83" i="27"/>
  <c r="F83" i="27" s="1"/>
  <c r="Q82" i="27"/>
  <c r="R82" i="27" s="1"/>
  <c r="O82" i="27"/>
  <c r="M82" i="27"/>
  <c r="K82" i="27"/>
  <c r="I82" i="27"/>
  <c r="J82" i="27" s="1"/>
  <c r="G82" i="27"/>
  <c r="H82" i="27" s="1"/>
  <c r="E82" i="27"/>
  <c r="F82" i="27" s="1"/>
  <c r="Q81" i="27"/>
  <c r="O81" i="27"/>
  <c r="M81" i="27"/>
  <c r="K81" i="27"/>
  <c r="I81" i="27"/>
  <c r="G81" i="27"/>
  <c r="E81" i="27"/>
  <c r="Q80" i="27"/>
  <c r="O80" i="27"/>
  <c r="P80" i="27" s="1"/>
  <c r="M80" i="27"/>
  <c r="N80" i="27" s="1"/>
  <c r="K80" i="27"/>
  <c r="L80" i="27" s="1"/>
  <c r="I80" i="27"/>
  <c r="J80" i="27" s="1"/>
  <c r="G80" i="27"/>
  <c r="H80" i="27" s="1"/>
  <c r="E80" i="27"/>
  <c r="F80" i="27" s="1"/>
  <c r="Q79" i="27"/>
  <c r="O79" i="27"/>
  <c r="M79" i="27"/>
  <c r="K79" i="27"/>
  <c r="I79" i="27"/>
  <c r="J79" i="27" s="1"/>
  <c r="G79" i="27"/>
  <c r="H79" i="27" s="1"/>
  <c r="E79" i="27"/>
  <c r="F79" i="27" s="1"/>
  <c r="Q78" i="27"/>
  <c r="O78" i="27"/>
  <c r="M78" i="27"/>
  <c r="K78" i="27"/>
  <c r="I78" i="27"/>
  <c r="J78" i="27" s="1"/>
  <c r="G78" i="27"/>
  <c r="H78" i="27" s="1"/>
  <c r="E78" i="27"/>
  <c r="F78" i="27" s="1"/>
  <c r="Q77" i="27"/>
  <c r="O77" i="27"/>
  <c r="M77" i="27"/>
  <c r="K77" i="27"/>
  <c r="I77" i="27"/>
  <c r="G77" i="27"/>
  <c r="E77" i="27"/>
  <c r="Q75" i="27"/>
  <c r="R75" i="27" s="1"/>
  <c r="O75" i="27"/>
  <c r="P75" i="27" s="1"/>
  <c r="M75" i="27"/>
  <c r="N75" i="27" s="1"/>
  <c r="K75" i="27"/>
  <c r="L75" i="27" s="1"/>
  <c r="I75" i="27"/>
  <c r="G75" i="27"/>
  <c r="E75" i="27"/>
  <c r="Q74" i="27"/>
  <c r="O74" i="27"/>
  <c r="M74" i="27"/>
  <c r="K74" i="27"/>
  <c r="I74" i="27"/>
  <c r="G74" i="27"/>
  <c r="E74" i="27"/>
  <c r="Q73" i="27"/>
  <c r="O73" i="27"/>
  <c r="M73" i="27"/>
  <c r="K73" i="27"/>
  <c r="I73" i="27"/>
  <c r="G73" i="27"/>
  <c r="E73" i="27"/>
  <c r="Q72" i="27"/>
  <c r="O72" i="27"/>
  <c r="M72" i="27"/>
  <c r="K72" i="27"/>
  <c r="I72" i="27"/>
  <c r="J72" i="27" s="1"/>
  <c r="G72" i="27"/>
  <c r="H72" i="27" s="1"/>
  <c r="E72" i="27"/>
  <c r="F72" i="27" s="1"/>
  <c r="Q71" i="27"/>
  <c r="O71" i="27"/>
  <c r="M71" i="27"/>
  <c r="K71" i="27"/>
  <c r="I71" i="27"/>
  <c r="G71" i="27"/>
  <c r="E71" i="27"/>
  <c r="Q70" i="27"/>
  <c r="O70" i="27"/>
  <c r="M70" i="27"/>
  <c r="K70" i="27"/>
  <c r="I70" i="27"/>
  <c r="G70" i="27"/>
  <c r="E70" i="27"/>
  <c r="Q69" i="27"/>
  <c r="O69" i="27"/>
  <c r="M69" i="27"/>
  <c r="K69" i="27"/>
  <c r="I69" i="27"/>
  <c r="G69" i="27"/>
  <c r="E69" i="27"/>
  <c r="Q68" i="27"/>
  <c r="O68" i="27"/>
  <c r="M68" i="27"/>
  <c r="K68" i="27"/>
  <c r="I68" i="27"/>
  <c r="G68" i="27"/>
  <c r="E68" i="27"/>
  <c r="Q67" i="27"/>
  <c r="O67" i="27"/>
  <c r="M67" i="27"/>
  <c r="K67" i="27"/>
  <c r="I67" i="27"/>
  <c r="G67" i="27"/>
  <c r="E67" i="27"/>
  <c r="Q66" i="27"/>
  <c r="O66" i="27"/>
  <c r="M66" i="27"/>
  <c r="K66" i="27"/>
  <c r="I66" i="27"/>
  <c r="G66" i="27"/>
  <c r="E66" i="27"/>
  <c r="Q64" i="27"/>
  <c r="R64" i="27" s="1"/>
  <c r="R76" i="27" s="1"/>
  <c r="J64" i="27"/>
  <c r="F64" i="27"/>
  <c r="Q35" i="27"/>
  <c r="R35" i="27" s="1"/>
  <c r="J35" i="27"/>
  <c r="F35" i="27"/>
  <c r="Q61" i="27"/>
  <c r="O61" i="27"/>
  <c r="M61" i="27"/>
  <c r="K61" i="27"/>
  <c r="I61" i="27"/>
  <c r="J61" i="27" s="1"/>
  <c r="G61" i="27"/>
  <c r="H61" i="27" s="1"/>
  <c r="E61" i="27"/>
  <c r="F61" i="27" s="1"/>
  <c r="Q60" i="27"/>
  <c r="R60" i="27" s="1"/>
  <c r="O60" i="27"/>
  <c r="M60" i="27"/>
  <c r="K60" i="27"/>
  <c r="I60" i="27"/>
  <c r="G60" i="27"/>
  <c r="E60" i="27"/>
  <c r="Q59" i="27"/>
  <c r="O59" i="27"/>
  <c r="M59" i="27"/>
  <c r="K59" i="27"/>
  <c r="I59" i="27"/>
  <c r="J59" i="27" s="1"/>
  <c r="G59" i="27"/>
  <c r="H59" i="27" s="1"/>
  <c r="E59" i="27"/>
  <c r="F59" i="27" s="1"/>
  <c r="Q58" i="27"/>
  <c r="O58" i="27"/>
  <c r="M58" i="27"/>
  <c r="K58" i="27"/>
  <c r="I58" i="27"/>
  <c r="J58" i="27" s="1"/>
  <c r="G58" i="27"/>
  <c r="H58" i="27" s="1"/>
  <c r="E58" i="27"/>
  <c r="F58" i="27" s="1"/>
  <c r="Q57" i="27"/>
  <c r="O57" i="27"/>
  <c r="P57" i="27" s="1"/>
  <c r="M57" i="27"/>
  <c r="N57" i="27" s="1"/>
  <c r="K57" i="27"/>
  <c r="L57" i="27" s="1"/>
  <c r="I57" i="27"/>
  <c r="J57" i="27" s="1"/>
  <c r="G57" i="27"/>
  <c r="H57" i="27" s="1"/>
  <c r="E57" i="27"/>
  <c r="F57" i="27" s="1"/>
  <c r="Q56" i="27"/>
  <c r="O56" i="27"/>
  <c r="M56" i="27"/>
  <c r="K56" i="27"/>
  <c r="I56" i="27"/>
  <c r="J56" i="27" s="1"/>
  <c r="G56" i="27"/>
  <c r="H56" i="27" s="1"/>
  <c r="E56" i="27"/>
  <c r="F56" i="27" s="1"/>
  <c r="Q55" i="27"/>
  <c r="O55" i="27"/>
  <c r="M55" i="27"/>
  <c r="K55" i="27"/>
  <c r="I55" i="27"/>
  <c r="J55" i="27" s="1"/>
  <c r="G55" i="27"/>
  <c r="H55" i="27" s="1"/>
  <c r="E55" i="27"/>
  <c r="F55" i="27" s="1"/>
  <c r="Q54" i="27"/>
  <c r="O54" i="27"/>
  <c r="M54" i="27"/>
  <c r="K54" i="27"/>
  <c r="I54" i="27"/>
  <c r="J54" i="27" s="1"/>
  <c r="G54" i="27"/>
  <c r="H54" i="27" s="1"/>
  <c r="E54" i="27"/>
  <c r="F54" i="27" s="1"/>
  <c r="Q53" i="27"/>
  <c r="R53" i="27" s="1"/>
  <c r="O53" i="27"/>
  <c r="M53" i="27"/>
  <c r="K53" i="27"/>
  <c r="I53" i="27"/>
  <c r="J53" i="27" s="1"/>
  <c r="G53" i="27"/>
  <c r="H53" i="27" s="1"/>
  <c r="E53" i="27"/>
  <c r="F53" i="27" s="1"/>
  <c r="Q52" i="27"/>
  <c r="O52" i="27"/>
  <c r="M52" i="27"/>
  <c r="K52" i="27"/>
  <c r="I52" i="27"/>
  <c r="G52" i="27"/>
  <c r="E52" i="27"/>
  <c r="Q51" i="27"/>
  <c r="O51" i="27"/>
  <c r="P51" i="27" s="1"/>
  <c r="M51" i="27"/>
  <c r="N51" i="27" s="1"/>
  <c r="K51" i="27"/>
  <c r="L51" i="27" s="1"/>
  <c r="I51" i="27"/>
  <c r="J51" i="27" s="1"/>
  <c r="G51" i="27"/>
  <c r="H51" i="27" s="1"/>
  <c r="E51" i="27"/>
  <c r="F51" i="27" s="1"/>
  <c r="Q50" i="27"/>
  <c r="O50" i="27"/>
  <c r="M50" i="27"/>
  <c r="K50" i="27"/>
  <c r="I50" i="27"/>
  <c r="J50" i="27" s="1"/>
  <c r="G50" i="27"/>
  <c r="H50" i="27" s="1"/>
  <c r="E50" i="27"/>
  <c r="F50" i="27" s="1"/>
  <c r="Q49" i="27"/>
  <c r="O49" i="27"/>
  <c r="M49" i="27"/>
  <c r="K49" i="27"/>
  <c r="I49" i="27"/>
  <c r="J49" i="27" s="1"/>
  <c r="G49" i="27"/>
  <c r="H49" i="27" s="1"/>
  <c r="E49" i="27"/>
  <c r="F49" i="27" s="1"/>
  <c r="Q48" i="27"/>
  <c r="O48" i="27"/>
  <c r="M48" i="27"/>
  <c r="K48" i="27"/>
  <c r="I48" i="27"/>
  <c r="G48" i="27"/>
  <c r="E48" i="27"/>
  <c r="Q46" i="27"/>
  <c r="R46" i="27" s="1"/>
  <c r="O46" i="27"/>
  <c r="P46" i="27" s="1"/>
  <c r="M46" i="27"/>
  <c r="N46" i="27" s="1"/>
  <c r="K46" i="27"/>
  <c r="L46" i="27" s="1"/>
  <c r="I46" i="27"/>
  <c r="G46" i="27"/>
  <c r="E46" i="27"/>
  <c r="Q45" i="27"/>
  <c r="O45" i="27"/>
  <c r="M45" i="27"/>
  <c r="K45" i="27"/>
  <c r="I45" i="27"/>
  <c r="G45" i="27"/>
  <c r="E45" i="27"/>
  <c r="Q44" i="27"/>
  <c r="O44" i="27"/>
  <c r="M44" i="27"/>
  <c r="K44" i="27"/>
  <c r="I44" i="27"/>
  <c r="G44" i="27"/>
  <c r="E44" i="27"/>
  <c r="Q43" i="27"/>
  <c r="O43" i="27"/>
  <c r="M43" i="27"/>
  <c r="K43" i="27"/>
  <c r="I43" i="27"/>
  <c r="J43" i="27" s="1"/>
  <c r="G43" i="27"/>
  <c r="H43" i="27" s="1"/>
  <c r="E43" i="27"/>
  <c r="F43" i="27" s="1"/>
  <c r="Q42" i="27"/>
  <c r="O42" i="27"/>
  <c r="M42" i="27"/>
  <c r="K42" i="27"/>
  <c r="I42" i="27"/>
  <c r="G42" i="27"/>
  <c r="E42" i="27"/>
  <c r="Q41" i="27"/>
  <c r="O41" i="27"/>
  <c r="M41" i="27"/>
  <c r="K41" i="27"/>
  <c r="I41" i="27"/>
  <c r="G41" i="27"/>
  <c r="E41" i="27"/>
  <c r="Q40" i="27"/>
  <c r="O40" i="27"/>
  <c r="M40" i="27"/>
  <c r="K40" i="27"/>
  <c r="I40" i="27"/>
  <c r="G40" i="27"/>
  <c r="E40" i="27"/>
  <c r="Q39" i="27"/>
  <c r="O39" i="27"/>
  <c r="M39" i="27"/>
  <c r="K39" i="27"/>
  <c r="I39" i="27"/>
  <c r="G39" i="27"/>
  <c r="E39" i="27"/>
  <c r="Q38" i="27"/>
  <c r="O38" i="27"/>
  <c r="M38" i="27"/>
  <c r="K38" i="27"/>
  <c r="I38" i="27"/>
  <c r="G38" i="27"/>
  <c r="E38" i="27"/>
  <c r="Q37" i="27"/>
  <c r="O37" i="27"/>
  <c r="M37" i="27"/>
  <c r="K37" i="27"/>
  <c r="I37" i="27"/>
  <c r="G37" i="27"/>
  <c r="E37" i="27"/>
  <c r="Q32" i="27"/>
  <c r="O32" i="27"/>
  <c r="M32" i="27"/>
  <c r="K32" i="27"/>
  <c r="Q31" i="27"/>
  <c r="R31" i="27" s="1"/>
  <c r="O31" i="27"/>
  <c r="M31" i="27"/>
  <c r="K31" i="27"/>
  <c r="Q30" i="27"/>
  <c r="O30" i="27"/>
  <c r="M30" i="27"/>
  <c r="K30" i="27"/>
  <c r="Q29" i="27"/>
  <c r="O29" i="27"/>
  <c r="M29" i="27"/>
  <c r="K29" i="27"/>
  <c r="Q28" i="27"/>
  <c r="O28" i="27"/>
  <c r="P28" i="27" s="1"/>
  <c r="M28" i="27"/>
  <c r="N28" i="27" s="1"/>
  <c r="K28" i="27"/>
  <c r="L28" i="27" s="1"/>
  <c r="Q27" i="27"/>
  <c r="O27" i="27"/>
  <c r="M27" i="27"/>
  <c r="K27" i="27"/>
  <c r="Q26" i="27"/>
  <c r="O26" i="27"/>
  <c r="M26" i="27"/>
  <c r="K26" i="27"/>
  <c r="Q25" i="27"/>
  <c r="O25" i="27"/>
  <c r="M25" i="27"/>
  <c r="K25" i="27"/>
  <c r="Q24" i="27"/>
  <c r="R24" i="27" s="1"/>
  <c r="O24" i="27"/>
  <c r="M24" i="27"/>
  <c r="K24" i="27"/>
  <c r="Q23" i="27"/>
  <c r="O23" i="27"/>
  <c r="M23" i="27"/>
  <c r="K23" i="27"/>
  <c r="Q22" i="27"/>
  <c r="O22" i="27"/>
  <c r="P22" i="27" s="1"/>
  <c r="M22" i="27"/>
  <c r="N22" i="27" s="1"/>
  <c r="K22" i="27"/>
  <c r="L22" i="27" s="1"/>
  <c r="Q21" i="27"/>
  <c r="O21" i="27"/>
  <c r="M21" i="27"/>
  <c r="K21" i="27"/>
  <c r="Q20" i="27"/>
  <c r="O20" i="27"/>
  <c r="M20" i="27"/>
  <c r="K20" i="27"/>
  <c r="Q19" i="27"/>
  <c r="O19" i="27"/>
  <c r="M19" i="27"/>
  <c r="K19" i="27"/>
  <c r="Q17" i="27"/>
  <c r="R17" i="27" s="1"/>
  <c r="O17" i="27"/>
  <c r="P17" i="27" s="1"/>
  <c r="M17" i="27"/>
  <c r="N17" i="27" s="1"/>
  <c r="K17" i="27"/>
  <c r="L17" i="27" s="1"/>
  <c r="Q16" i="27"/>
  <c r="O16" i="27"/>
  <c r="M16" i="27"/>
  <c r="K16" i="27"/>
  <c r="Q15" i="27"/>
  <c r="O15" i="27"/>
  <c r="M15" i="27"/>
  <c r="K15" i="27"/>
  <c r="Q14" i="27"/>
  <c r="O14" i="27"/>
  <c r="M14" i="27"/>
  <c r="K14" i="27"/>
  <c r="Q13" i="27"/>
  <c r="O13" i="27"/>
  <c r="M13" i="27"/>
  <c r="K13" i="27"/>
  <c r="Q12" i="27"/>
  <c r="O12" i="27"/>
  <c r="M12" i="27"/>
  <c r="K12" i="27"/>
  <c r="Q11" i="27"/>
  <c r="O11" i="27"/>
  <c r="M11" i="27"/>
  <c r="K11" i="27"/>
  <c r="Q10" i="27"/>
  <c r="O10" i="27"/>
  <c r="M10" i="27"/>
  <c r="K10" i="27"/>
  <c r="Q9" i="27"/>
  <c r="O9" i="27"/>
  <c r="M9" i="27"/>
  <c r="K9" i="27"/>
  <c r="Q8" i="27"/>
  <c r="O8" i="27"/>
  <c r="M8" i="27"/>
  <c r="K8" i="27"/>
  <c r="Q6" i="27"/>
  <c r="R6" i="27" s="1"/>
  <c r="R18" i="27" s="1"/>
  <c r="I32" i="27"/>
  <c r="J32" i="27" s="1"/>
  <c r="G32" i="27"/>
  <c r="H32" i="27" s="1"/>
  <c r="E32" i="27"/>
  <c r="F32" i="27" s="1"/>
  <c r="J6" i="27"/>
  <c r="H6" i="27"/>
  <c r="I31" i="27"/>
  <c r="G31" i="27"/>
  <c r="I30" i="27"/>
  <c r="J30" i="27" s="1"/>
  <c r="G30" i="27"/>
  <c r="H30" i="27" s="1"/>
  <c r="I29" i="27"/>
  <c r="J29" i="27" s="1"/>
  <c r="G29" i="27"/>
  <c r="H29" i="27" s="1"/>
  <c r="I28" i="27"/>
  <c r="J28" i="27" s="1"/>
  <c r="G28" i="27"/>
  <c r="H28" i="27" s="1"/>
  <c r="I27" i="27"/>
  <c r="J27" i="27" s="1"/>
  <c r="G27" i="27"/>
  <c r="H27" i="27" s="1"/>
  <c r="I26" i="27"/>
  <c r="J26" i="27" s="1"/>
  <c r="G26" i="27"/>
  <c r="H26" i="27" s="1"/>
  <c r="I25" i="27"/>
  <c r="J25" i="27" s="1"/>
  <c r="G25" i="27"/>
  <c r="H25" i="27" s="1"/>
  <c r="I24" i="27"/>
  <c r="J24" i="27" s="1"/>
  <c r="G24" i="27"/>
  <c r="H24" i="27" s="1"/>
  <c r="I23" i="27"/>
  <c r="G23" i="27"/>
  <c r="I22" i="27"/>
  <c r="J22" i="27" s="1"/>
  <c r="G22" i="27"/>
  <c r="H22" i="27" s="1"/>
  <c r="I21" i="27"/>
  <c r="J21" i="27" s="1"/>
  <c r="G21" i="27"/>
  <c r="H21" i="27" s="1"/>
  <c r="I20" i="27"/>
  <c r="J20" i="27" s="1"/>
  <c r="G20" i="27"/>
  <c r="H20" i="27" s="1"/>
  <c r="I19" i="27"/>
  <c r="G19" i="27"/>
  <c r="I17" i="27"/>
  <c r="G17" i="27"/>
  <c r="I16" i="27"/>
  <c r="G16" i="27"/>
  <c r="I15" i="27"/>
  <c r="G15" i="27"/>
  <c r="I14" i="27"/>
  <c r="J14" i="27" s="1"/>
  <c r="G14" i="27"/>
  <c r="H14" i="27" s="1"/>
  <c r="I13" i="27"/>
  <c r="G13" i="27"/>
  <c r="I12" i="27"/>
  <c r="G12" i="27"/>
  <c r="I11" i="27"/>
  <c r="G11" i="27"/>
  <c r="I10" i="27"/>
  <c r="G10" i="27"/>
  <c r="I9" i="27"/>
  <c r="G9" i="27"/>
  <c r="I8" i="27"/>
  <c r="G8" i="27"/>
  <c r="E8" i="27"/>
  <c r="E31" i="27"/>
  <c r="E30" i="27"/>
  <c r="F30" i="27" s="1"/>
  <c r="E29" i="27"/>
  <c r="F29" i="27" s="1"/>
  <c r="E28" i="27"/>
  <c r="F28" i="27" s="1"/>
  <c r="E27" i="27"/>
  <c r="F27" i="27" s="1"/>
  <c r="E26" i="27"/>
  <c r="F26" i="27" s="1"/>
  <c r="E25" i="27"/>
  <c r="F25" i="27" s="1"/>
  <c r="E24" i="27"/>
  <c r="F24" i="27" s="1"/>
  <c r="E23" i="27"/>
  <c r="E22" i="27"/>
  <c r="F22" i="27" s="1"/>
  <c r="E21" i="27"/>
  <c r="F21" i="27" s="1"/>
  <c r="E20" i="27"/>
  <c r="F20" i="27" s="1"/>
  <c r="E19" i="27"/>
  <c r="E17" i="27"/>
  <c r="E16" i="27"/>
  <c r="E15" i="27"/>
  <c r="E14" i="27"/>
  <c r="F14" i="27" s="1"/>
  <c r="E13" i="27"/>
  <c r="E12" i="27"/>
  <c r="E11" i="27"/>
  <c r="E10" i="27"/>
  <c r="E9" i="27"/>
  <c r="F6" i="27"/>
  <c r="P64" i="27" l="1"/>
  <c r="P76" i="27" s="1"/>
  <c r="J76" i="27"/>
  <c r="N64" i="27"/>
  <c r="H76" i="27"/>
  <c r="L64" i="27"/>
  <c r="L76" i="27" s="1"/>
  <c r="F76" i="27"/>
  <c r="L35" i="27"/>
  <c r="F47" i="27"/>
  <c r="N35" i="27"/>
  <c r="H47" i="27"/>
  <c r="P35" i="27"/>
  <c r="J47" i="27"/>
  <c r="L6" i="27"/>
  <c r="L18" i="27" s="1"/>
  <c r="F18" i="27"/>
  <c r="N6" i="27"/>
  <c r="N18" i="27" s="1"/>
  <c r="H18" i="27"/>
  <c r="P6" i="27"/>
  <c r="P18" i="27" s="1"/>
  <c r="J18" i="27"/>
  <c r="L56" i="28"/>
  <c r="N50" i="28"/>
  <c r="R58" i="28"/>
  <c r="N56" i="28"/>
  <c r="R43" i="28"/>
  <c r="L53" i="28"/>
  <c r="R55" i="28"/>
  <c r="N53" i="28"/>
  <c r="P52" i="28"/>
  <c r="H68" i="28"/>
  <c r="H45" i="28"/>
  <c r="P53" i="28"/>
  <c r="J68" i="28"/>
  <c r="F68" i="28"/>
  <c r="N61" i="28"/>
  <c r="N68" i="28"/>
  <c r="G70" i="28"/>
  <c r="F39" i="28"/>
  <c r="L45" i="28"/>
  <c r="F40" i="28"/>
  <c r="R48" i="28"/>
  <c r="H40" i="28"/>
  <c r="F88" i="28"/>
  <c r="N55" i="28"/>
  <c r="J45" i="28"/>
  <c r="H58" i="28"/>
  <c r="R51" i="28"/>
  <c r="L151" i="28"/>
  <c r="H52" i="28"/>
  <c r="M151" i="28"/>
  <c r="E100" i="28"/>
  <c r="F118" i="28"/>
  <c r="R56" i="28"/>
  <c r="L68" i="28"/>
  <c r="F107" i="28"/>
  <c r="R49" i="28"/>
  <c r="E82" i="28"/>
  <c r="P60" i="28"/>
  <c r="G149" i="28"/>
  <c r="H149" i="28" s="1"/>
  <c r="P55" i="28"/>
  <c r="O70" i="28"/>
  <c r="P70" i="28" s="1"/>
  <c r="F42" i="28"/>
  <c r="P91" i="28"/>
  <c r="F77" i="28"/>
  <c r="E149" i="28"/>
  <c r="F149" i="28" s="1"/>
  <c r="M70" i="28"/>
  <c r="N70" i="28" s="1"/>
  <c r="K70" i="28"/>
  <c r="L70" i="28" s="1"/>
  <c r="N45" i="28"/>
  <c r="Q151" i="28"/>
  <c r="R151" i="28" s="1"/>
  <c r="L52" i="28"/>
  <c r="F45" i="28"/>
  <c r="L80" i="28"/>
  <c r="E151" i="28"/>
  <c r="F151" i="28" s="1"/>
  <c r="N60" i="28"/>
  <c r="F41" i="28"/>
  <c r="F38" i="28"/>
  <c r="L39" i="28"/>
  <c r="N80" i="28"/>
  <c r="F48" i="28"/>
  <c r="J42" i="28"/>
  <c r="H39" i="28"/>
  <c r="J39" i="28"/>
  <c r="I151" i="28"/>
  <c r="J151" i="28" s="1"/>
  <c r="O137" i="28"/>
  <c r="E105" i="28"/>
  <c r="F105" i="28" s="1"/>
  <c r="G137" i="28"/>
  <c r="J137" i="28"/>
  <c r="P54" i="28"/>
  <c r="P61" i="28"/>
  <c r="G151" i="28"/>
  <c r="H151" i="28" s="1"/>
  <c r="N88" i="28"/>
  <c r="L61" i="28"/>
  <c r="O151" i="28"/>
  <c r="P151" i="28" s="1"/>
  <c r="N54" i="28"/>
  <c r="F123" i="28"/>
  <c r="Q137" i="28"/>
  <c r="L88" i="28"/>
  <c r="E137" i="28"/>
  <c r="M137" i="28"/>
  <c r="P118" i="28"/>
  <c r="R62" i="28"/>
  <c r="P88" i="28"/>
  <c r="R59" i="28"/>
  <c r="K137" i="28"/>
  <c r="G82" i="28"/>
  <c r="J58" i="28"/>
  <c r="J98" i="28"/>
  <c r="H48" i="28"/>
  <c r="L98" i="28"/>
  <c r="J41" i="28"/>
  <c r="L77" i="28"/>
  <c r="F52" i="28"/>
  <c r="N98" i="28"/>
  <c r="H47" i="28"/>
  <c r="F47" i="28"/>
  <c r="P48" i="28"/>
  <c r="P58" i="28"/>
  <c r="H77" i="28"/>
  <c r="L91" i="28"/>
  <c r="N118" i="28"/>
  <c r="P98" i="28"/>
  <c r="R38" i="28"/>
  <c r="L121" i="28"/>
  <c r="N77" i="28"/>
  <c r="R107" i="28"/>
  <c r="N121" i="28"/>
  <c r="N47" i="28"/>
  <c r="J47" i="28"/>
  <c r="R44" i="28"/>
  <c r="P77" i="28"/>
  <c r="J118" i="28"/>
  <c r="P121" i="28"/>
  <c r="P41" i="28"/>
  <c r="N42" i="28"/>
  <c r="N62" i="28"/>
  <c r="N58" i="28"/>
  <c r="Q108" i="28"/>
  <c r="O108" i="28"/>
  <c r="M108" i="28"/>
  <c r="I108" i="28"/>
  <c r="K108" i="28"/>
  <c r="G108" i="28"/>
  <c r="E108" i="28"/>
  <c r="B138" i="28"/>
  <c r="F98" i="28"/>
  <c r="R121" i="28"/>
  <c r="L48" i="28"/>
  <c r="L47" i="28"/>
  <c r="R117" i="28"/>
  <c r="P117" i="28"/>
  <c r="N117" i="28"/>
  <c r="L117" i="28"/>
  <c r="B147" i="28"/>
  <c r="J117" i="28"/>
  <c r="H117" i="28"/>
  <c r="J77" i="28"/>
  <c r="Q148" i="28"/>
  <c r="R148" i="28" s="1"/>
  <c r="O148" i="28"/>
  <c r="M148" i="28"/>
  <c r="K148" i="28"/>
  <c r="I148" i="28"/>
  <c r="E148" i="28"/>
  <c r="F148" i="28" s="1"/>
  <c r="G148" i="28"/>
  <c r="L118" i="28"/>
  <c r="H118" i="28"/>
  <c r="P42" i="28"/>
  <c r="N48" i="28"/>
  <c r="L62" i="28"/>
  <c r="R123" i="28"/>
  <c r="P123" i="28"/>
  <c r="N123" i="28"/>
  <c r="L123" i="28"/>
  <c r="B153" i="28"/>
  <c r="J123" i="28"/>
  <c r="H123" i="28"/>
  <c r="Q105" i="28"/>
  <c r="O105" i="28"/>
  <c r="P105" i="28" s="1"/>
  <c r="I105" i="28"/>
  <c r="J105" i="28" s="1"/>
  <c r="M105" i="28"/>
  <c r="N105" i="28" s="1"/>
  <c r="G105" i="28"/>
  <c r="H105" i="28" s="1"/>
  <c r="K105" i="28"/>
  <c r="L105" i="28" s="1"/>
  <c r="B135" i="28"/>
  <c r="F99" i="28"/>
  <c r="Q149" i="28"/>
  <c r="R149" i="28" s="1"/>
  <c r="K149" i="28"/>
  <c r="L149" i="28" s="1"/>
  <c r="R118" i="28"/>
  <c r="H98" i="28"/>
  <c r="Q140" i="28"/>
  <c r="R140" i="28" s="1"/>
  <c r="O140" i="28"/>
  <c r="M140" i="28"/>
  <c r="K140" i="28"/>
  <c r="I140" i="28"/>
  <c r="J140" i="28" s="1"/>
  <c r="G140" i="28"/>
  <c r="H140" i="28" s="1"/>
  <c r="E140" i="28"/>
  <c r="F140" i="28" s="1"/>
  <c r="L107" i="28"/>
  <c r="Q111" i="28"/>
  <c r="B141" i="28"/>
  <c r="O111" i="28"/>
  <c r="P111" i="28" s="1"/>
  <c r="M111" i="28"/>
  <c r="N111" i="28" s="1"/>
  <c r="K111" i="28"/>
  <c r="L111" i="28" s="1"/>
  <c r="I111" i="28"/>
  <c r="J111" i="28" s="1"/>
  <c r="G111" i="28"/>
  <c r="H111" i="28" s="1"/>
  <c r="R89" i="28"/>
  <c r="P43" i="28"/>
  <c r="H107" i="28"/>
  <c r="Q120" i="28"/>
  <c r="O120" i="28"/>
  <c r="M120" i="28"/>
  <c r="E120" i="28"/>
  <c r="F120" i="28" s="1"/>
  <c r="K120" i="28"/>
  <c r="B150" i="28"/>
  <c r="I120" i="28"/>
  <c r="J120" i="28" s="1"/>
  <c r="G120" i="28"/>
  <c r="H120" i="28" s="1"/>
  <c r="N41" i="28"/>
  <c r="B146" i="28"/>
  <c r="Q116" i="28"/>
  <c r="R116" i="28" s="1"/>
  <c r="O116" i="28"/>
  <c r="M116" i="28"/>
  <c r="K116" i="28"/>
  <c r="I116" i="28"/>
  <c r="J116" i="28" s="1"/>
  <c r="G116" i="28"/>
  <c r="H116" i="28" s="1"/>
  <c r="E116" i="28"/>
  <c r="F116" i="28" s="1"/>
  <c r="M82" i="28"/>
  <c r="B112" i="28"/>
  <c r="N107" i="28"/>
  <c r="L110" i="28"/>
  <c r="Q109" i="28"/>
  <c r="O109" i="28"/>
  <c r="P109" i="28" s="1"/>
  <c r="G109" i="28"/>
  <c r="H109" i="28" s="1"/>
  <c r="B139" i="28"/>
  <c r="M109" i="28"/>
  <c r="N109" i="28" s="1"/>
  <c r="I109" i="28"/>
  <c r="J109" i="28" s="1"/>
  <c r="K109" i="28"/>
  <c r="L109" i="28" s="1"/>
  <c r="L41" i="28"/>
  <c r="P50" i="28"/>
  <c r="I92" i="28"/>
  <c r="J92" i="28" s="1"/>
  <c r="B122" i="28"/>
  <c r="L60" i="28"/>
  <c r="E104" i="28"/>
  <c r="F104" i="28" s="1"/>
  <c r="Q104" i="28"/>
  <c r="R104" i="28" s="1"/>
  <c r="O104" i="28"/>
  <c r="I104" i="28"/>
  <c r="J104" i="28" s="1"/>
  <c r="M104" i="28"/>
  <c r="G104" i="28"/>
  <c r="H104" i="28" s="1"/>
  <c r="B134" i="28"/>
  <c r="K104" i="28"/>
  <c r="B130" i="28"/>
  <c r="Q100" i="28"/>
  <c r="R100" i="28" s="1"/>
  <c r="O100" i="28"/>
  <c r="P100" i="28" s="1"/>
  <c r="I100" i="28"/>
  <c r="K100" i="28"/>
  <c r="L100" i="28" s="1"/>
  <c r="G100" i="28"/>
  <c r="M100" i="28"/>
  <c r="N100" i="28" s="1"/>
  <c r="M149" i="28"/>
  <c r="N149" i="28" s="1"/>
  <c r="J107" i="28"/>
  <c r="R98" i="28"/>
  <c r="N110" i="28"/>
  <c r="I115" i="28"/>
  <c r="J115" i="28" s="1"/>
  <c r="E115" i="28"/>
  <c r="F115" i="28" s="1"/>
  <c r="G115" i="28"/>
  <c r="H115" i="28" s="1"/>
  <c r="B145" i="28"/>
  <c r="Q115" i="28"/>
  <c r="O115" i="28"/>
  <c r="K115" i="28"/>
  <c r="M115" i="28"/>
  <c r="P45" i="28"/>
  <c r="Q99" i="28"/>
  <c r="R99" i="28" s="1"/>
  <c r="O99" i="28"/>
  <c r="I99" i="28"/>
  <c r="M99" i="28"/>
  <c r="G99" i="28"/>
  <c r="K99" i="28"/>
  <c r="B129" i="28"/>
  <c r="E109" i="28"/>
  <c r="F109" i="28" s="1"/>
  <c r="P107" i="28"/>
  <c r="E128" i="28"/>
  <c r="F128" i="28" s="1"/>
  <c r="Q128" i="28"/>
  <c r="O128" i="28"/>
  <c r="P128" i="28" s="1"/>
  <c r="M128" i="28"/>
  <c r="K128" i="28"/>
  <c r="G128" i="28"/>
  <c r="H128" i="28" s="1"/>
  <c r="I128" i="28"/>
  <c r="J128" i="28" s="1"/>
  <c r="P110" i="28"/>
  <c r="E103" i="28"/>
  <c r="F103" i="28" s="1"/>
  <c r="Q103" i="28"/>
  <c r="B133" i="28"/>
  <c r="O103" i="28"/>
  <c r="I103" i="28"/>
  <c r="J103" i="28" s="1"/>
  <c r="K103" i="28"/>
  <c r="G103" i="28"/>
  <c r="H103" i="28" s="1"/>
  <c r="M103" i="28"/>
  <c r="Q114" i="28"/>
  <c r="R114" i="28" s="1"/>
  <c r="B144" i="28"/>
  <c r="O114" i="28"/>
  <c r="M114" i="28"/>
  <c r="K114" i="28"/>
  <c r="I114" i="28"/>
  <c r="J114" i="28" s="1"/>
  <c r="E114" i="28"/>
  <c r="F114" i="28" s="1"/>
  <c r="G114" i="28"/>
  <c r="H114" i="28" s="1"/>
  <c r="B143" i="28"/>
  <c r="Q113" i="28"/>
  <c r="R113" i="28" s="1"/>
  <c r="O113" i="28"/>
  <c r="M113" i="28"/>
  <c r="K113" i="28"/>
  <c r="I113" i="28"/>
  <c r="J113" i="28" s="1"/>
  <c r="G113" i="28"/>
  <c r="H113" i="28" s="1"/>
  <c r="Q102" i="28"/>
  <c r="O102" i="28"/>
  <c r="M102" i="28"/>
  <c r="I102" i="28"/>
  <c r="K102" i="28"/>
  <c r="G102" i="28"/>
  <c r="B132" i="28"/>
  <c r="E102" i="28"/>
  <c r="Q101" i="28"/>
  <c r="O101" i="28"/>
  <c r="M101" i="28"/>
  <c r="I101" i="28"/>
  <c r="K101" i="28"/>
  <c r="G101" i="28"/>
  <c r="B131" i="28"/>
  <c r="F101" i="28"/>
  <c r="F117" i="28"/>
  <c r="E113" i="28"/>
  <c r="F113" i="28" s="1"/>
  <c r="H41" i="28"/>
  <c r="O92" i="28"/>
  <c r="M92" i="28"/>
  <c r="Q92" i="28"/>
  <c r="K92" i="28"/>
  <c r="G92" i="28"/>
  <c r="H92" i="28" s="1"/>
  <c r="E92" i="28"/>
  <c r="F92" i="28" s="1"/>
  <c r="Q86" i="28"/>
  <c r="O86" i="28"/>
  <c r="M86" i="28"/>
  <c r="K86" i="28"/>
  <c r="I86" i="28"/>
  <c r="J86" i="28" s="1"/>
  <c r="G86" i="28"/>
  <c r="H86" i="28" s="1"/>
  <c r="E86" i="28"/>
  <c r="F86" i="28" s="1"/>
  <c r="N52" i="28"/>
  <c r="Q74" i="28"/>
  <c r="O74" i="28"/>
  <c r="M74" i="28"/>
  <c r="K74" i="28"/>
  <c r="I74" i="28"/>
  <c r="J74" i="28" s="1"/>
  <c r="G74" i="28"/>
  <c r="H74" i="28" s="1"/>
  <c r="E74" i="28"/>
  <c r="F74" i="28" s="1"/>
  <c r="P38" i="28"/>
  <c r="N91" i="28"/>
  <c r="R91" i="28"/>
  <c r="R77" i="28"/>
  <c r="N38" i="28"/>
  <c r="L54" i="28"/>
  <c r="M81" i="28"/>
  <c r="N81" i="28" s="1"/>
  <c r="K81" i="28"/>
  <c r="L81" i="28" s="1"/>
  <c r="I81" i="28"/>
  <c r="J81" i="28" s="1"/>
  <c r="G81" i="28"/>
  <c r="H81" i="28" s="1"/>
  <c r="E81" i="28"/>
  <c r="F81" i="28" s="1"/>
  <c r="O81" i="28"/>
  <c r="P81" i="28" s="1"/>
  <c r="Q81" i="28"/>
  <c r="P80" i="28"/>
  <c r="Q79" i="28"/>
  <c r="O79" i="28"/>
  <c r="M79" i="28"/>
  <c r="K79" i="28"/>
  <c r="G79" i="28"/>
  <c r="I79" i="28"/>
  <c r="E79" i="28"/>
  <c r="Q85" i="28"/>
  <c r="O85" i="28"/>
  <c r="M85" i="28"/>
  <c r="K85" i="28"/>
  <c r="G85" i="28"/>
  <c r="H85" i="28" s="1"/>
  <c r="I85" i="28"/>
  <c r="J85" i="28" s="1"/>
  <c r="E85" i="28"/>
  <c r="F85" i="28" s="1"/>
  <c r="M69" i="28"/>
  <c r="Q69" i="28"/>
  <c r="O69" i="28"/>
  <c r="K69" i="28"/>
  <c r="I69" i="28"/>
  <c r="G69" i="28"/>
  <c r="E69" i="28"/>
  <c r="O82" i="28"/>
  <c r="H82" i="28"/>
  <c r="Q82" i="28"/>
  <c r="L38" i="28"/>
  <c r="H38" i="28"/>
  <c r="F58" i="28"/>
  <c r="I82" i="28"/>
  <c r="O90" i="28"/>
  <c r="M90" i="28"/>
  <c r="Q90" i="28"/>
  <c r="K90" i="28"/>
  <c r="I90" i="28"/>
  <c r="J90" i="28" s="1"/>
  <c r="G90" i="28"/>
  <c r="H90" i="28" s="1"/>
  <c r="E90" i="28"/>
  <c r="F90" i="28" s="1"/>
  <c r="M73" i="28"/>
  <c r="K73" i="28"/>
  <c r="I73" i="28"/>
  <c r="J73" i="28" s="1"/>
  <c r="G73" i="28"/>
  <c r="H73" i="28" s="1"/>
  <c r="E73" i="28"/>
  <c r="F73" i="28" s="1"/>
  <c r="Q73" i="28"/>
  <c r="O73" i="28"/>
  <c r="G84" i="28"/>
  <c r="H84" i="28" s="1"/>
  <c r="E84" i="28"/>
  <c r="F84" i="28" s="1"/>
  <c r="I84" i="28"/>
  <c r="J84" i="28" s="1"/>
  <c r="Q84" i="28"/>
  <c r="O84" i="28"/>
  <c r="M84" i="28"/>
  <c r="K84" i="28"/>
  <c r="Q83" i="28"/>
  <c r="R83" i="28" s="1"/>
  <c r="O83" i="28"/>
  <c r="K83" i="28"/>
  <c r="M83" i="28"/>
  <c r="I83" i="28"/>
  <c r="J83" i="28" s="1"/>
  <c r="G83" i="28"/>
  <c r="H83" i="28" s="1"/>
  <c r="E83" i="28"/>
  <c r="F83" i="28" s="1"/>
  <c r="Q70" i="28"/>
  <c r="R70" i="28" s="1"/>
  <c r="E70" i="28"/>
  <c r="G78" i="28"/>
  <c r="E78" i="28"/>
  <c r="Q78" i="28"/>
  <c r="I78" i="28"/>
  <c r="O78" i="28"/>
  <c r="M78" i="28"/>
  <c r="K78" i="28"/>
  <c r="O72" i="28"/>
  <c r="M72" i="28"/>
  <c r="K72" i="28"/>
  <c r="Q72" i="28"/>
  <c r="I72" i="28"/>
  <c r="E72" i="28"/>
  <c r="G72" i="28"/>
  <c r="E71" i="28"/>
  <c r="Q71" i="28"/>
  <c r="O71" i="28"/>
  <c r="M71" i="28"/>
  <c r="K71" i="28"/>
  <c r="I71" i="28"/>
  <c r="G71" i="28"/>
  <c r="J88" i="28"/>
  <c r="N87" i="28"/>
  <c r="L87" i="28"/>
  <c r="J87" i="28"/>
  <c r="H87" i="28"/>
  <c r="F87" i="28"/>
  <c r="P87" i="28"/>
  <c r="R87" i="28"/>
  <c r="P68" i="28"/>
  <c r="R88" i="28"/>
  <c r="L93" i="28"/>
  <c r="J93" i="28"/>
  <c r="H93" i="28"/>
  <c r="F93" i="28"/>
  <c r="N93" i="28"/>
  <c r="R93" i="28"/>
  <c r="P93" i="28"/>
  <c r="O75" i="28"/>
  <c r="Q75" i="28"/>
  <c r="M75" i="28"/>
  <c r="K75" i="28"/>
  <c r="I75" i="28"/>
  <c r="G75" i="28"/>
  <c r="E75" i="28"/>
  <c r="R68" i="28"/>
  <c r="N34" i="28"/>
  <c r="N156" i="28" s="1"/>
  <c r="J34" i="28"/>
  <c r="J156" i="28" s="1"/>
  <c r="F34" i="28"/>
  <c r="F156" i="28" s="1"/>
  <c r="L34" i="28"/>
  <c r="L156" i="28" s="1"/>
  <c r="P34" i="28"/>
  <c r="P156" i="28" s="1"/>
  <c r="H34" i="28"/>
  <c r="H156" i="28" s="1"/>
  <c r="R34" i="28"/>
  <c r="R156" i="28" s="1"/>
  <c r="L96" i="27"/>
  <c r="L97" i="27" s="1"/>
  <c r="L103" i="27" s="1"/>
  <c r="N96" i="27"/>
  <c r="N97" i="27" s="1"/>
  <c r="N103" i="27" s="1"/>
  <c r="P96" i="27"/>
  <c r="L32" i="27"/>
  <c r="L88" i="27"/>
  <c r="P61" i="27"/>
  <c r="F97" i="27"/>
  <c r="F103" i="27" s="1"/>
  <c r="N67" i="27"/>
  <c r="L74" i="27"/>
  <c r="N61" i="27"/>
  <c r="N66" i="27"/>
  <c r="L67" i="27"/>
  <c r="H69" i="27"/>
  <c r="N72" i="27"/>
  <c r="F77" i="27"/>
  <c r="H71" i="27"/>
  <c r="L31" i="27"/>
  <c r="L61" i="27"/>
  <c r="H15" i="27"/>
  <c r="H70" i="27"/>
  <c r="J16" i="27"/>
  <c r="N68" i="27"/>
  <c r="N88" i="27"/>
  <c r="F69" i="27"/>
  <c r="H67" i="27"/>
  <c r="N70" i="27"/>
  <c r="N83" i="27"/>
  <c r="H74" i="27"/>
  <c r="N78" i="27"/>
  <c r="N85" i="27"/>
  <c r="F89" i="27"/>
  <c r="H77" i="27"/>
  <c r="L87" i="27"/>
  <c r="H89" i="27"/>
  <c r="N74" i="27"/>
  <c r="N87" i="27"/>
  <c r="J9" i="27"/>
  <c r="J15" i="27"/>
  <c r="H66" i="27"/>
  <c r="N69" i="27"/>
  <c r="N82" i="27"/>
  <c r="H16" i="27"/>
  <c r="R61" i="27"/>
  <c r="H73" i="27"/>
  <c r="N77" i="27"/>
  <c r="N89" i="27"/>
  <c r="H68" i="27"/>
  <c r="N71" i="27"/>
  <c r="F75" i="27"/>
  <c r="H81" i="27"/>
  <c r="N84" i="27"/>
  <c r="L73" i="27"/>
  <c r="H75" i="27"/>
  <c r="N79" i="27"/>
  <c r="N73" i="27"/>
  <c r="N81" i="27"/>
  <c r="N10" i="27"/>
  <c r="H9" i="27"/>
  <c r="P10" i="27"/>
  <c r="P13" i="27"/>
  <c r="P16" i="27"/>
  <c r="P23" i="27"/>
  <c r="P26" i="27"/>
  <c r="P29" i="27"/>
  <c r="P85" i="27"/>
  <c r="H10" i="27"/>
  <c r="H23" i="27"/>
  <c r="N24" i="27"/>
  <c r="P14" i="27"/>
  <c r="P27" i="27"/>
  <c r="P30" i="27"/>
  <c r="P12" i="27"/>
  <c r="P25" i="27"/>
  <c r="H13" i="27"/>
  <c r="J97" i="27"/>
  <c r="J103" i="27" s="1"/>
  <c r="R97" i="27"/>
  <c r="R103" i="27" s="1"/>
  <c r="H97" i="27"/>
  <c r="H103" i="27" s="1"/>
  <c r="L77" i="27"/>
  <c r="L89" i="27"/>
  <c r="L78" i="27"/>
  <c r="L90" i="27"/>
  <c r="F67" i="27"/>
  <c r="L79" i="27"/>
  <c r="F68" i="27"/>
  <c r="F81" i="27"/>
  <c r="F70" i="27"/>
  <c r="L68" i="27"/>
  <c r="L81" i="27"/>
  <c r="L69" i="27"/>
  <c r="L82" i="27"/>
  <c r="F71" i="27"/>
  <c r="L71" i="27"/>
  <c r="L84" i="27"/>
  <c r="F73" i="27"/>
  <c r="F66" i="27"/>
  <c r="L70" i="27"/>
  <c r="L83" i="27"/>
  <c r="L66" i="27"/>
  <c r="L72" i="27"/>
  <c r="L85" i="27"/>
  <c r="F74" i="27"/>
  <c r="P74" i="27"/>
  <c r="P87" i="27"/>
  <c r="P73" i="27"/>
  <c r="J77" i="27"/>
  <c r="J89" i="27"/>
  <c r="J66" i="27"/>
  <c r="P88" i="27"/>
  <c r="P77" i="27"/>
  <c r="P89" i="27"/>
  <c r="J67" i="27"/>
  <c r="P90" i="27"/>
  <c r="J81" i="27"/>
  <c r="J68" i="27"/>
  <c r="P66" i="27"/>
  <c r="R90" i="27"/>
  <c r="P79" i="27"/>
  <c r="J69" i="27"/>
  <c r="P78" i="27"/>
  <c r="P67" i="27"/>
  <c r="J70" i="27"/>
  <c r="P68" i="27"/>
  <c r="P81" i="27"/>
  <c r="J71" i="27"/>
  <c r="P69" i="27"/>
  <c r="P82" i="27"/>
  <c r="P70" i="27"/>
  <c r="P83" i="27"/>
  <c r="J73" i="27"/>
  <c r="P84" i="27"/>
  <c r="P71" i="27"/>
  <c r="J74" i="27"/>
  <c r="P72" i="27"/>
  <c r="J75" i="27"/>
  <c r="F10" i="27"/>
  <c r="L27" i="27"/>
  <c r="H11" i="27"/>
  <c r="L21" i="27"/>
  <c r="L24" i="27"/>
  <c r="J23" i="27"/>
  <c r="P21" i="27"/>
  <c r="J11" i="27"/>
  <c r="J17" i="27"/>
  <c r="F9" i="27"/>
  <c r="L30" i="27"/>
  <c r="H17" i="27"/>
  <c r="P11" i="27"/>
  <c r="F15" i="27"/>
  <c r="H12" i="27"/>
  <c r="H19" i="27"/>
  <c r="H31" i="27"/>
  <c r="L9" i="27"/>
  <c r="L12" i="27"/>
  <c r="L15" i="27"/>
  <c r="L19" i="27"/>
  <c r="L25" i="27"/>
  <c r="F11" i="27"/>
  <c r="F12" i="27"/>
  <c r="L11" i="27"/>
  <c r="F13" i="27"/>
  <c r="P8" i="27"/>
  <c r="P24" i="27"/>
  <c r="F16" i="27"/>
  <c r="F17" i="27"/>
  <c r="J12" i="27"/>
  <c r="J19" i="27"/>
  <c r="J31" i="27"/>
  <c r="N9" i="27"/>
  <c r="N12" i="27"/>
  <c r="P20" i="27"/>
  <c r="L14" i="27"/>
  <c r="F31" i="27"/>
  <c r="P15" i="27"/>
  <c r="P31" i="27"/>
  <c r="P19" i="27"/>
  <c r="F23" i="27"/>
  <c r="L8" i="27"/>
  <c r="J10" i="27"/>
  <c r="F19" i="27"/>
  <c r="N32" i="27"/>
  <c r="P9" i="27"/>
  <c r="J13" i="27"/>
  <c r="P32" i="27"/>
  <c r="L10" i="27"/>
  <c r="L13" i="27"/>
  <c r="L16" i="27"/>
  <c r="L20" i="27"/>
  <c r="L23" i="27"/>
  <c r="L26" i="27"/>
  <c r="L29" i="27"/>
  <c r="R32" i="27"/>
  <c r="J8" i="27"/>
  <c r="H8" i="27"/>
  <c r="F8" i="27"/>
  <c r="N21" i="27"/>
  <c r="N8" i="27" l="1"/>
  <c r="N29" i="27"/>
  <c r="N14" i="27"/>
  <c r="N31" i="27"/>
  <c r="N26" i="27"/>
  <c r="N11" i="27"/>
  <c r="N25" i="27"/>
  <c r="N23" i="27"/>
  <c r="N20" i="27"/>
  <c r="N19" i="27"/>
  <c r="N30" i="27"/>
  <c r="N16" i="27"/>
  <c r="N15" i="27"/>
  <c r="N27" i="27"/>
  <c r="N13" i="27"/>
  <c r="N90" i="27"/>
  <c r="N91" i="27" s="1"/>
  <c r="N102" i="27" s="1"/>
  <c r="N76" i="27"/>
  <c r="F137" i="28"/>
  <c r="L137" i="28"/>
  <c r="J148" i="28"/>
  <c r="N151" i="28"/>
  <c r="L128" i="28"/>
  <c r="N128" i="28"/>
  <c r="P137" i="28"/>
  <c r="R137" i="28"/>
  <c r="L148" i="28"/>
  <c r="F100" i="28"/>
  <c r="L140" i="28"/>
  <c r="N148" i="28"/>
  <c r="N140" i="28"/>
  <c r="P148" i="28"/>
  <c r="P140" i="28"/>
  <c r="N137" i="28"/>
  <c r="H137" i="28"/>
  <c r="R128" i="28"/>
  <c r="H148" i="28"/>
  <c r="N75" i="28"/>
  <c r="R84" i="28"/>
  <c r="R64" i="28"/>
  <c r="R157" i="28" s="1"/>
  <c r="H99" i="28"/>
  <c r="J99" i="28"/>
  <c r="J64" i="28"/>
  <c r="J157" i="28" s="1"/>
  <c r="L101" i="28"/>
  <c r="L120" i="28"/>
  <c r="J75" i="28"/>
  <c r="F71" i="28"/>
  <c r="P104" i="28"/>
  <c r="J101" i="28"/>
  <c r="P99" i="28"/>
  <c r="P75" i="28"/>
  <c r="N72" i="28"/>
  <c r="P101" i="28"/>
  <c r="N114" i="28"/>
  <c r="H100" i="28"/>
  <c r="L74" i="28"/>
  <c r="L99" i="28"/>
  <c r="R73" i="28"/>
  <c r="N85" i="28"/>
  <c r="H71" i="28"/>
  <c r="H101" i="28"/>
  <c r="N99" i="28"/>
  <c r="R105" i="28"/>
  <c r="R120" i="28"/>
  <c r="H64" i="28"/>
  <c r="H157" i="28" s="1"/>
  <c r="L92" i="28"/>
  <c r="F102" i="28"/>
  <c r="R115" i="28"/>
  <c r="R108" i="28"/>
  <c r="N69" i="28"/>
  <c r="H102" i="28"/>
  <c r="N103" i="28"/>
  <c r="J102" i="28"/>
  <c r="L103" i="28"/>
  <c r="N116" i="28"/>
  <c r="P120" i="28"/>
  <c r="P116" i="28"/>
  <c r="R111" i="28"/>
  <c r="P102" i="28"/>
  <c r="P103" i="28"/>
  <c r="L71" i="28"/>
  <c r="N102" i="28"/>
  <c r="H69" i="28"/>
  <c r="R71" i="28"/>
  <c r="J69" i="28"/>
  <c r="R103" i="28"/>
  <c r="L104" i="28"/>
  <c r="L108" i="28"/>
  <c r="L115" i="28"/>
  <c r="N82" i="28"/>
  <c r="P115" i="28"/>
  <c r="N104" i="28"/>
  <c r="J71" i="28"/>
  <c r="P73" i="28"/>
  <c r="R85" i="28"/>
  <c r="R74" i="28"/>
  <c r="N86" i="28"/>
  <c r="R101" i="28"/>
  <c r="L114" i="28"/>
  <c r="N115" i="28"/>
  <c r="K134" i="28"/>
  <c r="I134" i="28"/>
  <c r="J134" i="28" s="1"/>
  <c r="G134" i="28"/>
  <c r="H134" i="28" s="1"/>
  <c r="E134" i="28"/>
  <c r="F134" i="28" s="1"/>
  <c r="Q134" i="28"/>
  <c r="M134" i="28"/>
  <c r="O134" i="28"/>
  <c r="I112" i="28"/>
  <c r="G112" i="28"/>
  <c r="Q112" i="28"/>
  <c r="O112" i="28"/>
  <c r="B142" i="28"/>
  <c r="M112" i="28"/>
  <c r="K112" i="28"/>
  <c r="E112" i="28"/>
  <c r="J108" i="28"/>
  <c r="N73" i="28"/>
  <c r="L79" i="28"/>
  <c r="G135" i="28"/>
  <c r="M135" i="28"/>
  <c r="E135" i="28"/>
  <c r="Q135" i="28"/>
  <c r="R135" i="28" s="1"/>
  <c r="K135" i="28"/>
  <c r="I135" i="28"/>
  <c r="O135" i="28"/>
  <c r="N108" i="28"/>
  <c r="N71" i="28"/>
  <c r="N79" i="28"/>
  <c r="P86" i="28"/>
  <c r="P114" i="28"/>
  <c r="P108" i="28"/>
  <c r="P79" i="28"/>
  <c r="L113" i="28"/>
  <c r="Q144" i="28"/>
  <c r="R144" i="28" s="1"/>
  <c r="O144" i="28"/>
  <c r="P144" i="28" s="1"/>
  <c r="M144" i="28"/>
  <c r="N144" i="28" s="1"/>
  <c r="K144" i="28"/>
  <c r="L144" i="28" s="1"/>
  <c r="I144" i="28"/>
  <c r="J144" i="28" s="1"/>
  <c r="G144" i="28"/>
  <c r="H144" i="28" s="1"/>
  <c r="E144" i="28"/>
  <c r="F144" i="28" s="1"/>
  <c r="G150" i="28"/>
  <c r="H150" i="28" s="1"/>
  <c r="E150" i="28"/>
  <c r="F150" i="28" s="1"/>
  <c r="Q150" i="28"/>
  <c r="R150" i="28" s="1"/>
  <c r="O150" i="28"/>
  <c r="M150" i="28"/>
  <c r="I150" i="28"/>
  <c r="J150" i="28" s="1"/>
  <c r="K150" i="28"/>
  <c r="F70" i="28"/>
  <c r="L84" i="28"/>
  <c r="P90" i="28"/>
  <c r="L85" i="28"/>
  <c r="P74" i="28"/>
  <c r="K132" i="28"/>
  <c r="I132" i="28"/>
  <c r="G132" i="28"/>
  <c r="E132" i="28"/>
  <c r="Q132" i="28"/>
  <c r="R132" i="28" s="1"/>
  <c r="M132" i="28"/>
  <c r="O132" i="28"/>
  <c r="N113" i="28"/>
  <c r="M129" i="28"/>
  <c r="E129" i="28"/>
  <c r="Q129" i="28"/>
  <c r="I129" i="28"/>
  <c r="O129" i="28"/>
  <c r="G129" i="28"/>
  <c r="K129" i="28"/>
  <c r="K139" i="28"/>
  <c r="M139" i="28"/>
  <c r="G139" i="28"/>
  <c r="E139" i="28"/>
  <c r="Q139" i="28"/>
  <c r="I139" i="28"/>
  <c r="O139" i="28"/>
  <c r="P92" i="28"/>
  <c r="P113" i="28"/>
  <c r="Q145" i="28"/>
  <c r="I145" i="28"/>
  <c r="J145" i="28" s="1"/>
  <c r="M145" i="28"/>
  <c r="G145" i="28"/>
  <c r="H145" i="28" s="1"/>
  <c r="E145" i="28"/>
  <c r="F145" i="28" s="1"/>
  <c r="K145" i="28"/>
  <c r="O145" i="28"/>
  <c r="P145" i="28" s="1"/>
  <c r="P83" i="28"/>
  <c r="H75" i="28"/>
  <c r="R78" i="28"/>
  <c r="P84" i="28"/>
  <c r="J82" i="28"/>
  <c r="F69" i="28"/>
  <c r="P85" i="28"/>
  <c r="O131" i="28"/>
  <c r="P131" i="28" s="1"/>
  <c r="I131" i="28"/>
  <c r="M131" i="28"/>
  <c r="G131" i="28"/>
  <c r="K131" i="28"/>
  <c r="L131" i="28" s="1"/>
  <c r="E131" i="28"/>
  <c r="Q131" i="28"/>
  <c r="L102" i="28"/>
  <c r="J100" i="28"/>
  <c r="L116" i="28"/>
  <c r="N120" i="28"/>
  <c r="R69" i="28"/>
  <c r="R92" i="28"/>
  <c r="O143" i="28"/>
  <c r="G143" i="28"/>
  <c r="H143" i="28" s="1"/>
  <c r="K143" i="28"/>
  <c r="E143" i="28"/>
  <c r="F143" i="28" s="1"/>
  <c r="Q143" i="28"/>
  <c r="R143" i="28" s="1"/>
  <c r="I143" i="28"/>
  <c r="J143" i="28" s="1"/>
  <c r="M143" i="28"/>
  <c r="R109" i="28"/>
  <c r="M141" i="28"/>
  <c r="N141" i="28" s="1"/>
  <c r="Q141" i="28"/>
  <c r="I141" i="28"/>
  <c r="J141" i="28" s="1"/>
  <c r="O141" i="28"/>
  <c r="P141" i="28" s="1"/>
  <c r="G141" i="28"/>
  <c r="H141" i="28" s="1"/>
  <c r="K141" i="28"/>
  <c r="L141" i="28" s="1"/>
  <c r="E141" i="28"/>
  <c r="F141" i="28" s="1"/>
  <c r="Q138" i="28"/>
  <c r="O138" i="28"/>
  <c r="M138" i="28"/>
  <c r="K138" i="28"/>
  <c r="L138" i="28" s="1"/>
  <c r="I138" i="28"/>
  <c r="G138" i="28"/>
  <c r="H138" i="28" s="1"/>
  <c r="E138" i="28"/>
  <c r="I130" i="28"/>
  <c r="G130" i="28"/>
  <c r="E130" i="28"/>
  <c r="Q130" i="28"/>
  <c r="R130" i="28" s="1"/>
  <c r="O130" i="28"/>
  <c r="P130" i="28" s="1"/>
  <c r="K130" i="28"/>
  <c r="L130" i="28" s="1"/>
  <c r="M130" i="28"/>
  <c r="N130" i="28" s="1"/>
  <c r="G122" i="28"/>
  <c r="H122" i="28" s="1"/>
  <c r="Q122" i="28"/>
  <c r="O122" i="28"/>
  <c r="B152" i="28"/>
  <c r="M122" i="28"/>
  <c r="K122" i="28"/>
  <c r="I122" i="28"/>
  <c r="J122" i="28" s="1"/>
  <c r="E122" i="28"/>
  <c r="F122" i="28" s="1"/>
  <c r="F108" i="28"/>
  <c r="L75" i="28"/>
  <c r="L83" i="28"/>
  <c r="F79" i="28"/>
  <c r="N92" i="28"/>
  <c r="N101" i="28"/>
  <c r="R102" i="28"/>
  <c r="Q133" i="28"/>
  <c r="K133" i="28"/>
  <c r="O133" i="28"/>
  <c r="E133" i="28"/>
  <c r="F133" i="28" s="1"/>
  <c r="I133" i="28"/>
  <c r="J133" i="28" s="1"/>
  <c r="M133" i="28"/>
  <c r="G133" i="28"/>
  <c r="H133" i="28" s="1"/>
  <c r="Q146" i="28"/>
  <c r="O146" i="28"/>
  <c r="M146" i="28"/>
  <c r="K146" i="28"/>
  <c r="I146" i="28"/>
  <c r="J146" i="28" s="1"/>
  <c r="G146" i="28"/>
  <c r="H146" i="28" s="1"/>
  <c r="E146" i="28"/>
  <c r="F146" i="28" s="1"/>
  <c r="H108" i="28"/>
  <c r="F75" i="28"/>
  <c r="P71" i="28"/>
  <c r="L78" i="28"/>
  <c r="L69" i="28"/>
  <c r="L73" i="28"/>
  <c r="N78" i="28"/>
  <c r="R72" i="28"/>
  <c r="P78" i="28"/>
  <c r="P69" i="28"/>
  <c r="H79" i="28"/>
  <c r="H72" i="28"/>
  <c r="J78" i="28"/>
  <c r="N83" i="28"/>
  <c r="R90" i="28"/>
  <c r="R79" i="28"/>
  <c r="R81" i="28"/>
  <c r="F72" i="28"/>
  <c r="R75" i="28"/>
  <c r="J72" i="28"/>
  <c r="F78" i="28"/>
  <c r="N84" i="28"/>
  <c r="P82" i="28"/>
  <c r="L82" i="28"/>
  <c r="J79" i="28"/>
  <c r="L86" i="28"/>
  <c r="R82" i="28"/>
  <c r="L72" i="28"/>
  <c r="H78" i="28"/>
  <c r="L90" i="28"/>
  <c r="R86" i="28"/>
  <c r="J70" i="28"/>
  <c r="H70" i="28"/>
  <c r="F82" i="28"/>
  <c r="P72" i="28"/>
  <c r="N90" i="28"/>
  <c r="N74" i="28"/>
  <c r="F64" i="28"/>
  <c r="F157" i="28" s="1"/>
  <c r="L64" i="28"/>
  <c r="L157" i="28" s="1"/>
  <c r="P64" i="28"/>
  <c r="P157" i="28" s="1"/>
  <c r="N64" i="28"/>
  <c r="N157" i="28" s="1"/>
  <c r="P97" i="27"/>
  <c r="P103" i="27" s="1"/>
  <c r="F91" i="27"/>
  <c r="F102" i="27" s="1"/>
  <c r="L91" i="27"/>
  <c r="L102" i="27" s="1"/>
  <c r="J91" i="27"/>
  <c r="J102" i="27" s="1"/>
  <c r="P91" i="27"/>
  <c r="P102" i="27" s="1"/>
  <c r="H91" i="27"/>
  <c r="J33" i="27"/>
  <c r="J100" i="27" s="1"/>
  <c r="H33" i="27"/>
  <c r="H100" i="27" s="1"/>
  <c r="L33" i="27"/>
  <c r="L100" i="27" s="1"/>
  <c r="F33" i="27"/>
  <c r="F100" i="27" s="1"/>
  <c r="P33" i="27"/>
  <c r="P100" i="27" s="1"/>
  <c r="N33" i="27" l="1"/>
  <c r="N100" i="27" s="1"/>
  <c r="R131" i="28"/>
  <c r="R145" i="28"/>
  <c r="J135" i="28"/>
  <c r="L135" i="28"/>
  <c r="N139" i="28"/>
  <c r="L139" i="28"/>
  <c r="F135" i="28"/>
  <c r="P139" i="28"/>
  <c r="N135" i="28"/>
  <c r="P134" i="28"/>
  <c r="L134" i="28"/>
  <c r="N134" i="28"/>
  <c r="P135" i="28"/>
  <c r="H135" i="28"/>
  <c r="R141" i="28"/>
  <c r="L143" i="28"/>
  <c r="J139" i="28"/>
  <c r="F139" i="28"/>
  <c r="P146" i="28"/>
  <c r="R146" i="28"/>
  <c r="J138" i="28"/>
  <c r="N143" i="28"/>
  <c r="P143" i="28"/>
  <c r="F131" i="28"/>
  <c r="H139" i="28"/>
  <c r="R129" i="28"/>
  <c r="L145" i="28"/>
  <c r="R133" i="28"/>
  <c r="H130" i="28"/>
  <c r="N138" i="28"/>
  <c r="H131" i="28"/>
  <c r="H132" i="28"/>
  <c r="F132" i="28"/>
  <c r="L129" i="28"/>
  <c r="N129" i="28"/>
  <c r="J132" i="28"/>
  <c r="L150" i="28"/>
  <c r="L133" i="28"/>
  <c r="F130" i="28"/>
  <c r="F129" i="28"/>
  <c r="N133" i="28"/>
  <c r="J130" i="28"/>
  <c r="P138" i="28"/>
  <c r="R138" i="28"/>
  <c r="N131" i="28"/>
  <c r="N145" i="28"/>
  <c r="H129" i="28"/>
  <c r="L132" i="28"/>
  <c r="J131" i="28"/>
  <c r="P129" i="28"/>
  <c r="P132" i="28"/>
  <c r="N150" i="28"/>
  <c r="R134" i="28"/>
  <c r="L146" i="28"/>
  <c r="N146" i="28"/>
  <c r="P133" i="28"/>
  <c r="F138" i="28"/>
  <c r="R139" i="28"/>
  <c r="J129" i="28"/>
  <c r="N132" i="28"/>
  <c r="P150" i="28"/>
  <c r="L112" i="28"/>
  <c r="N112" i="28"/>
  <c r="J112" i="28"/>
  <c r="J124" i="28" s="1"/>
  <c r="J159" i="28" s="1"/>
  <c r="H112" i="28"/>
  <c r="H124" i="28" s="1"/>
  <c r="H159" i="28" s="1"/>
  <c r="R122" i="28"/>
  <c r="N122" i="28"/>
  <c r="L122" i="28"/>
  <c r="P122" i="28"/>
  <c r="Q142" i="28"/>
  <c r="O142" i="28"/>
  <c r="M142" i="28"/>
  <c r="K142" i="28"/>
  <c r="I142" i="28"/>
  <c r="G142" i="28"/>
  <c r="E142" i="28"/>
  <c r="P112" i="28"/>
  <c r="N94" i="28"/>
  <c r="N158" i="28" s="1"/>
  <c r="R112" i="28"/>
  <c r="R124" i="28" s="1"/>
  <c r="R159" i="28" s="1"/>
  <c r="F112" i="28"/>
  <c r="F124" i="28" s="1"/>
  <c r="F159" i="28" s="1"/>
  <c r="I152" i="28"/>
  <c r="J152" i="28" s="1"/>
  <c r="G152" i="28"/>
  <c r="H152" i="28" s="1"/>
  <c r="E152" i="28"/>
  <c r="F152" i="28" s="1"/>
  <c r="Q152" i="28"/>
  <c r="O152" i="28"/>
  <c r="P152" i="28" s="1"/>
  <c r="K152" i="28"/>
  <c r="M152" i="28"/>
  <c r="N152" i="28" s="1"/>
  <c r="R94" i="28"/>
  <c r="R158" i="28" s="1"/>
  <c r="F94" i="28"/>
  <c r="F158" i="28" s="1"/>
  <c r="P94" i="28"/>
  <c r="P158" i="28" s="1"/>
  <c r="H94" i="28"/>
  <c r="H158" i="28" s="1"/>
  <c r="J94" i="28"/>
  <c r="J158" i="28" s="1"/>
  <c r="L94" i="28"/>
  <c r="L158" i="28" s="1"/>
  <c r="H102" i="27"/>
  <c r="H142" i="28" l="1"/>
  <c r="H154" i="28" s="1"/>
  <c r="H160" i="28" s="1"/>
  <c r="H161" i="28" s="1"/>
  <c r="H162" i="28" s="1"/>
  <c r="J142" i="28"/>
  <c r="J154" i="28" s="1"/>
  <c r="J160" i="28" s="1"/>
  <c r="J161" i="28" s="1"/>
  <c r="J162" i="28" s="1"/>
  <c r="N142" i="28"/>
  <c r="R152" i="28"/>
  <c r="P142" i="28"/>
  <c r="R142" i="28"/>
  <c r="F142" i="28"/>
  <c r="F154" i="28" s="1"/>
  <c r="F160" i="28" s="1"/>
  <c r="F161" i="28" s="1"/>
  <c r="F162" i="28" s="1"/>
  <c r="L152" i="28"/>
  <c r="L142" i="28"/>
  <c r="L124" i="28"/>
  <c r="L159" i="28" s="1"/>
  <c r="N124" i="28"/>
  <c r="N159" i="28" s="1"/>
  <c r="P124" i="28"/>
  <c r="P159" i="28" s="1"/>
  <c r="L154" i="28" l="1"/>
  <c r="L160" i="28" s="1"/>
  <c r="L161" i="28" s="1"/>
  <c r="L162" i="28" s="1"/>
  <c r="P154" i="28"/>
  <c r="P160" i="28" s="1"/>
  <c r="P161" i="28" s="1"/>
  <c r="P162" i="28" s="1"/>
  <c r="R154" i="28"/>
  <c r="R160" i="28" s="1"/>
  <c r="R161" i="28" s="1"/>
  <c r="R162" i="28" s="1"/>
  <c r="N154" i="28"/>
  <c r="N160" i="28" s="1"/>
  <c r="N161" i="28" s="1"/>
  <c r="N162" i="28" s="1"/>
  <c r="R57" i="27"/>
  <c r="R14" i="27"/>
  <c r="R9" i="27"/>
  <c r="R10" i="27"/>
  <c r="R19" i="27"/>
  <c r="R25" i="27"/>
  <c r="R26" i="27"/>
  <c r="R27" i="27"/>
  <c r="S7" i="21"/>
  <c r="T7" i="21"/>
  <c r="U7" i="21"/>
  <c r="V7" i="21"/>
  <c r="W7" i="21"/>
  <c r="X7" i="21"/>
  <c r="Y7" i="21"/>
  <c r="Z7" i="21"/>
  <c r="S8" i="21"/>
  <c r="T8" i="21"/>
  <c r="U8" i="21"/>
  <c r="V8" i="21"/>
  <c r="W8" i="21"/>
  <c r="X8" i="21"/>
  <c r="Y8" i="21"/>
  <c r="Z8" i="21"/>
  <c r="S9" i="21"/>
  <c r="T9" i="21"/>
  <c r="U9" i="21"/>
  <c r="V9" i="21"/>
  <c r="W9" i="21"/>
  <c r="X9" i="21"/>
  <c r="Y9" i="21"/>
  <c r="Z9" i="21"/>
  <c r="S10" i="21"/>
  <c r="T10" i="21"/>
  <c r="U10" i="21"/>
  <c r="V10" i="21"/>
  <c r="W10" i="21"/>
  <c r="X10" i="21"/>
  <c r="Y10" i="21"/>
  <c r="Z10" i="21"/>
  <c r="S11" i="21"/>
  <c r="T11" i="21"/>
  <c r="U11" i="21"/>
  <c r="V11" i="21"/>
  <c r="W11" i="21"/>
  <c r="X11" i="21"/>
  <c r="Y11" i="21"/>
  <c r="Z11" i="21"/>
  <c r="S12" i="21"/>
  <c r="T12" i="21"/>
  <c r="U12" i="21"/>
  <c r="V12" i="21"/>
  <c r="W12" i="21"/>
  <c r="X12" i="21"/>
  <c r="Y12" i="21"/>
  <c r="Z12" i="21"/>
  <c r="S13" i="21"/>
  <c r="T13" i="21"/>
  <c r="U13" i="21"/>
  <c r="V13" i="21"/>
  <c r="W13" i="21"/>
  <c r="X13" i="21"/>
  <c r="Y13" i="21"/>
  <c r="Z13" i="21"/>
  <c r="S14" i="21"/>
  <c r="T14" i="21"/>
  <c r="U14" i="21"/>
  <c r="V14" i="21"/>
  <c r="W14" i="21"/>
  <c r="X14" i="21"/>
  <c r="Y14" i="21"/>
  <c r="Z14" i="21"/>
  <c r="S15" i="21"/>
  <c r="T15" i="21"/>
  <c r="U15" i="21"/>
  <c r="V15" i="21"/>
  <c r="W15" i="21"/>
  <c r="X15" i="21"/>
  <c r="Y15" i="21"/>
  <c r="Z15" i="21"/>
  <c r="S16" i="21"/>
  <c r="T16" i="21"/>
  <c r="U16" i="21"/>
  <c r="V16" i="21"/>
  <c r="W16" i="21"/>
  <c r="X16" i="21"/>
  <c r="Y16" i="21"/>
  <c r="Z16" i="21"/>
  <c r="S17" i="21"/>
  <c r="T17" i="21"/>
  <c r="U17" i="21"/>
  <c r="V17" i="21"/>
  <c r="W17" i="21"/>
  <c r="X17" i="21"/>
  <c r="Y17" i="21"/>
  <c r="Z17" i="21"/>
  <c r="S18" i="21"/>
  <c r="T18" i="21"/>
  <c r="U18" i="21"/>
  <c r="V18" i="21"/>
  <c r="W18" i="21"/>
  <c r="X18" i="21"/>
  <c r="Y18" i="21"/>
  <c r="Z18" i="21"/>
  <c r="S19" i="21"/>
  <c r="T19" i="21"/>
  <c r="U19" i="21"/>
  <c r="V19" i="21"/>
  <c r="W19" i="21"/>
  <c r="X19" i="21"/>
  <c r="Y19" i="21"/>
  <c r="Z19" i="21"/>
  <c r="S20" i="21"/>
  <c r="T20" i="21"/>
  <c r="U20" i="21"/>
  <c r="V20" i="21"/>
  <c r="W20" i="21"/>
  <c r="X20" i="21"/>
  <c r="Y20" i="21"/>
  <c r="Z20" i="21"/>
  <c r="S21" i="21"/>
  <c r="T21" i="21"/>
  <c r="U21" i="21"/>
  <c r="V21" i="21"/>
  <c r="W21" i="21"/>
  <c r="X21" i="21"/>
  <c r="Y21" i="21"/>
  <c r="Z21" i="21"/>
  <c r="S22" i="21"/>
  <c r="T22" i="21"/>
  <c r="U22" i="21"/>
  <c r="V22" i="21"/>
  <c r="W22" i="21"/>
  <c r="X22" i="21"/>
  <c r="Y22" i="21"/>
  <c r="Z22" i="21"/>
  <c r="S23" i="21"/>
  <c r="T23" i="21"/>
  <c r="U23" i="21"/>
  <c r="V23" i="21"/>
  <c r="W23" i="21"/>
  <c r="X23" i="21"/>
  <c r="Y23" i="21"/>
  <c r="Z23" i="21"/>
  <c r="S24" i="21"/>
  <c r="T24" i="21"/>
  <c r="U24" i="21"/>
  <c r="V24" i="21"/>
  <c r="W24" i="21"/>
  <c r="X24" i="21"/>
  <c r="Y24" i="21"/>
  <c r="Z24" i="21"/>
  <c r="S25" i="21"/>
  <c r="T25" i="21"/>
  <c r="U25" i="21"/>
  <c r="V25" i="21"/>
  <c r="W25" i="21"/>
  <c r="X25" i="21"/>
  <c r="Y25" i="21"/>
  <c r="Z25" i="21"/>
  <c r="S26" i="21"/>
  <c r="T26" i="21"/>
  <c r="U26" i="21"/>
  <c r="V26" i="21"/>
  <c r="W26" i="21"/>
  <c r="X26" i="21"/>
  <c r="Y26" i="21"/>
  <c r="Z26" i="21"/>
  <c r="S27" i="21"/>
  <c r="T27" i="21"/>
  <c r="U27" i="21"/>
  <c r="V27" i="21"/>
  <c r="W27" i="21"/>
  <c r="X27" i="21"/>
  <c r="Y27" i="21"/>
  <c r="Z27" i="21"/>
  <c r="S28" i="21"/>
  <c r="T28" i="21"/>
  <c r="U28" i="21"/>
  <c r="V28" i="21"/>
  <c r="W28" i="21"/>
  <c r="X28" i="21"/>
  <c r="Y28" i="21"/>
  <c r="Z28" i="21"/>
  <c r="S29" i="21"/>
  <c r="T29" i="21"/>
  <c r="U29" i="21"/>
  <c r="V29" i="21"/>
  <c r="W29" i="21"/>
  <c r="X29" i="21"/>
  <c r="Y29" i="21"/>
  <c r="Z29" i="21"/>
  <c r="S30" i="21"/>
  <c r="T30" i="21"/>
  <c r="U30" i="21"/>
  <c r="V30" i="21"/>
  <c r="W30" i="21"/>
  <c r="X30" i="21"/>
  <c r="Y30" i="21"/>
  <c r="Z30" i="21"/>
  <c r="S31" i="21"/>
  <c r="T31" i="21"/>
  <c r="U31" i="21"/>
  <c r="V31" i="21"/>
  <c r="W31" i="21"/>
  <c r="X31" i="21"/>
  <c r="Y31" i="21"/>
  <c r="Z31" i="21"/>
  <c r="S32" i="21"/>
  <c r="T32" i="21"/>
  <c r="U32" i="21"/>
  <c r="V32" i="21"/>
  <c r="W32" i="21"/>
  <c r="X32" i="21"/>
  <c r="Y32" i="21"/>
  <c r="Z32" i="21"/>
  <c r="S33" i="21"/>
  <c r="T33" i="21"/>
  <c r="U33" i="21"/>
  <c r="V33" i="21"/>
  <c r="W33" i="21"/>
  <c r="X33" i="21"/>
  <c r="Y33" i="21"/>
  <c r="Z33" i="21"/>
  <c r="S34" i="21"/>
  <c r="T34" i="21"/>
  <c r="U34" i="21"/>
  <c r="V34" i="21"/>
  <c r="W34" i="21"/>
  <c r="X34" i="21"/>
  <c r="Y34" i="21"/>
  <c r="Z34" i="21"/>
  <c r="S35" i="21"/>
  <c r="T35" i="21"/>
  <c r="U35" i="21"/>
  <c r="V35" i="21"/>
  <c r="W35" i="21"/>
  <c r="X35" i="21"/>
  <c r="Y35" i="21"/>
  <c r="Z35" i="21"/>
  <c r="Z6" i="21"/>
  <c r="Y6" i="21"/>
  <c r="X6" i="21"/>
  <c r="W6" i="21"/>
  <c r="V6" i="21"/>
  <c r="U6" i="21"/>
  <c r="T6" i="21"/>
  <c r="S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30" i="21"/>
  <c r="R31" i="21"/>
  <c r="R33" i="21"/>
  <c r="R35" i="21"/>
  <c r="R6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R52" i="27" l="1"/>
  <c r="P53" i="27"/>
  <c r="N53" i="27"/>
  <c r="L53" i="27"/>
  <c r="R47" i="27"/>
  <c r="R16" i="27"/>
  <c r="R30" i="27"/>
  <c r="R28" i="27"/>
  <c r="R20" i="27"/>
  <c r="R68" i="27"/>
  <c r="R43" i="27"/>
  <c r="R13" i="27"/>
  <c r="R29" i="27"/>
  <c r="R21" i="27"/>
  <c r="R22" i="27"/>
  <c r="R23" i="27"/>
  <c r="R39" i="27"/>
  <c r="L47" i="27" l="1"/>
  <c r="P47" i="27"/>
  <c r="N47" i="27"/>
  <c r="L44" i="27"/>
  <c r="H44" i="27"/>
  <c r="J44" i="27"/>
  <c r="F44" i="27"/>
  <c r="P44" i="27"/>
  <c r="N44" i="27"/>
  <c r="P60" i="27"/>
  <c r="F60" i="27"/>
  <c r="H60" i="27"/>
  <c r="J60" i="27"/>
  <c r="L60" i="27"/>
  <c r="N60" i="27"/>
  <c r="R8" i="27"/>
  <c r="R15" i="27"/>
  <c r="R12" i="27"/>
  <c r="R11" i="27"/>
  <c r="R70" i="27"/>
  <c r="R79" i="27"/>
  <c r="R72" i="27"/>
  <c r="R87" i="27"/>
  <c r="R81" i="27"/>
  <c r="R66" i="27"/>
  <c r="R67" i="27"/>
  <c r="R71" i="27"/>
  <c r="R83" i="27"/>
  <c r="R77" i="27"/>
  <c r="R73" i="27"/>
  <c r="R88" i="27"/>
  <c r="R84" i="27"/>
  <c r="R85" i="27"/>
  <c r="R78" i="27"/>
  <c r="R69" i="27"/>
  <c r="R86" i="27"/>
  <c r="R74" i="27"/>
  <c r="R80" i="27"/>
  <c r="R48" i="27"/>
  <c r="R37" i="27"/>
  <c r="R56" i="27"/>
  <c r="R50" i="27"/>
  <c r="R40" i="27"/>
  <c r="R38" i="27"/>
  <c r="R44" i="27"/>
  <c r="R58" i="27"/>
  <c r="R55" i="27"/>
  <c r="R42" i="27"/>
  <c r="R45" i="27"/>
  <c r="R54" i="27"/>
  <c r="R49" i="27"/>
  <c r="R41" i="27"/>
  <c r="R59" i="27"/>
  <c r="R51" i="27"/>
  <c r="N54" i="27" l="1"/>
  <c r="L54" i="27"/>
  <c r="P54" i="27"/>
  <c r="P56" i="27"/>
  <c r="L56" i="27"/>
  <c r="N56" i="27"/>
  <c r="F52" i="27"/>
  <c r="J52" i="27"/>
  <c r="P52" i="27"/>
  <c r="L52" i="27"/>
  <c r="N52" i="27"/>
  <c r="H52" i="27"/>
  <c r="N59" i="27"/>
  <c r="P59" i="27"/>
  <c r="L59" i="27"/>
  <c r="N41" i="27"/>
  <c r="L41" i="27"/>
  <c r="F41" i="27"/>
  <c r="J41" i="27"/>
  <c r="P41" i="27"/>
  <c r="H41" i="27"/>
  <c r="N50" i="27"/>
  <c r="L50" i="27"/>
  <c r="P50" i="27"/>
  <c r="L58" i="27"/>
  <c r="P58" i="27"/>
  <c r="N58" i="27"/>
  <c r="L55" i="27"/>
  <c r="N55" i="27"/>
  <c r="P55" i="27"/>
  <c r="H45" i="27"/>
  <c r="L45" i="27"/>
  <c r="N45" i="27"/>
  <c r="F45" i="27"/>
  <c r="P45" i="27"/>
  <c r="J45" i="27"/>
  <c r="N49" i="27"/>
  <c r="L49" i="27"/>
  <c r="P49" i="27"/>
  <c r="H38" i="27"/>
  <c r="F38" i="27"/>
  <c r="P38" i="27"/>
  <c r="J38" i="27"/>
  <c r="L38" i="27"/>
  <c r="N38" i="27"/>
  <c r="N37" i="27"/>
  <c r="L37" i="27"/>
  <c r="H37" i="27"/>
  <c r="P37" i="27"/>
  <c r="J37" i="27"/>
  <c r="F37" i="27"/>
  <c r="L48" i="27"/>
  <c r="J48" i="27"/>
  <c r="H48" i="27"/>
  <c r="P48" i="27"/>
  <c r="F48" i="27"/>
  <c r="N48" i="27"/>
  <c r="L43" i="27"/>
  <c r="N43" i="27"/>
  <c r="P43" i="27"/>
  <c r="J46" i="27"/>
  <c r="H46" i="27"/>
  <c r="F46" i="27"/>
  <c r="P40" i="27"/>
  <c r="N40" i="27"/>
  <c r="H40" i="27"/>
  <c r="J40" i="27"/>
  <c r="F40" i="27"/>
  <c r="L40" i="27"/>
  <c r="P39" i="27"/>
  <c r="L39" i="27"/>
  <c r="N39" i="27"/>
  <c r="H39" i="27"/>
  <c r="F39" i="27"/>
  <c r="J39" i="27"/>
  <c r="P42" i="27"/>
  <c r="H42" i="27"/>
  <c r="L42" i="27"/>
  <c r="F42" i="27"/>
  <c r="N42" i="27"/>
  <c r="J42" i="27"/>
  <c r="R33" i="27"/>
  <c r="R100" i="27" s="1"/>
  <c r="R91" i="27"/>
  <c r="R102" i="27" s="1"/>
  <c r="R62" i="27"/>
  <c r="R101" i="27" s="1"/>
  <c r="L62" i="27" l="1"/>
  <c r="L104" i="27" s="1"/>
  <c r="L105" i="27" s="1"/>
  <c r="F62" i="27"/>
  <c r="F101" i="27" s="1"/>
  <c r="J62" i="27"/>
  <c r="J101" i="27" s="1"/>
  <c r="N62" i="27"/>
  <c r="N101" i="27" s="1"/>
  <c r="P62" i="27"/>
  <c r="P101" i="27" s="1"/>
  <c r="H62" i="27"/>
  <c r="H101" i="27" s="1"/>
  <c r="R104" i="27"/>
  <c r="R105" i="27" s="1"/>
  <c r="N104" i="27" l="1"/>
  <c r="N105" i="27" s="1"/>
  <c r="J104" i="27"/>
  <c r="J105" i="27" s="1"/>
  <c r="L101" i="27"/>
  <c r="F104" i="27"/>
  <c r="F105" i="27" s="1"/>
  <c r="H104" i="27"/>
  <c r="H105" i="27" s="1"/>
  <c r="P104" i="27"/>
  <c r="P105" i="27" s="1"/>
</calcChain>
</file>

<file path=xl/sharedStrings.xml><?xml version="1.0" encoding="utf-8"?>
<sst xmlns="http://schemas.openxmlformats.org/spreadsheetml/2006/main" count="1906" uniqueCount="619">
  <si>
    <t>Methanol</t>
  </si>
  <si>
    <t>Toluene</t>
  </si>
  <si>
    <t>Acetonitrile</t>
  </si>
  <si>
    <t>75-05-8</t>
  </si>
  <si>
    <t>67-56-1</t>
  </si>
  <si>
    <t>108-88-3</t>
  </si>
  <si>
    <t>Formaldehyde</t>
  </si>
  <si>
    <t>IPA</t>
  </si>
  <si>
    <t>Benzene</t>
  </si>
  <si>
    <t>Acetaldehyde</t>
  </si>
  <si>
    <t>Acrolein</t>
  </si>
  <si>
    <t>Pollutant</t>
  </si>
  <si>
    <t>Naphthalene</t>
  </si>
  <si>
    <t>Ethyl benzene</t>
  </si>
  <si>
    <t>Hexane</t>
  </si>
  <si>
    <t>lb/yr</t>
  </si>
  <si>
    <t>75-09-2</t>
  </si>
  <si>
    <t>71-43-2</t>
  </si>
  <si>
    <t>1,3-Butadiene</t>
  </si>
  <si>
    <t>106-99-0</t>
  </si>
  <si>
    <t>Cadmium and compounds</t>
  </si>
  <si>
    <t>7440-43-9</t>
  </si>
  <si>
    <t>50-00-0</t>
  </si>
  <si>
    <t>Arsenic and compounds</t>
  </si>
  <si>
    <t>7440-38-2</t>
  </si>
  <si>
    <t>Lead and compounds</t>
  </si>
  <si>
    <t>7439-92-1</t>
  </si>
  <si>
    <t>91-20-3</t>
  </si>
  <si>
    <t>50-32-8</t>
  </si>
  <si>
    <t>75-07-0</t>
  </si>
  <si>
    <t>107-02-8</t>
  </si>
  <si>
    <t>7664-41-7</t>
  </si>
  <si>
    <t>Copper and compounds</t>
  </si>
  <si>
    <t>7440-50-8</t>
  </si>
  <si>
    <t>100-41-4</t>
  </si>
  <si>
    <t>110-54-3</t>
  </si>
  <si>
    <t>Hydrochloric acid</t>
  </si>
  <si>
    <t>7647-01-0</t>
  </si>
  <si>
    <t>Manganese and compounds</t>
  </si>
  <si>
    <t>7439-96-5</t>
  </si>
  <si>
    <t>Mercury and compounds</t>
  </si>
  <si>
    <t>7439-97-6</t>
  </si>
  <si>
    <t>Selenium and compounds</t>
  </si>
  <si>
    <t>7782-49-2</t>
  </si>
  <si>
    <t>Xylene (mixture), including m-xylene, o-xylene, p-xylene</t>
  </si>
  <si>
    <t>1330-20-7</t>
  </si>
  <si>
    <t>Ammonia</t>
  </si>
  <si>
    <t>Chromium VI, chromate and dichromate particulate</t>
  </si>
  <si>
    <t>Nickel compounds, insoluble</t>
  </si>
  <si>
    <t>Ethylene glycol</t>
  </si>
  <si>
    <t>Polycyclic aromatic hydrocarbons (PAHs)</t>
  </si>
  <si>
    <t>RBC</t>
  </si>
  <si>
    <t>TEU ID</t>
  </si>
  <si>
    <t>Emission Unit or Activity Description</t>
  </si>
  <si>
    <t>Emission Point ID</t>
  </si>
  <si>
    <t>Closest Residential Exposure (meters)</t>
  </si>
  <si>
    <t>Dispersion Factor
annual</t>
  </si>
  <si>
    <t>Risk</t>
  </si>
  <si>
    <t>lb/day</t>
  </si>
  <si>
    <t>340-245-8050 Table</t>
  </si>
  <si>
    <r>
      <rPr>
        <b/>
        <sz val="12"/>
        <rFont val="Times New Roman"/>
        <family val="1"/>
      </rPr>
      <t>Risk-Based Concentrations</t>
    </r>
  </si>
  <si>
    <r>
      <rPr>
        <b/>
        <sz val="16"/>
        <rFont val="Arial"/>
        <family val="2"/>
      </rPr>
      <t xml:space="preserve">OAR 340-245-8050 Table (11-2018)
</t>
    </r>
    <r>
      <rPr>
        <b/>
        <sz val="14"/>
        <rFont val="Arial"/>
        <family val="2"/>
      </rPr>
      <t>Risk-Based Concentrations</t>
    </r>
  </si>
  <si>
    <r>
      <rPr>
        <b/>
        <sz val="8"/>
        <color rgb="FFFFFFFF"/>
        <rFont val="Arial"/>
        <family val="2"/>
      </rPr>
      <t>Residential Chronic</t>
    </r>
  </si>
  <si>
    <r>
      <rPr>
        <b/>
        <sz val="8"/>
        <color rgb="FFFFFFFF"/>
        <rFont val="Arial"/>
        <family val="2"/>
      </rPr>
      <t>Non-Residential Chronic</t>
    </r>
  </si>
  <si>
    <r>
      <rPr>
        <b/>
        <sz val="8"/>
        <color rgb="FFFFFFFF"/>
        <rFont val="Arial"/>
        <family val="2"/>
      </rPr>
      <t>Acute</t>
    </r>
  </si>
  <si>
    <r>
      <rPr>
        <b/>
        <sz val="8"/>
        <color rgb="FFFFFFFF"/>
        <rFont val="Arial"/>
        <family val="2"/>
      </rPr>
      <t>Cancer RBC</t>
    </r>
  </si>
  <si>
    <r>
      <rPr>
        <b/>
        <sz val="8"/>
        <color rgb="FFFFFFFF"/>
        <rFont val="Arial"/>
        <family val="2"/>
      </rPr>
      <t>Non- cancer RBC</t>
    </r>
  </si>
  <si>
    <r>
      <rPr>
        <b/>
        <sz val="8"/>
        <color rgb="FFFFFFFF"/>
        <rFont val="Arial"/>
        <family val="2"/>
      </rPr>
      <t>Child Cancer RBC</t>
    </r>
  </si>
  <si>
    <r>
      <rPr>
        <b/>
        <sz val="8"/>
        <color rgb="FFFFFFFF"/>
        <rFont val="Arial"/>
        <family val="2"/>
      </rPr>
      <t>Child Non- cancer RBC</t>
    </r>
  </si>
  <si>
    <r>
      <rPr>
        <b/>
        <sz val="8"/>
        <color rgb="FFFFFFFF"/>
        <rFont val="Arial"/>
        <family val="2"/>
      </rPr>
      <t>Worker Cancer RBC</t>
    </r>
  </si>
  <si>
    <r>
      <rPr>
        <b/>
        <sz val="8"/>
        <color rgb="FFFFFFFF"/>
        <rFont val="Arial"/>
        <family val="2"/>
      </rPr>
      <t>Worker Non- cancer RBC</t>
    </r>
  </si>
  <si>
    <r>
      <rPr>
        <b/>
        <sz val="8"/>
        <color rgb="FFFFFFFF"/>
        <rFont val="Arial"/>
        <family val="2"/>
      </rPr>
      <t>CAS#</t>
    </r>
  </si>
  <si>
    <r>
      <rPr>
        <b/>
        <sz val="8"/>
        <color rgb="FFFFFFFF"/>
        <rFont val="Arial"/>
        <family val="2"/>
      </rPr>
      <t>Chemical</t>
    </r>
  </si>
  <si>
    <t>107-21-1</t>
  </si>
  <si>
    <t>60-35-5</t>
  </si>
  <si>
    <t>Acetamide</t>
  </si>
  <si>
    <t>107-98-2</t>
  </si>
  <si>
    <t>67-64-1</t>
  </si>
  <si>
    <t>Acetone</t>
  </si>
  <si>
    <t>108-95-2</t>
  </si>
  <si>
    <t>111-76-2</t>
  </si>
  <si>
    <t>79-06-1</t>
  </si>
  <si>
    <t>Acrylamide</t>
  </si>
  <si>
    <t>g</t>
  </si>
  <si>
    <t/>
  </si>
  <si>
    <t>79-10-7</t>
  </si>
  <si>
    <t>Acrylic acid</t>
  </si>
  <si>
    <t>112-34-5</t>
  </si>
  <si>
    <t>107-13-1</t>
  </si>
  <si>
    <t>Acrylonitrile</t>
  </si>
  <si>
    <t>121-44-8</t>
  </si>
  <si>
    <t>309-00-2</t>
  </si>
  <si>
    <t>Aldrin</t>
  </si>
  <si>
    <t>107-05-1</t>
  </si>
  <si>
    <t>Allyl chloride</t>
  </si>
  <si>
    <t>34590-94-8</t>
  </si>
  <si>
    <t>7429-90-5</t>
  </si>
  <si>
    <t>Aluminum and compounds</t>
  </si>
  <si>
    <t>l</t>
  </si>
  <si>
    <t>62-53-3</t>
  </si>
  <si>
    <t>Aniline</t>
  </si>
  <si>
    <t>67-63-0</t>
  </si>
  <si>
    <t>7440-36-0</t>
  </si>
  <si>
    <t>Antimony and compounds</t>
  </si>
  <si>
    <t>140-57-8</t>
  </si>
  <si>
    <t>Aramite</t>
  </si>
  <si>
    <t>71-36-3</t>
  </si>
  <si>
    <t>7664-38-2</t>
  </si>
  <si>
    <t>7784-42-1</t>
  </si>
  <si>
    <t>Arsine</t>
  </si>
  <si>
    <t>78-92-2</t>
  </si>
  <si>
    <t>1332-21-4</t>
  </si>
  <si>
    <t>Asbestos</t>
  </si>
  <si>
    <t>i</t>
  </si>
  <si>
    <t>80-05-7</t>
  </si>
  <si>
    <t>103-33-3</t>
  </si>
  <si>
    <t>Azobenzene</t>
  </si>
  <si>
    <t>92-87-5</t>
  </si>
  <si>
    <t>Benzidine (and its salts)</t>
  </si>
  <si>
    <t>100-44-7</t>
  </si>
  <si>
    <t>Benzyl chloride</t>
  </si>
  <si>
    <t>7440-41-7</t>
  </si>
  <si>
    <t>Beryllium and compounds</t>
  </si>
  <si>
    <t>111-44-4</t>
  </si>
  <si>
    <t>Bis(2-chloroethyl) ether (DCEE)</t>
  </si>
  <si>
    <t>542-88-1</t>
  </si>
  <si>
    <t>Bis(chloromethyl) ether</t>
  </si>
  <si>
    <t>117-81-7</t>
  </si>
  <si>
    <t>Bis(2-ethylhexyl) phthalate (DEHP)</t>
  </si>
  <si>
    <t>c</t>
  </si>
  <si>
    <t>75-25-2</t>
  </si>
  <si>
    <t>Bromoform</t>
  </si>
  <si>
    <t>74-83-9</t>
  </si>
  <si>
    <t>Bromomethane (Methyl bromide)</t>
  </si>
  <si>
    <t>106-94-5</t>
  </si>
  <si>
    <t>1-Bromopropane (n-propyl bromide)</t>
  </si>
  <si>
    <t>78-93-3</t>
  </si>
  <si>
    <t>2-Butanone (Methyl ethyl ketone)</t>
  </si>
  <si>
    <t>sec-Butyl alcohol</t>
  </si>
  <si>
    <t>c, l</t>
  </si>
  <si>
    <t>105-60-2</t>
  </si>
  <si>
    <t>Caprolactam</t>
  </si>
  <si>
    <t>75-15-0</t>
  </si>
  <si>
    <t>Carbon disulfide</t>
  </si>
  <si>
    <t>56-23-5</t>
  </si>
  <si>
    <t>Carbon tetrachloride</t>
  </si>
  <si>
    <t>463-58-1</t>
  </si>
  <si>
    <t>Carbonyl sulfide</t>
  </si>
  <si>
    <t>57-74-9</t>
  </si>
  <si>
    <t>Chlordane</t>
  </si>
  <si>
    <t>108171-26-2</t>
  </si>
  <si>
    <t>Chlorinated paraffins</t>
  </si>
  <si>
    <t>j</t>
  </si>
  <si>
    <t>7782-50-5</t>
  </si>
  <si>
    <t>Chlorine</t>
  </si>
  <si>
    <t>10049-04-4</t>
  </si>
  <si>
    <t>Chlorine dioxide</t>
  </si>
  <si>
    <t>532-27-4</t>
  </si>
  <si>
    <t>2-Chloroacetophenone</t>
  </si>
  <si>
    <t>108-90-7</t>
  </si>
  <si>
    <t>Chlorobenzene</t>
  </si>
  <si>
    <t>75-68-3</t>
  </si>
  <si>
    <t>1-Chloro-1,1-difluoroethane</t>
  </si>
  <si>
    <t>75-45-6</t>
  </si>
  <si>
    <t>Chlorodifluoromethane (Freon 22)</t>
  </si>
  <si>
    <t>75-00-3</t>
  </si>
  <si>
    <t>Chloroethane (Ethyl chloride)</t>
  </si>
  <si>
    <t>67-66-3</t>
  </si>
  <si>
    <t>Chloroform</t>
  </si>
  <si>
    <t>74-87-3</t>
  </si>
  <si>
    <t>Chloromethane (Methyl chloride)</t>
  </si>
  <si>
    <t>95-83-0</t>
  </si>
  <si>
    <t>4-Chloro-o-phenylenediamine</t>
  </si>
  <si>
    <t>76-06-2</t>
  </si>
  <si>
    <t>Chloropicrin</t>
  </si>
  <si>
    <t>126-99-8</t>
  </si>
  <si>
    <t>Chloroprene</t>
  </si>
  <si>
    <t>95-69-2</t>
  </si>
  <si>
    <t>p-Chloro-o-toluidine</t>
  </si>
  <si>
    <t>18540-29-9</t>
  </si>
  <si>
    <t>c, d</t>
  </si>
  <si>
    <t>Chromium VI, chromic acid aerosol mist</t>
  </si>
  <si>
    <t>7440-48-4</t>
  </si>
  <si>
    <t>Cobalt and compounds</t>
  </si>
  <si>
    <t>COKE_OVEN</t>
  </si>
  <si>
    <t>Coke Oven Emissions</t>
  </si>
  <si>
    <t>120-71-8</t>
  </si>
  <si>
    <t>p-Cresidine</t>
  </si>
  <si>
    <t>1319-77-3</t>
  </si>
  <si>
    <t>Cresols (mixture), including m-cresol, o-cresol, p-cresol</t>
  </si>
  <si>
    <t>135-20-6</t>
  </si>
  <si>
    <t>Cupferron</t>
  </si>
  <si>
    <t>74-90-8</t>
  </si>
  <si>
    <t>Cyanide, Hydrogen</t>
  </si>
  <si>
    <t>110-82-7</t>
  </si>
  <si>
    <t>Cyclohexane</t>
  </si>
  <si>
    <t>50-29-3</t>
  </si>
  <si>
    <t>DDT</t>
  </si>
  <si>
    <t>e</t>
  </si>
  <si>
    <t>615-05-4</t>
  </si>
  <si>
    <t>2,4-Diaminoanisole</t>
  </si>
  <si>
    <t>95-80-7</t>
  </si>
  <si>
    <t>2,4-Diaminotoluene (2,4-Toluene diamine)</t>
  </si>
  <si>
    <t>333-41-5</t>
  </si>
  <si>
    <t>Diazinon</t>
  </si>
  <si>
    <t>96-12-8</t>
  </si>
  <si>
    <t>1,2-Dibromo-3-chloropropane (DBCP)</t>
  </si>
  <si>
    <t>106-46-7</t>
  </si>
  <si>
    <t>p-Dichlorobenzene (1,4-Dichlorobenzene)</t>
  </si>
  <si>
    <t>91-94-1</t>
  </si>
  <si>
    <t>3,3'-Dichlorobenzidine</t>
  </si>
  <si>
    <t>75-34-3</t>
  </si>
  <si>
    <t>1,1-Dichloroethane (Ethylidene dichloride)</t>
  </si>
  <si>
    <t>156-60-5</t>
  </si>
  <si>
    <t>trans-1,2-dichloroethene</t>
  </si>
  <si>
    <t>Dichloromethane (Methylene chloride)</t>
  </si>
  <si>
    <t>78-87-5</t>
  </si>
  <si>
    <t>1,2-Dichloropropane (Propylene dichloride)</t>
  </si>
  <si>
    <t>542-75-6</t>
  </si>
  <si>
    <t>1,3-Dichloropropene</t>
  </si>
  <si>
    <t>62-73-7</t>
  </si>
  <si>
    <t>Dichlorovos (DDVP)</t>
  </si>
  <si>
    <t>60-57-1</t>
  </si>
  <si>
    <t>Dieldrin</t>
  </si>
  <si>
    <t>DPM</t>
  </si>
  <si>
    <t>Diesel Particulate Matter</t>
  </si>
  <si>
    <t>111-42-2</t>
  </si>
  <si>
    <t>Diethanolamine</t>
  </si>
  <si>
    <t>Diethylene glycol monobutyl ether</t>
  </si>
  <si>
    <t>111-90-0</t>
  </si>
  <si>
    <t>Diethylene glycol monoethyl ether</t>
  </si>
  <si>
    <t>75-37-6</t>
  </si>
  <si>
    <t>1,1-Difluoroethane</t>
  </si>
  <si>
    <t>60-11-7</t>
  </si>
  <si>
    <t>4-Dimethylaminoazobenzene</t>
  </si>
  <si>
    <t>68-12-2</t>
  </si>
  <si>
    <t>Dimethyl formamide</t>
  </si>
  <si>
    <t>57-14-7</t>
  </si>
  <si>
    <t>1,1-Dimethylhydrazine</t>
  </si>
  <si>
    <t>121-14-2</t>
  </si>
  <si>
    <t>2,4-Dinitrotoluene</t>
  </si>
  <si>
    <t>123-91-1</t>
  </si>
  <si>
    <t>1,4-Dioxane</t>
  </si>
  <si>
    <t>122-66-7</t>
  </si>
  <si>
    <t>1,2-Diphenylhydrazine (Hydrazobenzene)</t>
  </si>
  <si>
    <t>1937-37-7</t>
  </si>
  <si>
    <t>Direct Black 38</t>
  </si>
  <si>
    <t>2602-46-2</t>
  </si>
  <si>
    <t>Direct Blue 6</t>
  </si>
  <si>
    <t>16071-86-6</t>
  </si>
  <si>
    <t>Direct Brown 95 (technical grade)</t>
  </si>
  <si>
    <t>298-04-4</t>
  </si>
  <si>
    <t>Disulfoton</t>
  </si>
  <si>
    <t>106-89-8</t>
  </si>
  <si>
    <t>Epichlorohydrin</t>
  </si>
  <si>
    <t>106-88-7</t>
  </si>
  <si>
    <t>1,2-Epoxybutane</t>
  </si>
  <si>
    <t>140-88-5</t>
  </si>
  <si>
    <t>Ethyl acrylate</t>
  </si>
  <si>
    <t>106-93-4</t>
  </si>
  <si>
    <t>Ethylene dibromide (EDB, 1,2-Dibromoethane)</t>
  </si>
  <si>
    <t>107-06-2</t>
  </si>
  <si>
    <t>Ethylene dichloride (EDC, 1,2-Dichloroethane)</t>
  </si>
  <si>
    <t>Ethylene glycol monobutyl ether</t>
  </si>
  <si>
    <t>110-80-5</t>
  </si>
  <si>
    <t>Ethylene glycol monoethyl ether</t>
  </si>
  <si>
    <t>111-15-9</t>
  </si>
  <si>
    <t>Ethylene glycol monoethyl ether acetate</t>
  </si>
  <si>
    <t>109-86-4</t>
  </si>
  <si>
    <t>Ethylene glycol monomethyl ether</t>
  </si>
  <si>
    <t>110-49-6</t>
  </si>
  <si>
    <t>Ethylene glycol monomethyl ether acetate</t>
  </si>
  <si>
    <t>75-21-8</t>
  </si>
  <si>
    <t>Ethylene oxide</t>
  </si>
  <si>
    <t>96-45-7</t>
  </si>
  <si>
    <t>Ethylene thiourea</t>
  </si>
  <si>
    <t>Fluorides</t>
  </si>
  <si>
    <t>7782-41-4</t>
  </si>
  <si>
    <t>Fluorine gas</t>
  </si>
  <si>
    <t>111-30-8</t>
  </si>
  <si>
    <t>Glutaraldehyde</t>
  </si>
  <si>
    <t>76-44-8</t>
  </si>
  <si>
    <t>Heptachlor</t>
  </si>
  <si>
    <t>1024-57-3</t>
  </si>
  <si>
    <t>Heptachlor epoxide</t>
  </si>
  <si>
    <t>118-74-1</t>
  </si>
  <si>
    <t>Hexachlorobenzene</t>
  </si>
  <si>
    <t>87-68-3</t>
  </si>
  <si>
    <t>Hexachlorobutadiene</t>
  </si>
  <si>
    <t>608-73-1</t>
  </si>
  <si>
    <t>Hexachlorocyclohexanes (mixture) including but not limited to:</t>
  </si>
  <si>
    <t>319-84-6</t>
  </si>
  <si>
    <t>Hexachlorocyclohexane, alpha-</t>
  </si>
  <si>
    <t>319-85-7</t>
  </si>
  <si>
    <t>Hexachlorocyclohexane, beta-</t>
  </si>
  <si>
    <t>58-89-9</t>
  </si>
  <si>
    <t>Hexachlorocyclohexane, gamma- (Lindane)</t>
  </si>
  <si>
    <t>77-47-4</t>
  </si>
  <si>
    <t>Hexachlorocyclopentadiene</t>
  </si>
  <si>
    <t>67-72-1</t>
  </si>
  <si>
    <t>Hexachloroethane</t>
  </si>
  <si>
    <t>822-06-0</t>
  </si>
  <si>
    <t>Hexamethylene-1,6-diisocyanate</t>
  </si>
  <si>
    <t>302-01-2</t>
  </si>
  <si>
    <t>Hydrazine</t>
  </si>
  <si>
    <t>7664-39-3</t>
  </si>
  <si>
    <t>Hydrogen fluoride</t>
  </si>
  <si>
    <t>7783-06-4</t>
  </si>
  <si>
    <t>Hydrogen sulfide</t>
  </si>
  <si>
    <t>78-59-1</t>
  </si>
  <si>
    <t>Isophorone</t>
  </si>
  <si>
    <t>Isopropyl alcohol</t>
  </si>
  <si>
    <t>98-82-8</t>
  </si>
  <si>
    <t>Isopropylbenzene (Cumene)</t>
  </si>
  <si>
    <t>108-31-6</t>
  </si>
  <si>
    <t>Maleic anhydride</t>
  </si>
  <si>
    <t>101-14-4</t>
  </si>
  <si>
    <t>4,4'-Methylene bis(2-chloroaniline) (MOCA)</t>
  </si>
  <si>
    <t>101-77-9</t>
  </si>
  <si>
    <t>4,4'-Methylenedianiline (and its dichloride)</t>
  </si>
  <si>
    <t>101-68-8</t>
  </si>
  <si>
    <t>Methylene diphenyl diisocyanate (MDI)</t>
  </si>
  <si>
    <t>108-10-1</t>
  </si>
  <si>
    <t>Methyl isobutyl ketone (MIBK, Hexone)</t>
  </si>
  <si>
    <t>624-83-9</t>
  </si>
  <si>
    <t>Methyl isocyanate</t>
  </si>
  <si>
    <t>80-62-6</t>
  </si>
  <si>
    <t>Methyl methacrylate</t>
  </si>
  <si>
    <t>1634-04-4</t>
  </si>
  <si>
    <t>Methyl tert-butyl ether</t>
  </si>
  <si>
    <t>90-94-8</t>
  </si>
  <si>
    <t>Michler's ketone</t>
  </si>
  <si>
    <t>NI_I</t>
  </si>
  <si>
    <t>f</t>
  </si>
  <si>
    <t>NI_S</t>
  </si>
  <si>
    <t>Nickel compounds, soluble</t>
  </si>
  <si>
    <t>7697-37-2</t>
  </si>
  <si>
    <t>Nitric acid</t>
  </si>
  <si>
    <t>98-95-3</t>
  </si>
  <si>
    <t>Nitrobenzene</t>
  </si>
  <si>
    <t>79-46-9</t>
  </si>
  <si>
    <t>2-Nitropropane</t>
  </si>
  <si>
    <t>924-16-3</t>
  </si>
  <si>
    <t>N-Nitrosodi-n-butylamine</t>
  </si>
  <si>
    <t>55-18-5</t>
  </si>
  <si>
    <t>N-Nitrosodiethylamine</t>
  </si>
  <si>
    <t>62-75-9</t>
  </si>
  <si>
    <t>N-Nitrosodimethylamine</t>
  </si>
  <si>
    <t>86-30-6</t>
  </si>
  <si>
    <t>N-Nitrosodiphenylamine</t>
  </si>
  <si>
    <t>156-10-5</t>
  </si>
  <si>
    <t>p-Nitrosodiphenylamine</t>
  </si>
  <si>
    <t>621-64-7</t>
  </si>
  <si>
    <t>N-Nitrosodi-n-propylamine</t>
  </si>
  <si>
    <t>10595-95-6</t>
  </si>
  <si>
    <t>N-Nitrosomethylethylamine</t>
  </si>
  <si>
    <t>59-89-2</t>
  </si>
  <si>
    <t>N-Nitrosomorpholine</t>
  </si>
  <si>
    <t>100-75-4</t>
  </si>
  <si>
    <t>N-Nitrosopiperidine</t>
  </si>
  <si>
    <t>930-55-2</t>
  </si>
  <si>
    <t>N-Nitrosopyrrolidine</t>
  </si>
  <si>
    <t>8014-95-7</t>
  </si>
  <si>
    <t>Oleum</t>
  </si>
  <si>
    <t>56-38-2</t>
  </si>
  <si>
    <t>Parathion</t>
  </si>
  <si>
    <t>87-86-5</t>
  </si>
  <si>
    <t>Pentachlorophenol</t>
  </si>
  <si>
    <t>Phenol</t>
  </si>
  <si>
    <t>75-44-5</t>
  </si>
  <si>
    <t>Phosgene</t>
  </si>
  <si>
    <t>7803-51-2</t>
  </si>
  <si>
    <t>Phosphine</t>
  </si>
  <si>
    <t>Phosphoric acid</t>
  </si>
  <si>
    <t>12185-10-3</t>
  </si>
  <si>
    <t>Phosphorus, white</t>
  </si>
  <si>
    <t>85-44-9</t>
  </si>
  <si>
    <t>Phthalic anhydride</t>
  </si>
  <si>
    <t>PBDE</t>
  </si>
  <si>
    <t>Polybrominated diphenyl ethers (PBDEs)</t>
  </si>
  <si>
    <t>h</t>
  </si>
  <si>
    <t>1336-36-3</t>
  </si>
  <si>
    <t>Polychlorinated biphenyls (PCBs)</t>
  </si>
  <si>
    <t>PCB_TEQ</t>
  </si>
  <si>
    <t>Polychlorinated biphenyls (PCBs) TEQ</t>
  </si>
  <si>
    <t>32598-13-3</t>
  </si>
  <si>
    <t>PCB 77 [3,3',4,4'-tetrachlorobiphenyl]</t>
  </si>
  <si>
    <t>70362-50-4</t>
  </si>
  <si>
    <t>PCB 81 [3,4,4',5-tetrachlorobiphenyl]</t>
  </si>
  <si>
    <t>32598-14-4</t>
  </si>
  <si>
    <t>PCB 105 [2,3,3',4,4'-pentachlorobiphenyl]</t>
  </si>
  <si>
    <t>74472-37-0</t>
  </si>
  <si>
    <t>PCB 114 [2,3,4,4',5-pentachlorobiphenyl]</t>
  </si>
  <si>
    <t>31508-00-6</t>
  </si>
  <si>
    <t>PCB 118 [2,3',4,4',5-pentachlorobiphenyl]</t>
  </si>
  <si>
    <t>65510-44-3</t>
  </si>
  <si>
    <t>PCB 123 [2,3',4,4',5'-pentachlorobiphenyl]</t>
  </si>
  <si>
    <t>57465-28-8</t>
  </si>
  <si>
    <t>PCB 126 [3,3',4,4',5-pentachlorobiphenyl]</t>
  </si>
  <si>
    <t>38380-08-4</t>
  </si>
  <si>
    <t>PCB 156 [2,3,3',4,4',5-hexachlorobiphenyl]</t>
  </si>
  <si>
    <t>69782-90-7</t>
  </si>
  <si>
    <t>PCB 157 [2,3,3',4,4',5'-hexachlorobiphenyl]</t>
  </si>
  <si>
    <t>52663-72-6</t>
  </si>
  <si>
    <t>PCB 167 [2,3',4,4',5,5'-hexachlorobiphenyl]</t>
  </si>
  <si>
    <t>32774-16-6</t>
  </si>
  <si>
    <t>PCB 169 [3,3',4,4',5,5'-hexachlorobiphenyl]</t>
  </si>
  <si>
    <t>39635-31-9</t>
  </si>
  <si>
    <t>PCB 189 [2,3,3',4,4',5,5'-heptachlorobiphenyl]</t>
  </si>
  <si>
    <t>PCDD_TEQ</t>
  </si>
  <si>
    <t>Polychlorinated dibenzo-p-dioxins (PCDDs) &amp; dibenzofurans (PCDFs) TEQ</t>
  </si>
  <si>
    <t>1746-01-6</t>
  </si>
  <si>
    <t>2,3,7,8-Tetrachlorodibenzo-p-dioxin (TCDD)</t>
  </si>
  <si>
    <t>40321-76-4</t>
  </si>
  <si>
    <t>1,2,3,7,8-Pentachlorodibenzo-p-dioxin (PeCDD)</t>
  </si>
  <si>
    <t>39227-28-6</t>
  </si>
  <si>
    <t>1,2,3,4,7,8-Hexachlorodibenzo-p-dioxin (HxCDD)</t>
  </si>
  <si>
    <t>57653-85-7</t>
  </si>
  <si>
    <t>1,2,3,6,7,8-Hexachlorodibenzo-p-dioxin (HxCDD)</t>
  </si>
  <si>
    <t>19408-74-3</t>
  </si>
  <si>
    <t>1,2,3,7,8,9-Hexachlorodibenzo-p-dioxin (HxCDD)</t>
  </si>
  <si>
    <t>35822-46-9</t>
  </si>
  <si>
    <t>1,2,3,4,6,7,8-Heptachlorodibenzo-p-dioxin (HpCDD)</t>
  </si>
  <si>
    <t>3268-87-9</t>
  </si>
  <si>
    <t>Octachlorodibenzo-p-dioxin (OCDD)</t>
  </si>
  <si>
    <t>51207-31-9</t>
  </si>
  <si>
    <t>2,3,7,8-Tetrachlorodibenzofuran (TcDF)</t>
  </si>
  <si>
    <t>57117-41-6</t>
  </si>
  <si>
    <t>1,2,3,7,8-Pentachlorodibenzofuran (PeCDF)</t>
  </si>
  <si>
    <t>57117-31-4</t>
  </si>
  <si>
    <t>2,3,4,7,8-Pentachlorodibenzofuran (PeCDF)</t>
  </si>
  <si>
    <t>70648-26-9</t>
  </si>
  <si>
    <t>1,2,3,4,7,8-Hexachlorodibenzofuran (HxCDF)</t>
  </si>
  <si>
    <t>57117-44-9</t>
  </si>
  <si>
    <t>1,2,3,6,7,8-Hexachlorodibenzofuran (HxCDF)</t>
  </si>
  <si>
    <t>72918-21-9</t>
  </si>
  <si>
    <t>1,2,3,7,8,9-Hexachlorodibenzofuran (HxCDF)</t>
  </si>
  <si>
    <t>60851-34-5</t>
  </si>
  <si>
    <t>2,3,4,6,7,8-Hexachlorodibenzofuran  (HxCDF)</t>
  </si>
  <si>
    <t>67562-39-4</t>
  </si>
  <si>
    <t>1,2,3,4,6,7,8-Heptachlorodibenzofuran (HpCDF)</t>
  </si>
  <si>
    <t>55673-89-7</t>
  </si>
  <si>
    <t>1,2,3,4,7,8,9-Heptachlorodibenzofuran (HpCDF)</t>
  </si>
  <si>
    <t>39001-02-0</t>
  </si>
  <si>
    <t>Octachlorodibenzofuran (OCDF)</t>
  </si>
  <si>
    <t>PAH</t>
  </si>
  <si>
    <t>c, g</t>
  </si>
  <si>
    <t>191-26-4</t>
  </si>
  <si>
    <t>Anthanthrene</t>
  </si>
  <si>
    <t>56-55-3</t>
  </si>
  <si>
    <t>Benz[a]anthracene</t>
  </si>
  <si>
    <t>Benzo[a]pyrene</t>
  </si>
  <si>
    <t>205-99-2</t>
  </si>
  <si>
    <t>Benzo[b]fluoranthene</t>
  </si>
  <si>
    <t>205-12-9</t>
  </si>
  <si>
    <t>Benzo[c]fluorene</t>
  </si>
  <si>
    <t>191-24-2</t>
  </si>
  <si>
    <t>Benzo[g,h,i]perylene</t>
  </si>
  <si>
    <t>205-82-3</t>
  </si>
  <si>
    <t>Benzo[j]fluoranthene</t>
  </si>
  <si>
    <t>207-08-9</t>
  </si>
  <si>
    <t>Benzo[k]fluoranthene</t>
  </si>
  <si>
    <t>218-01-9</t>
  </si>
  <si>
    <t>Chrysene</t>
  </si>
  <si>
    <t>27208-37-3</t>
  </si>
  <si>
    <t>Cyclopenta[c,d]pyrene</t>
  </si>
  <si>
    <t>53-70-3</t>
  </si>
  <si>
    <t>Dibenz[a,h]anthracene</t>
  </si>
  <si>
    <t>192-65-4</t>
  </si>
  <si>
    <t>Dibenzo[a,e]pyrene</t>
  </si>
  <si>
    <t>189-64-0</t>
  </si>
  <si>
    <t>Dibenzo[a,h]pyrene</t>
  </si>
  <si>
    <t>189-55-9</t>
  </si>
  <si>
    <t>Dibenzo[a,i]pyrene</t>
  </si>
  <si>
    <t>191-30-0</t>
  </si>
  <si>
    <t>Dibenzo[a,l]pyrene</t>
  </si>
  <si>
    <t>206-44-0</t>
  </si>
  <si>
    <t>Fluoranthene</t>
  </si>
  <si>
    <t>193-39-5</t>
  </si>
  <si>
    <t>Indeno[1,2,3-cd]pyrene</t>
  </si>
  <si>
    <t>3697-24-3</t>
  </si>
  <si>
    <t>5-Methylchrysene</t>
  </si>
  <si>
    <t>7496-02-8</t>
  </si>
  <si>
    <t>6-Nitrochrysene</t>
  </si>
  <si>
    <t>7758-01-2</t>
  </si>
  <si>
    <t>Potassium bromate</t>
  </si>
  <si>
    <t>1120-71-4</t>
  </si>
  <si>
    <t>1,3-Propane sultone</t>
  </si>
  <si>
    <t>123-38-6</t>
  </si>
  <si>
    <t>Propionaldehyde</t>
  </si>
  <si>
    <t>115-07-1</t>
  </si>
  <si>
    <t>Propylene</t>
  </si>
  <si>
    <t>6423-43-4</t>
  </si>
  <si>
    <t>Propylene glycol dinitrate</t>
  </si>
  <si>
    <t>Propylene glycol monomethyl ether</t>
  </si>
  <si>
    <t>75-56-9</t>
  </si>
  <si>
    <t>Propylene oxide</t>
  </si>
  <si>
    <t>RCF</t>
  </si>
  <si>
    <t>Refractory Ceramic Fibers</t>
  </si>
  <si>
    <t>7783-07-5</t>
  </si>
  <si>
    <t>Selenide, hydrogen</t>
  </si>
  <si>
    <t>7631-86-9</t>
  </si>
  <si>
    <t>Silica, crystalline (respirable)</t>
  </si>
  <si>
    <t>1310-73-2</t>
  </si>
  <si>
    <t>Sodium hydroxide</t>
  </si>
  <si>
    <t>100-42-5</t>
  </si>
  <si>
    <t>Styrene</t>
  </si>
  <si>
    <t>7664-93-9</t>
  </si>
  <si>
    <t>Sulfuric acid</t>
  </si>
  <si>
    <t>505-60-2</t>
  </si>
  <si>
    <t>Sulfur Mustard</t>
  </si>
  <si>
    <t>7446-71-9</t>
  </si>
  <si>
    <t>Sulfur trioxide</t>
  </si>
  <si>
    <t>630-20-6</t>
  </si>
  <si>
    <t>1,1,1,2-Tetrachloroethane</t>
  </si>
  <si>
    <t>79-34-5</t>
  </si>
  <si>
    <t>1,1,2,2-Tetrachloroethane</t>
  </si>
  <si>
    <t>127-18-4</t>
  </si>
  <si>
    <t>Tetrachloroethene (Perchloroethylene)</t>
  </si>
  <si>
    <t>811-97-2</t>
  </si>
  <si>
    <t>1,1,1,2-Tetrafluoroethane</t>
  </si>
  <si>
    <t>62-55-5</t>
  </si>
  <si>
    <t>Thioacetamide</t>
  </si>
  <si>
    <t>7550-45-0</t>
  </si>
  <si>
    <t>Titanium tetrachloride</t>
  </si>
  <si>
    <t>26471-62-5</t>
  </si>
  <si>
    <t>Toluene diisocyanates (2,4- and 2,6-)</t>
  </si>
  <si>
    <t>8001-35-2</t>
  </si>
  <si>
    <t>Toxaphene (Polychlorinated camphenes)</t>
  </si>
  <si>
    <t>71-55-6</t>
  </si>
  <si>
    <t>1,1,1-Trichloroethane (Methyl chloroform)</t>
  </si>
  <si>
    <t>79-00-5</t>
  </si>
  <si>
    <t>1,1,2-Trichloroethane (Vinyl trichloride)</t>
  </si>
  <si>
    <t>79-01-6</t>
  </si>
  <si>
    <t>Trichloroethene (TCE, Trichloroethylene)</t>
  </si>
  <si>
    <t>88-06-2</t>
  </si>
  <si>
    <t>2,4,6-Trichlorophenol</t>
  </si>
  <si>
    <t>96-18-4</t>
  </si>
  <si>
    <t>1,2,3-Trichloropropane</t>
  </si>
  <si>
    <t>Triethylamine</t>
  </si>
  <si>
    <t>526-73-8</t>
  </si>
  <si>
    <t>1,2,3-Trimethylbenzene</t>
  </si>
  <si>
    <t>95-63-6</t>
  </si>
  <si>
    <t>1,2,4-Trimethylbenzene</t>
  </si>
  <si>
    <t>108-67-8</t>
  </si>
  <si>
    <t>1,3,5-Trimethylbenzene</t>
  </si>
  <si>
    <t>51-79-6</t>
  </si>
  <si>
    <t>Urethane (Ethyl carbamate)</t>
  </si>
  <si>
    <t>7440-62-2</t>
  </si>
  <si>
    <t>Vanadium (fume or dust)</t>
  </si>
  <si>
    <t>1314-62-1</t>
  </si>
  <si>
    <t>Vanadium pentoxide</t>
  </si>
  <si>
    <t>108-05-4</t>
  </si>
  <si>
    <t>Vinyl acetate</t>
  </si>
  <si>
    <t>593-60-2</t>
  </si>
  <si>
    <t>Vinyl bromide</t>
  </si>
  <si>
    <t>75-01-4</t>
  </si>
  <si>
    <t>Vinyl chloride</t>
  </si>
  <si>
    <t>g, k</t>
  </si>
  <si>
    <t>75-35-4</t>
  </si>
  <si>
    <t>Vinylidene chloride</t>
  </si>
  <si>
    <t>Table 6A: Dispersion Factors for Annual Exposure (μg/m3 / pounds/year)</t>
  </si>
  <si>
    <t>Ht (m)</t>
  </si>
  <si>
    <t>Table 6B: Dispersion Factors for 24 hour Exposure (μg/m3 / pounds/day)</t>
  </si>
  <si>
    <t>Genentech Building 20 &amp; 21 Project</t>
  </si>
  <si>
    <t>EG-1</t>
  </si>
  <si>
    <t>EG-2</t>
  </si>
  <si>
    <t>FWP-1</t>
  </si>
  <si>
    <t>Existing Emer. Gen 1</t>
  </si>
  <si>
    <t>New Emer. Gen 2</t>
  </si>
  <si>
    <t>Existing Fire Water Pump 1</t>
  </si>
  <si>
    <t>New IPA Fugitives</t>
  </si>
  <si>
    <t>&gt;20 feet</t>
  </si>
  <si>
    <t>CAS</t>
  </si>
  <si>
    <t>Barium and compounds</t>
  </si>
  <si>
    <t>7440-39-3</t>
  </si>
  <si>
    <t>Molybdenum trioxide</t>
  </si>
  <si>
    <t>1313-27-5</t>
  </si>
  <si>
    <t>Zinc and compounds</t>
  </si>
  <si>
    <t>7440-66-6</t>
  </si>
  <si>
    <t>Name</t>
  </si>
  <si>
    <t>Notes</t>
  </si>
  <si>
    <t>Barium and Compounds</t>
  </si>
  <si>
    <t>No RBC</t>
  </si>
  <si>
    <t>BLR-1</t>
  </si>
  <si>
    <t>BLR-2</t>
  </si>
  <si>
    <t>BLR-3</t>
  </si>
  <si>
    <t>BLR-4</t>
  </si>
  <si>
    <t>BLR-5</t>
  </si>
  <si>
    <t>Existing NG Boiler #1</t>
  </si>
  <si>
    <t>Existing NG Boiler #2</t>
  </si>
  <si>
    <t>New NG Boiler #3</t>
  </si>
  <si>
    <t>New NG Boiler #4</t>
  </si>
  <si>
    <t>New NG Boiler #5</t>
  </si>
  <si>
    <t>Residential Cancer Risk</t>
  </si>
  <si>
    <t>Closest Child Exposure (meters)</t>
  </si>
  <si>
    <t>Closest Worker Exposure (meters)</t>
  </si>
  <si>
    <t>Non-Residential Child Cancer Risk</t>
  </si>
  <si>
    <t>Non-Residential Worker Cancer Risk</t>
  </si>
  <si>
    <t>Residential Non-Cancer Risk</t>
  </si>
  <si>
    <t>Non-Residential Child Non-Cancer Risk</t>
  </si>
  <si>
    <t>Non-Residential Worker Non-Cancer Risk</t>
  </si>
  <si>
    <t>Acute Risk</t>
  </si>
  <si>
    <t>Dispersion Factor
24-hr</t>
  </si>
  <si>
    <t>Discharge Height (m)</t>
  </si>
  <si>
    <t>Facility Wide Total Risk</t>
  </si>
  <si>
    <t>TEU Total Risk</t>
  </si>
  <si>
    <t>Summary</t>
  </si>
  <si>
    <t>&gt;5</t>
  </si>
  <si>
    <t>&gt;1</t>
  </si>
  <si>
    <t>Level-1 Risk Assessment - All Non-Exempt TEUs</t>
  </si>
  <si>
    <t>Facility Wide Total Risk (rounded per OAR 340-245-0200(4)(a)(B))</t>
  </si>
  <si>
    <t>Risk Action Level - Community Engagement Level</t>
  </si>
  <si>
    <t>Risk Action Level - TLAER Level</t>
  </si>
  <si>
    <t>Risk Action Level - Permit Denial Level</t>
  </si>
  <si>
    <t>&gt;10</t>
  </si>
  <si>
    <t>&gt;25</t>
  </si>
  <si>
    <t>Closest Any Exposure (meters)</t>
  </si>
  <si>
    <t>Level-1 Risk Assessment - All Exempt Natural Gas Combustion 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</si>
</sst>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0.0000"/>
    <numFmt numFmtId="165" formatCode="0.000"/>
    <numFmt numFmtId="166" formatCode="0.0"/>
    <numFmt numFmtId="167" formatCode="#,##0.0"/>
    <numFmt numFmtId="168" formatCode="0.00000"/>
    <numFmt numFmtId="169" formatCode="0.000000"/>
    <numFmt numFmtId="170" formatCode="0.00E+00;\_x0000_"/>
    <numFmt numFmtId="171" formatCode="0.0000000"/>
    <numFmt numFmtId="172" formatCode="0.0E+00"/>
    <numFmt numFmtId="173" formatCode="yyyy\-mm\-d;@"/>
    <numFmt numFmtId="174" formatCode="yy\-mm\-d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8.5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2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8D08D"/>
      </patternFill>
    </fill>
    <fill>
      <patternFill patternType="solid">
        <fgColor rgb="FF53813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435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7" fillId="0" borderId="0"/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0">
    <xf numFmtId="0" fontId="0" fillId="0" borderId="0" xfId="0"/>
    <xf numFmtId="0" fontId="11" fillId="0" borderId="0" xfId="228"/>
    <xf numFmtId="0" fontId="5" fillId="0" borderId="0" xfId="229" applyFont="1" applyFill="1" applyBorder="1" applyAlignment="1">
      <alignment horizontal="left" vertical="top"/>
    </xf>
    <xf numFmtId="0" fontId="17" fillId="0" borderId="0" xfId="229" applyFill="1" applyBorder="1" applyAlignment="1">
      <alignment horizontal="left" vertical="top"/>
    </xf>
    <xf numFmtId="0" fontId="17" fillId="0" borderId="0" xfId="229" applyFill="1" applyBorder="1" applyAlignment="1">
      <alignment horizontal="left" vertical="top" wrapText="1"/>
    </xf>
    <xf numFmtId="0" fontId="17" fillId="5" borderId="10" xfId="229" applyFill="1" applyBorder="1" applyAlignment="1">
      <alignment horizontal="left" vertical="top" wrapText="1"/>
    </xf>
    <xf numFmtId="0" fontId="19" fillId="5" borderId="10" xfId="229" applyFont="1" applyFill="1" applyBorder="1" applyAlignment="1">
      <alignment horizontal="center" vertical="top" wrapText="1"/>
    </xf>
    <xf numFmtId="0" fontId="17" fillId="0" borderId="0" xfId="229" applyFont="1" applyFill="1" applyBorder="1" applyAlignment="1">
      <alignment horizontal="left" vertical="top" wrapText="1"/>
    </xf>
    <xf numFmtId="0" fontId="19" fillId="5" borderId="10" xfId="229" applyFont="1" applyFill="1" applyBorder="1" applyAlignment="1">
      <alignment horizontal="left" vertical="top" wrapText="1" indent="1"/>
    </xf>
    <xf numFmtId="0" fontId="17" fillId="0" borderId="0" xfId="229" applyFont="1" applyFill="1" applyBorder="1" applyAlignment="1">
      <alignment horizontal="left" vertical="top"/>
    </xf>
    <xf numFmtId="0" fontId="19" fillId="5" borderId="10" xfId="229" applyFont="1" applyFill="1" applyBorder="1" applyAlignment="1">
      <alignment horizontal="left" vertical="top" wrapText="1" indent="2"/>
    </xf>
    <xf numFmtId="0" fontId="21" fillId="0" borderId="10" xfId="229" applyFont="1" applyFill="1" applyBorder="1" applyAlignment="1">
      <alignment horizontal="center" vertical="top" wrapText="1"/>
    </xf>
    <xf numFmtId="0" fontId="21" fillId="0" borderId="10" xfId="229" applyFont="1" applyFill="1" applyBorder="1" applyAlignment="1">
      <alignment horizontal="left" vertical="top" wrapText="1"/>
    </xf>
    <xf numFmtId="0" fontId="22" fillId="0" borderId="10" xfId="229" applyFont="1" applyFill="1" applyBorder="1" applyAlignment="1">
      <alignment horizontal="center" vertical="top" wrapText="1"/>
    </xf>
    <xf numFmtId="2" fontId="23" fillId="0" borderId="10" xfId="229" applyNumberFormat="1" applyFont="1" applyFill="1" applyBorder="1" applyAlignment="1">
      <alignment horizontal="center" vertical="top" wrapText="1"/>
    </xf>
    <xf numFmtId="166" fontId="23" fillId="0" borderId="10" xfId="229" applyNumberFormat="1" applyFont="1" applyFill="1" applyBorder="1" applyAlignment="1">
      <alignment horizontal="center" vertical="top" wrapText="1"/>
    </xf>
    <xf numFmtId="1" fontId="23" fillId="0" borderId="10" xfId="229" applyNumberFormat="1" applyFont="1" applyFill="1" applyBorder="1" applyAlignment="1">
      <alignment horizontal="center" vertical="top" wrapText="1"/>
    </xf>
    <xf numFmtId="0" fontId="22" fillId="0" borderId="0" xfId="229" applyNumberFormat="1" applyFont="1" applyFill="1" applyBorder="1" applyAlignment="1">
      <alignment horizontal="center" vertical="top"/>
    </xf>
    <xf numFmtId="165" fontId="23" fillId="0" borderId="10" xfId="229" applyNumberFormat="1" applyFont="1" applyFill="1" applyBorder="1" applyAlignment="1">
      <alignment horizontal="center" vertical="top" wrapText="1"/>
    </xf>
    <xf numFmtId="3" fontId="23" fillId="0" borderId="10" xfId="229" applyNumberFormat="1" applyFont="1" applyFill="1" applyBorder="1" applyAlignment="1">
      <alignment horizontal="center" vertical="top" wrapText="1"/>
    </xf>
    <xf numFmtId="0" fontId="23" fillId="0" borderId="0" xfId="229" applyFont="1" applyFill="1" applyBorder="1" applyAlignment="1">
      <alignment horizontal="center" vertical="top"/>
    </xf>
    <xf numFmtId="164" fontId="23" fillId="0" borderId="10" xfId="229" applyNumberFormat="1" applyFont="1" applyFill="1" applyBorder="1" applyAlignment="1">
      <alignment horizontal="center" vertical="top" wrapText="1"/>
    </xf>
    <xf numFmtId="168" fontId="23" fillId="0" borderId="10" xfId="229" applyNumberFormat="1" applyFont="1" applyFill="1" applyBorder="1" applyAlignment="1">
      <alignment horizontal="center" vertical="top" wrapText="1"/>
    </xf>
    <xf numFmtId="0" fontId="21" fillId="6" borderId="10" xfId="229" applyFont="1" applyFill="1" applyBorder="1" applyAlignment="1">
      <alignment horizontal="center" vertical="top" wrapText="1"/>
    </xf>
    <xf numFmtId="0" fontId="21" fillId="6" borderId="10" xfId="229" applyFont="1" applyFill="1" applyBorder="1" applyAlignment="1">
      <alignment horizontal="left" vertical="top" wrapText="1"/>
    </xf>
    <xf numFmtId="0" fontId="22" fillId="6" borderId="10" xfId="229" applyFont="1" applyFill="1" applyBorder="1" applyAlignment="1">
      <alignment horizontal="center" vertical="top" wrapText="1"/>
    </xf>
    <xf numFmtId="2" fontId="23" fillId="6" borderId="10" xfId="229" applyNumberFormat="1" applyFont="1" applyFill="1" applyBorder="1" applyAlignment="1">
      <alignment horizontal="center" vertical="top" wrapText="1"/>
    </xf>
    <xf numFmtId="169" fontId="23" fillId="0" borderId="10" xfId="229" applyNumberFormat="1" applyFont="1" applyFill="1" applyBorder="1" applyAlignment="1">
      <alignment horizontal="center" vertical="top" wrapText="1"/>
    </xf>
    <xf numFmtId="0" fontId="21" fillId="0" borderId="10" xfId="229" applyFont="1" applyFill="1" applyBorder="1" applyAlignment="1">
      <alignment horizontal="left" vertical="center" wrapText="1"/>
    </xf>
    <xf numFmtId="172" fontId="23" fillId="0" borderId="10" xfId="229" applyNumberFormat="1" applyFont="1" applyFill="1" applyBorder="1" applyAlignment="1">
      <alignment horizontal="center" vertical="top" wrapText="1"/>
    </xf>
    <xf numFmtId="11" fontId="23" fillId="0" borderId="10" xfId="229" applyNumberFormat="1" applyFont="1" applyFill="1" applyBorder="1" applyAlignment="1">
      <alignment horizontal="center" vertical="top" wrapText="1"/>
    </xf>
    <xf numFmtId="0" fontId="22" fillId="0" borderId="10" xfId="229" applyFont="1" applyFill="1" applyBorder="1" applyAlignment="1">
      <alignment horizontal="left" vertical="top" wrapText="1"/>
    </xf>
    <xf numFmtId="1" fontId="23" fillId="6" borderId="10" xfId="229" applyNumberFormat="1" applyFont="1" applyFill="1" applyBorder="1" applyAlignment="1">
      <alignment horizontal="center" vertical="top" wrapText="1"/>
    </xf>
    <xf numFmtId="3" fontId="23" fillId="6" borderId="10" xfId="229" applyNumberFormat="1" applyFont="1" applyFill="1" applyBorder="1" applyAlignment="1">
      <alignment horizontal="center" vertical="top" wrapText="1"/>
    </xf>
    <xf numFmtId="165" fontId="23" fillId="6" borderId="10" xfId="229" applyNumberFormat="1" applyFont="1" applyFill="1" applyBorder="1" applyAlignment="1">
      <alignment horizontal="center" vertical="top" wrapText="1"/>
    </xf>
    <xf numFmtId="0" fontId="23" fillId="0" borderId="10" xfId="229" applyNumberFormat="1" applyFont="1" applyFill="1" applyBorder="1" applyAlignment="1">
      <alignment horizontal="center" vertical="top" wrapText="1"/>
    </xf>
    <xf numFmtId="0" fontId="23" fillId="0" borderId="10" xfId="229" quotePrefix="1" applyNumberFormat="1" applyFont="1" applyFill="1" applyBorder="1" applyAlignment="1">
      <alignment horizontal="center" vertical="top" wrapText="1"/>
    </xf>
    <xf numFmtId="2" fontId="22" fillId="0" borderId="10" xfId="229" applyNumberFormat="1" applyFont="1" applyFill="1" applyBorder="1" applyAlignment="1">
      <alignment horizontal="center" vertical="top" wrapText="1"/>
    </xf>
    <xf numFmtId="0" fontId="22" fillId="0" borderId="0" xfId="229" applyFont="1" applyFill="1" applyBorder="1" applyAlignment="1">
      <alignment horizontal="center" vertical="top"/>
    </xf>
    <xf numFmtId="11" fontId="22" fillId="0" borderId="10" xfId="229" applyNumberFormat="1" applyFont="1" applyFill="1" applyBorder="1" applyAlignment="1">
      <alignment horizontal="center" vertical="top" wrapText="1"/>
    </xf>
    <xf numFmtId="164" fontId="22" fillId="0" borderId="10" xfId="229" applyNumberFormat="1" applyFont="1" applyFill="1" applyBorder="1" applyAlignment="1">
      <alignment horizontal="center" vertical="top" wrapText="1"/>
    </xf>
    <xf numFmtId="173" fontId="23" fillId="0" borderId="10" xfId="229" quotePrefix="1" applyNumberFormat="1" applyFont="1" applyFill="1" applyBorder="1" applyAlignment="1">
      <alignment horizontal="center" vertical="top" wrapText="1"/>
    </xf>
    <xf numFmtId="1" fontId="22" fillId="0" borderId="10" xfId="229" applyNumberFormat="1" applyFont="1" applyFill="1" applyBorder="1" applyAlignment="1">
      <alignment horizontal="center" vertical="top" wrapText="1"/>
    </xf>
    <xf numFmtId="0" fontId="23" fillId="0" borderId="0" xfId="229" quotePrefix="1" applyFont="1" applyFill="1" applyBorder="1" applyAlignment="1">
      <alignment horizontal="center" vertical="top"/>
    </xf>
    <xf numFmtId="4" fontId="23" fillId="0" borderId="10" xfId="229" applyNumberFormat="1" applyFont="1" applyFill="1" applyBorder="1" applyAlignment="1">
      <alignment horizontal="center" vertical="top" wrapText="1"/>
    </xf>
    <xf numFmtId="4" fontId="22" fillId="0" borderId="10" xfId="229" applyNumberFormat="1" applyFont="1" applyFill="1" applyBorder="1" applyAlignment="1">
      <alignment horizontal="center" vertical="top" wrapText="1"/>
    </xf>
    <xf numFmtId="174" fontId="23" fillId="0" borderId="10" xfId="229" quotePrefix="1" applyNumberFormat="1" applyFont="1" applyFill="1" applyBorder="1" applyAlignment="1">
      <alignment horizontal="center" vertical="top" wrapText="1"/>
    </xf>
    <xf numFmtId="167" fontId="23" fillId="0" borderId="10" xfId="229" applyNumberFormat="1" applyFont="1" applyFill="1" applyBorder="1" applyAlignment="1">
      <alignment horizontal="center" vertical="top" wrapText="1"/>
    </xf>
    <xf numFmtId="0" fontId="21" fillId="0" borderId="20" xfId="229" applyFont="1" applyFill="1" applyBorder="1" applyAlignment="1">
      <alignment horizontal="center" vertical="top" wrapText="1"/>
    </xf>
    <xf numFmtId="0" fontId="21" fillId="0" borderId="20" xfId="229" applyFont="1" applyFill="1" applyBorder="1" applyAlignment="1">
      <alignment horizontal="left" vertical="top" wrapText="1"/>
    </xf>
    <xf numFmtId="0" fontId="22" fillId="0" borderId="20" xfId="229" applyFont="1" applyFill="1" applyBorder="1" applyAlignment="1">
      <alignment horizontal="center" vertical="top" wrapText="1"/>
    </xf>
    <xf numFmtId="1" fontId="23" fillId="0" borderId="20" xfId="229" applyNumberFormat="1" applyFont="1" applyFill="1" applyBorder="1" applyAlignment="1">
      <alignment horizontal="center" vertical="top" wrapText="1"/>
    </xf>
    <xf numFmtId="0" fontId="24" fillId="0" borderId="4" xfId="229" applyFont="1" applyBorder="1" applyAlignment="1">
      <alignment horizontal="center" vertical="center"/>
    </xf>
    <xf numFmtId="0" fontId="22" fillId="0" borderId="4" xfId="229" applyFont="1" applyFill="1" applyBorder="1" applyAlignment="1">
      <alignment horizontal="left" vertical="top" wrapText="1"/>
    </xf>
    <xf numFmtId="0" fontId="22" fillId="0" borderId="4" xfId="229" applyFont="1" applyFill="1" applyBorder="1" applyAlignment="1">
      <alignment horizontal="center" vertical="top" wrapText="1"/>
    </xf>
    <xf numFmtId="1" fontId="23" fillId="0" borderId="4" xfId="229" applyNumberFormat="1" applyFont="1" applyFill="1" applyBorder="1" applyAlignment="1">
      <alignment horizontal="center" vertical="top" wrapText="1"/>
    </xf>
    <xf numFmtId="3" fontId="23" fillId="0" borderId="4" xfId="229" applyNumberFormat="1" applyFont="1" applyFill="1" applyBorder="1" applyAlignment="1">
      <alignment horizontal="center" vertical="top" wrapText="1"/>
    </xf>
    <xf numFmtId="0" fontId="22" fillId="0" borderId="4" xfId="229" applyFont="1" applyBorder="1" applyAlignment="1">
      <alignment horizontal="left"/>
    </xf>
    <xf numFmtId="0" fontId="22" fillId="0" borderId="4" xfId="229" applyFont="1" applyBorder="1" applyAlignment="1">
      <alignment horizontal="center"/>
    </xf>
    <xf numFmtId="0" fontId="22" fillId="0" borderId="0" xfId="229" applyNumberFormat="1" applyFont="1" applyAlignment="1">
      <alignment horizontal="center"/>
    </xf>
    <xf numFmtId="0" fontId="20" fillId="5" borderId="10" xfId="229" applyFont="1" applyFill="1" applyBorder="1" applyAlignment="1">
      <alignment horizontal="center" vertical="top" wrapText="1"/>
    </xf>
    <xf numFmtId="0" fontId="22" fillId="0" borderId="0" xfId="229" applyFont="1" applyFill="1" applyBorder="1" applyAlignment="1">
      <alignment horizontal="left" vertical="top" wrapText="1"/>
    </xf>
    <xf numFmtId="0" fontId="9" fillId="0" borderId="0" xfId="228" applyFont="1" applyBorder="1" applyProtection="1">
      <protection hidden="1"/>
    </xf>
    <xf numFmtId="0" fontId="2" fillId="0" borderId="0" xfId="228" applyFont="1" applyBorder="1" applyAlignment="1" applyProtection="1">
      <alignment horizontal="center"/>
      <protection hidden="1"/>
    </xf>
    <xf numFmtId="0" fontId="2" fillId="0" borderId="0" xfId="228" applyFont="1" applyBorder="1" applyProtection="1">
      <protection hidden="1"/>
    </xf>
    <xf numFmtId="165" fontId="2" fillId="0" borderId="0" xfId="228" applyNumberFormat="1" applyFont="1" applyBorder="1" applyProtection="1">
      <protection hidden="1"/>
    </xf>
    <xf numFmtId="0" fontId="11" fillId="0" borderId="0" xfId="228" applyProtection="1">
      <protection hidden="1"/>
    </xf>
    <xf numFmtId="0" fontId="9" fillId="0" borderId="0" xfId="228" applyFont="1" applyBorder="1" applyAlignment="1" applyProtection="1">
      <alignment horizontal="left"/>
      <protection hidden="1"/>
    </xf>
    <xf numFmtId="14" fontId="2" fillId="0" borderId="0" xfId="228" applyNumberFormat="1" applyFont="1" applyBorder="1" applyAlignment="1" applyProtection="1">
      <alignment horizontal="center"/>
      <protection hidden="1"/>
    </xf>
    <xf numFmtId="0" fontId="14" fillId="7" borderId="11" xfId="228" applyFont="1" applyFill="1" applyBorder="1" applyAlignment="1" applyProtection="1">
      <alignment horizontal="center" vertical="center" wrapText="1"/>
      <protection hidden="1"/>
    </xf>
    <xf numFmtId="0" fontId="14" fillId="7" borderId="2" xfId="228" applyFont="1" applyFill="1" applyBorder="1" applyAlignment="1" applyProtection="1">
      <alignment horizontal="center" vertical="center" wrapText="1"/>
      <protection hidden="1"/>
    </xf>
    <xf numFmtId="0" fontId="16" fillId="7" borderId="12" xfId="228" applyFont="1" applyFill="1" applyBorder="1" applyAlignment="1" applyProtection="1">
      <alignment horizontal="center" wrapText="1"/>
      <protection hidden="1"/>
    </xf>
    <xf numFmtId="0" fontId="16" fillId="7" borderId="11" xfId="228" applyFont="1" applyFill="1" applyBorder="1" applyAlignment="1" applyProtection="1">
      <alignment horizontal="center" wrapText="1"/>
      <protection hidden="1"/>
    </xf>
    <xf numFmtId="0" fontId="16" fillId="7" borderId="2" xfId="228" applyFont="1" applyFill="1" applyBorder="1" applyAlignment="1" applyProtection="1">
      <alignment horizontal="center" wrapText="1"/>
      <protection hidden="1"/>
    </xf>
    <xf numFmtId="0" fontId="16" fillId="7" borderId="22" xfId="228" applyFont="1" applyFill="1" applyBorder="1" applyProtection="1">
      <protection hidden="1"/>
    </xf>
    <xf numFmtId="0" fontId="16" fillId="7" borderId="9" xfId="0" applyFont="1" applyFill="1" applyBorder="1" applyProtection="1">
      <protection hidden="1"/>
    </xf>
    <xf numFmtId="0" fontId="16" fillId="7" borderId="9" xfId="228" applyFont="1" applyFill="1" applyBorder="1" applyAlignment="1" applyProtection="1">
      <alignment horizontal="center"/>
      <protection hidden="1"/>
    </xf>
    <xf numFmtId="2" fontId="2" fillId="7" borderId="23" xfId="228" applyNumberFormat="1" applyFont="1" applyFill="1" applyBorder="1" applyAlignment="1" applyProtection="1">
      <alignment horizontal="center" wrapText="1"/>
      <protection hidden="1"/>
    </xf>
    <xf numFmtId="166" fontId="2" fillId="7" borderId="22" xfId="228" applyNumberFormat="1" applyFont="1" applyFill="1" applyBorder="1" applyAlignment="1" applyProtection="1">
      <alignment horizontal="center"/>
      <protection hidden="1"/>
    </xf>
    <xf numFmtId="171" fontId="2" fillId="7" borderId="9" xfId="228" applyNumberFormat="1" applyFont="1" applyFill="1" applyBorder="1" applyAlignment="1" applyProtection="1">
      <alignment horizontal="center"/>
      <protection hidden="1"/>
    </xf>
    <xf numFmtId="166" fontId="2" fillId="7" borderId="9" xfId="228" applyNumberFormat="1" applyFont="1" applyFill="1" applyBorder="1" applyAlignment="1" applyProtection="1">
      <alignment horizontal="center"/>
      <protection hidden="1"/>
    </xf>
    <xf numFmtId="171" fontId="2" fillId="7" borderId="23" xfId="228" applyNumberFormat="1" applyFont="1" applyFill="1" applyBorder="1" applyAlignment="1" applyProtection="1">
      <alignment horizontal="center"/>
      <protection hidden="1"/>
    </xf>
    <xf numFmtId="11" fontId="2" fillId="7" borderId="9" xfId="228" applyNumberFormat="1" applyFont="1" applyFill="1" applyBorder="1" applyProtection="1">
      <protection hidden="1"/>
    </xf>
    <xf numFmtId="11" fontId="2" fillId="7" borderId="23" xfId="228" applyNumberFormat="1" applyFont="1" applyFill="1" applyBorder="1" applyProtection="1">
      <protection hidden="1"/>
    </xf>
    <xf numFmtId="0" fontId="2" fillId="7" borderId="22" xfId="228" applyNumberFormat="1" applyFont="1" applyFill="1" applyBorder="1" applyAlignment="1" applyProtection="1">
      <alignment horizontal="center"/>
      <protection hidden="1"/>
    </xf>
    <xf numFmtId="2" fontId="2" fillId="7" borderId="23" xfId="228" applyNumberFormat="1" applyFont="1" applyFill="1" applyBorder="1" applyAlignment="1" applyProtection="1">
      <alignment horizontal="center"/>
      <protection hidden="1"/>
    </xf>
    <xf numFmtId="0" fontId="2" fillId="7" borderId="5" xfId="228" applyFont="1" applyFill="1" applyBorder="1" applyProtection="1">
      <protection hidden="1"/>
    </xf>
    <xf numFmtId="0" fontId="16" fillId="7" borderId="0" xfId="0" applyFont="1" applyFill="1" applyBorder="1" applyProtection="1">
      <protection hidden="1"/>
    </xf>
    <xf numFmtId="0" fontId="16" fillId="7" borderId="0" xfId="228" applyFont="1" applyFill="1" applyBorder="1" applyAlignment="1" applyProtection="1">
      <alignment horizontal="center" vertical="center" wrapText="1"/>
      <protection hidden="1"/>
    </xf>
    <xf numFmtId="0" fontId="14" fillId="7" borderId="21" xfId="228" applyFont="1" applyFill="1" applyBorder="1" applyAlignment="1" applyProtection="1">
      <alignment horizontal="center" vertical="center" wrapText="1"/>
      <protection hidden="1"/>
    </xf>
    <xf numFmtId="0" fontId="16" fillId="7" borderId="5" xfId="228" applyFont="1" applyFill="1" applyBorder="1" applyAlignment="1" applyProtection="1">
      <alignment horizontal="center" vertical="center"/>
      <protection hidden="1"/>
    </xf>
    <xf numFmtId="0" fontId="16" fillId="7" borderId="0" xfId="228" quotePrefix="1" applyFont="1" applyFill="1" applyBorder="1" applyAlignment="1" applyProtection="1">
      <alignment horizontal="center" vertical="center" wrapText="1"/>
      <protection hidden="1"/>
    </xf>
    <xf numFmtId="0" fontId="16" fillId="7" borderId="21" xfId="228" quotePrefix="1" applyFont="1" applyFill="1" applyBorder="1" applyAlignment="1" applyProtection="1">
      <alignment horizontal="center" vertical="center" wrapText="1"/>
      <protection hidden="1"/>
    </xf>
    <xf numFmtId="0" fontId="16" fillId="7" borderId="5" xfId="228" applyFont="1" applyFill="1" applyBorder="1" applyAlignment="1" applyProtection="1">
      <alignment horizontal="center" vertical="center" wrapText="1"/>
      <protection hidden="1"/>
    </xf>
    <xf numFmtId="0" fontId="2" fillId="0" borderId="5" xfId="228" applyFont="1" applyFill="1" applyBorder="1" applyProtection="1">
      <protection hidden="1"/>
    </xf>
    <xf numFmtId="11" fontId="2" fillId="0" borderId="0" xfId="228" applyNumberFormat="1" applyFont="1" applyBorder="1" applyAlignment="1" applyProtection="1">
      <alignment horizontal="center"/>
      <protection hidden="1"/>
    </xf>
    <xf numFmtId="11" fontId="2" fillId="0" borderId="21" xfId="228" applyNumberFormat="1" applyFont="1" applyBorder="1" applyAlignment="1" applyProtection="1">
      <alignment horizontal="center"/>
      <protection hidden="1"/>
    </xf>
    <xf numFmtId="170" fontId="2" fillId="0" borderId="5" xfId="228" applyNumberFormat="1" applyFont="1" applyFill="1" applyBorder="1" applyAlignment="1" applyProtection="1">
      <alignment horizontal="center" wrapText="1"/>
      <protection hidden="1"/>
    </xf>
    <xf numFmtId="11" fontId="2" fillId="0" borderId="0" xfId="228" applyNumberFormat="1" applyFont="1" applyBorder="1" applyProtection="1">
      <protection hidden="1"/>
    </xf>
    <xf numFmtId="170" fontId="2" fillId="0" borderId="0" xfId="228" applyNumberFormat="1" applyFont="1" applyFill="1" applyBorder="1" applyAlignment="1" applyProtection="1">
      <alignment horizontal="center" wrapText="1"/>
      <protection hidden="1"/>
    </xf>
    <xf numFmtId="11" fontId="2" fillId="0" borderId="21" xfId="228" applyNumberFormat="1" applyFont="1" applyBorder="1" applyProtection="1">
      <protection hidden="1"/>
    </xf>
    <xf numFmtId="0" fontId="1" fillId="0" borderId="0" xfId="228" applyFont="1" applyBorder="1" applyProtection="1">
      <protection hidden="1"/>
    </xf>
    <xf numFmtId="0" fontId="2" fillId="0" borderId="3" xfId="228" applyFont="1" applyFill="1" applyBorder="1" applyProtection="1">
      <protection hidden="1"/>
    </xf>
    <xf numFmtId="0" fontId="2" fillId="0" borderId="6" xfId="228" applyFont="1" applyBorder="1" applyProtection="1">
      <protection hidden="1"/>
    </xf>
    <xf numFmtId="11" fontId="2" fillId="0" borderId="6" xfId="228" applyNumberFormat="1" applyFont="1" applyBorder="1" applyProtection="1">
      <protection hidden="1"/>
    </xf>
    <xf numFmtId="11" fontId="2" fillId="0" borderId="15" xfId="228" applyNumberFormat="1" applyFont="1" applyBorder="1" applyProtection="1">
      <protection hidden="1"/>
    </xf>
    <xf numFmtId="170" fontId="2" fillId="0" borderId="3" xfId="228" applyNumberFormat="1" applyFont="1" applyFill="1" applyBorder="1" applyAlignment="1" applyProtection="1">
      <alignment horizontal="center" wrapText="1"/>
      <protection hidden="1"/>
    </xf>
    <xf numFmtId="170" fontId="2" fillId="0" borderId="6" xfId="228" applyNumberFormat="1" applyFont="1" applyFill="1" applyBorder="1" applyAlignment="1" applyProtection="1">
      <alignment horizontal="center" wrapText="1"/>
      <protection hidden="1"/>
    </xf>
    <xf numFmtId="0" fontId="2" fillId="0" borderId="7" xfId="228" applyFont="1" applyBorder="1" applyProtection="1">
      <protection hidden="1"/>
    </xf>
    <xf numFmtId="0" fontId="16" fillId="0" borderId="8" xfId="228" applyFont="1" applyBorder="1" applyProtection="1">
      <protection hidden="1"/>
    </xf>
    <xf numFmtId="0" fontId="16" fillId="0" borderId="16" xfId="228" applyFont="1" applyBorder="1" applyProtection="1">
      <protection hidden="1"/>
    </xf>
    <xf numFmtId="11" fontId="16" fillId="0" borderId="7" xfId="228" applyNumberFormat="1" applyFont="1" applyBorder="1" applyProtection="1">
      <protection hidden="1"/>
    </xf>
    <xf numFmtId="11" fontId="16" fillId="0" borderId="8" xfId="228" applyNumberFormat="1" applyFont="1" applyBorder="1" applyProtection="1">
      <protection hidden="1"/>
    </xf>
    <xf numFmtId="11" fontId="16" fillId="0" borderId="16" xfId="228" applyNumberFormat="1" applyFont="1" applyBorder="1" applyProtection="1">
      <protection hidden="1"/>
    </xf>
    <xf numFmtId="0" fontId="11" fillId="0" borderId="8" xfId="228" applyBorder="1" applyProtection="1">
      <protection hidden="1"/>
    </xf>
    <xf numFmtId="0" fontId="11" fillId="0" borderId="0" xfId="228" applyBorder="1" applyProtection="1">
      <protection hidden="1"/>
    </xf>
    <xf numFmtId="0" fontId="2" fillId="7" borderId="22" xfId="228" applyFont="1" applyFill="1" applyBorder="1" applyProtection="1">
      <protection hidden="1"/>
    </xf>
    <xf numFmtId="0" fontId="2" fillId="7" borderId="9" xfId="0" applyFont="1" applyFill="1" applyBorder="1" applyProtection="1">
      <protection hidden="1"/>
    </xf>
    <xf numFmtId="0" fontId="2" fillId="7" borderId="9" xfId="228" applyFont="1" applyFill="1" applyBorder="1" applyAlignment="1" applyProtection="1">
      <alignment horizontal="center"/>
      <protection hidden="1"/>
    </xf>
    <xf numFmtId="0" fontId="16" fillId="7" borderId="5" xfId="228" applyFont="1" applyFill="1" applyBorder="1" applyAlignment="1" applyProtection="1">
      <alignment horizontal="center"/>
      <protection hidden="1"/>
    </xf>
    <xf numFmtId="0" fontId="16" fillId="7" borderId="0" xfId="228" quotePrefix="1" applyFont="1" applyFill="1" applyBorder="1" applyAlignment="1" applyProtection="1">
      <alignment horizontal="center" wrapText="1"/>
      <protection hidden="1"/>
    </xf>
    <xf numFmtId="0" fontId="16" fillId="7" borderId="0" xfId="228" applyFont="1" applyFill="1" applyBorder="1" applyAlignment="1" applyProtection="1">
      <alignment horizontal="center" wrapText="1"/>
      <protection hidden="1"/>
    </xf>
    <xf numFmtId="0" fontId="16" fillId="7" borderId="21" xfId="228" quotePrefix="1" applyFont="1" applyFill="1" applyBorder="1" applyAlignment="1" applyProtection="1">
      <alignment horizontal="center" wrapText="1"/>
      <protection hidden="1"/>
    </xf>
    <xf numFmtId="0" fontId="16" fillId="7" borderId="5" xfId="228" applyFont="1" applyFill="1" applyBorder="1" applyAlignment="1" applyProtection="1">
      <alignment horizontal="center" wrapText="1"/>
      <protection hidden="1"/>
    </xf>
    <xf numFmtId="0" fontId="2" fillId="0" borderId="5" xfId="228" applyFont="1" applyBorder="1" applyProtection="1">
      <protection hidden="1"/>
    </xf>
    <xf numFmtId="11" fontId="2" fillId="0" borderId="6" xfId="228" applyNumberFormat="1" applyFont="1" applyBorder="1" applyAlignment="1" applyProtection="1">
      <alignment horizontal="center"/>
      <protection hidden="1"/>
    </xf>
    <xf numFmtId="0" fontId="16" fillId="0" borderId="7" xfId="228" applyFont="1" applyBorder="1" applyProtection="1">
      <protection hidden="1"/>
    </xf>
    <xf numFmtId="0" fontId="11" fillId="7" borderId="0" xfId="228" applyFill="1" applyBorder="1" applyProtection="1">
      <protection hidden="1"/>
    </xf>
    <xf numFmtId="0" fontId="11" fillId="7" borderId="0" xfId="228" applyFill="1" applyProtection="1">
      <protection hidden="1"/>
    </xf>
    <xf numFmtId="0" fontId="2" fillId="7" borderId="9" xfId="228" applyFont="1" applyFill="1" applyBorder="1" applyProtection="1">
      <protection hidden="1"/>
    </xf>
    <xf numFmtId="0" fontId="2" fillId="7" borderId="22" xfId="228" applyFont="1" applyFill="1" applyBorder="1" applyAlignment="1" applyProtection="1">
      <alignment horizontal="center"/>
      <protection hidden="1"/>
    </xf>
    <xf numFmtId="11" fontId="2" fillId="0" borderId="15" xfId="228" applyNumberFormat="1" applyFont="1" applyBorder="1" applyAlignment="1" applyProtection="1">
      <alignment horizontal="center"/>
      <protection hidden="1"/>
    </xf>
    <xf numFmtId="0" fontId="2" fillId="0" borderId="8" xfId="228" applyFont="1" applyBorder="1" applyAlignment="1" applyProtection="1">
      <alignment horizontal="center"/>
      <protection hidden="1"/>
    </xf>
    <xf numFmtId="0" fontId="2" fillId="0" borderId="16" xfId="228" applyFont="1" applyBorder="1" applyAlignment="1" applyProtection="1">
      <alignment horizontal="center"/>
      <protection hidden="1"/>
    </xf>
    <xf numFmtId="0" fontId="16" fillId="0" borderId="1" xfId="228" applyFont="1" applyBorder="1" applyProtection="1">
      <protection hidden="1"/>
    </xf>
    <xf numFmtId="0" fontId="2" fillId="0" borderId="13" xfId="228" applyFont="1" applyBorder="1" applyProtection="1">
      <protection hidden="1"/>
    </xf>
    <xf numFmtId="0" fontId="2" fillId="0" borderId="13" xfId="228" applyFont="1" applyBorder="1" applyAlignment="1" applyProtection="1">
      <alignment horizontal="center"/>
      <protection hidden="1"/>
    </xf>
    <xf numFmtId="0" fontId="2" fillId="0" borderId="14" xfId="228" applyFont="1" applyBorder="1" applyAlignment="1" applyProtection="1">
      <alignment horizontal="center"/>
      <protection hidden="1"/>
    </xf>
    <xf numFmtId="0" fontId="2" fillId="0" borderId="21" xfId="228" applyFont="1" applyBorder="1" applyAlignment="1" applyProtection="1">
      <alignment horizontal="center"/>
      <protection hidden="1"/>
    </xf>
    <xf numFmtId="0" fontId="2" fillId="0" borderId="3" xfId="228" applyFont="1" applyBorder="1" applyProtection="1">
      <protection hidden="1"/>
    </xf>
    <xf numFmtId="0" fontId="2" fillId="0" borderId="15" xfId="228" applyFont="1" applyBorder="1" applyAlignment="1" applyProtection="1">
      <alignment horizontal="center"/>
      <protection hidden="1"/>
    </xf>
    <xf numFmtId="0" fontId="2" fillId="7" borderId="7" xfId="228" applyFont="1" applyFill="1" applyBorder="1" applyProtection="1">
      <protection hidden="1"/>
    </xf>
    <xf numFmtId="0" fontId="16" fillId="7" borderId="8" xfId="228" applyFont="1" applyFill="1" applyBorder="1" applyProtection="1">
      <protection hidden="1"/>
    </xf>
    <xf numFmtId="0" fontId="2" fillId="7" borderId="8" xfId="228" applyFont="1" applyFill="1" applyBorder="1" applyAlignment="1" applyProtection="1">
      <alignment horizontal="center"/>
      <protection hidden="1"/>
    </xf>
    <xf numFmtId="0" fontId="2" fillId="7" borderId="16" xfId="228" applyFont="1" applyFill="1" applyBorder="1" applyAlignment="1" applyProtection="1">
      <alignment horizontal="center"/>
      <protection hidden="1"/>
    </xf>
    <xf numFmtId="2" fontId="2" fillId="7" borderId="8" xfId="228" applyNumberFormat="1" applyFont="1" applyFill="1" applyBorder="1" applyAlignment="1" applyProtection="1">
      <alignment horizontal="center"/>
      <protection hidden="1"/>
    </xf>
    <xf numFmtId="165" fontId="2" fillId="7" borderId="8" xfId="228" applyNumberFormat="1" applyFont="1" applyFill="1" applyBorder="1" applyAlignment="1" applyProtection="1">
      <alignment horizontal="center"/>
      <protection hidden="1"/>
    </xf>
    <xf numFmtId="2" fontId="2" fillId="7" borderId="16" xfId="228" applyNumberFormat="1" applyFont="1" applyFill="1" applyBorder="1" applyAlignment="1" applyProtection="1">
      <alignment horizontal="center"/>
      <protection hidden="1"/>
    </xf>
    <xf numFmtId="2" fontId="2" fillId="7" borderId="7" xfId="228" applyNumberFormat="1" applyFont="1" applyFill="1" applyBorder="1" applyAlignment="1" applyProtection="1">
      <alignment horizontal="center"/>
      <protection hidden="1"/>
    </xf>
    <xf numFmtId="164" fontId="2" fillId="7" borderId="8" xfId="228" applyNumberFormat="1" applyFont="1" applyFill="1" applyBorder="1" applyAlignment="1" applyProtection="1">
      <alignment horizontal="center"/>
      <protection hidden="1"/>
    </xf>
    <xf numFmtId="165" fontId="2" fillId="7" borderId="16" xfId="228" applyNumberFormat="1" applyFont="1" applyFill="1" applyBorder="1" applyAlignment="1" applyProtection="1">
      <alignment horizontal="center"/>
      <protection hidden="1"/>
    </xf>
    <xf numFmtId="1" fontId="1" fillId="7" borderId="8" xfId="228" applyNumberFormat="1" applyFont="1" applyFill="1" applyBorder="1" applyAlignment="1" applyProtection="1">
      <alignment horizontal="center"/>
      <protection hidden="1"/>
    </xf>
    <xf numFmtId="166" fontId="1" fillId="7" borderId="8" xfId="228" applyNumberFormat="1" applyFont="1" applyFill="1" applyBorder="1" applyAlignment="1" applyProtection="1">
      <alignment horizontal="center"/>
      <protection hidden="1"/>
    </xf>
    <xf numFmtId="1" fontId="1" fillId="7" borderId="16" xfId="228" applyNumberFormat="1" applyFont="1" applyFill="1" applyBorder="1" applyAlignment="1" applyProtection="1">
      <alignment horizontal="center"/>
      <protection hidden="1"/>
    </xf>
    <xf numFmtId="1" fontId="2" fillId="7" borderId="8" xfId="228" applyNumberFormat="1" applyFont="1" applyFill="1" applyBorder="1" applyAlignment="1" applyProtection="1">
      <alignment horizontal="center"/>
      <protection hidden="1"/>
    </xf>
    <xf numFmtId="1" fontId="2" fillId="7" borderId="7" xfId="228" applyNumberFormat="1" applyFont="1" applyFill="1" applyBorder="1" applyAlignment="1" applyProtection="1">
      <alignment horizontal="center"/>
      <protection hidden="1"/>
    </xf>
    <xf numFmtId="14" fontId="16" fillId="0" borderId="0" xfId="228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7" borderId="22" xfId="228" applyFont="1" applyFill="1" applyBorder="1" applyProtection="1">
      <protection hidden="1"/>
    </xf>
    <xf numFmtId="0" fontId="1" fillId="7" borderId="9" xfId="0" applyFont="1" applyFill="1" applyBorder="1" applyProtection="1">
      <protection hidden="1"/>
    </xf>
    <xf numFmtId="0" fontId="1" fillId="7" borderId="9" xfId="228" applyFont="1" applyFill="1" applyBorder="1" applyAlignment="1" applyProtection="1">
      <alignment horizontal="center"/>
      <protection hidden="1"/>
    </xf>
    <xf numFmtId="0" fontId="2" fillId="0" borderId="1" xfId="228" applyFont="1" applyBorder="1" applyProtection="1">
      <protection hidden="1"/>
    </xf>
    <xf numFmtId="11" fontId="2" fillId="0" borderId="13" xfId="228" applyNumberFormat="1" applyFont="1" applyBorder="1" applyProtection="1">
      <protection hidden="1"/>
    </xf>
    <xf numFmtId="11" fontId="2" fillId="0" borderId="14" xfId="228" applyNumberFormat="1" applyFont="1" applyBorder="1" applyProtection="1">
      <protection hidden="1"/>
    </xf>
    <xf numFmtId="0" fontId="16" fillId="2" borderId="13" xfId="228" applyFont="1" applyFill="1" applyBorder="1" applyAlignment="1" applyProtection="1">
      <alignment horizontal="center" wrapText="1"/>
      <protection hidden="1"/>
    </xf>
    <xf numFmtId="0" fontId="16" fillId="2" borderId="14" xfId="228" applyFont="1" applyFill="1" applyBorder="1" applyAlignment="1" applyProtection="1">
      <alignment horizontal="center" wrapText="1"/>
      <protection hidden="1"/>
    </xf>
    <xf numFmtId="0" fontId="16" fillId="0" borderId="1" xfId="228" applyFont="1" applyBorder="1" applyAlignment="1" applyProtection="1">
      <alignment horizontal="center" wrapText="1"/>
      <protection hidden="1"/>
    </xf>
    <xf numFmtId="0" fontId="16" fillId="0" borderId="14" xfId="228" applyFont="1" applyBorder="1" applyAlignment="1" applyProtection="1">
      <alignment horizontal="center" wrapText="1"/>
      <protection hidden="1"/>
    </xf>
    <xf numFmtId="0" fontId="16" fillId="3" borderId="1" xfId="228" applyFont="1" applyFill="1" applyBorder="1" applyAlignment="1" applyProtection="1">
      <alignment horizontal="center" wrapText="1"/>
      <protection hidden="1"/>
    </xf>
    <xf numFmtId="0" fontId="16" fillId="3" borderId="13" xfId="228" applyFont="1" applyFill="1" applyBorder="1" applyAlignment="1" applyProtection="1">
      <alignment horizontal="center" wrapText="1"/>
      <protection hidden="1"/>
    </xf>
    <xf numFmtId="0" fontId="16" fillId="3" borderId="14" xfId="228" applyFont="1" applyFill="1" applyBorder="1" applyAlignment="1" applyProtection="1">
      <alignment horizontal="center" wrapText="1"/>
      <protection hidden="1"/>
    </xf>
    <xf numFmtId="0" fontId="16" fillId="2" borderId="1" xfId="228" applyFont="1" applyFill="1" applyBorder="1" applyAlignment="1" applyProtection="1">
      <alignment horizontal="center" wrapText="1"/>
      <protection hidden="1"/>
    </xf>
    <xf numFmtId="0" fontId="12" fillId="4" borderId="17" xfId="229" applyFont="1" applyFill="1" applyBorder="1" applyAlignment="1">
      <alignment horizontal="center" vertical="top" wrapText="1"/>
    </xf>
    <xf numFmtId="0" fontId="17" fillId="4" borderId="18" xfId="229" applyFill="1" applyBorder="1" applyAlignment="1">
      <alignment horizontal="center" vertical="top" wrapText="1"/>
    </xf>
    <xf numFmtId="0" fontId="17" fillId="4" borderId="19" xfId="229" applyFill="1" applyBorder="1" applyAlignment="1">
      <alignment horizontal="center" vertical="top" wrapText="1"/>
    </xf>
    <xf numFmtId="0" fontId="19" fillId="5" borderId="17" xfId="229" applyFont="1" applyFill="1" applyBorder="1" applyAlignment="1">
      <alignment horizontal="left" vertical="top" wrapText="1" indent="1"/>
    </xf>
    <xf numFmtId="0" fontId="19" fillId="5" borderId="19" xfId="229" applyFont="1" applyFill="1" applyBorder="1" applyAlignment="1">
      <alignment horizontal="left" vertical="top" wrapText="1" indent="1"/>
    </xf>
    <xf numFmtId="0" fontId="19" fillId="5" borderId="17" xfId="229" applyFont="1" applyFill="1" applyBorder="1" applyAlignment="1">
      <alignment horizontal="left" vertical="top" wrapText="1" indent="5"/>
    </xf>
    <xf numFmtId="0" fontId="19" fillId="5" borderId="18" xfId="229" applyFont="1" applyFill="1" applyBorder="1" applyAlignment="1">
      <alignment horizontal="left" vertical="top" wrapText="1" indent="5"/>
    </xf>
    <xf numFmtId="0" fontId="19" fillId="5" borderId="19" xfId="229" applyFont="1" applyFill="1" applyBorder="1" applyAlignment="1">
      <alignment horizontal="left" vertical="top" wrapText="1" indent="5"/>
    </xf>
  </cellXfs>
  <cellStyles count="435">
    <cellStyle name="Comma 2" xfId="26"/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Hyperlink" xfId="2" builtinId="8" hidden="1"/>
    <cellStyle name="Hyperlink" xfId="4" builtinId="8" hidden="1"/>
    <cellStyle name="Hyperlink" xfId="7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 4" xfId="27"/>
    <cellStyle name="Normal" xfId="0" builtinId="0"/>
    <cellStyle name="Normal 122" xfId="28"/>
    <cellStyle name="Normal 2" xfId="1"/>
    <cellStyle name="Normal 2 2" xfId="69"/>
    <cellStyle name="Normal 2 3" xfId="228"/>
    <cellStyle name="Normal 3" xfId="6"/>
    <cellStyle name="Normal 4" xfId="24"/>
    <cellStyle name="Normal 4 2" xfId="230"/>
    <cellStyle name="Normal 5" xfId="25"/>
    <cellStyle name="Normal 6" xfId="229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</xdr:colOff>
      <xdr:row>2</xdr:row>
      <xdr:rowOff>5956</xdr:rowOff>
    </xdr:from>
    <xdr:to>
      <xdr:col>0</xdr:col>
      <xdr:colOff>454532</xdr:colOff>
      <xdr:row>2</xdr:row>
      <xdr:rowOff>934326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" y="437756"/>
          <a:ext cx="447674" cy="92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smrym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Users\jbrowning\Documents\Intel_PSD\0_From_SP_Post_App_Submission\ApplicationLetter+FluorideAssess\1_Application\3_App_C_Emissions_Calculations_J_Browning\PermitApplicationEmissionRates11-19_sbs%20122214_jpb_12_26_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Air_Toxics_Gen\AT_EFs_Combus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Myers_New_Oregon_Facility\EI_and_Risk_Assessment\Myers_EI_WI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NOxCO%20analysis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1265GWG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Intel_PSD\0_From_SP_Post_App_Submission\ApplicationLetter+FluorideAssess\1_Application\3_App_C_Emissions_Calculations_J_Browning\PM%20Rev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VOC%20Calculation%20Tool28%20June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Boilers"/>
      <sheetName val="2_ RCTOs - Combustion"/>
      <sheetName val="3_BSSW"/>
      <sheetName val="4_ EGENs Fire Pumps"/>
      <sheetName val="5_Heaters"/>
      <sheetName val="6_TMXW"/>
      <sheetName val="7_Cooling Towers"/>
      <sheetName val="8_HCl_POU"/>
      <sheetName val="10_As_Spec_Ex"/>
      <sheetName val="11_Lime Silo"/>
      <sheetName val="12_H2S"/>
      <sheetName val="13_Road_Dust_R2 (2)"/>
      <sheetName val="13_Road_Dust_R2"/>
      <sheetName val="14_Manufacturing - Scrubbers"/>
      <sheetName val="15_Total_PSEL_by_EU"/>
      <sheetName val="Appl_1_Total_PSEL_CIA_Fug"/>
      <sheetName val="Appl_2_Total Emissions"/>
      <sheetName val="Add_PM"/>
      <sheetName val="Emission Inventory"/>
      <sheetName val="Assumptions"/>
      <sheetName val="EGEN EF Ref1"/>
      <sheetName val="EGEN EF Ref2"/>
      <sheetName val=" - not going to use"/>
      <sheetName val="RetroBACT_dont_use"/>
      <sheetName val="Process PM and SO2"/>
      <sheetName val="POU combustion PM and SO2"/>
      <sheetName val="Stack testing data"/>
      <sheetName val="Wafer Starts"/>
      <sheetName val="initial schedule"/>
    </sheetNames>
    <sheetDataSet>
      <sheetData sheetId="0">
        <row r="35">
          <cell r="A35" t="str">
            <v>Emissions Unit</v>
          </cell>
          <cell r="Y35" t="str">
            <v>Annual Emissions ton/yr</v>
          </cell>
          <cell r="AB35" t="str">
            <v>Annual Emissions ton/yr</v>
          </cell>
          <cell r="AD35" t="str">
            <v>Annual Emissions ton/yr</v>
          </cell>
          <cell r="AF35" t="str">
            <v>Annual Emissions ton/yr</v>
          </cell>
          <cell r="AH35" t="str">
            <v>Annual Emissions ton/yr</v>
          </cell>
          <cell r="AJ35" t="str">
            <v>Annual Emissions ton/yr</v>
          </cell>
        </row>
        <row r="36">
          <cell r="A36" t="str">
            <v>EU8</v>
          </cell>
          <cell r="Y36">
            <v>0.4472016806722689</v>
          </cell>
          <cell r="AB36">
            <v>1.5128289473684213</v>
          </cell>
          <cell r="AD36">
            <v>0.10144852941176472</v>
          </cell>
          <cell r="AF36">
            <v>0.10144852941176472</v>
          </cell>
          <cell r="AH36">
            <v>0.10550647058823528</v>
          </cell>
          <cell r="AJ36">
            <v>2.0289705882352937E-5</v>
          </cell>
        </row>
        <row r="37">
          <cell r="A37" t="str">
            <v>EU8</v>
          </cell>
          <cell r="Y37">
            <v>0.4472016806722689</v>
          </cell>
          <cell r="AB37">
            <v>1.5128289473684213</v>
          </cell>
          <cell r="AD37">
            <v>0.10144852941176472</v>
          </cell>
          <cell r="AF37">
            <v>0.10144852941176472</v>
          </cell>
          <cell r="AH37">
            <v>0.10550647058823528</v>
          </cell>
          <cell r="AJ37">
            <v>2.0289705882352937E-5</v>
          </cell>
        </row>
        <row r="38">
          <cell r="A38" t="str">
            <v>EU8</v>
          </cell>
          <cell r="Y38">
            <v>0.4472016806722689</v>
          </cell>
          <cell r="AB38">
            <v>1.5128289473684213</v>
          </cell>
          <cell r="AD38">
            <v>0.10144852941176472</v>
          </cell>
          <cell r="AF38">
            <v>0.10144852941176472</v>
          </cell>
          <cell r="AH38">
            <v>0.10550647058823528</v>
          </cell>
          <cell r="AJ38">
            <v>2.0289705882352937E-5</v>
          </cell>
        </row>
        <row r="39">
          <cell r="A39" t="str">
            <v>EU8</v>
          </cell>
          <cell r="Y39">
            <v>0.43463744297719092</v>
          </cell>
          <cell r="AB39">
            <v>1.4703256578947368</v>
          </cell>
          <cell r="AD39">
            <v>9.8598308823529421E-2</v>
          </cell>
          <cell r="AF39">
            <v>9.8598308823529421E-2</v>
          </cell>
          <cell r="AH39">
            <v>0.10254224117647058</v>
          </cell>
          <cell r="AJ39">
            <v>1.9719661764705882E-5</v>
          </cell>
        </row>
        <row r="40">
          <cell r="A40" t="str">
            <v>CIA</v>
          </cell>
          <cell r="Y40">
            <v>9.275294117647058E-2</v>
          </cell>
          <cell r="AB40">
            <v>7.7912470588235277E-2</v>
          </cell>
          <cell r="AD40">
            <v>2.3188235294117647E-3</v>
          </cell>
          <cell r="AF40">
            <v>2.3188235294117647E-3</v>
          </cell>
          <cell r="AH40">
            <v>2.4115764705882354E-3</v>
          </cell>
          <cell r="AJ40">
            <v>4.6376470588235294E-7</v>
          </cell>
        </row>
        <row r="41">
          <cell r="A41" t="str">
            <v>CIA</v>
          </cell>
          <cell r="Y41">
            <v>0.1288235294117647</v>
          </cell>
          <cell r="AB41">
            <v>0.10821176470588234</v>
          </cell>
          <cell r="AD41">
            <v>3.2205882352941174E-3</v>
          </cell>
          <cell r="AF41">
            <v>3.2205882352941174E-3</v>
          </cell>
          <cell r="AH41">
            <v>3.3494117647058824E-3</v>
          </cell>
          <cell r="AJ41">
            <v>6.4411764705882343E-7</v>
          </cell>
        </row>
        <row r="42">
          <cell r="A42" t="str">
            <v>EU10</v>
          </cell>
          <cell r="Y42">
            <v>0.45589017046818725</v>
          </cell>
          <cell r="AB42">
            <v>1.5422210526315787</v>
          </cell>
          <cell r="AD42">
            <v>0.10341952941176472</v>
          </cell>
          <cell r="AF42">
            <v>0.10341952941176472</v>
          </cell>
          <cell r="AH42">
            <v>0.1075563105882353</v>
          </cell>
          <cell r="AJ42">
            <v>2.0683905882352948E-5</v>
          </cell>
        </row>
        <row r="43">
          <cell r="A43" t="str">
            <v>EU10</v>
          </cell>
          <cell r="Y43">
            <v>0.45589017046818725</v>
          </cell>
          <cell r="AB43">
            <v>1.5422210526315787</v>
          </cell>
          <cell r="AD43">
            <v>0.10341952941176472</v>
          </cell>
          <cell r="AF43">
            <v>0.10341952941176472</v>
          </cell>
          <cell r="AH43">
            <v>0.1075563105882353</v>
          </cell>
          <cell r="AJ43">
            <v>2.0683905882352948E-5</v>
          </cell>
        </row>
        <row r="44">
          <cell r="A44" t="str">
            <v>EU10</v>
          </cell>
          <cell r="Y44">
            <v>0.45589017046818725</v>
          </cell>
          <cell r="AB44">
            <v>1.5422210526315787</v>
          </cell>
          <cell r="AD44">
            <v>0.10341952941176472</v>
          </cell>
          <cell r="AF44">
            <v>0.10341952941176472</v>
          </cell>
          <cell r="AH44">
            <v>0.1075563105882353</v>
          </cell>
          <cell r="AJ44">
            <v>2.0683905882352948E-5</v>
          </cell>
        </row>
        <row r="45">
          <cell r="A45" t="str">
            <v>EU11a</v>
          </cell>
          <cell r="Y45">
            <v>0.46364876470588234</v>
          </cell>
          <cell r="AB45">
            <v>1.5684674342105263</v>
          </cell>
          <cell r="AD45">
            <v>0.10517958088235294</v>
          </cell>
          <cell r="AF45">
            <v>0.10517958088235294</v>
          </cell>
          <cell r="AH45">
            <v>0.10938676411764706</v>
          </cell>
          <cell r="AJ45">
            <v>2.103591617647059E-5</v>
          </cell>
        </row>
        <row r="46">
          <cell r="A46" t="str">
            <v>EU11</v>
          </cell>
          <cell r="Y46">
            <v>0.41727466026410565</v>
          </cell>
          <cell r="AB46">
            <v>1.4115894736842107</v>
          </cell>
          <cell r="AD46">
            <v>9.4659529411764712E-2</v>
          </cell>
          <cell r="AF46">
            <v>9.4659529411764712E-2</v>
          </cell>
          <cell r="AH46">
            <v>9.8445910588235291E-2</v>
          </cell>
          <cell r="AJ46">
            <v>1.8931905882352942E-5</v>
          </cell>
        </row>
        <row r="47">
          <cell r="A47" t="str">
            <v>CIA</v>
          </cell>
          <cell r="Y47">
            <v>6.4411764705882349E-2</v>
          </cell>
          <cell r="AB47">
            <v>5.410588235294117E-2</v>
          </cell>
          <cell r="AD47">
            <v>1.6102941176470587E-3</v>
          </cell>
          <cell r="AF47">
            <v>1.6102941176470587E-3</v>
          </cell>
          <cell r="AH47">
            <v>1.6747058823529412E-3</v>
          </cell>
          <cell r="AJ47">
            <v>3.2205882352941172E-7</v>
          </cell>
        </row>
        <row r="48">
          <cell r="A48" t="str">
            <v>CIA</v>
          </cell>
          <cell r="Y48">
            <v>6.4411764705882349E-2</v>
          </cell>
          <cell r="AB48">
            <v>5.410588235294117E-2</v>
          </cell>
          <cell r="AD48">
            <v>1.6102941176470587E-3</v>
          </cell>
          <cell r="AF48">
            <v>1.6102941176470587E-3</v>
          </cell>
          <cell r="AH48">
            <v>1.6747058823529412E-3</v>
          </cell>
          <cell r="AJ48">
            <v>3.2205882352941172E-7</v>
          </cell>
        </row>
        <row r="49">
          <cell r="A49" t="str">
            <v>CIA</v>
          </cell>
          <cell r="Y49">
            <v>0.2575182352941176</v>
          </cell>
          <cell r="AB49">
            <v>0.2163153176470588</v>
          </cell>
          <cell r="AD49">
            <v>6.4379558823529411E-3</v>
          </cell>
          <cell r="AF49">
            <v>6.4379558823529411E-3</v>
          </cell>
          <cell r="AH49">
            <v>6.6954741176470595E-3</v>
          </cell>
          <cell r="AJ49">
            <v>1.2875911764705884E-6</v>
          </cell>
        </row>
        <row r="50">
          <cell r="A50" t="str">
            <v>CIA</v>
          </cell>
          <cell r="Y50">
            <v>0.2575182352941176</v>
          </cell>
          <cell r="AB50">
            <v>0.2163153176470588</v>
          </cell>
          <cell r="AD50">
            <v>6.4379558823529411E-3</v>
          </cell>
          <cell r="AF50">
            <v>6.4379558823529411E-3</v>
          </cell>
          <cell r="AH50">
            <v>6.6954741176470595E-3</v>
          </cell>
          <cell r="AJ50">
            <v>1.2875911764705884E-6</v>
          </cell>
        </row>
        <row r="51">
          <cell r="A51" t="str">
            <v>EU14</v>
          </cell>
          <cell r="Y51">
            <v>0.64398619447779093</v>
          </cell>
          <cell r="AB51">
            <v>0.39213486842105261</v>
          </cell>
          <cell r="AD51">
            <v>2.6296102941176472E-2</v>
          </cell>
          <cell r="AF51">
            <v>2.6296102941176472E-2</v>
          </cell>
          <cell r="AH51">
            <v>2.734794705882353E-2</v>
          </cell>
          <cell r="AJ51">
            <v>5.2592205882352949E-6</v>
          </cell>
        </row>
        <row r="52">
          <cell r="A52" t="str">
            <v>EU15</v>
          </cell>
          <cell r="Y52">
            <v>0.46365586314525814</v>
          </cell>
          <cell r="AB52">
            <v>1.5684914473684211</v>
          </cell>
          <cell r="AD52">
            <v>0.1051811911764706</v>
          </cell>
          <cell r="AF52">
            <v>0.1051811911764706</v>
          </cell>
          <cell r="AH52">
            <v>0.10938843882352943</v>
          </cell>
          <cell r="AJ52">
            <v>2.1036238235294115E-5</v>
          </cell>
        </row>
        <row r="53">
          <cell r="A53" t="str">
            <v>EU15</v>
          </cell>
          <cell r="Y53">
            <v>0.46365586314525814</v>
          </cell>
          <cell r="AB53">
            <v>1.5684914473684211</v>
          </cell>
          <cell r="AD53">
            <v>0.1051811911764706</v>
          </cell>
          <cell r="AF53">
            <v>0.1051811911764706</v>
          </cell>
          <cell r="AH53">
            <v>0.10938843882352943</v>
          </cell>
          <cell r="AJ53">
            <v>2.1036238235294115E-5</v>
          </cell>
        </row>
        <row r="54">
          <cell r="A54" t="str">
            <v>EU16</v>
          </cell>
          <cell r="Y54">
            <v>0.46365586314525814</v>
          </cell>
          <cell r="AB54">
            <v>1.5684914473684211</v>
          </cell>
          <cell r="AD54">
            <v>0.1051811911764706</v>
          </cell>
          <cell r="AF54">
            <v>0.1051811911764706</v>
          </cell>
          <cell r="AH54">
            <v>0.10938843882352943</v>
          </cell>
          <cell r="AJ54">
            <v>2.1036238235294115E-5</v>
          </cell>
        </row>
        <row r="55">
          <cell r="A55" t="str">
            <v>EU17</v>
          </cell>
          <cell r="Y55">
            <v>0.67615001200480174</v>
          </cell>
          <cell r="AB55">
            <v>0.68619999999999992</v>
          </cell>
          <cell r="AD55">
            <v>4.6015764705882346E-2</v>
          </cell>
          <cell r="AF55">
            <v>4.6015764705882346E-2</v>
          </cell>
          <cell r="AH55">
            <v>4.785639529411765E-2</v>
          </cell>
          <cell r="AJ55">
            <v>9.2031529411764705E-6</v>
          </cell>
        </row>
        <row r="56">
          <cell r="A56" t="str">
            <v>EU12</v>
          </cell>
          <cell r="Y56">
            <v>0.32999855942376943</v>
          </cell>
          <cell r="AB56">
            <v>0.20094210526315789</v>
          </cell>
          <cell r="AD56">
            <v>1.3474941176470587E-2</v>
          </cell>
          <cell r="AF56">
            <v>1.3474941176470587E-2</v>
          </cell>
          <cell r="AH56">
            <v>1.4013938823529411E-2</v>
          </cell>
          <cell r="AJ56">
            <v>2.6949882352941176E-6</v>
          </cell>
        </row>
        <row r="57">
          <cell r="A57" t="str">
            <v>EU13</v>
          </cell>
          <cell r="Y57">
            <v>0.96593985594237686</v>
          </cell>
          <cell r="AB57">
            <v>0.58817828947368422</v>
          </cell>
          <cell r="AD57">
            <v>3.9442544117647055E-2</v>
          </cell>
          <cell r="AF57">
            <v>3.9442544117647055E-2</v>
          </cell>
          <cell r="AH57">
            <v>4.1020245882352944E-2</v>
          </cell>
          <cell r="AJ57">
            <v>7.888508823529412E-6</v>
          </cell>
        </row>
        <row r="58">
          <cell r="A58" t="str">
            <v>EU13</v>
          </cell>
          <cell r="Y58">
            <v>0.96593985594237686</v>
          </cell>
          <cell r="AB58">
            <v>0.58817828947368422</v>
          </cell>
          <cell r="AD58">
            <v>3.9442544117647055E-2</v>
          </cell>
          <cell r="AF58">
            <v>3.9442544117647055E-2</v>
          </cell>
          <cell r="AH58">
            <v>4.1020245882352944E-2</v>
          </cell>
          <cell r="AJ58">
            <v>7.888508823529412E-6</v>
          </cell>
        </row>
        <row r="59">
          <cell r="A59" t="str">
            <v>EU13</v>
          </cell>
          <cell r="Y59">
            <v>0.16631643457382952</v>
          </cell>
          <cell r="AB59">
            <v>0.56262828947368426</v>
          </cell>
          <cell r="AD59">
            <v>3.7729191176470583E-2</v>
          </cell>
          <cell r="AF59">
            <v>3.7729191176470583E-2</v>
          </cell>
          <cell r="AH59">
            <v>3.9238358823529412E-2</v>
          </cell>
          <cell r="AJ59">
            <v>7.5458382352941167E-6</v>
          </cell>
        </row>
        <row r="60">
          <cell r="A60" t="str">
            <v>EU18</v>
          </cell>
          <cell r="Y60">
            <v>0.43463744297719092</v>
          </cell>
          <cell r="AB60">
            <v>1.4703256578947368</v>
          </cell>
          <cell r="AD60">
            <v>9.8598308823529421E-2</v>
          </cell>
          <cell r="AF60">
            <v>9.8598308823529421E-2</v>
          </cell>
          <cell r="AH60">
            <v>0.10254224117647058</v>
          </cell>
          <cell r="AJ60">
            <v>1.9719661764705882E-5</v>
          </cell>
        </row>
        <row r="61">
          <cell r="A61" t="str">
            <v>EU19</v>
          </cell>
          <cell r="Y61">
            <v>0.43463744297719092</v>
          </cell>
          <cell r="AB61">
            <v>1.4703256578947368</v>
          </cell>
          <cell r="AD61">
            <v>9.8598308823529421E-2</v>
          </cell>
          <cell r="AF61">
            <v>9.8598308823529421E-2</v>
          </cell>
          <cell r="AH61">
            <v>0.10254224117647058</v>
          </cell>
          <cell r="AJ61">
            <v>1.9719661764705882E-5</v>
          </cell>
        </row>
        <row r="62">
          <cell r="A62" t="str">
            <v>EU19</v>
          </cell>
          <cell r="Y62">
            <v>0.43463744297719092</v>
          </cell>
          <cell r="AB62">
            <v>1.4703256578947368</v>
          </cell>
          <cell r="AD62">
            <v>9.8598308823529421E-2</v>
          </cell>
          <cell r="AF62">
            <v>9.8598308823529421E-2</v>
          </cell>
          <cell r="AH62">
            <v>0.10254224117647058</v>
          </cell>
          <cell r="AJ62">
            <v>1.9719661764705882E-5</v>
          </cell>
        </row>
        <row r="63">
          <cell r="A63" t="str">
            <v>EU19</v>
          </cell>
          <cell r="Y63">
            <v>0.43463744297719092</v>
          </cell>
          <cell r="AB63">
            <v>1.4703256578947368</v>
          </cell>
          <cell r="AD63">
            <v>9.8598308823529421E-2</v>
          </cell>
          <cell r="AF63">
            <v>9.8598308823529421E-2</v>
          </cell>
          <cell r="AH63">
            <v>0.10254224117647058</v>
          </cell>
          <cell r="AJ63">
            <v>1.9719661764705882E-5</v>
          </cell>
        </row>
        <row r="64">
          <cell r="A64" t="str">
            <v>EU18a</v>
          </cell>
          <cell r="Y64">
            <v>0.20283080672268908</v>
          </cell>
          <cell r="AB64">
            <v>0.68615197368421055</v>
          </cell>
          <cell r="AD64">
            <v>4.6012544117647061E-2</v>
          </cell>
          <cell r="AF64">
            <v>4.6012544117647061E-2</v>
          </cell>
          <cell r="AH64">
            <v>4.7853045882352951E-2</v>
          </cell>
          <cell r="AJ64">
            <v>9.2025088235294133E-6</v>
          </cell>
        </row>
        <row r="65">
          <cell r="A65" t="str">
            <v>EU19a</v>
          </cell>
          <cell r="Y65">
            <v>0.43463744297719092</v>
          </cell>
          <cell r="AB65">
            <v>1.4703256578947368</v>
          </cell>
          <cell r="AD65">
            <v>9.8598308823529421E-2</v>
          </cell>
          <cell r="AF65">
            <v>9.8598308823529421E-2</v>
          </cell>
          <cell r="AH65">
            <v>0.10254224117647058</v>
          </cell>
          <cell r="AJ65">
            <v>1.9719661764705882E-5</v>
          </cell>
        </row>
        <row r="66">
          <cell r="A66" t="str">
            <v>EU19a</v>
          </cell>
          <cell r="Y66">
            <v>0.16631643457382952</v>
          </cell>
          <cell r="AB66">
            <v>0.56262828947368426</v>
          </cell>
          <cell r="AD66">
            <v>3.7729191176470583E-2</v>
          </cell>
          <cell r="AF66">
            <v>3.7729191176470583E-2</v>
          </cell>
          <cell r="AH66">
            <v>3.9238358823529412E-2</v>
          </cell>
          <cell r="AJ66">
            <v>7.5458382352941167E-6</v>
          </cell>
        </row>
        <row r="67">
          <cell r="A67" t="str">
            <v>EU19a</v>
          </cell>
          <cell r="Y67">
            <v>0.43463744297719092</v>
          </cell>
          <cell r="AB67">
            <v>1.4703256578947368</v>
          </cell>
          <cell r="AD67">
            <v>9.8598308823529421E-2</v>
          </cell>
          <cell r="AF67">
            <v>9.8598308823529421E-2</v>
          </cell>
          <cell r="AH67">
            <v>0.10254224117647058</v>
          </cell>
          <cell r="AJ67">
            <v>1.9719661764705882E-5</v>
          </cell>
        </row>
        <row r="68">
          <cell r="A68" t="str">
            <v>EU19a</v>
          </cell>
          <cell r="Y68">
            <v>0.43463744297719092</v>
          </cell>
          <cell r="AB68">
            <v>1.4703256578947368</v>
          </cell>
          <cell r="AD68">
            <v>9.8598308823529421E-2</v>
          </cell>
          <cell r="AF68">
            <v>9.8598308823529421E-2</v>
          </cell>
          <cell r="AH68">
            <v>0.10254224117647058</v>
          </cell>
          <cell r="AJ68">
            <v>1.9719661764705882E-5</v>
          </cell>
        </row>
        <row r="69">
          <cell r="A69" t="str">
            <v>EU19a</v>
          </cell>
          <cell r="Y69">
            <v>0.43463744297719092</v>
          </cell>
          <cell r="AB69">
            <v>1.4703256578947368</v>
          </cell>
          <cell r="AD69">
            <v>9.8598308823529421E-2</v>
          </cell>
          <cell r="AF69">
            <v>9.8598308823529421E-2</v>
          </cell>
          <cell r="AH69">
            <v>0.10254224117647058</v>
          </cell>
          <cell r="AJ69">
            <v>1.9719661764705882E-5</v>
          </cell>
        </row>
        <row r="70">
          <cell r="A70" t="str">
            <v>EU9</v>
          </cell>
          <cell r="Y70">
            <v>0.19875630252100834</v>
          </cell>
          <cell r="AB70">
            <v>0.20171052631578945</v>
          </cell>
          <cell r="AD70">
            <v>1.3526470588235293E-2</v>
          </cell>
          <cell r="AF70">
            <v>1.3526470588235293E-2</v>
          </cell>
          <cell r="AH70">
            <v>1.4067529411764704E-2</v>
          </cell>
          <cell r="AJ70">
            <v>2.7052941176470594E-6</v>
          </cell>
        </row>
        <row r="71">
          <cell r="A71" t="str">
            <v>EU9</v>
          </cell>
          <cell r="Y71">
            <v>0.19875630252100834</v>
          </cell>
          <cell r="AB71">
            <v>0.20171052631578945</v>
          </cell>
          <cell r="AD71">
            <v>1.3526470588235293E-2</v>
          </cell>
          <cell r="AF71">
            <v>1.3526470588235293E-2</v>
          </cell>
          <cell r="AH71">
            <v>1.4067529411764704E-2</v>
          </cell>
          <cell r="AJ71">
            <v>2.7052941176470594E-6</v>
          </cell>
        </row>
        <row r="72">
          <cell r="A72" t="str">
            <v>EU22</v>
          </cell>
          <cell r="Y72">
            <v>9.5033906362545009E-2</v>
          </cell>
          <cell r="AB72">
            <v>0.32148815789473689</v>
          </cell>
          <cell r="AD72">
            <v>2.1558617647058822E-2</v>
          </cell>
          <cell r="AF72">
            <v>2.1558617647058822E-2</v>
          </cell>
          <cell r="AH72">
            <v>2.2420962352941179E-2</v>
          </cell>
          <cell r="AJ72">
            <v>4.3117235294117646E-6</v>
          </cell>
        </row>
        <row r="73">
          <cell r="A73" t="str">
            <v>EU22</v>
          </cell>
          <cell r="Y73">
            <v>9.5033906362545009E-2</v>
          </cell>
          <cell r="AB73">
            <v>0.32148815789473689</v>
          </cell>
          <cell r="AD73">
            <v>2.1558617647058822E-2</v>
          </cell>
          <cell r="AF73">
            <v>2.1558617647058822E-2</v>
          </cell>
          <cell r="AH73">
            <v>2.2420962352941179E-2</v>
          </cell>
          <cell r="AJ73">
            <v>4.3117235294117646E-6</v>
          </cell>
        </row>
        <row r="74">
          <cell r="A74" t="str">
            <v>EU22</v>
          </cell>
          <cell r="Y74">
            <v>9.5033906362545009E-2</v>
          </cell>
          <cell r="AB74">
            <v>0.32148815789473689</v>
          </cell>
          <cell r="AD74">
            <v>2.1558617647058822E-2</v>
          </cell>
          <cell r="AF74">
            <v>2.1558617647058822E-2</v>
          </cell>
          <cell r="AH74">
            <v>2.2420962352941179E-2</v>
          </cell>
          <cell r="AJ74">
            <v>4.3117235294117646E-6</v>
          </cell>
        </row>
        <row r="75">
          <cell r="A75" t="str">
            <v>EU22</v>
          </cell>
          <cell r="Y75">
            <v>9.5033906362545009E-2</v>
          </cell>
          <cell r="AB75">
            <v>0.32148815789473689</v>
          </cell>
          <cell r="AD75">
            <v>2.1558617647058822E-2</v>
          </cell>
          <cell r="AF75">
            <v>2.1558617647058822E-2</v>
          </cell>
          <cell r="AH75">
            <v>2.2420962352941179E-2</v>
          </cell>
          <cell r="AJ75">
            <v>4.3117235294117646E-6</v>
          </cell>
        </row>
        <row r="76">
          <cell r="A76" t="str">
            <v>CIA</v>
          </cell>
          <cell r="Y76">
            <v>9.4645858343337302E-2</v>
          </cell>
          <cell r="AB76">
            <v>9.6052631578947389E-2</v>
          </cell>
          <cell r="AD76">
            <v>6.4411764705882349E-3</v>
          </cell>
          <cell r="AF76">
            <v>6.4411764705882349E-3</v>
          </cell>
          <cell r="AH76">
            <v>6.6988235294117649E-3</v>
          </cell>
          <cell r="AJ76">
            <v>1.2882352941176469E-6</v>
          </cell>
        </row>
        <row r="77">
          <cell r="A77" t="str">
            <v>CIA</v>
          </cell>
          <cell r="Y77">
            <v>9.4645858343337302E-2</v>
          </cell>
          <cell r="AB77">
            <v>9.6052631578947389E-2</v>
          </cell>
          <cell r="AD77">
            <v>6.4411764705882349E-3</v>
          </cell>
          <cell r="AF77">
            <v>6.4411764705882349E-3</v>
          </cell>
          <cell r="AH77">
            <v>6.6988235294117649E-3</v>
          </cell>
          <cell r="AJ77">
            <v>1.2882352941176469E-6</v>
          </cell>
        </row>
        <row r="78">
          <cell r="A78" t="str">
            <v>CIA</v>
          </cell>
          <cell r="Y78">
            <v>2.3661464585834326E-2</v>
          </cell>
          <cell r="AB78">
            <v>2.4013157894736847E-2</v>
          </cell>
          <cell r="AD78">
            <v>1.6102941176470587E-3</v>
          </cell>
          <cell r="AF78">
            <v>1.6102941176470587E-3</v>
          </cell>
          <cell r="AH78">
            <v>1.6747058823529412E-3</v>
          </cell>
          <cell r="AJ78">
            <v>3.2205882352941172E-7</v>
          </cell>
        </row>
        <row r="79">
          <cell r="A79" t="str">
            <v>CIA</v>
          </cell>
          <cell r="Y79">
            <v>9.4645858343337302E-2</v>
          </cell>
          <cell r="AB79">
            <v>9.6052631578947389E-2</v>
          </cell>
          <cell r="AD79">
            <v>6.4411764705882349E-3</v>
          </cell>
          <cell r="AF79">
            <v>6.4411764705882349E-3</v>
          </cell>
          <cell r="AH79">
            <v>6.6988235294117649E-3</v>
          </cell>
          <cell r="AJ79">
            <v>1.2882352941176469E-6</v>
          </cell>
        </row>
        <row r="80">
          <cell r="A80" t="str">
            <v>CIA</v>
          </cell>
          <cell r="Y80">
            <v>9.4645858343337302E-2</v>
          </cell>
          <cell r="AB80">
            <v>9.6052631578947389E-2</v>
          </cell>
          <cell r="AD80">
            <v>6.4411764705882349E-3</v>
          </cell>
          <cell r="AF80">
            <v>6.4411764705882349E-3</v>
          </cell>
          <cell r="AH80">
            <v>6.6988235294117649E-3</v>
          </cell>
          <cell r="AJ80">
            <v>1.2882352941176469E-6</v>
          </cell>
        </row>
        <row r="81">
          <cell r="A81" t="str">
            <v>CIA</v>
          </cell>
          <cell r="Y81">
            <v>2.3661464585834326E-2</v>
          </cell>
          <cell r="AB81">
            <v>2.4013157894736847E-2</v>
          </cell>
          <cell r="AD81">
            <v>1.6102941176470587E-3</v>
          </cell>
          <cell r="AF81">
            <v>1.6102941176470587E-3</v>
          </cell>
          <cell r="AH81">
            <v>1.6747058823529412E-3</v>
          </cell>
          <cell r="AJ81">
            <v>3.2205882352941172E-7</v>
          </cell>
        </row>
        <row r="82">
          <cell r="A82" t="str">
            <v>EU11</v>
          </cell>
          <cell r="Y82">
            <v>0.41727466026410565</v>
          </cell>
          <cell r="AB82">
            <v>1.4115894736842107</v>
          </cell>
          <cell r="AD82">
            <v>9.4659529411764712E-2</v>
          </cell>
          <cell r="AF82">
            <v>9.4659529411764712E-2</v>
          </cell>
          <cell r="AH82">
            <v>9.8445910588235291E-2</v>
          </cell>
          <cell r="AJ82">
            <v>1.8931905882352942E-5</v>
          </cell>
        </row>
        <row r="83">
          <cell r="A83" t="str">
            <v>CIA</v>
          </cell>
          <cell r="Y83">
            <v>0.2575182352941176</v>
          </cell>
          <cell r="AB83">
            <v>0.2163153176470588</v>
          </cell>
          <cell r="AD83">
            <v>6.4379558823529411E-3</v>
          </cell>
          <cell r="AF83">
            <v>6.4379558823529411E-3</v>
          </cell>
          <cell r="AH83">
            <v>6.6954741176470595E-3</v>
          </cell>
          <cell r="AJ83">
            <v>1.2875911764705884E-6</v>
          </cell>
        </row>
        <row r="84">
          <cell r="A84" t="str">
            <v>CIA</v>
          </cell>
          <cell r="Y84">
            <v>0.2575182352941176</v>
          </cell>
          <cell r="AB84">
            <v>0.2163153176470588</v>
          </cell>
          <cell r="AD84">
            <v>6.4379558823529411E-3</v>
          </cell>
          <cell r="AF84">
            <v>6.4379558823529411E-3</v>
          </cell>
          <cell r="AH84">
            <v>6.6954741176470595E-3</v>
          </cell>
          <cell r="AJ84">
            <v>1.2875911764705884E-6</v>
          </cell>
        </row>
        <row r="85">
          <cell r="A85" t="str">
            <v>CIA</v>
          </cell>
          <cell r="Y85">
            <v>0.2575182352941176</v>
          </cell>
          <cell r="AB85">
            <v>0.2163153176470588</v>
          </cell>
          <cell r="AD85">
            <v>6.4379558823529411E-3</v>
          </cell>
          <cell r="AF85">
            <v>6.4379558823529411E-3</v>
          </cell>
          <cell r="AH85">
            <v>6.6954741176470595E-3</v>
          </cell>
          <cell r="AJ85">
            <v>1.2875911764705884E-6</v>
          </cell>
        </row>
        <row r="86">
          <cell r="A86" t="str">
            <v>CIA</v>
          </cell>
          <cell r="Y86">
            <v>0.2575182352941176</v>
          </cell>
          <cell r="AB86">
            <v>0.2163153176470588</v>
          </cell>
          <cell r="AD86">
            <v>6.4379558823529411E-3</v>
          </cell>
          <cell r="AF86">
            <v>6.4379558823529411E-3</v>
          </cell>
          <cell r="AH86">
            <v>6.6954741176470595E-3</v>
          </cell>
          <cell r="AJ86">
            <v>1.2875911764705884E-6</v>
          </cell>
        </row>
        <row r="87">
          <cell r="A87" t="str">
            <v>EU21</v>
          </cell>
          <cell r="Y87">
            <v>0.83735294117647052</v>
          </cell>
          <cell r="AB87">
            <v>0.3121710526315789</v>
          </cell>
          <cell r="AD87">
            <v>2.0933823529411765E-2</v>
          </cell>
          <cell r="AF87">
            <v>2.0933823529411765E-2</v>
          </cell>
          <cell r="AH87">
            <v>2.1771176470588235E-2</v>
          </cell>
          <cell r="AJ87">
            <v>4.186764705882353E-6</v>
          </cell>
        </row>
        <row r="88">
          <cell r="A88" t="str">
            <v>EU21</v>
          </cell>
          <cell r="Y88">
            <v>0.83735294117647052</v>
          </cell>
          <cell r="AB88">
            <v>0.3121710526315789</v>
          </cell>
          <cell r="AD88">
            <v>2.0933823529411765E-2</v>
          </cell>
          <cell r="AF88">
            <v>2.0933823529411765E-2</v>
          </cell>
          <cell r="AH88">
            <v>2.1771176470588235E-2</v>
          </cell>
          <cell r="AJ88">
            <v>4.186764705882353E-6</v>
          </cell>
        </row>
        <row r="89">
          <cell r="A89" t="str">
            <v>EU21</v>
          </cell>
          <cell r="Y89">
            <v>0.86234470588235301</v>
          </cell>
          <cell r="AB89">
            <v>0.32148815789473689</v>
          </cell>
          <cell r="AD89">
            <v>2.1558617647058822E-2</v>
          </cell>
          <cell r="AF89">
            <v>2.1558617647058822E-2</v>
          </cell>
          <cell r="AH89">
            <v>2.2420962352941179E-2</v>
          </cell>
          <cell r="AJ89">
            <v>4.3117235294117646E-6</v>
          </cell>
        </row>
        <row r="90">
          <cell r="A90" t="str">
            <v>EU21</v>
          </cell>
          <cell r="Y90">
            <v>0.86234470588235301</v>
          </cell>
          <cell r="AB90">
            <v>0.32148815789473689</v>
          </cell>
          <cell r="AD90">
            <v>2.1558617647058822E-2</v>
          </cell>
          <cell r="AF90">
            <v>2.1558617647058822E-2</v>
          </cell>
          <cell r="AH90">
            <v>2.2420962352941179E-2</v>
          </cell>
          <cell r="AJ90">
            <v>4.3117235294117646E-6</v>
          </cell>
        </row>
        <row r="91">
          <cell r="A91" t="str">
            <v>EU20</v>
          </cell>
          <cell r="Y91">
            <v>0.29702709723889559</v>
          </cell>
          <cell r="AB91">
            <v>1.0048065789473686</v>
          </cell>
          <cell r="AD91">
            <v>6.7381147058823532E-2</v>
          </cell>
          <cell r="AF91">
            <v>6.7381147058823532E-2</v>
          </cell>
          <cell r="AH91">
            <v>7.0076392941176471E-2</v>
          </cell>
          <cell r="AJ91">
            <v>1.3476229411764707E-5</v>
          </cell>
        </row>
        <row r="92">
          <cell r="A92" t="str">
            <v>EU20</v>
          </cell>
          <cell r="Y92">
            <v>0.29702709723889559</v>
          </cell>
          <cell r="AB92">
            <v>1.0048065789473686</v>
          </cell>
          <cell r="AD92">
            <v>6.7381147058823532E-2</v>
          </cell>
          <cell r="AF92">
            <v>6.7381147058823532E-2</v>
          </cell>
          <cell r="AH92">
            <v>7.0076392941176471E-2</v>
          </cell>
          <cell r="AJ92">
            <v>1.3476229411764707E-5</v>
          </cell>
        </row>
        <row r="93">
          <cell r="A93" t="str">
            <v>EU20</v>
          </cell>
          <cell r="Y93">
            <v>0.29702709723889559</v>
          </cell>
          <cell r="AB93">
            <v>1.0048065789473686</v>
          </cell>
          <cell r="AD93">
            <v>6.7381147058823532E-2</v>
          </cell>
          <cell r="AF93">
            <v>6.7381147058823532E-2</v>
          </cell>
          <cell r="AH93">
            <v>7.0076392941176471E-2</v>
          </cell>
          <cell r="AJ93">
            <v>1.3476229411764707E-5</v>
          </cell>
        </row>
        <row r="94">
          <cell r="A94" t="str">
            <v>CIA</v>
          </cell>
          <cell r="Y94">
            <v>0.1288235294117647</v>
          </cell>
          <cell r="AB94">
            <v>0.10821176470588234</v>
          </cell>
          <cell r="AD94">
            <v>3.2205882352941174E-3</v>
          </cell>
          <cell r="AF94">
            <v>3.2205882352941174E-3</v>
          </cell>
          <cell r="AH94">
            <v>3.3494117647058824E-3</v>
          </cell>
          <cell r="AJ94">
            <v>6.4411764705882343E-7</v>
          </cell>
        </row>
        <row r="95">
          <cell r="A95" t="str">
            <v>CIA</v>
          </cell>
          <cell r="Y95">
            <v>0.1288235294117647</v>
          </cell>
          <cell r="AB95">
            <v>0.10821176470588234</v>
          </cell>
          <cell r="AD95">
            <v>3.2205882352941174E-3</v>
          </cell>
          <cell r="AF95">
            <v>3.2205882352941174E-3</v>
          </cell>
          <cell r="AH95">
            <v>3.3494117647058824E-3</v>
          </cell>
          <cell r="AJ95">
            <v>6.4411764705882343E-7</v>
          </cell>
        </row>
        <row r="96">
          <cell r="A96" t="str">
            <v>CIA</v>
          </cell>
          <cell r="Y96">
            <v>0.25635882352941175</v>
          </cell>
          <cell r="AB96">
            <v>0.21534141176470589</v>
          </cell>
          <cell r="AD96">
            <v>6.4089705882352946E-3</v>
          </cell>
          <cell r="AF96">
            <v>6.4089705882352946E-3</v>
          </cell>
          <cell r="AH96">
            <v>6.6653294117647059E-3</v>
          </cell>
          <cell r="AJ96">
            <v>1.2817941176470587E-6</v>
          </cell>
        </row>
        <row r="97">
          <cell r="A97" t="str">
            <v>CIA</v>
          </cell>
          <cell r="Y97">
            <v>0.25635882352941175</v>
          </cell>
          <cell r="AB97">
            <v>0.21534141176470589</v>
          </cell>
          <cell r="AD97">
            <v>6.4089705882352946E-3</v>
          </cell>
          <cell r="AF97">
            <v>6.4089705882352946E-3</v>
          </cell>
          <cell r="AH97">
            <v>6.6653294117647059E-3</v>
          </cell>
          <cell r="AJ97">
            <v>1.2817941176470587E-6</v>
          </cell>
        </row>
        <row r="98">
          <cell r="A98" t="str">
            <v>CIA</v>
          </cell>
          <cell r="Y98">
            <v>0.25635882352941175</v>
          </cell>
          <cell r="AB98">
            <v>0.21534141176470589</v>
          </cell>
          <cell r="AD98">
            <v>6.4089705882352946E-3</v>
          </cell>
          <cell r="AF98">
            <v>6.4089705882352946E-3</v>
          </cell>
          <cell r="AH98">
            <v>6.6653294117647059E-3</v>
          </cell>
          <cell r="AJ98">
            <v>1.2817941176470587E-6</v>
          </cell>
        </row>
        <row r="99">
          <cell r="A99" t="str">
            <v>CIA</v>
          </cell>
          <cell r="Y99">
            <v>0.25635882352941175</v>
          </cell>
          <cell r="AB99">
            <v>0.21534141176470589</v>
          </cell>
          <cell r="AD99">
            <v>6.4089705882352946E-3</v>
          </cell>
          <cell r="AF99">
            <v>6.4089705882352946E-3</v>
          </cell>
          <cell r="AH99">
            <v>6.6653294117647059E-3</v>
          </cell>
          <cell r="AJ99">
            <v>1.2817941176470587E-6</v>
          </cell>
        </row>
        <row r="100">
          <cell r="A100" t="str">
            <v>CIA</v>
          </cell>
          <cell r="Y100">
            <v>0.25635882352941175</v>
          </cell>
          <cell r="AB100">
            <v>0.21534141176470589</v>
          </cell>
          <cell r="AD100">
            <v>6.4089705882352946E-3</v>
          </cell>
          <cell r="AF100">
            <v>6.4089705882352946E-3</v>
          </cell>
          <cell r="AH100">
            <v>6.6653294117647059E-3</v>
          </cell>
          <cell r="AJ100">
            <v>1.2817941176470587E-6</v>
          </cell>
        </row>
        <row r="101">
          <cell r="A101" t="str">
            <v>CIA</v>
          </cell>
          <cell r="Y101">
            <v>0.25635882352941175</v>
          </cell>
          <cell r="AB101">
            <v>0.21534141176470589</v>
          </cell>
          <cell r="AD101">
            <v>6.4089705882352946E-3</v>
          </cell>
          <cell r="AF101">
            <v>6.4089705882352946E-3</v>
          </cell>
          <cell r="AH101">
            <v>6.6653294117647059E-3</v>
          </cell>
          <cell r="AJ101">
            <v>1.2817941176470587E-6</v>
          </cell>
        </row>
      </sheetData>
      <sheetData sheetId="1">
        <row r="32">
          <cell r="A32" t="str">
            <v>Emissions Unit</v>
          </cell>
        </row>
      </sheetData>
      <sheetData sheetId="2">
        <row r="20">
          <cell r="A20" t="str">
            <v>Emissions Unit</v>
          </cell>
          <cell r="R20" t="str">
            <v>Annual Emissions tons/yr</v>
          </cell>
          <cell r="T20" t="str">
            <v>Annual Emissions tons/yr</v>
          </cell>
          <cell r="V20" t="str">
            <v>Annual Emissions tons/yr</v>
          </cell>
          <cell r="X20" t="str">
            <v>Annual Emissions tons/yr</v>
          </cell>
          <cell r="Z20" t="str">
            <v>Annual Emissions tons/yr</v>
          </cell>
          <cell r="AB20" t="str">
            <v>Annual Emissions tons/yr</v>
          </cell>
        </row>
        <row r="21">
          <cell r="A21" t="str">
            <v>EU1</v>
          </cell>
          <cell r="R21">
            <v>6.1320000000000006E-2</v>
          </cell>
          <cell r="T21">
            <v>7.2999999999999995E-2</v>
          </cell>
          <cell r="V21">
            <v>1.8250000000000002E-3</v>
          </cell>
          <cell r="X21">
            <v>1.8250000000000002E-3</v>
          </cell>
          <cell r="Z21">
            <v>1.8980000000000004E-3</v>
          </cell>
          <cell r="AB21">
            <v>3.6500000000000005E-7</v>
          </cell>
        </row>
        <row r="22">
          <cell r="A22" t="str">
            <v>EU1</v>
          </cell>
          <cell r="R22">
            <v>6.1320000000000006E-2</v>
          </cell>
          <cell r="T22">
            <v>7.2999999999999995E-2</v>
          </cell>
          <cell r="V22">
            <v>1.8250000000000002E-3</v>
          </cell>
          <cell r="X22">
            <v>1.8250000000000002E-3</v>
          </cell>
          <cell r="Z22">
            <v>1.8980000000000004E-3</v>
          </cell>
          <cell r="AB22">
            <v>3.6500000000000005E-7</v>
          </cell>
        </row>
        <row r="23">
          <cell r="A23" t="str">
            <v>EU1</v>
          </cell>
          <cell r="R23">
            <v>6.1320000000000006E-2</v>
          </cell>
          <cell r="T23">
            <v>7.2999999999999995E-2</v>
          </cell>
          <cell r="V23">
            <v>1.8250000000000002E-3</v>
          </cell>
          <cell r="X23">
            <v>1.8250000000000002E-3</v>
          </cell>
          <cell r="Z23">
            <v>1.8980000000000004E-3</v>
          </cell>
          <cell r="AB23">
            <v>3.6500000000000005E-7</v>
          </cell>
        </row>
      </sheetData>
      <sheetData sheetId="3">
        <row r="22">
          <cell r="A22" t="str">
            <v>Emissions Unit</v>
          </cell>
        </row>
      </sheetData>
      <sheetData sheetId="4">
        <row r="28">
          <cell r="A28" t="str">
            <v>Emissions Unit</v>
          </cell>
          <cell r="AA28" t="str">
            <v>Annual Emissions tons/yr</v>
          </cell>
          <cell r="AC28" t="str">
            <v>Annual Emissions tons/yr</v>
          </cell>
          <cell r="AE28" t="str">
            <v>Annual Emissions tons/yr</v>
          </cell>
          <cell r="AG28" t="str">
            <v>Annual Emissions tons/yr</v>
          </cell>
          <cell r="AI28" t="str">
            <v>Annual Emissions tons/yr</v>
          </cell>
          <cell r="AK28" t="str">
            <v>Annual Emissions tons/yr</v>
          </cell>
        </row>
        <row r="29">
          <cell r="A29" t="str">
            <v>CIA</v>
          </cell>
          <cell r="AA29">
            <v>0.35890235294117651</v>
          </cell>
          <cell r="AC29">
            <v>0.42726470588235294</v>
          </cell>
          <cell r="AE29">
            <v>1.0681617647058824E-2</v>
          </cell>
          <cell r="AG29">
            <v>1.0681617647058824E-2</v>
          </cell>
          <cell r="AI29">
            <v>1.1108882352941177E-2</v>
          </cell>
          <cell r="AK29">
            <v>2.1363235294117646E-6</v>
          </cell>
        </row>
        <row r="30">
          <cell r="A30" t="str">
            <v>CIA</v>
          </cell>
          <cell r="AA30">
            <v>0.35890235294117651</v>
          </cell>
          <cell r="AC30">
            <v>0.42726470588235294</v>
          </cell>
          <cell r="AE30">
            <v>1.0681617647058824E-2</v>
          </cell>
          <cell r="AG30">
            <v>1.0681617647058824E-2</v>
          </cell>
          <cell r="AI30">
            <v>1.1108882352941177E-2</v>
          </cell>
          <cell r="AK30">
            <v>2.1363235294117646E-6</v>
          </cell>
        </row>
        <row r="31">
          <cell r="A31" t="str">
            <v>CIA</v>
          </cell>
          <cell r="AA31">
            <v>0.35890235294117651</v>
          </cell>
          <cell r="AC31">
            <v>0.42726470588235294</v>
          </cell>
          <cell r="AE31">
            <v>1.0681617647058824E-2</v>
          </cell>
          <cell r="AG31">
            <v>1.0681617647058824E-2</v>
          </cell>
          <cell r="AI31">
            <v>1.1108882352941177E-2</v>
          </cell>
          <cell r="AK31">
            <v>2.1363235294117646E-6</v>
          </cell>
        </row>
        <row r="32">
          <cell r="A32" t="str">
            <v>CIA</v>
          </cell>
          <cell r="AA32">
            <v>0.35890235294117651</v>
          </cell>
          <cell r="AC32">
            <v>0.42726470588235294</v>
          </cell>
          <cell r="AE32">
            <v>1.0681617647058824E-2</v>
          </cell>
          <cell r="AG32">
            <v>1.0681617647058824E-2</v>
          </cell>
          <cell r="AI32">
            <v>1.1108882352941177E-2</v>
          </cell>
          <cell r="AK32">
            <v>2.1363235294117646E-6</v>
          </cell>
        </row>
        <row r="33">
          <cell r="A33" t="str">
            <v>CIA</v>
          </cell>
          <cell r="AA33">
            <v>0.35890235294117651</v>
          </cell>
          <cell r="AC33">
            <v>0.42726470588235294</v>
          </cell>
          <cell r="AE33">
            <v>1.0681617647058824E-2</v>
          </cell>
          <cell r="AG33">
            <v>1.0681617647058824E-2</v>
          </cell>
          <cell r="AI33">
            <v>1.1108882352941177E-2</v>
          </cell>
          <cell r="AK33">
            <v>2.1363235294117646E-6</v>
          </cell>
        </row>
        <row r="34">
          <cell r="A34" t="str">
            <v>CIA</v>
          </cell>
          <cell r="AA34">
            <v>0.35890235294117651</v>
          </cell>
          <cell r="AC34">
            <v>0.42726470588235294</v>
          </cell>
          <cell r="AE34">
            <v>1.0681617647058824E-2</v>
          </cell>
          <cell r="AG34">
            <v>1.0681617647058824E-2</v>
          </cell>
          <cell r="AI34">
            <v>1.1108882352941177E-2</v>
          </cell>
          <cell r="AK34">
            <v>2.1363235294117646E-6</v>
          </cell>
        </row>
        <row r="35">
          <cell r="A35" t="str">
            <v>CIA</v>
          </cell>
          <cell r="AA35">
            <v>0.35890235294117651</v>
          </cell>
          <cell r="AC35">
            <v>0.42726470588235294</v>
          </cell>
          <cell r="AE35">
            <v>1.0681617647058824E-2</v>
          </cell>
          <cell r="AG35">
            <v>1.0681617647058824E-2</v>
          </cell>
          <cell r="AI35">
            <v>1.1108882352941177E-2</v>
          </cell>
          <cell r="AK35">
            <v>2.1363235294117646E-6</v>
          </cell>
        </row>
        <row r="36">
          <cell r="A36" t="str">
            <v>CIA</v>
          </cell>
          <cell r="AA36">
            <v>0.35890235294117651</v>
          </cell>
          <cell r="AC36">
            <v>0.42726470588235294</v>
          </cell>
          <cell r="AE36">
            <v>1.0681617647058824E-2</v>
          </cell>
          <cell r="AG36">
            <v>1.0681617647058824E-2</v>
          </cell>
          <cell r="AI36">
            <v>1.1108882352941177E-2</v>
          </cell>
          <cell r="AK36">
            <v>2.1363235294117646E-6</v>
          </cell>
        </row>
        <row r="37">
          <cell r="A37" t="str">
            <v>CIA</v>
          </cell>
          <cell r="AA37">
            <v>0.15330000000000002</v>
          </cell>
          <cell r="AC37">
            <v>0.1825</v>
          </cell>
          <cell r="AE37">
            <v>4.5624999999999997E-3</v>
          </cell>
          <cell r="AG37">
            <v>4.5624999999999997E-3</v>
          </cell>
          <cell r="AI37">
            <v>4.7450000000000001E-3</v>
          </cell>
          <cell r="AK37">
            <v>9.1250000000000005E-7</v>
          </cell>
        </row>
        <row r="38">
          <cell r="A38" t="str">
            <v>CIA</v>
          </cell>
          <cell r="AA38">
            <v>0.15330000000000002</v>
          </cell>
          <cell r="AC38">
            <v>0.1825</v>
          </cell>
          <cell r="AE38">
            <v>4.5624999999999997E-3</v>
          </cell>
          <cell r="AG38">
            <v>4.5624999999999997E-3</v>
          </cell>
          <cell r="AI38">
            <v>4.7450000000000001E-3</v>
          </cell>
          <cell r="AK38">
            <v>9.1250000000000005E-7</v>
          </cell>
        </row>
        <row r="39">
          <cell r="A39" t="str">
            <v>CIA</v>
          </cell>
          <cell r="AA39">
            <v>6.3123529411764703E-2</v>
          </cell>
          <cell r="AC39">
            <v>7.5147058823529414E-2</v>
          </cell>
          <cell r="AE39">
            <v>1.8786764705882352E-3</v>
          </cell>
          <cell r="AG39">
            <v>1.8786764705882352E-3</v>
          </cell>
          <cell r="AI39">
            <v>1.9538235294117648E-3</v>
          </cell>
          <cell r="AK39">
            <v>3.7573529411764708E-7</v>
          </cell>
        </row>
        <row r="40">
          <cell r="A40" t="str">
            <v>CIA</v>
          </cell>
          <cell r="AA40">
            <v>6.3123529411764703E-2</v>
          </cell>
          <cell r="AC40">
            <v>7.5147058823529414E-2</v>
          </cell>
          <cell r="AE40">
            <v>1.8786764705882352E-3</v>
          </cell>
          <cell r="AG40">
            <v>1.8786764705882352E-3</v>
          </cell>
          <cell r="AI40">
            <v>1.9538235294117648E-3</v>
          </cell>
          <cell r="AK40">
            <v>3.7573529411764708E-7</v>
          </cell>
        </row>
        <row r="41">
          <cell r="A41" t="str">
            <v>CIA</v>
          </cell>
          <cell r="AA41">
            <v>2.7052941176470585E-2</v>
          </cell>
          <cell r="AC41">
            <v>3.2205882352941174E-2</v>
          </cell>
          <cell r="AE41">
            <v>8.0514705882352947E-4</v>
          </cell>
          <cell r="AG41">
            <v>8.0514705882352947E-4</v>
          </cell>
          <cell r="AI41">
            <v>8.3735294117647061E-4</v>
          </cell>
          <cell r="AK41">
            <v>1.6102941176470586E-7</v>
          </cell>
        </row>
        <row r="42">
          <cell r="A42" t="str">
            <v>CIA</v>
          </cell>
          <cell r="AA42">
            <v>1.4428235294117648E-2</v>
          </cell>
          <cell r="AC42">
            <v>1.7176470588235293E-2</v>
          </cell>
          <cell r="AE42">
            <v>4.2941176470588232E-4</v>
          </cell>
          <cell r="AG42">
            <v>4.2941176470588232E-4</v>
          </cell>
          <cell r="AI42">
            <v>4.4658823529411767E-4</v>
          </cell>
          <cell r="AK42">
            <v>8.5882352941176458E-8</v>
          </cell>
        </row>
        <row r="43">
          <cell r="A43" t="str">
            <v>CIA</v>
          </cell>
          <cell r="AA43">
            <v>1.2985411764705884E-2</v>
          </cell>
          <cell r="AC43">
            <v>1.5458823529411764E-2</v>
          </cell>
          <cell r="AE43">
            <v>3.8647058823529411E-4</v>
          </cell>
          <cell r="AG43">
            <v>3.8647058823529411E-4</v>
          </cell>
          <cell r="AI43">
            <v>4.0192941176470592E-4</v>
          </cell>
          <cell r="AK43">
            <v>7.7294117647058836E-8</v>
          </cell>
        </row>
        <row r="44">
          <cell r="A44" t="str">
            <v>CIA</v>
          </cell>
          <cell r="AA44">
            <v>1.2985411764705884E-2</v>
          </cell>
          <cell r="AC44">
            <v>1.5458823529411764E-2</v>
          </cell>
          <cell r="AE44">
            <v>3.8647058823529411E-4</v>
          </cell>
          <cell r="AG44">
            <v>3.8647058823529411E-4</v>
          </cell>
          <cell r="AI44">
            <v>4.0192941176470592E-4</v>
          </cell>
          <cell r="AK44">
            <v>7.7294117647058836E-8</v>
          </cell>
        </row>
        <row r="45">
          <cell r="A45" t="str">
            <v>CIA</v>
          </cell>
          <cell r="AA45">
            <v>1.2985411764705884E-2</v>
          </cell>
          <cell r="AC45">
            <v>1.5458823529411764E-2</v>
          </cell>
          <cell r="AE45">
            <v>3.8647058823529411E-4</v>
          </cell>
          <cell r="AG45">
            <v>3.8647058823529411E-4</v>
          </cell>
          <cell r="AI45">
            <v>4.0192941176470592E-4</v>
          </cell>
          <cell r="AK45">
            <v>7.7294117647058836E-8</v>
          </cell>
        </row>
        <row r="46">
          <cell r="A46" t="str">
            <v>CIA</v>
          </cell>
          <cell r="AA46">
            <v>1.2985411764705884E-2</v>
          </cell>
          <cell r="AC46">
            <v>1.5458823529411764E-2</v>
          </cell>
          <cell r="AE46">
            <v>3.8647058823529411E-4</v>
          </cell>
          <cell r="AG46">
            <v>3.8647058823529411E-4</v>
          </cell>
          <cell r="AI46">
            <v>4.0192941176470592E-4</v>
          </cell>
          <cell r="AK46">
            <v>7.7294117647058836E-8</v>
          </cell>
        </row>
        <row r="47">
          <cell r="A47" t="str">
            <v>CIA</v>
          </cell>
          <cell r="AA47">
            <v>1.2985411764705884E-2</v>
          </cell>
          <cell r="AC47">
            <v>1.5458823529411764E-2</v>
          </cell>
          <cell r="AE47">
            <v>3.8647058823529411E-4</v>
          </cell>
          <cell r="AG47">
            <v>3.8647058823529411E-4</v>
          </cell>
          <cell r="AI47">
            <v>4.0192941176470592E-4</v>
          </cell>
          <cell r="AK47">
            <v>7.7294117647058836E-8</v>
          </cell>
        </row>
        <row r="48">
          <cell r="A48" t="str">
            <v>CIA</v>
          </cell>
          <cell r="AA48">
            <v>8.6569411764705881E-2</v>
          </cell>
          <cell r="AC48">
            <v>0.10305882352941177</v>
          </cell>
          <cell r="AE48">
            <v>2.5764705882352938E-3</v>
          </cell>
          <cell r="AG48">
            <v>2.5764705882352938E-3</v>
          </cell>
          <cell r="AI48">
            <v>2.6795294117647056E-3</v>
          </cell>
          <cell r="AK48">
            <v>5.1529411764705875E-7</v>
          </cell>
        </row>
        <row r="49">
          <cell r="A49" t="str">
            <v>CIA</v>
          </cell>
          <cell r="AA49">
            <v>0.15330000000000002</v>
          </cell>
          <cell r="AC49">
            <v>0.1825</v>
          </cell>
          <cell r="AE49">
            <v>4.5624999999999997E-3</v>
          </cell>
          <cell r="AG49">
            <v>4.5624999999999997E-3</v>
          </cell>
          <cell r="AI49">
            <v>4.7450000000000001E-3</v>
          </cell>
          <cell r="AK49">
            <v>9.1250000000000005E-7</v>
          </cell>
        </row>
        <row r="50">
          <cell r="A50" t="str">
            <v>CIA</v>
          </cell>
          <cell r="AA50">
            <v>0.15330000000000002</v>
          </cell>
          <cell r="AC50">
            <v>0.1825</v>
          </cell>
          <cell r="AE50">
            <v>4.5624999999999997E-3</v>
          </cell>
          <cell r="AG50">
            <v>4.5624999999999997E-3</v>
          </cell>
          <cell r="AI50">
            <v>4.7450000000000001E-3</v>
          </cell>
          <cell r="AK50">
            <v>9.1250000000000005E-7</v>
          </cell>
        </row>
        <row r="51">
          <cell r="A51" t="str">
            <v>CIA</v>
          </cell>
          <cell r="AA51">
            <v>0.15330000000000002</v>
          </cell>
          <cell r="AC51">
            <v>0.1825</v>
          </cell>
          <cell r="AE51">
            <v>4.5624999999999997E-3</v>
          </cell>
          <cell r="AG51">
            <v>4.5624999999999997E-3</v>
          </cell>
          <cell r="AI51">
            <v>4.7450000000000001E-3</v>
          </cell>
          <cell r="AK51">
            <v>9.1250000000000005E-7</v>
          </cell>
        </row>
        <row r="52">
          <cell r="A52" t="str">
            <v>CIA</v>
          </cell>
          <cell r="AA52">
            <v>0.15330000000000002</v>
          </cell>
          <cell r="AC52">
            <v>0.1825</v>
          </cell>
          <cell r="AE52">
            <v>4.5624999999999997E-3</v>
          </cell>
          <cell r="AG52">
            <v>4.5624999999999997E-3</v>
          </cell>
          <cell r="AI52">
            <v>4.7450000000000001E-3</v>
          </cell>
          <cell r="AK52">
            <v>9.1250000000000005E-7</v>
          </cell>
        </row>
        <row r="53">
          <cell r="A53" t="str">
            <v>CIA</v>
          </cell>
          <cell r="AA53">
            <v>9.0176470588235288E-2</v>
          </cell>
          <cell r="AC53">
            <v>0.10735294117647058</v>
          </cell>
          <cell r="AE53">
            <v>2.6838235294117645E-3</v>
          </cell>
          <cell r="AG53">
            <v>2.6838235294117645E-3</v>
          </cell>
          <cell r="AI53">
            <v>2.7911764705882357E-3</v>
          </cell>
          <cell r="AK53">
            <v>5.3676470588235292E-7</v>
          </cell>
        </row>
        <row r="54">
          <cell r="A54" t="str">
            <v>CIA</v>
          </cell>
          <cell r="AA54">
            <v>9.0176470588235288E-2</v>
          </cell>
          <cell r="AC54">
            <v>0.10735294117647058</v>
          </cell>
          <cell r="AE54">
            <v>2.6838235294117645E-3</v>
          </cell>
          <cell r="AG54">
            <v>2.6838235294117645E-3</v>
          </cell>
          <cell r="AI54">
            <v>2.7911764705882357E-3</v>
          </cell>
          <cell r="AK54">
            <v>5.3676470588235292E-7</v>
          </cell>
        </row>
        <row r="55">
          <cell r="A55" t="str">
            <v>CIA</v>
          </cell>
          <cell r="AA55">
            <v>9.0176470588235288E-2</v>
          </cell>
          <cell r="AC55">
            <v>0.10735294117647058</v>
          </cell>
          <cell r="AE55">
            <v>2.6838235294117645E-3</v>
          </cell>
          <cell r="AG55">
            <v>2.6838235294117645E-3</v>
          </cell>
          <cell r="AI55">
            <v>2.7911764705882357E-3</v>
          </cell>
          <cell r="AK55">
            <v>5.3676470588235292E-7</v>
          </cell>
        </row>
        <row r="56">
          <cell r="A56" t="str">
            <v>CIA</v>
          </cell>
          <cell r="AA56">
            <v>9.0176470588235288E-2</v>
          </cell>
          <cell r="AC56">
            <v>0.10735294117647058</v>
          </cell>
          <cell r="AE56">
            <v>2.6838235294117645E-3</v>
          </cell>
          <cell r="AG56">
            <v>2.6838235294117645E-3</v>
          </cell>
          <cell r="AI56">
            <v>2.7911764705882357E-3</v>
          </cell>
          <cell r="AK56">
            <v>5.3676470588235292E-7</v>
          </cell>
        </row>
        <row r="57">
          <cell r="A57" t="str">
            <v>CIA</v>
          </cell>
          <cell r="AA57">
            <v>7.2141176470588236E-2</v>
          </cell>
          <cell r="AC57">
            <v>8.5882352941176465E-2</v>
          </cell>
          <cell r="AE57">
            <v>2.1470588235294116E-3</v>
          </cell>
          <cell r="AG57">
            <v>2.1470588235294116E-3</v>
          </cell>
          <cell r="AI57">
            <v>2.2329411764705881E-3</v>
          </cell>
          <cell r="AK57">
            <v>4.294117647058824E-7</v>
          </cell>
        </row>
        <row r="58">
          <cell r="A58" t="str">
            <v>CIA</v>
          </cell>
          <cell r="AA58">
            <v>7.2141176470588236E-2</v>
          </cell>
          <cell r="AC58">
            <v>8.5882352941176465E-2</v>
          </cell>
          <cell r="AE58">
            <v>2.1470588235294116E-3</v>
          </cell>
          <cell r="AG58">
            <v>2.1470588235294116E-3</v>
          </cell>
          <cell r="AI58">
            <v>2.2329411764705881E-3</v>
          </cell>
          <cell r="AK58">
            <v>4.294117647058824E-7</v>
          </cell>
        </row>
        <row r="59">
          <cell r="A59" t="str">
            <v>CIA</v>
          </cell>
          <cell r="AA59">
            <v>6.3123529411764703E-2</v>
          </cell>
          <cell r="AC59">
            <v>7.5147058823529414E-2</v>
          </cell>
          <cell r="AE59">
            <v>1.8786764705882352E-3</v>
          </cell>
          <cell r="AG59">
            <v>1.8786764705882352E-3</v>
          </cell>
          <cell r="AI59">
            <v>1.9538235294117648E-3</v>
          </cell>
          <cell r="AK59">
            <v>3.7573529411764708E-7</v>
          </cell>
        </row>
        <row r="60">
          <cell r="A60" t="str">
            <v>CIA</v>
          </cell>
          <cell r="AA60">
            <v>2.164235294117647E-2</v>
          </cell>
          <cell r="AC60">
            <v>2.5764705882352943E-2</v>
          </cell>
          <cell r="AE60">
            <v>6.4411764705882345E-4</v>
          </cell>
          <cell r="AG60">
            <v>6.4411764705882345E-4</v>
          </cell>
          <cell r="AI60">
            <v>6.698823529411764E-4</v>
          </cell>
          <cell r="AK60">
            <v>1.2882352941176469E-7</v>
          </cell>
        </row>
        <row r="61">
          <cell r="A61" t="str">
            <v>CIA</v>
          </cell>
          <cell r="AA61">
            <v>7.2141176470588236E-2</v>
          </cell>
          <cell r="AC61">
            <v>8.5882352941176465E-2</v>
          </cell>
          <cell r="AE61">
            <v>2.1470588235294116E-3</v>
          </cell>
          <cell r="AG61">
            <v>2.1470588235294116E-3</v>
          </cell>
          <cell r="AI61">
            <v>2.2329411764705881E-3</v>
          </cell>
          <cell r="AK61">
            <v>4.294117647058824E-7</v>
          </cell>
        </row>
        <row r="62">
          <cell r="A62" t="str">
            <v>CIA</v>
          </cell>
          <cell r="AA62">
            <v>1.2985411764705884E-2</v>
          </cell>
          <cell r="AC62">
            <v>1.5458823529411764E-2</v>
          </cell>
          <cell r="AE62">
            <v>3.8647058823529411E-4</v>
          </cell>
          <cell r="AG62">
            <v>3.8647058823529411E-4</v>
          </cell>
          <cell r="AI62">
            <v>4.0192941176470592E-4</v>
          </cell>
          <cell r="AK62">
            <v>7.7294117647058836E-8</v>
          </cell>
        </row>
        <row r="63">
          <cell r="A63" t="str">
            <v>CIA</v>
          </cell>
          <cell r="AA63">
            <v>1.2985411764705884E-2</v>
          </cell>
          <cell r="AC63">
            <v>1.5458823529411764E-2</v>
          </cell>
          <cell r="AE63">
            <v>3.8647058823529411E-4</v>
          </cell>
          <cell r="AG63">
            <v>3.8647058823529411E-4</v>
          </cell>
          <cell r="AI63">
            <v>4.0192941176470592E-4</v>
          </cell>
          <cell r="AK63">
            <v>7.7294117647058836E-8</v>
          </cell>
        </row>
        <row r="64">
          <cell r="A64" t="str">
            <v>CIA</v>
          </cell>
          <cell r="AA64">
            <v>1.2985411764705884E-2</v>
          </cell>
          <cell r="AC64">
            <v>1.5458823529411764E-2</v>
          </cell>
          <cell r="AE64">
            <v>3.8647058823529411E-4</v>
          </cell>
          <cell r="AG64">
            <v>3.8647058823529411E-4</v>
          </cell>
          <cell r="AI64">
            <v>4.0192941176470592E-4</v>
          </cell>
          <cell r="AK64">
            <v>7.7294117647058836E-8</v>
          </cell>
        </row>
        <row r="65">
          <cell r="A65" t="str">
            <v>CIA</v>
          </cell>
          <cell r="AA65">
            <v>1.2985411764705884E-2</v>
          </cell>
          <cell r="AC65">
            <v>1.5458823529411764E-2</v>
          </cell>
          <cell r="AE65">
            <v>3.8647058823529411E-4</v>
          </cell>
          <cell r="AG65">
            <v>3.8647058823529411E-4</v>
          </cell>
          <cell r="AI65">
            <v>4.0192941176470592E-4</v>
          </cell>
          <cell r="AK65">
            <v>7.7294117647058836E-8</v>
          </cell>
        </row>
        <row r="66">
          <cell r="A66" t="str">
            <v>CIA</v>
          </cell>
          <cell r="AA66">
            <v>1.2985411764705884E-2</v>
          </cell>
          <cell r="AC66">
            <v>1.5458823529411764E-2</v>
          </cell>
          <cell r="AE66">
            <v>3.8647058823529411E-4</v>
          </cell>
          <cell r="AG66">
            <v>3.8647058823529411E-4</v>
          </cell>
          <cell r="AI66">
            <v>4.0192941176470592E-4</v>
          </cell>
          <cell r="AK66">
            <v>7.7294117647058836E-8</v>
          </cell>
        </row>
        <row r="67">
          <cell r="A67" t="str">
            <v>CIA</v>
          </cell>
          <cell r="AA67">
            <v>8.6569411764705881E-2</v>
          </cell>
          <cell r="AC67">
            <v>0.10305882352941177</v>
          </cell>
          <cell r="AE67">
            <v>2.5764705882352938E-3</v>
          </cell>
          <cell r="AG67">
            <v>2.5764705882352938E-3</v>
          </cell>
          <cell r="AI67">
            <v>2.6795294117647056E-3</v>
          </cell>
          <cell r="AK67">
            <v>5.1529411764705875E-7</v>
          </cell>
        </row>
        <row r="68">
          <cell r="A68" t="str">
            <v>CIA</v>
          </cell>
          <cell r="AA68">
            <v>0.21642352941176468</v>
          </cell>
          <cell r="AC68">
            <v>0.2576470588235294</v>
          </cell>
          <cell r="AE68">
            <v>6.4411764705882358E-3</v>
          </cell>
          <cell r="AG68">
            <v>6.4411764705882358E-3</v>
          </cell>
          <cell r="AI68">
            <v>6.6988235294117649E-3</v>
          </cell>
          <cell r="AK68">
            <v>1.2882352941176469E-6</v>
          </cell>
        </row>
        <row r="69">
          <cell r="A69" t="str">
            <v>CIA</v>
          </cell>
          <cell r="AA69">
            <v>0.21642352941176468</v>
          </cell>
          <cell r="AC69">
            <v>0.2576470588235294</v>
          </cell>
          <cell r="AE69">
            <v>6.4411764705882358E-3</v>
          </cell>
          <cell r="AG69">
            <v>6.4411764705882358E-3</v>
          </cell>
          <cell r="AI69">
            <v>6.6988235294117649E-3</v>
          </cell>
          <cell r="AK69">
            <v>1.2882352941176469E-6</v>
          </cell>
        </row>
        <row r="70">
          <cell r="A70" t="str">
            <v>CIA</v>
          </cell>
          <cell r="AA70">
            <v>0.21642352941176468</v>
          </cell>
          <cell r="AC70">
            <v>0.2576470588235294</v>
          </cell>
          <cell r="AE70">
            <v>6.4411764705882358E-3</v>
          </cell>
          <cell r="AG70">
            <v>6.4411764705882358E-3</v>
          </cell>
          <cell r="AI70">
            <v>6.6988235294117649E-3</v>
          </cell>
          <cell r="AK70">
            <v>1.2882352941176469E-6</v>
          </cell>
        </row>
        <row r="71">
          <cell r="A71" t="str">
            <v>CIA</v>
          </cell>
          <cell r="AA71">
            <v>0.21642352941176468</v>
          </cell>
          <cell r="AC71">
            <v>0.2576470588235294</v>
          </cell>
          <cell r="AE71">
            <v>6.4411764705882358E-3</v>
          </cell>
          <cell r="AG71">
            <v>6.4411764705882358E-3</v>
          </cell>
          <cell r="AI71">
            <v>6.6988235294117649E-3</v>
          </cell>
          <cell r="AK71">
            <v>1.2882352941176469E-6</v>
          </cell>
        </row>
        <row r="72">
          <cell r="A72" t="str">
            <v>CIA</v>
          </cell>
          <cell r="AA72">
            <v>2.2544117647058822E-2</v>
          </cell>
          <cell r="AC72">
            <v>2.6838235294117645E-2</v>
          </cell>
          <cell r="AE72">
            <v>6.7095588235294113E-4</v>
          </cell>
          <cell r="AG72">
            <v>6.7095588235294113E-4</v>
          </cell>
          <cell r="AI72">
            <v>6.9779411764705893E-4</v>
          </cell>
          <cell r="AK72">
            <v>1.3419117647058823E-7</v>
          </cell>
        </row>
        <row r="73">
          <cell r="A73" t="str">
            <v>CIA</v>
          </cell>
          <cell r="AA73">
            <v>2.2544117647058822E-2</v>
          </cell>
          <cell r="AC73">
            <v>2.6838235294117645E-2</v>
          </cell>
          <cell r="AE73">
            <v>6.7095588235294113E-4</v>
          </cell>
          <cell r="AG73">
            <v>6.7095588235294113E-4</v>
          </cell>
          <cell r="AI73">
            <v>6.9779411764705893E-4</v>
          </cell>
          <cell r="AK73">
            <v>1.3419117647058823E-7</v>
          </cell>
        </row>
        <row r="74">
          <cell r="A74" t="str">
            <v>CIA</v>
          </cell>
          <cell r="AA74">
            <v>2.2544117647058822E-2</v>
          </cell>
          <cell r="AC74">
            <v>2.6838235294117645E-2</v>
          </cell>
          <cell r="AE74">
            <v>6.7095588235294113E-4</v>
          </cell>
          <cell r="AG74">
            <v>6.7095588235294113E-4</v>
          </cell>
          <cell r="AI74">
            <v>6.9779411764705893E-4</v>
          </cell>
          <cell r="AK74">
            <v>1.3419117647058823E-7</v>
          </cell>
        </row>
        <row r="75">
          <cell r="A75" t="str">
            <v>CIA</v>
          </cell>
          <cell r="AA75">
            <v>2.2544117647058822E-2</v>
          </cell>
          <cell r="AC75">
            <v>2.6838235294117645E-2</v>
          </cell>
          <cell r="AE75">
            <v>6.7095588235294113E-4</v>
          </cell>
          <cell r="AG75">
            <v>6.7095588235294113E-4</v>
          </cell>
          <cell r="AI75">
            <v>6.9779411764705893E-4</v>
          </cell>
          <cell r="AK75">
            <v>1.3419117647058823E-7</v>
          </cell>
        </row>
        <row r="76">
          <cell r="A76" t="str">
            <v>CIA</v>
          </cell>
          <cell r="AA76">
            <v>2.2544117647058822E-2</v>
          </cell>
          <cell r="AC76">
            <v>2.6838235294117645E-2</v>
          </cell>
          <cell r="AE76">
            <v>6.7095588235294113E-4</v>
          </cell>
          <cell r="AG76">
            <v>6.7095588235294113E-4</v>
          </cell>
          <cell r="AI76">
            <v>6.9779411764705893E-4</v>
          </cell>
          <cell r="AK76">
            <v>1.3419117647058823E-7</v>
          </cell>
        </row>
        <row r="77">
          <cell r="A77" t="str">
            <v>CIA</v>
          </cell>
          <cell r="AA77">
            <v>2.2544117647058822E-2</v>
          </cell>
          <cell r="AC77">
            <v>2.6838235294117645E-2</v>
          </cell>
          <cell r="AE77">
            <v>6.7095588235294113E-4</v>
          </cell>
          <cell r="AG77">
            <v>6.7095588235294113E-4</v>
          </cell>
          <cell r="AI77">
            <v>6.9779411764705893E-4</v>
          </cell>
          <cell r="AK77">
            <v>1.3419117647058823E-7</v>
          </cell>
        </row>
        <row r="78">
          <cell r="A78" t="str">
            <v>CIA</v>
          </cell>
          <cell r="AA78">
            <v>2.2544117647058822E-2</v>
          </cell>
          <cell r="AC78">
            <v>2.6838235294117645E-2</v>
          </cell>
          <cell r="AE78">
            <v>6.7095588235294113E-4</v>
          </cell>
          <cell r="AG78">
            <v>6.7095588235294113E-4</v>
          </cell>
          <cell r="AI78">
            <v>6.9779411764705893E-4</v>
          </cell>
          <cell r="AK78">
            <v>1.3419117647058823E-7</v>
          </cell>
        </row>
        <row r="79">
          <cell r="A79" t="str">
            <v>CIA</v>
          </cell>
          <cell r="AA79">
            <v>2.2544117647058822E-2</v>
          </cell>
          <cell r="AC79">
            <v>2.6838235294117645E-2</v>
          </cell>
          <cell r="AE79">
            <v>6.7095588235294113E-4</v>
          </cell>
          <cell r="AG79">
            <v>6.7095588235294113E-4</v>
          </cell>
          <cell r="AI79">
            <v>6.9779411764705893E-4</v>
          </cell>
          <cell r="AK79">
            <v>1.3419117647058823E-7</v>
          </cell>
        </row>
        <row r="80">
          <cell r="A80" t="str">
            <v>CIA</v>
          </cell>
          <cell r="AA80">
            <v>2.2544117647058822E-2</v>
          </cell>
          <cell r="AC80">
            <v>2.6838235294117645E-2</v>
          </cell>
          <cell r="AE80">
            <v>6.7095588235294113E-4</v>
          </cell>
          <cell r="AG80">
            <v>6.7095588235294113E-4</v>
          </cell>
          <cell r="AI80">
            <v>6.9779411764705893E-4</v>
          </cell>
          <cell r="AK80">
            <v>1.3419117647058823E-7</v>
          </cell>
        </row>
        <row r="81">
          <cell r="A81" t="str">
            <v>CIA</v>
          </cell>
          <cell r="AA81">
            <v>2.2544117647058822E-2</v>
          </cell>
          <cell r="AC81">
            <v>2.6838235294117645E-2</v>
          </cell>
          <cell r="AE81">
            <v>6.7095588235294113E-4</v>
          </cell>
          <cell r="AG81">
            <v>6.7095588235294113E-4</v>
          </cell>
          <cell r="AI81">
            <v>6.9779411764705893E-4</v>
          </cell>
          <cell r="AK81">
            <v>1.3419117647058823E-7</v>
          </cell>
        </row>
        <row r="82">
          <cell r="A82" t="str">
            <v>CIA</v>
          </cell>
          <cell r="AA82">
            <v>2.2544117647058822E-2</v>
          </cell>
          <cell r="AC82">
            <v>2.6838235294117645E-2</v>
          </cell>
          <cell r="AE82">
            <v>6.7095588235294113E-4</v>
          </cell>
          <cell r="AG82">
            <v>6.7095588235294113E-4</v>
          </cell>
          <cell r="AI82">
            <v>6.9779411764705893E-4</v>
          </cell>
          <cell r="AK82">
            <v>1.3419117647058823E-7</v>
          </cell>
        </row>
        <row r="83">
          <cell r="A83" t="str">
            <v>CIA</v>
          </cell>
          <cell r="AA83">
            <v>2.2544117647058822E-2</v>
          </cell>
          <cell r="AC83">
            <v>2.6838235294117645E-2</v>
          </cell>
          <cell r="AE83">
            <v>6.7095588235294113E-4</v>
          </cell>
          <cell r="AG83">
            <v>6.7095588235294113E-4</v>
          </cell>
          <cell r="AI83">
            <v>6.9779411764705893E-4</v>
          </cell>
          <cell r="AK83">
            <v>1.3419117647058823E-7</v>
          </cell>
        </row>
        <row r="84">
          <cell r="A84" t="str">
            <v>CIA</v>
          </cell>
          <cell r="AA84">
            <v>2.2544117647058822E-2</v>
          </cell>
          <cell r="AC84">
            <v>2.6838235294117645E-2</v>
          </cell>
          <cell r="AE84">
            <v>6.7095588235294113E-4</v>
          </cell>
          <cell r="AG84">
            <v>6.7095588235294113E-4</v>
          </cell>
          <cell r="AI84">
            <v>6.9779411764705893E-4</v>
          </cell>
          <cell r="AK84">
            <v>1.3419117647058823E-7</v>
          </cell>
        </row>
        <row r="85">
          <cell r="A85" t="str">
            <v>CIA</v>
          </cell>
          <cell r="AA85">
            <v>2.2544117647058822E-2</v>
          </cell>
          <cell r="AC85">
            <v>2.6838235294117645E-2</v>
          </cell>
          <cell r="AE85">
            <v>6.7095588235294113E-4</v>
          </cell>
          <cell r="AG85">
            <v>6.7095588235294113E-4</v>
          </cell>
          <cell r="AI85">
            <v>6.9779411764705893E-4</v>
          </cell>
          <cell r="AK85">
            <v>1.3419117647058823E-7</v>
          </cell>
        </row>
        <row r="86">
          <cell r="A86" t="str">
            <v>CIA</v>
          </cell>
          <cell r="AA86">
            <v>2.2544117647058822E-2</v>
          </cell>
          <cell r="AC86">
            <v>2.6838235294117645E-2</v>
          </cell>
          <cell r="AE86">
            <v>6.7095588235294113E-4</v>
          </cell>
          <cell r="AG86">
            <v>6.7095588235294113E-4</v>
          </cell>
          <cell r="AI86">
            <v>6.9779411764705893E-4</v>
          </cell>
          <cell r="AK86">
            <v>1.3419117647058823E-7</v>
          </cell>
        </row>
        <row r="87">
          <cell r="A87" t="str">
            <v>CIA</v>
          </cell>
          <cell r="AA87">
            <v>2.2544117647058822E-2</v>
          </cell>
          <cell r="AC87">
            <v>2.6838235294117645E-2</v>
          </cell>
          <cell r="AE87">
            <v>6.7095588235294113E-4</v>
          </cell>
          <cell r="AG87">
            <v>6.7095588235294113E-4</v>
          </cell>
          <cell r="AI87">
            <v>6.9779411764705893E-4</v>
          </cell>
          <cell r="AK87">
            <v>1.3419117647058823E-7</v>
          </cell>
        </row>
        <row r="88">
          <cell r="A88" t="str">
            <v>CIA</v>
          </cell>
          <cell r="AA88">
            <v>2.2544117647058822E-2</v>
          </cell>
          <cell r="AC88">
            <v>2.6838235294117645E-2</v>
          </cell>
          <cell r="AE88">
            <v>6.7095588235294113E-4</v>
          </cell>
          <cell r="AG88">
            <v>6.7095588235294113E-4</v>
          </cell>
          <cell r="AI88">
            <v>6.9779411764705893E-4</v>
          </cell>
          <cell r="AK88">
            <v>1.3419117647058823E-7</v>
          </cell>
        </row>
        <row r="89">
          <cell r="A89" t="str">
            <v>CIA</v>
          </cell>
          <cell r="AA89">
            <v>2.2544117647058822E-2</v>
          </cell>
          <cell r="AC89">
            <v>2.6838235294117645E-2</v>
          </cell>
          <cell r="AE89">
            <v>6.7095588235294113E-4</v>
          </cell>
          <cell r="AG89">
            <v>6.7095588235294113E-4</v>
          </cell>
          <cell r="AI89">
            <v>6.9779411764705893E-4</v>
          </cell>
          <cell r="AK89">
            <v>1.3419117647058823E-7</v>
          </cell>
        </row>
        <row r="90">
          <cell r="A90" t="str">
            <v>CIA</v>
          </cell>
          <cell r="AA90">
            <v>2.2544117647058822E-2</v>
          </cell>
          <cell r="AC90">
            <v>2.6838235294117645E-2</v>
          </cell>
          <cell r="AE90">
            <v>6.7095588235294113E-4</v>
          </cell>
          <cell r="AG90">
            <v>6.7095588235294113E-4</v>
          </cell>
          <cell r="AI90">
            <v>6.9779411764705893E-4</v>
          </cell>
          <cell r="AK90">
            <v>1.3419117647058823E-7</v>
          </cell>
        </row>
        <row r="91">
          <cell r="A91" t="str">
            <v>CIA</v>
          </cell>
          <cell r="AA91">
            <v>2.2544117647058822E-2</v>
          </cell>
          <cell r="AC91">
            <v>2.6838235294117645E-2</v>
          </cell>
          <cell r="AE91">
            <v>6.7095588235294113E-4</v>
          </cell>
          <cell r="AG91">
            <v>6.7095588235294113E-4</v>
          </cell>
          <cell r="AI91">
            <v>6.9779411764705893E-4</v>
          </cell>
          <cell r="AK91">
            <v>1.3419117647058823E-7</v>
          </cell>
        </row>
        <row r="92">
          <cell r="A92" t="str">
            <v>CIA</v>
          </cell>
          <cell r="AA92">
            <v>2.2544117647058822E-2</v>
          </cell>
          <cell r="AC92">
            <v>2.6838235294117645E-2</v>
          </cell>
          <cell r="AE92">
            <v>6.7095588235294113E-4</v>
          </cell>
          <cell r="AG92">
            <v>6.7095588235294113E-4</v>
          </cell>
          <cell r="AI92">
            <v>6.9779411764705893E-4</v>
          </cell>
          <cell r="AK92">
            <v>1.3419117647058823E-7</v>
          </cell>
        </row>
        <row r="93">
          <cell r="A93" t="str">
            <v>CIA</v>
          </cell>
          <cell r="AA93">
            <v>1.4428235294117648E-2</v>
          </cell>
          <cell r="AC93">
            <v>1.7176470588235293E-2</v>
          </cell>
          <cell r="AE93">
            <v>4.2941176470588232E-4</v>
          </cell>
          <cell r="AG93">
            <v>4.2941176470588232E-4</v>
          </cell>
          <cell r="AI93">
            <v>4.4658823529411767E-4</v>
          </cell>
          <cell r="AK93">
            <v>8.5882352941176458E-8</v>
          </cell>
        </row>
        <row r="94">
          <cell r="A94" t="str">
            <v>CIA</v>
          </cell>
          <cell r="AA94">
            <v>1.4428235294117648E-2</v>
          </cell>
          <cell r="AC94">
            <v>1.7176470588235293E-2</v>
          </cell>
          <cell r="AE94">
            <v>4.2941176470588232E-4</v>
          </cell>
          <cell r="AG94">
            <v>4.2941176470588232E-4</v>
          </cell>
          <cell r="AI94">
            <v>4.4658823529411767E-4</v>
          </cell>
          <cell r="AK94">
            <v>8.5882352941176458E-8</v>
          </cell>
        </row>
        <row r="95">
          <cell r="A95" t="str">
            <v>CIA</v>
          </cell>
          <cell r="AA95">
            <v>1.4428235294117648E-2</v>
          </cell>
          <cell r="AC95">
            <v>1.7176470588235293E-2</v>
          </cell>
          <cell r="AE95">
            <v>4.2941176470588232E-4</v>
          </cell>
          <cell r="AG95">
            <v>4.2941176470588232E-4</v>
          </cell>
          <cell r="AI95">
            <v>4.4658823529411767E-4</v>
          </cell>
          <cell r="AK95">
            <v>8.5882352941176458E-8</v>
          </cell>
        </row>
        <row r="96">
          <cell r="A96" t="str">
            <v>CIA</v>
          </cell>
          <cell r="AA96">
            <v>3.2463529411764704E-2</v>
          </cell>
          <cell r="AC96">
            <v>3.8647058823529416E-2</v>
          </cell>
          <cell r="AE96">
            <v>9.6617647058823528E-4</v>
          </cell>
          <cell r="AG96">
            <v>9.6617647058823528E-4</v>
          </cell>
          <cell r="AI96">
            <v>1.0048235294117646E-3</v>
          </cell>
          <cell r="AK96">
            <v>1.9323529411764706E-7</v>
          </cell>
        </row>
        <row r="97">
          <cell r="A97" t="str">
            <v>CIA</v>
          </cell>
          <cell r="AA97">
            <v>2.2544117647058822E-2</v>
          </cell>
          <cell r="AC97">
            <v>2.6838235294117645E-2</v>
          </cell>
          <cell r="AE97">
            <v>6.7095588235294113E-4</v>
          </cell>
          <cell r="AG97">
            <v>6.7095588235294113E-4</v>
          </cell>
          <cell r="AI97">
            <v>6.9779411764705893E-4</v>
          </cell>
          <cell r="AK97">
            <v>1.3419117647058823E-7</v>
          </cell>
        </row>
        <row r="98">
          <cell r="A98" t="str">
            <v>CIA</v>
          </cell>
          <cell r="AA98">
            <v>3.2463529411764704E-2</v>
          </cell>
          <cell r="AC98">
            <v>3.8647058823529416E-2</v>
          </cell>
          <cell r="AE98">
            <v>9.6617647058823528E-4</v>
          </cell>
          <cell r="AG98">
            <v>9.6617647058823528E-4</v>
          </cell>
          <cell r="AI98">
            <v>1.0048235294117646E-3</v>
          </cell>
          <cell r="AK98">
            <v>1.9323529411764706E-7</v>
          </cell>
        </row>
        <row r="99">
          <cell r="A99" t="str">
            <v>CIA</v>
          </cell>
          <cell r="AA99">
            <v>3.2463529411764704E-2</v>
          </cell>
          <cell r="AC99">
            <v>3.8647058823529416E-2</v>
          </cell>
          <cell r="AE99">
            <v>9.6617647058823528E-4</v>
          </cell>
          <cell r="AG99">
            <v>9.6617647058823528E-4</v>
          </cell>
          <cell r="AI99">
            <v>1.0048235294117646E-3</v>
          </cell>
          <cell r="AK99">
            <v>1.9323529411764706E-7</v>
          </cell>
        </row>
        <row r="100">
          <cell r="A100" t="str">
            <v>CIA</v>
          </cell>
          <cell r="AA100">
            <v>3.2463529411764704E-2</v>
          </cell>
          <cell r="AC100">
            <v>3.8647058823529416E-2</v>
          </cell>
          <cell r="AE100">
            <v>9.6617647058823528E-4</v>
          </cell>
          <cell r="AG100">
            <v>9.6617647058823528E-4</v>
          </cell>
          <cell r="AI100">
            <v>1.0048235294117646E-3</v>
          </cell>
          <cell r="AK100">
            <v>1.9323529411764706E-7</v>
          </cell>
        </row>
        <row r="101">
          <cell r="A101" t="str">
            <v>CIA</v>
          </cell>
          <cell r="AA101">
            <v>3.2463529411764704E-2</v>
          </cell>
          <cell r="AC101">
            <v>3.8647058823529416E-2</v>
          </cell>
          <cell r="AE101">
            <v>9.6617647058823528E-4</v>
          </cell>
          <cell r="AG101">
            <v>9.6617647058823528E-4</v>
          </cell>
          <cell r="AI101">
            <v>1.0048235294117646E-3</v>
          </cell>
          <cell r="AK101">
            <v>1.9323529411764706E-7</v>
          </cell>
        </row>
      </sheetData>
      <sheetData sheetId="5">
        <row r="31">
          <cell r="A31" t="str">
            <v>Emissions Unit</v>
          </cell>
          <cell r="Z31" t="str">
            <v>Annual Emissions tons/yr</v>
          </cell>
          <cell r="AB31" t="str">
            <v>Annual Emissions tons/yr</v>
          </cell>
          <cell r="AD31" t="str">
            <v>Annual Emissions tons/yr</v>
          </cell>
          <cell r="AF31" t="str">
            <v>Annual Emissions tons/yr</v>
          </cell>
          <cell r="AH31" t="str">
            <v>Annual Emissions tons/yr</v>
          </cell>
          <cell r="AJ31" t="str">
            <v>Annual Emissions tons/yr</v>
          </cell>
        </row>
        <row r="32">
          <cell r="A32" t="str">
            <v>EU3</v>
          </cell>
          <cell r="Z32">
            <v>0.13796999999999998</v>
          </cell>
          <cell r="AB32">
            <v>1.5</v>
          </cell>
          <cell r="AD32">
            <v>1.1272058823529411E-2</v>
          </cell>
          <cell r="AF32">
            <v>1.1272058823529411E-2</v>
          </cell>
          <cell r="AH32">
            <v>1.172294117647059E-2</v>
          </cell>
          <cell r="AJ32">
            <v>2.2544117647058828E-6</v>
          </cell>
        </row>
        <row r="33">
          <cell r="A33" t="str">
            <v>EU3</v>
          </cell>
          <cell r="Z33">
            <v>0.13796999999999998</v>
          </cell>
          <cell r="AB33">
            <v>1.5</v>
          </cell>
          <cell r="AD33">
            <v>1.1272058823529411E-2</v>
          </cell>
          <cell r="AF33">
            <v>1.1272058823529411E-2</v>
          </cell>
          <cell r="AH33">
            <v>1.172294117647059E-2</v>
          </cell>
          <cell r="AJ33">
            <v>2.2544117647058828E-6</v>
          </cell>
        </row>
        <row r="34">
          <cell r="A34" t="str">
            <v>EU3</v>
          </cell>
          <cell r="Z34">
            <v>0.13796999999999998</v>
          </cell>
          <cell r="AB34">
            <v>1.5</v>
          </cell>
          <cell r="AD34">
            <v>1.1272058823529411E-2</v>
          </cell>
          <cell r="AF34">
            <v>1.1272058823529411E-2</v>
          </cell>
          <cell r="AH34">
            <v>1.172294117647059E-2</v>
          </cell>
          <cell r="AJ34">
            <v>2.2544117647058828E-6</v>
          </cell>
        </row>
        <row r="35">
          <cell r="A35" t="str">
            <v>EU3</v>
          </cell>
          <cell r="Z35">
            <v>0.13796999999999998</v>
          </cell>
          <cell r="AB35">
            <v>1.5</v>
          </cell>
          <cell r="AD35">
            <v>1.1272058823529411E-2</v>
          </cell>
          <cell r="AF35">
            <v>1.1272058823529411E-2</v>
          </cell>
          <cell r="AH35">
            <v>1.172294117647059E-2</v>
          </cell>
          <cell r="AJ35">
            <v>2.2544117647058828E-6</v>
          </cell>
        </row>
        <row r="36">
          <cell r="A36" t="str">
            <v>EU3</v>
          </cell>
          <cell r="Z36">
            <v>0.13796999999999998</v>
          </cell>
          <cell r="AB36">
            <v>1.5</v>
          </cell>
          <cell r="AD36">
            <v>1.1272058823529411E-2</v>
          </cell>
          <cell r="AF36">
            <v>1.1272058823529411E-2</v>
          </cell>
          <cell r="AH36">
            <v>1.172294117647059E-2</v>
          </cell>
          <cell r="AJ36">
            <v>2.2544117647058828E-6</v>
          </cell>
        </row>
        <row r="37">
          <cell r="A37" t="str">
            <v>EU3</v>
          </cell>
          <cell r="Z37">
            <v>0.13796999999999998</v>
          </cell>
          <cell r="AB37">
            <v>1.5</v>
          </cell>
          <cell r="AD37">
            <v>1.1272058823529411E-2</v>
          </cell>
          <cell r="AF37">
            <v>1.1272058823529411E-2</v>
          </cell>
          <cell r="AH37">
            <v>1.172294117647059E-2</v>
          </cell>
          <cell r="AJ37">
            <v>2.2544117647058828E-6</v>
          </cell>
        </row>
        <row r="38">
          <cell r="A38" t="str">
            <v>EU3</v>
          </cell>
          <cell r="Z38">
            <v>0.13796999999999998</v>
          </cell>
          <cell r="AB38">
            <v>1.5</v>
          </cell>
          <cell r="AD38">
            <v>1.1272058823529411E-2</v>
          </cell>
          <cell r="AF38">
            <v>1.1272058823529411E-2</v>
          </cell>
          <cell r="AH38">
            <v>1.172294117647059E-2</v>
          </cell>
          <cell r="AJ38">
            <v>2.2544117647058828E-6</v>
          </cell>
        </row>
        <row r="39">
          <cell r="A39" t="str">
            <v>EU3</v>
          </cell>
          <cell r="Z39">
            <v>0.13796999999999998</v>
          </cell>
          <cell r="AB39">
            <v>1.5</v>
          </cell>
          <cell r="AD39">
            <v>1.1272058823529411E-2</v>
          </cell>
          <cell r="AF39">
            <v>1.1272058823529411E-2</v>
          </cell>
          <cell r="AH39">
            <v>1.172294117647059E-2</v>
          </cell>
          <cell r="AJ39">
            <v>2.2544117647058828E-6</v>
          </cell>
        </row>
      </sheetData>
      <sheetData sheetId="6">
        <row r="24">
          <cell r="A24" t="str">
            <v>Emissions Units</v>
          </cell>
          <cell r="AO24" t="str">
            <v>PM10 Annual (tpy)</v>
          </cell>
          <cell r="AQ24" t="str">
            <v>PM2.5 Annual (tpy)</v>
          </cell>
        </row>
        <row r="25">
          <cell r="A25" t="str">
            <v>CIA</v>
          </cell>
          <cell r="AO25">
            <v>5.0684968790854622E-2</v>
          </cell>
          <cell r="AQ25">
            <v>2.2361015643024098E-4</v>
          </cell>
        </row>
        <row r="26">
          <cell r="A26" t="str">
            <v>CIA</v>
          </cell>
          <cell r="AO26">
            <v>5.0684968790854622E-2</v>
          </cell>
          <cell r="AQ26">
            <v>2.2361015643024098E-4</v>
          </cell>
        </row>
        <row r="27">
          <cell r="A27" t="str">
            <v>CIA</v>
          </cell>
          <cell r="AO27">
            <v>5.0684968790854622E-2</v>
          </cell>
          <cell r="AQ27">
            <v>2.2361015643024098E-4</v>
          </cell>
        </row>
        <row r="28">
          <cell r="A28" t="str">
            <v>CIA</v>
          </cell>
          <cell r="AO28">
            <v>5.0684968790854622E-2</v>
          </cell>
          <cell r="AQ28">
            <v>2.2361015643024098E-4</v>
          </cell>
        </row>
        <row r="29">
          <cell r="A29" t="str">
            <v>CIA</v>
          </cell>
          <cell r="AO29">
            <v>5.0684968790854622E-2</v>
          </cell>
          <cell r="AQ29">
            <v>2.2361015643024098E-4</v>
          </cell>
        </row>
        <row r="30">
          <cell r="A30" t="str">
            <v>CIA</v>
          </cell>
          <cell r="AO30">
            <v>5.0684968790854622E-2</v>
          </cell>
          <cell r="AQ30">
            <v>2.2361015643024098E-4</v>
          </cell>
        </row>
        <row r="31">
          <cell r="A31" t="str">
            <v>CIA</v>
          </cell>
          <cell r="AO31">
            <v>5.0684968790854622E-2</v>
          </cell>
          <cell r="AQ31">
            <v>2.2361015643024098E-4</v>
          </cell>
        </row>
        <row r="32">
          <cell r="A32" t="str">
            <v>CIA</v>
          </cell>
          <cell r="AO32">
            <v>5.0684968790854622E-2</v>
          </cell>
          <cell r="AQ32">
            <v>2.2361015643024098E-4</v>
          </cell>
        </row>
        <row r="33">
          <cell r="A33" t="str">
            <v>CIA</v>
          </cell>
          <cell r="AO33">
            <v>5.0684968790854622E-2</v>
          </cell>
          <cell r="AQ33">
            <v>2.2361015643024098E-4</v>
          </cell>
        </row>
        <row r="34">
          <cell r="A34" t="str">
            <v>CIA</v>
          </cell>
          <cell r="AO34">
            <v>5.0684968790854622E-2</v>
          </cell>
          <cell r="AQ34">
            <v>2.2361015643024098E-4</v>
          </cell>
        </row>
        <row r="35">
          <cell r="A35" t="str">
            <v>CIA</v>
          </cell>
          <cell r="AO35">
            <v>5.0684968790854622E-2</v>
          </cell>
          <cell r="AQ35">
            <v>2.2361015643024098E-4</v>
          </cell>
        </row>
        <row r="36">
          <cell r="A36" t="str">
            <v>CIA</v>
          </cell>
          <cell r="AO36">
            <v>5.0684968790854622E-2</v>
          </cell>
          <cell r="AQ36">
            <v>2.2361015643024098E-4</v>
          </cell>
        </row>
        <row r="37">
          <cell r="A37" t="str">
            <v>CIA</v>
          </cell>
          <cell r="AO37">
            <v>0.10136993758170924</v>
          </cell>
          <cell r="AQ37">
            <v>4.4722031286048195E-4</v>
          </cell>
        </row>
        <row r="38">
          <cell r="A38" t="str">
            <v>CIA</v>
          </cell>
          <cell r="AO38">
            <v>0.10136993758170924</v>
          </cell>
          <cell r="AQ38">
            <v>4.4722031286048195E-4</v>
          </cell>
        </row>
        <row r="39">
          <cell r="A39" t="str">
            <v>CIA</v>
          </cell>
          <cell r="AO39">
            <v>0.10136993758170924</v>
          </cell>
          <cell r="AQ39">
            <v>4.4722031286048195E-4</v>
          </cell>
        </row>
        <row r="40">
          <cell r="A40" t="str">
            <v>CIA</v>
          </cell>
          <cell r="AO40">
            <v>0.10136993758170924</v>
          </cell>
          <cell r="AQ40">
            <v>4.4722031286048195E-4</v>
          </cell>
        </row>
        <row r="41">
          <cell r="A41" t="str">
            <v>CIA</v>
          </cell>
          <cell r="AO41">
            <v>0.10136993758170924</v>
          </cell>
          <cell r="AQ41">
            <v>4.4722031286048195E-4</v>
          </cell>
        </row>
        <row r="42">
          <cell r="A42" t="str">
            <v>CIA</v>
          </cell>
          <cell r="AO42">
            <v>0.10136993758170924</v>
          </cell>
          <cell r="AQ42">
            <v>4.4722031286048195E-4</v>
          </cell>
        </row>
        <row r="43">
          <cell r="A43" t="str">
            <v>CIA</v>
          </cell>
          <cell r="AO43">
            <v>0.10136993758170924</v>
          </cell>
          <cell r="AQ43">
            <v>4.4722031286048195E-4</v>
          </cell>
        </row>
        <row r="44">
          <cell r="A44" t="str">
            <v>CIA</v>
          </cell>
          <cell r="AO44">
            <v>0.10136993758170924</v>
          </cell>
          <cell r="AQ44">
            <v>4.4722031286048195E-4</v>
          </cell>
        </row>
        <row r="45">
          <cell r="A45" t="str">
            <v>CIA</v>
          </cell>
          <cell r="AO45">
            <v>0.10136993758170924</v>
          </cell>
          <cell r="AQ45">
            <v>4.4722031286048195E-4</v>
          </cell>
        </row>
        <row r="46">
          <cell r="A46" t="str">
            <v>CIA</v>
          </cell>
          <cell r="AO46">
            <v>0.10136993758170924</v>
          </cell>
          <cell r="AQ46">
            <v>4.4722031286048195E-4</v>
          </cell>
        </row>
        <row r="47">
          <cell r="A47" t="str">
            <v>CIA</v>
          </cell>
          <cell r="AO47">
            <v>0.10136993758170924</v>
          </cell>
          <cell r="AQ47">
            <v>4.4722031286048195E-4</v>
          </cell>
        </row>
        <row r="48">
          <cell r="A48" t="str">
            <v>CIA</v>
          </cell>
          <cell r="AO48">
            <v>0.10136993758170924</v>
          </cell>
          <cell r="AQ48">
            <v>4.4722031286048195E-4</v>
          </cell>
        </row>
        <row r="49">
          <cell r="A49" t="str">
            <v>CIA</v>
          </cell>
          <cell r="AO49">
            <v>0.10136993758170924</v>
          </cell>
          <cell r="AQ49">
            <v>4.4722031286048195E-4</v>
          </cell>
        </row>
        <row r="50">
          <cell r="A50" t="str">
            <v>CIA</v>
          </cell>
          <cell r="AO50">
            <v>0.10136993758170924</v>
          </cell>
          <cell r="AQ50">
            <v>4.4722031286048195E-4</v>
          </cell>
        </row>
        <row r="51">
          <cell r="A51" t="str">
            <v>CIA</v>
          </cell>
          <cell r="AO51">
            <v>0.10136993758170924</v>
          </cell>
          <cell r="AQ51">
            <v>4.4722031286048195E-4</v>
          </cell>
        </row>
        <row r="52">
          <cell r="A52" t="str">
            <v>CIA</v>
          </cell>
          <cell r="AO52">
            <v>0.10136993758170924</v>
          </cell>
          <cell r="AQ52">
            <v>4.4722031286048195E-4</v>
          </cell>
        </row>
        <row r="53">
          <cell r="A53" t="str">
            <v>CIA</v>
          </cell>
          <cell r="AO53">
            <v>0.10136993758170924</v>
          </cell>
          <cell r="AQ53">
            <v>4.4722031286048195E-4</v>
          </cell>
        </row>
        <row r="54">
          <cell r="A54" t="str">
            <v>CIA</v>
          </cell>
          <cell r="AO54">
            <v>7.2798780020440323E-2</v>
          </cell>
          <cell r="AQ54">
            <v>3.2117108832547202E-4</v>
          </cell>
        </row>
        <row r="55">
          <cell r="A55" t="str">
            <v>CIA</v>
          </cell>
          <cell r="AO55">
            <v>7.2798780020440323E-2</v>
          </cell>
          <cell r="AQ55">
            <v>3.2117108832547202E-4</v>
          </cell>
        </row>
        <row r="56">
          <cell r="A56" t="str">
            <v>CIA</v>
          </cell>
          <cell r="AO56">
            <v>7.2798780020440323E-2</v>
          </cell>
          <cell r="AQ56">
            <v>3.2117108832547202E-4</v>
          </cell>
        </row>
        <row r="57">
          <cell r="A57" t="str">
            <v>CIA</v>
          </cell>
          <cell r="AO57">
            <v>7.2798780020440323E-2</v>
          </cell>
          <cell r="AQ57">
            <v>3.2117108832547202E-4</v>
          </cell>
        </row>
        <row r="58">
          <cell r="A58" t="str">
            <v>CIA</v>
          </cell>
          <cell r="AO58">
            <v>7.2798780020440323E-2</v>
          </cell>
          <cell r="AQ58">
            <v>3.2117108832547202E-4</v>
          </cell>
        </row>
        <row r="59">
          <cell r="A59" t="str">
            <v>CIA</v>
          </cell>
          <cell r="AO59">
            <v>3.6342663688126317E-2</v>
          </cell>
          <cell r="AQ59">
            <v>1.6033528097702786E-4</v>
          </cell>
        </row>
        <row r="60">
          <cell r="A60" t="str">
            <v>CIA</v>
          </cell>
          <cell r="AO60">
            <v>3.6342663688126317E-2</v>
          </cell>
          <cell r="AQ60">
            <v>1.6033528097702786E-4</v>
          </cell>
        </row>
        <row r="61">
          <cell r="A61" t="str">
            <v>CIA</v>
          </cell>
          <cell r="AO61">
            <v>5.2944567287592961E-2</v>
          </cell>
          <cell r="AQ61">
            <v>2.3357897332761598E-4</v>
          </cell>
        </row>
        <row r="62">
          <cell r="A62" t="str">
            <v>CIA</v>
          </cell>
          <cell r="AO62">
            <v>5.2944567287592961E-2</v>
          </cell>
          <cell r="AQ62">
            <v>2.3357897332761598E-4</v>
          </cell>
        </row>
        <row r="63">
          <cell r="A63" t="str">
            <v>CIA</v>
          </cell>
          <cell r="AO63">
            <v>5.2944567287592961E-2</v>
          </cell>
          <cell r="AQ63">
            <v>2.3357897332761598E-4</v>
          </cell>
        </row>
        <row r="64">
          <cell r="A64" t="str">
            <v>CIA</v>
          </cell>
          <cell r="AO64">
            <v>0.10136993758170924</v>
          </cell>
          <cell r="AQ64">
            <v>4.4722031286048195E-4</v>
          </cell>
        </row>
        <row r="65">
          <cell r="A65" t="str">
            <v>CIA</v>
          </cell>
          <cell r="AO65">
            <v>0.10136993758170924</v>
          </cell>
          <cell r="AQ65">
            <v>4.4722031286048195E-4</v>
          </cell>
        </row>
        <row r="66">
          <cell r="A66" t="str">
            <v>CIA</v>
          </cell>
          <cell r="AO66">
            <v>7.5635096125132792E-2</v>
          </cell>
          <cell r="AQ66">
            <v>3.3368424761087993E-4</v>
          </cell>
        </row>
        <row r="67">
          <cell r="A67" t="str">
            <v>CIA</v>
          </cell>
          <cell r="AO67">
            <v>7.5635096125132792E-2</v>
          </cell>
          <cell r="AQ67">
            <v>3.3368424761087993E-4</v>
          </cell>
        </row>
        <row r="68">
          <cell r="A68" t="str">
            <v>CIA</v>
          </cell>
          <cell r="AO68">
            <v>7.5635096125132792E-2</v>
          </cell>
          <cell r="AQ68">
            <v>3.3368424761087993E-4</v>
          </cell>
        </row>
        <row r="69">
          <cell r="A69" t="str">
            <v>CIA</v>
          </cell>
          <cell r="AO69">
            <v>7.5635096125132792E-2</v>
          </cell>
          <cell r="AQ69">
            <v>3.3368424761087993E-4</v>
          </cell>
        </row>
        <row r="70">
          <cell r="A70" t="str">
            <v>CIA</v>
          </cell>
          <cell r="AO70">
            <v>7.5635096125132792E-2</v>
          </cell>
          <cell r="AQ70">
            <v>3.3368424761087993E-4</v>
          </cell>
        </row>
        <row r="71">
          <cell r="A71" t="str">
            <v>CIA</v>
          </cell>
          <cell r="AO71">
            <v>7.5635096125132792E-2</v>
          </cell>
          <cell r="AQ71">
            <v>3.3368424761087993E-4</v>
          </cell>
        </row>
        <row r="72">
          <cell r="A72" t="str">
            <v>CIA</v>
          </cell>
          <cell r="AO72">
            <v>7.5635096125132792E-2</v>
          </cell>
          <cell r="AQ72">
            <v>3.3368424761087993E-4</v>
          </cell>
        </row>
        <row r="73">
          <cell r="A73" t="str">
            <v>CIA</v>
          </cell>
          <cell r="AO73">
            <v>7.5635096125132792E-2</v>
          </cell>
          <cell r="AQ73">
            <v>3.3368424761087993E-4</v>
          </cell>
        </row>
        <row r="74">
          <cell r="A74" t="str">
            <v>CIA</v>
          </cell>
          <cell r="AO74">
            <v>7.5635096125132792E-2</v>
          </cell>
          <cell r="AQ74">
            <v>3.3368424761087993E-4</v>
          </cell>
        </row>
        <row r="75">
          <cell r="A75" t="str">
            <v>CIA</v>
          </cell>
          <cell r="AO75">
            <v>7.5635096125132792E-2</v>
          </cell>
          <cell r="AQ75">
            <v>3.3368424761087993E-4</v>
          </cell>
        </row>
        <row r="76">
          <cell r="A76" t="str">
            <v>CIA</v>
          </cell>
          <cell r="AO76">
            <v>7.5635096125132792E-2</v>
          </cell>
          <cell r="AQ76">
            <v>3.3368424761087993E-4</v>
          </cell>
        </row>
        <row r="77">
          <cell r="A77" t="str">
            <v>CIA</v>
          </cell>
          <cell r="AO77">
            <v>7.5635096125132792E-2</v>
          </cell>
          <cell r="AQ77">
            <v>3.3368424761087993E-4</v>
          </cell>
        </row>
        <row r="78">
          <cell r="A78" t="str">
            <v>CIA</v>
          </cell>
          <cell r="AO78">
            <v>7.5635096125132792E-2</v>
          </cell>
          <cell r="AQ78">
            <v>3.3368424761087993E-4</v>
          </cell>
        </row>
        <row r="79">
          <cell r="A79" t="str">
            <v>CIA</v>
          </cell>
          <cell r="AO79">
            <v>7.5635096125132792E-2</v>
          </cell>
          <cell r="AQ79">
            <v>3.3368424761087993E-4</v>
          </cell>
        </row>
        <row r="80">
          <cell r="A80" t="str">
            <v>CIA</v>
          </cell>
          <cell r="AO80">
            <v>7.5635096125132792E-2</v>
          </cell>
          <cell r="AQ80">
            <v>3.3368424761087993E-4</v>
          </cell>
        </row>
        <row r="81">
          <cell r="A81" t="str">
            <v>CIA</v>
          </cell>
          <cell r="AO81">
            <v>7.5635096125132792E-2</v>
          </cell>
          <cell r="AQ81">
            <v>3.3368424761087993E-4</v>
          </cell>
        </row>
        <row r="82">
          <cell r="A82" t="str">
            <v>CIA</v>
          </cell>
          <cell r="AO82">
            <v>7.5635096125132792E-2</v>
          </cell>
          <cell r="AQ82">
            <v>3.3368424761087993E-4</v>
          </cell>
        </row>
        <row r="83">
          <cell r="A83" t="str">
            <v>CIA</v>
          </cell>
          <cell r="AO83">
            <v>7.5635096125132792E-2</v>
          </cell>
          <cell r="AQ83">
            <v>3.3368424761087993E-4</v>
          </cell>
        </row>
        <row r="84">
          <cell r="A84" t="str">
            <v>CIA</v>
          </cell>
          <cell r="AO84">
            <v>7.5635096125132792E-2</v>
          </cell>
          <cell r="AQ84">
            <v>3.3368424761087993E-4</v>
          </cell>
        </row>
        <row r="85">
          <cell r="A85" t="str">
            <v>CIA</v>
          </cell>
          <cell r="AO85">
            <v>7.5635096125132792E-2</v>
          </cell>
          <cell r="AQ85">
            <v>3.3368424761087993E-4</v>
          </cell>
        </row>
        <row r="86">
          <cell r="A86" t="str">
            <v>CIA</v>
          </cell>
          <cell r="AO86">
            <v>7.5635096125132792E-2</v>
          </cell>
          <cell r="AQ86">
            <v>3.3368424761087993E-4</v>
          </cell>
        </row>
        <row r="87">
          <cell r="A87" t="str">
            <v>CIA</v>
          </cell>
          <cell r="AO87">
            <v>7.5635096125132792E-2</v>
          </cell>
          <cell r="AQ87">
            <v>3.3368424761087993E-4</v>
          </cell>
        </row>
        <row r="88">
          <cell r="A88" t="str">
            <v>CIA</v>
          </cell>
          <cell r="AO88">
            <v>7.5635096125132792E-2</v>
          </cell>
          <cell r="AQ88">
            <v>3.3368424761087993E-4</v>
          </cell>
        </row>
        <row r="89">
          <cell r="A89" t="str">
            <v>CIA</v>
          </cell>
          <cell r="AO89">
            <v>7.5635096125132792E-2</v>
          </cell>
          <cell r="AQ89">
            <v>3.3368424761087993E-4</v>
          </cell>
        </row>
        <row r="90">
          <cell r="A90" t="str">
            <v>CIA</v>
          </cell>
          <cell r="AO90">
            <v>0.44246531233202691</v>
          </cell>
          <cell r="AQ90">
            <v>1.9520528485236482E-3</v>
          </cell>
        </row>
        <row r="91">
          <cell r="A91" t="str">
            <v>CIA</v>
          </cell>
          <cell r="AO91">
            <v>0.44246531233202691</v>
          </cell>
          <cell r="AQ91">
            <v>1.9520528485236482E-3</v>
          </cell>
        </row>
        <row r="92">
          <cell r="A92" t="str">
            <v>CIA</v>
          </cell>
          <cell r="AO92">
            <v>0.44246531233202691</v>
          </cell>
          <cell r="AQ92">
            <v>1.9520528485236482E-3</v>
          </cell>
        </row>
        <row r="93">
          <cell r="A93" t="str">
            <v>CIA</v>
          </cell>
          <cell r="AO93">
            <v>0.44246531233202691</v>
          </cell>
          <cell r="AQ93">
            <v>1.9520528485236482E-3</v>
          </cell>
        </row>
        <row r="94">
          <cell r="A94" t="str">
            <v>CIA</v>
          </cell>
          <cell r="AO94">
            <v>0.44246531233202691</v>
          </cell>
          <cell r="AQ94">
            <v>1.9520528485236482E-3</v>
          </cell>
        </row>
        <row r="95">
          <cell r="A95" t="str">
            <v>CIA</v>
          </cell>
          <cell r="AO95">
            <v>7.9416850931389449E-2</v>
          </cell>
          <cell r="AQ95">
            <v>3.5036845999142401E-4</v>
          </cell>
        </row>
        <row r="96">
          <cell r="A96" t="str">
            <v>CIA</v>
          </cell>
          <cell r="AO96">
            <v>7.9416850931389449E-2</v>
          </cell>
          <cell r="AQ96">
            <v>3.5036845999142401E-4</v>
          </cell>
        </row>
        <row r="97">
          <cell r="A97" t="str">
            <v>CIA</v>
          </cell>
          <cell r="AO97">
            <v>7.9416850931389449E-2</v>
          </cell>
          <cell r="AQ97">
            <v>3.5036845999142401E-4</v>
          </cell>
        </row>
        <row r="98">
          <cell r="A98" t="str">
            <v>CIA</v>
          </cell>
          <cell r="AO98">
            <v>0</v>
          </cell>
          <cell r="AQ98">
            <v>0</v>
          </cell>
        </row>
        <row r="99">
          <cell r="A99" t="str">
            <v>CIA</v>
          </cell>
          <cell r="AO99">
            <v>0</v>
          </cell>
          <cell r="AQ99">
            <v>0</v>
          </cell>
        </row>
        <row r="100">
          <cell r="A100" t="str">
            <v>CIA</v>
          </cell>
          <cell r="AO100">
            <v>9.1707554051723511E-2</v>
          </cell>
          <cell r="AQ100">
            <v>4.0459215022819192E-4</v>
          </cell>
        </row>
        <row r="101">
          <cell r="A101" t="str">
            <v>CIA</v>
          </cell>
          <cell r="AO101">
            <v>9.1707554051723511E-2</v>
          </cell>
          <cell r="AQ101">
            <v>4.0459215022819192E-4</v>
          </cell>
        </row>
        <row r="102">
          <cell r="A102" t="str">
            <v>CIA</v>
          </cell>
          <cell r="AO102">
            <v>9.1707554051723511E-2</v>
          </cell>
          <cell r="AQ102">
            <v>4.0459215022819192E-4</v>
          </cell>
        </row>
        <row r="103">
          <cell r="A103" t="str">
            <v>CIA</v>
          </cell>
          <cell r="AO103">
            <v>9.1707554051723511E-2</v>
          </cell>
          <cell r="AQ103">
            <v>4.0459215022819192E-4</v>
          </cell>
        </row>
        <row r="104">
          <cell r="A104" t="str">
            <v>CIA</v>
          </cell>
          <cell r="AO104">
            <v>0.10136993758170924</v>
          </cell>
          <cell r="AQ104">
            <v>4.4722031286048195E-4</v>
          </cell>
        </row>
        <row r="105">
          <cell r="A105" t="str">
            <v>CIA</v>
          </cell>
          <cell r="AO105">
            <v>0.10138884635574051</v>
          </cell>
          <cell r="AQ105">
            <v>4.4730373392238459E-4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5">
          <cell r="A85" t="str">
            <v>Emission Unit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0">
          <cell r="C90">
            <v>2.2000000000000001E-3</v>
          </cell>
        </row>
        <row r="91">
          <cell r="C91">
            <v>2.0500000000000002E-3</v>
          </cell>
        </row>
        <row r="92">
          <cell r="C92">
            <v>3.1E-2</v>
          </cell>
        </row>
        <row r="93">
          <cell r="C93">
            <v>6.6800000000000002E-3</v>
          </cell>
        </row>
        <row r="94">
          <cell r="C94">
            <v>2.47E-3</v>
          </cell>
        </row>
        <row r="97">
          <cell r="C97">
            <v>6.9999999999999999E-4</v>
          </cell>
          <cell r="D97" t="str">
            <v>Lbs/hp-hr</v>
          </cell>
        </row>
        <row r="98">
          <cell r="C98">
            <v>4.0499999999999998E-3</v>
          </cell>
        </row>
        <row r="99">
          <cell r="C99">
            <v>2.4E-2</v>
          </cell>
        </row>
        <row r="100">
          <cell r="C100">
            <v>1.2999999999999999E-2</v>
          </cell>
        </row>
        <row r="102">
          <cell r="C102">
            <v>5.4999999999999997E-3</v>
          </cell>
        </row>
        <row r="103">
          <cell r="C103">
            <v>6.4000000000000005E-4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_EFs_Combustio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ers_EI_WIP"/>
      <sheetName val="Boiler_NG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 Usage vs Oxidizer Temp"/>
      <sheetName val="Emission Factors"/>
      <sheetName val="Assumptions"/>
      <sheetName val="Assumptions1"/>
      <sheetName val="Model"/>
      <sheetName val="Par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Gs Summa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CoolingTower PTE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fer Star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S108"/>
  <sheetViews>
    <sheetView tabSelected="1" zoomScaleNormal="100" zoomScaleSheetLayoutView="100" workbookViewId="0">
      <selection activeCell="E16" sqref="E16"/>
    </sheetView>
  </sheetViews>
  <sheetFormatPr defaultColWidth="10.875" defaultRowHeight="15" x14ac:dyDescent="0.25"/>
  <cols>
    <col min="1" max="1" width="8.375" style="64" customWidth="1"/>
    <col min="2" max="2" width="47.375" style="64" customWidth="1"/>
    <col min="3" max="4" width="10.875" style="63" customWidth="1"/>
    <col min="5" max="5" width="11.125" style="64" customWidth="1"/>
    <col min="6" max="6" width="11.375" style="64" customWidth="1"/>
    <col min="7" max="7" width="10" style="64" customWidth="1"/>
    <col min="8" max="8" width="10.125" style="64" customWidth="1"/>
    <col min="9" max="9" width="9" style="64" customWidth="1"/>
    <col min="10" max="15" width="10.5" style="64" customWidth="1"/>
    <col min="16" max="16" width="10.5" style="65" customWidth="1"/>
    <col min="17" max="17" width="9" style="64" customWidth="1"/>
    <col min="18" max="18" width="10.375" style="64" customWidth="1"/>
    <col min="19" max="16384" width="10.875" style="66"/>
  </cols>
  <sheetData>
    <row r="1" spans="1:18" ht="18.75" x14ac:dyDescent="0.3">
      <c r="A1" s="62"/>
      <c r="B1" s="63"/>
    </row>
    <row r="2" spans="1:18" x14ac:dyDescent="0.25">
      <c r="B2" s="63"/>
    </row>
    <row r="3" spans="1:18" ht="19.5" thickBot="1" x14ac:dyDescent="0.35">
      <c r="A3" s="62" t="s">
        <v>564</v>
      </c>
      <c r="B3" s="63"/>
    </row>
    <row r="4" spans="1:18" ht="30.95" customHeight="1" thickBot="1" x14ac:dyDescent="0.35">
      <c r="A4" s="62" t="s">
        <v>610</v>
      </c>
      <c r="B4" s="67"/>
      <c r="C4" s="68"/>
      <c r="E4" s="168" t="s">
        <v>594</v>
      </c>
      <c r="F4" s="169"/>
      <c r="G4" s="169" t="s">
        <v>597</v>
      </c>
      <c r="H4" s="169"/>
      <c r="I4" s="169" t="s">
        <v>598</v>
      </c>
      <c r="J4" s="170"/>
      <c r="K4" s="171" t="s">
        <v>599</v>
      </c>
      <c r="L4" s="164"/>
      <c r="M4" s="164" t="s">
        <v>600</v>
      </c>
      <c r="N4" s="164"/>
      <c r="O4" s="164" t="s">
        <v>601</v>
      </c>
      <c r="P4" s="165"/>
      <c r="Q4" s="166" t="s">
        <v>602</v>
      </c>
      <c r="R4" s="167"/>
    </row>
    <row r="5" spans="1:18" ht="60" x14ac:dyDescent="0.25">
      <c r="A5" s="69" t="s">
        <v>52</v>
      </c>
      <c r="B5" s="70" t="s">
        <v>53</v>
      </c>
      <c r="C5" s="70" t="s">
        <v>54</v>
      </c>
      <c r="D5" s="71" t="s">
        <v>604</v>
      </c>
      <c r="E5" s="72" t="s">
        <v>55</v>
      </c>
      <c r="F5" s="73" t="s">
        <v>56</v>
      </c>
      <c r="G5" s="73" t="s">
        <v>595</v>
      </c>
      <c r="H5" s="73" t="s">
        <v>56</v>
      </c>
      <c r="I5" s="73" t="s">
        <v>596</v>
      </c>
      <c r="J5" s="71" t="s">
        <v>56</v>
      </c>
      <c r="K5" s="72" t="s">
        <v>55</v>
      </c>
      <c r="L5" s="73" t="s">
        <v>56</v>
      </c>
      <c r="M5" s="73" t="s">
        <v>595</v>
      </c>
      <c r="N5" s="73" t="s">
        <v>56</v>
      </c>
      <c r="O5" s="73" t="s">
        <v>596</v>
      </c>
      <c r="P5" s="71" t="s">
        <v>56</v>
      </c>
      <c r="Q5" s="72" t="s">
        <v>617</v>
      </c>
      <c r="R5" s="71" t="s">
        <v>603</v>
      </c>
    </row>
    <row r="6" spans="1:18" ht="27" customHeight="1" x14ac:dyDescent="0.25">
      <c r="A6" s="74" t="s">
        <v>565</v>
      </c>
      <c r="B6" s="75" t="s">
        <v>568</v>
      </c>
      <c r="C6" s="76" t="s">
        <v>565</v>
      </c>
      <c r="D6" s="77">
        <v>5</v>
      </c>
      <c r="E6" s="78">
        <v>500</v>
      </c>
      <c r="F6" s="79">
        <f>INDEX('Disp Factors'!$B$3:$AA$12,MATCH(D6,'Disp Factors'!$A$3:$A$12,0),MATCH(E6,'Disp Factors'!$B$2:$AA$2,0))</f>
        <v>7.1000000000000005E-5</v>
      </c>
      <c r="G6" s="80">
        <v>1000</v>
      </c>
      <c r="H6" s="79">
        <f>INDEX('Disp Factors'!$B$3:$AA$12,MATCH(D$6,'Disp Factors'!$A$3:$A$12,0),MATCH(G6,'Disp Factors'!$B$2:$AA$2,0))</f>
        <v>2.1999999999999999E-5</v>
      </c>
      <c r="I6" s="80">
        <v>140</v>
      </c>
      <c r="J6" s="81">
        <f>INDEX('Disp Factors'!$B$3:$AA$12,MATCH(D6,'Disp Factors'!$A$3:$A$12,0),MATCH(I6,'Disp Factors'!$B$2:$AA$2,0))</f>
        <v>6.6E-4</v>
      </c>
      <c r="K6" s="78">
        <v>500</v>
      </c>
      <c r="L6" s="82">
        <f>F6</f>
        <v>7.1000000000000005E-5</v>
      </c>
      <c r="M6" s="80">
        <v>1000</v>
      </c>
      <c r="N6" s="82">
        <f>H6</f>
        <v>2.1999999999999999E-5</v>
      </c>
      <c r="O6" s="80">
        <v>140</v>
      </c>
      <c r="P6" s="83">
        <f>J6</f>
        <v>6.6E-4</v>
      </c>
      <c r="Q6" s="84">
        <f>MIN(E6,G6,I6)</f>
        <v>140</v>
      </c>
      <c r="R6" s="85">
        <f>INDEX('Disp Factors'!$B$16:$AA$25,MATCH(D6,'Disp Factors'!$A$16:$A$25,0),MATCH(Q6,'Disp Factors'!$B$15:$AA$15,0))</f>
        <v>2.1</v>
      </c>
    </row>
    <row r="7" spans="1:18" ht="15.75" x14ac:dyDescent="0.25">
      <c r="A7" s="86"/>
      <c r="B7" s="87" t="s">
        <v>11</v>
      </c>
      <c r="C7" s="88" t="s">
        <v>15</v>
      </c>
      <c r="D7" s="89" t="s">
        <v>58</v>
      </c>
      <c r="E7" s="90" t="s">
        <v>51</v>
      </c>
      <c r="F7" s="91" t="s">
        <v>57</v>
      </c>
      <c r="G7" s="88" t="s">
        <v>51</v>
      </c>
      <c r="H7" s="91" t="s">
        <v>57</v>
      </c>
      <c r="I7" s="88" t="s">
        <v>51</v>
      </c>
      <c r="J7" s="92" t="s">
        <v>57</v>
      </c>
      <c r="K7" s="93" t="s">
        <v>51</v>
      </c>
      <c r="L7" s="91" t="s">
        <v>57</v>
      </c>
      <c r="M7" s="88" t="s">
        <v>51</v>
      </c>
      <c r="N7" s="91" t="s">
        <v>57</v>
      </c>
      <c r="O7" s="88" t="s">
        <v>51</v>
      </c>
      <c r="P7" s="92" t="s">
        <v>57</v>
      </c>
      <c r="Q7" s="93" t="s">
        <v>51</v>
      </c>
      <c r="R7" s="92" t="s">
        <v>57</v>
      </c>
    </row>
    <row r="8" spans="1:18" x14ac:dyDescent="0.25">
      <c r="A8" s="94"/>
      <c r="B8" s="64" t="s">
        <v>8</v>
      </c>
      <c r="C8" s="95">
        <v>1.3849541999999999</v>
      </c>
      <c r="D8" s="96">
        <v>6.9247710000000004E-2</v>
      </c>
      <c r="E8" s="97">
        <f>VLOOKUP($B8,RBC_Table,3,FALSE)</f>
        <v>0.13</v>
      </c>
      <c r="F8" s="98">
        <f>IF(OR(E8=0,E8=""),0,$C8*F$6/E8)</f>
        <v>7.5639806307692295E-4</v>
      </c>
      <c r="G8" s="99">
        <f t="shared" ref="G8:G32" si="0">VLOOKUP($B8,RBC_Table,5,FALSE)</f>
        <v>3.3</v>
      </c>
      <c r="H8" s="98">
        <f>IF(OR(G8=0,G8=""),0,$C8*H$6/G8)</f>
        <v>9.2330279999999994E-6</v>
      </c>
      <c r="I8" s="99">
        <f t="shared" ref="I8:I32" si="1">VLOOKUP($B8,RBC_Table,7,FALSE)</f>
        <v>1.5</v>
      </c>
      <c r="J8" s="100">
        <f>IF(OR(I8=0,I8=""),0,$C8*J$6/I8)</f>
        <v>6.0937984799999993E-4</v>
      </c>
      <c r="K8" s="97">
        <f t="shared" ref="K8:K32" si="2">VLOOKUP($B8,RBC_Table,4,FALSE)</f>
        <v>3</v>
      </c>
      <c r="L8" s="98">
        <f>IF(OR(K8=0,K8=""),0,$C8*L$6/K8)</f>
        <v>3.2777249399999996E-5</v>
      </c>
      <c r="M8" s="99">
        <f t="shared" ref="M8:M32" si="3">VLOOKUP($B8,RBC_Table,6,FALSE)</f>
        <v>13</v>
      </c>
      <c r="N8" s="98">
        <f>IF(OR(M8=0,M8=""),0,$C8*N$6/M8)</f>
        <v>2.3437686461538461E-6</v>
      </c>
      <c r="O8" s="99">
        <f t="shared" ref="O8:O32" si="4">VLOOKUP($B8,RBC_Table,8,FALSE)</f>
        <v>13</v>
      </c>
      <c r="P8" s="100">
        <f>IF(OR(O8=0,O8=""),0,$C8*P$6/O8)</f>
        <v>7.0313059384615378E-5</v>
      </c>
      <c r="Q8" s="97">
        <f t="shared" ref="Q8:Q32" si="5">VLOOKUP($B8,RBC_Table,9,FALSE)</f>
        <v>29</v>
      </c>
      <c r="R8" s="100">
        <f>IF(OR(Q8=0,Q8=""),0,$D8*R$6/Q8)</f>
        <v>5.0144893448275862E-3</v>
      </c>
    </row>
    <row r="9" spans="1:18" x14ac:dyDescent="0.25">
      <c r="A9" s="94"/>
      <c r="B9" s="64" t="s">
        <v>18</v>
      </c>
      <c r="C9" s="95">
        <v>1.6161516</v>
      </c>
      <c r="D9" s="96">
        <v>8.0807580000000004E-2</v>
      </c>
      <c r="E9" s="97">
        <f t="shared" ref="E9:E32" si="6">VLOOKUP(B9,RBC_Table,3,FALSE)</f>
        <v>3.3000000000000002E-2</v>
      </c>
      <c r="F9" s="98">
        <f t="shared" ref="F9:F32" si="7">IF(OR(E9=0,E9=""),0,$C9*F$6/E9)</f>
        <v>3.4771746545454547E-3</v>
      </c>
      <c r="G9" s="99">
        <f t="shared" si="0"/>
        <v>0.86</v>
      </c>
      <c r="H9" s="98">
        <f t="shared" ref="H9:H32" si="8">IF(OR(G9=0,G9=""),0,$C9*H$6/G9)</f>
        <v>4.1343413023255815E-5</v>
      </c>
      <c r="I9" s="99">
        <f t="shared" si="1"/>
        <v>0.4</v>
      </c>
      <c r="J9" s="100">
        <f t="shared" ref="J9:J32" si="9">IF(OR(I9=0,I9=""),0,$C9*J$6/I9)</f>
        <v>2.6666501399999999E-3</v>
      </c>
      <c r="K9" s="97">
        <f t="shared" si="2"/>
        <v>2</v>
      </c>
      <c r="L9" s="98">
        <f t="shared" ref="L9:L32" si="10">IF(OR(K9=0,K9=""),0,$C9*L$6/K9)</f>
        <v>5.7373381800000003E-5</v>
      </c>
      <c r="M9" s="99">
        <f t="shared" si="3"/>
        <v>8.8000000000000007</v>
      </c>
      <c r="N9" s="98">
        <f t="shared" ref="N9:N32" si="11">IF(OR(M9=0,M9=""),0,$C9*N$6/M9)</f>
        <v>4.0403789999999995E-6</v>
      </c>
      <c r="O9" s="99">
        <f t="shared" si="4"/>
        <v>8.8000000000000007</v>
      </c>
      <c r="P9" s="100">
        <f t="shared" ref="P9:P32" si="12">IF(OR(O9=0,O9=""),0,$C9*P$6/O9)</f>
        <v>1.2121137E-4</v>
      </c>
      <c r="Q9" s="97">
        <f t="shared" si="5"/>
        <v>660</v>
      </c>
      <c r="R9" s="100">
        <f t="shared" ref="R9:R32" si="13">IF(OR(Q9=0,Q9=""),0,$D9*R$6/Q9)</f>
        <v>2.571150272727273E-4</v>
      </c>
    </row>
    <row r="10" spans="1:18" x14ac:dyDescent="0.25">
      <c r="A10" s="94"/>
      <c r="B10" s="64" t="s">
        <v>20</v>
      </c>
      <c r="C10" s="95">
        <v>1.1150999999999999E-2</v>
      </c>
      <c r="D10" s="96">
        <v>5.5755000000000008E-4</v>
      </c>
      <c r="E10" s="97">
        <f t="shared" si="6"/>
        <v>5.5999999999999995E-4</v>
      </c>
      <c r="F10" s="98">
        <f t="shared" si="7"/>
        <v>1.4137875000000001E-3</v>
      </c>
      <c r="G10" s="99">
        <f t="shared" si="0"/>
        <v>1.4E-2</v>
      </c>
      <c r="H10" s="98">
        <f t="shared" si="8"/>
        <v>1.7522999999999998E-5</v>
      </c>
      <c r="I10" s="99">
        <f t="shared" si="1"/>
        <v>6.7000000000000002E-3</v>
      </c>
      <c r="J10" s="100">
        <f t="shared" si="9"/>
        <v>1.0984567164179103E-3</v>
      </c>
      <c r="K10" s="97">
        <f t="shared" si="2"/>
        <v>5.0000000000000001E-3</v>
      </c>
      <c r="L10" s="98">
        <f t="shared" si="10"/>
        <v>1.583442E-4</v>
      </c>
      <c r="M10" s="99">
        <f t="shared" si="3"/>
        <v>3.6999999999999998E-2</v>
      </c>
      <c r="N10" s="98">
        <f t="shared" si="11"/>
        <v>6.6303243243243243E-6</v>
      </c>
      <c r="O10" s="99">
        <f t="shared" si="4"/>
        <v>3.6999999999999998E-2</v>
      </c>
      <c r="P10" s="100">
        <f t="shared" si="12"/>
        <v>1.9890972972972973E-4</v>
      </c>
      <c r="Q10" s="97">
        <f t="shared" si="5"/>
        <v>0.03</v>
      </c>
      <c r="R10" s="100">
        <f t="shared" si="13"/>
        <v>3.9028500000000008E-2</v>
      </c>
    </row>
    <row r="11" spans="1:18" x14ac:dyDescent="0.25">
      <c r="A11" s="94"/>
      <c r="B11" s="64" t="s">
        <v>6</v>
      </c>
      <c r="C11" s="95">
        <v>12.8318274</v>
      </c>
      <c r="D11" s="96">
        <v>0.64159137000000011</v>
      </c>
      <c r="E11" s="97">
        <f t="shared" si="6"/>
        <v>0.17</v>
      </c>
      <c r="F11" s="98">
        <f t="shared" si="7"/>
        <v>5.3591749729411768E-3</v>
      </c>
      <c r="G11" s="99">
        <f t="shared" si="0"/>
        <v>4.3</v>
      </c>
      <c r="H11" s="98">
        <f t="shared" si="8"/>
        <v>6.5651209953488364E-5</v>
      </c>
      <c r="I11" s="99">
        <f t="shared" si="1"/>
        <v>2</v>
      </c>
      <c r="J11" s="100">
        <f t="shared" si="9"/>
        <v>4.2345030419999995E-3</v>
      </c>
      <c r="K11" s="97">
        <f t="shared" si="2"/>
        <v>9</v>
      </c>
      <c r="L11" s="98">
        <f t="shared" si="10"/>
        <v>1.0122886060000001E-4</v>
      </c>
      <c r="M11" s="99">
        <f t="shared" si="3"/>
        <v>40</v>
      </c>
      <c r="N11" s="98">
        <f t="shared" si="11"/>
        <v>7.0575050699999989E-6</v>
      </c>
      <c r="O11" s="99">
        <f t="shared" si="4"/>
        <v>40</v>
      </c>
      <c r="P11" s="100">
        <f t="shared" si="12"/>
        <v>2.1172515209999998E-4</v>
      </c>
      <c r="Q11" s="97">
        <f t="shared" si="5"/>
        <v>49</v>
      </c>
      <c r="R11" s="100">
        <f t="shared" si="13"/>
        <v>2.7496773000000006E-2</v>
      </c>
    </row>
    <row r="12" spans="1:18" x14ac:dyDescent="0.25">
      <c r="A12" s="94"/>
      <c r="B12" s="64" t="s">
        <v>47</v>
      </c>
      <c r="C12" s="95">
        <v>7.4340000000000007E-4</v>
      </c>
      <c r="D12" s="96">
        <v>3.7170000000000005E-5</v>
      </c>
      <c r="E12" s="97">
        <f t="shared" si="6"/>
        <v>3.1000000000000001E-5</v>
      </c>
      <c r="F12" s="98">
        <f t="shared" si="7"/>
        <v>1.7026258064516131E-3</v>
      </c>
      <c r="G12" s="99">
        <f t="shared" si="0"/>
        <v>5.1999999999999995E-4</v>
      </c>
      <c r="H12" s="98">
        <f t="shared" si="8"/>
        <v>3.1451538461538467E-5</v>
      </c>
      <c r="I12" s="99">
        <f t="shared" si="1"/>
        <v>1E-3</v>
      </c>
      <c r="J12" s="100">
        <f t="shared" si="9"/>
        <v>4.9064400000000004E-4</v>
      </c>
      <c r="K12" s="97">
        <f t="shared" si="2"/>
        <v>8.3000000000000004E-2</v>
      </c>
      <c r="L12" s="98">
        <f t="shared" si="10"/>
        <v>6.3592048192771092E-7</v>
      </c>
      <c r="M12" s="99">
        <f t="shared" si="3"/>
        <v>0.88</v>
      </c>
      <c r="N12" s="98">
        <f t="shared" si="11"/>
        <v>1.8585000000000004E-8</v>
      </c>
      <c r="O12" s="99">
        <f t="shared" si="4"/>
        <v>0.88</v>
      </c>
      <c r="P12" s="100">
        <f t="shared" si="12"/>
        <v>5.5755000000000007E-7</v>
      </c>
      <c r="Q12" s="97">
        <f t="shared" si="5"/>
        <v>0.3</v>
      </c>
      <c r="R12" s="100">
        <f t="shared" si="13"/>
        <v>2.6019000000000004E-4</v>
      </c>
    </row>
    <row r="13" spans="1:18" x14ac:dyDescent="0.25">
      <c r="A13" s="94"/>
      <c r="B13" s="64" t="s">
        <v>23</v>
      </c>
      <c r="C13" s="95">
        <v>1.1894400000000001E-2</v>
      </c>
      <c r="D13" s="96">
        <v>5.9472000000000008E-4</v>
      </c>
      <c r="E13" s="97">
        <f t="shared" si="6"/>
        <v>2.3975065931431311E-5</v>
      </c>
      <c r="F13" s="98">
        <f t="shared" si="7"/>
        <v>3.522419510400001E-2</v>
      </c>
      <c r="G13" s="99">
        <f t="shared" si="0"/>
        <v>1.2999999999999999E-3</v>
      </c>
      <c r="H13" s="98">
        <f t="shared" si="8"/>
        <v>2.0128984615384619E-4</v>
      </c>
      <c r="I13" s="99">
        <f t="shared" si="1"/>
        <v>6.2E-4</v>
      </c>
      <c r="J13" s="100">
        <f t="shared" si="9"/>
        <v>1.2661780645161292E-2</v>
      </c>
      <c r="K13" s="97">
        <f t="shared" si="2"/>
        <v>1.7000000000000001E-4</v>
      </c>
      <c r="L13" s="98">
        <f t="shared" si="10"/>
        <v>4.967661176470589E-3</v>
      </c>
      <c r="M13" s="99">
        <f t="shared" si="3"/>
        <v>2.3999999999999998E-3</v>
      </c>
      <c r="N13" s="98">
        <f t="shared" si="11"/>
        <v>1.0903200000000002E-4</v>
      </c>
      <c r="O13" s="99">
        <f t="shared" si="4"/>
        <v>2.3999999999999998E-3</v>
      </c>
      <c r="P13" s="100">
        <f t="shared" si="12"/>
        <v>3.2709600000000007E-3</v>
      </c>
      <c r="Q13" s="97">
        <f t="shared" si="5"/>
        <v>0.2</v>
      </c>
      <c r="R13" s="100">
        <f t="shared" si="13"/>
        <v>6.2445600000000006E-3</v>
      </c>
    </row>
    <row r="14" spans="1:18" x14ac:dyDescent="0.25">
      <c r="A14" s="94"/>
      <c r="B14" s="64" t="s">
        <v>25</v>
      </c>
      <c r="C14" s="95">
        <v>6.1702199999999999E-2</v>
      </c>
      <c r="D14" s="96">
        <v>3.0851100000000003E-3</v>
      </c>
      <c r="E14" s="97" t="str">
        <f t="shared" si="6"/>
        <v/>
      </c>
      <c r="F14" s="98">
        <f t="shared" si="7"/>
        <v>0</v>
      </c>
      <c r="G14" s="99" t="str">
        <f t="shared" si="0"/>
        <v/>
      </c>
      <c r="H14" s="98">
        <f t="shared" si="8"/>
        <v>0</v>
      </c>
      <c r="I14" s="99" t="str">
        <f t="shared" si="1"/>
        <v/>
      </c>
      <c r="J14" s="100">
        <f t="shared" si="9"/>
        <v>0</v>
      </c>
      <c r="K14" s="97">
        <f t="shared" si="2"/>
        <v>0.15</v>
      </c>
      <c r="L14" s="98">
        <f t="shared" si="10"/>
        <v>2.9205708000000003E-5</v>
      </c>
      <c r="M14" s="99">
        <f t="shared" si="3"/>
        <v>0.66</v>
      </c>
      <c r="N14" s="98">
        <f t="shared" si="11"/>
        <v>2.05674E-6</v>
      </c>
      <c r="O14" s="99">
        <f t="shared" si="4"/>
        <v>0.66</v>
      </c>
      <c r="P14" s="100">
        <f t="shared" si="12"/>
        <v>6.17022E-5</v>
      </c>
      <c r="Q14" s="97">
        <f t="shared" si="5"/>
        <v>0.15</v>
      </c>
      <c r="R14" s="100">
        <f t="shared" si="13"/>
        <v>4.3191540000000007E-2</v>
      </c>
    </row>
    <row r="15" spans="1:18" x14ac:dyDescent="0.25">
      <c r="A15" s="94"/>
      <c r="B15" s="64" t="s">
        <v>48</v>
      </c>
      <c r="C15" s="95">
        <v>2.89926E-2</v>
      </c>
      <c r="D15" s="96">
        <v>1.4496300000000001E-3</v>
      </c>
      <c r="E15" s="97">
        <f t="shared" si="6"/>
        <v>3.8E-3</v>
      </c>
      <c r="F15" s="98">
        <f t="shared" si="7"/>
        <v>5.4170384210526317E-4</v>
      </c>
      <c r="G15" s="99">
        <f t="shared" si="0"/>
        <v>0.1</v>
      </c>
      <c r="H15" s="98">
        <f t="shared" si="8"/>
        <v>6.3783719999999999E-6</v>
      </c>
      <c r="I15" s="99">
        <f t="shared" si="1"/>
        <v>4.5999999999999999E-2</v>
      </c>
      <c r="J15" s="100">
        <f t="shared" si="9"/>
        <v>4.1598078260869566E-4</v>
      </c>
      <c r="K15" s="97">
        <f t="shared" si="2"/>
        <v>1.4E-2</v>
      </c>
      <c r="L15" s="98">
        <f t="shared" si="10"/>
        <v>1.4703390000000001E-4</v>
      </c>
      <c r="M15" s="99">
        <f t="shared" si="3"/>
        <v>6.2E-2</v>
      </c>
      <c r="N15" s="98">
        <f t="shared" si="11"/>
        <v>1.0287696774193549E-5</v>
      </c>
      <c r="O15" s="99">
        <f t="shared" si="4"/>
        <v>6.2E-2</v>
      </c>
      <c r="P15" s="100">
        <f t="shared" si="12"/>
        <v>3.0863090322580644E-4</v>
      </c>
      <c r="Q15" s="97">
        <f t="shared" si="5"/>
        <v>0.2</v>
      </c>
      <c r="R15" s="100">
        <f t="shared" si="13"/>
        <v>1.5221115000000002E-2</v>
      </c>
    </row>
    <row r="16" spans="1:18" x14ac:dyDescent="0.25">
      <c r="A16" s="94"/>
      <c r="B16" s="64" t="s">
        <v>12</v>
      </c>
      <c r="C16" s="95">
        <v>0.14644979999999999</v>
      </c>
      <c r="D16" s="96">
        <v>7.3224900000000001E-3</v>
      </c>
      <c r="E16" s="97">
        <f t="shared" si="6"/>
        <v>2.9000000000000001E-2</v>
      </c>
      <c r="F16" s="98">
        <f t="shared" si="7"/>
        <v>3.5854951034482754E-4</v>
      </c>
      <c r="G16" s="99">
        <f t="shared" si="0"/>
        <v>0.76</v>
      </c>
      <c r="H16" s="98">
        <f t="shared" si="8"/>
        <v>4.2393363157894736E-6</v>
      </c>
      <c r="I16" s="99">
        <f t="shared" si="1"/>
        <v>0.35</v>
      </c>
      <c r="J16" s="100">
        <f t="shared" si="9"/>
        <v>2.7616247999999997E-4</v>
      </c>
      <c r="K16" s="97">
        <f t="shared" si="2"/>
        <v>3.7</v>
      </c>
      <c r="L16" s="98">
        <f t="shared" si="10"/>
        <v>2.8102529189189186E-6</v>
      </c>
      <c r="M16" s="99">
        <f t="shared" si="3"/>
        <v>16</v>
      </c>
      <c r="N16" s="98">
        <f t="shared" si="11"/>
        <v>2.0136847499999998E-7</v>
      </c>
      <c r="O16" s="99">
        <f t="shared" si="4"/>
        <v>16</v>
      </c>
      <c r="P16" s="100">
        <f t="shared" si="12"/>
        <v>6.0410542499999995E-6</v>
      </c>
      <c r="Q16" s="97">
        <f t="shared" si="5"/>
        <v>200</v>
      </c>
      <c r="R16" s="100">
        <f t="shared" si="13"/>
        <v>7.6886144999999999E-5</v>
      </c>
    </row>
    <row r="17" spans="1:18" x14ac:dyDescent="0.25">
      <c r="A17" s="94"/>
      <c r="B17" s="64" t="s">
        <v>50</v>
      </c>
      <c r="C17" s="95">
        <v>0.26911080000000004</v>
      </c>
      <c r="D17" s="96">
        <v>1.3455540000000004E-2</v>
      </c>
      <c r="E17" s="97">
        <f t="shared" si="6"/>
        <v>4.2625745950554133E-5</v>
      </c>
      <c r="F17" s="98">
        <f t="shared" si="7"/>
        <v>0.44824709512800015</v>
      </c>
      <c r="G17" s="99">
        <f t="shared" si="0"/>
        <v>1.6000000000000001E-3</v>
      </c>
      <c r="H17" s="98">
        <f t="shared" si="8"/>
        <v>3.7002735000000006E-3</v>
      </c>
      <c r="I17" s="99">
        <f t="shared" si="1"/>
        <v>3.0000000000000001E-3</v>
      </c>
      <c r="J17" s="100">
        <f t="shared" si="9"/>
        <v>5.920437600000001E-2</v>
      </c>
      <c r="K17" s="97" t="str">
        <f t="shared" si="2"/>
        <v/>
      </c>
      <c r="L17" s="98">
        <f t="shared" si="10"/>
        <v>0</v>
      </c>
      <c r="M17" s="99" t="str">
        <f t="shared" si="3"/>
        <v/>
      </c>
      <c r="N17" s="98">
        <f t="shared" si="11"/>
        <v>0</v>
      </c>
      <c r="O17" s="99" t="str">
        <f t="shared" si="4"/>
        <v/>
      </c>
      <c r="P17" s="100">
        <f t="shared" si="12"/>
        <v>0</v>
      </c>
      <c r="Q17" s="97" t="str">
        <f t="shared" si="5"/>
        <v/>
      </c>
      <c r="R17" s="100">
        <f t="shared" si="13"/>
        <v>0</v>
      </c>
    </row>
    <row r="18" spans="1:18" x14ac:dyDescent="0.25">
      <c r="A18" s="94"/>
      <c r="B18" s="101" t="s">
        <v>451</v>
      </c>
      <c r="C18" s="95">
        <v>2.6180102213999994E-4</v>
      </c>
      <c r="D18" s="96">
        <v>1.3090051106999998E-5</v>
      </c>
      <c r="E18" s="97"/>
      <c r="F18" s="98">
        <f t="shared" ref="F18" si="14">IF(OR(E18=0,E18=""),0,$C18*F$6/E18)</f>
        <v>0</v>
      </c>
      <c r="G18" s="99"/>
      <c r="H18" s="98">
        <f t="shared" ref="H18" si="15">IF(OR(G18=0,G18=""),0,$C18*H$6/G18)</f>
        <v>0</v>
      </c>
      <c r="I18" s="99"/>
      <c r="J18" s="100">
        <f t="shared" ref="J18" si="16">IF(OR(I18=0,I18=""),0,$C18*J$6/I18)</f>
        <v>0</v>
      </c>
      <c r="K18" s="97">
        <f t="shared" si="2"/>
        <v>2E-3</v>
      </c>
      <c r="L18" s="98">
        <f t="shared" ref="L18" si="17">IF(OR(K18=0,K18=""),0,$C18*L$6/K18)</f>
        <v>9.2939362859699979E-6</v>
      </c>
      <c r="M18" s="99">
        <f t="shared" si="3"/>
        <v>8.8000000000000005E-3</v>
      </c>
      <c r="N18" s="98">
        <f t="shared" ref="N18" si="18">IF(OR(M18=0,M18=""),0,$C18*N$6/M18)</f>
        <v>6.5450255534999973E-7</v>
      </c>
      <c r="O18" s="99">
        <f t="shared" si="4"/>
        <v>8.8000000000000005E-3</v>
      </c>
      <c r="P18" s="100">
        <f t="shared" ref="P18" si="19">IF(OR(O18=0,O18=""),0,$C18*P$6/O18)</f>
        <v>1.9635076660499994E-5</v>
      </c>
      <c r="Q18" s="97">
        <f t="shared" si="5"/>
        <v>2E-3</v>
      </c>
      <c r="R18" s="100">
        <f t="shared" ref="R18" si="20">IF(OR(Q18=0,Q18=""),0,$D18*R$6/Q18)</f>
        <v>1.3744553662349999E-2</v>
      </c>
    </row>
    <row r="19" spans="1:18" x14ac:dyDescent="0.25">
      <c r="A19" s="94"/>
      <c r="B19" s="64" t="s">
        <v>9</v>
      </c>
      <c r="C19" s="95">
        <v>5.8230522000000002</v>
      </c>
      <c r="D19" s="96">
        <v>0.29115261000000003</v>
      </c>
      <c r="E19" s="97">
        <f t="shared" si="6"/>
        <v>0.45</v>
      </c>
      <c r="F19" s="98">
        <f t="shared" si="7"/>
        <v>9.1874823600000008E-4</v>
      </c>
      <c r="G19" s="99">
        <f t="shared" si="0"/>
        <v>12</v>
      </c>
      <c r="H19" s="98">
        <f t="shared" si="8"/>
        <v>1.0675595699999999E-5</v>
      </c>
      <c r="I19" s="99">
        <f t="shared" si="1"/>
        <v>5.5</v>
      </c>
      <c r="J19" s="100">
        <f t="shared" si="9"/>
        <v>6.98766264E-4</v>
      </c>
      <c r="K19" s="97">
        <f t="shared" si="2"/>
        <v>140</v>
      </c>
      <c r="L19" s="98">
        <f t="shared" si="10"/>
        <v>2.9531193300000002E-6</v>
      </c>
      <c r="M19" s="99">
        <f t="shared" si="3"/>
        <v>620</v>
      </c>
      <c r="N19" s="98">
        <f t="shared" si="11"/>
        <v>2.0662443290322579E-7</v>
      </c>
      <c r="O19" s="99">
        <f t="shared" si="4"/>
        <v>620</v>
      </c>
      <c r="P19" s="100">
        <f t="shared" si="12"/>
        <v>6.1987329870967743E-6</v>
      </c>
      <c r="Q19" s="97">
        <f t="shared" si="5"/>
        <v>470</v>
      </c>
      <c r="R19" s="100">
        <f t="shared" si="13"/>
        <v>1.3008946404255322E-3</v>
      </c>
    </row>
    <row r="20" spans="1:18" x14ac:dyDescent="0.25">
      <c r="A20" s="94"/>
      <c r="B20" s="64" t="s">
        <v>10</v>
      </c>
      <c r="C20" s="95">
        <v>0.25201259999999998</v>
      </c>
      <c r="D20" s="96">
        <v>1.260063E-2</v>
      </c>
      <c r="E20" s="97">
        <f t="shared" si="6"/>
        <v>0</v>
      </c>
      <c r="F20" s="98">
        <f t="shared" si="7"/>
        <v>0</v>
      </c>
      <c r="G20" s="99">
        <f t="shared" si="0"/>
        <v>0</v>
      </c>
      <c r="H20" s="98">
        <f t="shared" si="8"/>
        <v>0</v>
      </c>
      <c r="I20" s="99">
        <f t="shared" si="1"/>
        <v>0</v>
      </c>
      <c r="J20" s="100">
        <f t="shared" si="9"/>
        <v>0</v>
      </c>
      <c r="K20" s="97">
        <f t="shared" si="2"/>
        <v>0.35</v>
      </c>
      <c r="L20" s="98">
        <f t="shared" si="10"/>
        <v>5.1122556000000004E-5</v>
      </c>
      <c r="M20" s="99">
        <f t="shared" si="3"/>
        <v>1.5</v>
      </c>
      <c r="N20" s="98">
        <f t="shared" si="11"/>
        <v>3.6961847999999994E-6</v>
      </c>
      <c r="O20" s="99">
        <f t="shared" si="4"/>
        <v>1.5</v>
      </c>
      <c r="P20" s="100">
        <f t="shared" si="12"/>
        <v>1.10885544E-4</v>
      </c>
      <c r="Q20" s="97">
        <f t="shared" si="5"/>
        <v>6.9</v>
      </c>
      <c r="R20" s="100">
        <f t="shared" si="13"/>
        <v>3.8349743478260871E-3</v>
      </c>
    </row>
    <row r="21" spans="1:18" x14ac:dyDescent="0.25">
      <c r="A21" s="94"/>
      <c r="B21" s="64" t="s">
        <v>46</v>
      </c>
      <c r="C21" s="95">
        <v>21.558599999999998</v>
      </c>
      <c r="D21" s="96">
        <v>1.0779300000000001</v>
      </c>
      <c r="E21" s="97">
        <f t="shared" si="6"/>
        <v>0</v>
      </c>
      <c r="F21" s="98">
        <f t="shared" si="7"/>
        <v>0</v>
      </c>
      <c r="G21" s="99">
        <f t="shared" si="0"/>
        <v>0</v>
      </c>
      <c r="H21" s="98">
        <f t="shared" si="8"/>
        <v>0</v>
      </c>
      <c r="I21" s="99">
        <f t="shared" si="1"/>
        <v>0</v>
      </c>
      <c r="J21" s="100">
        <f t="shared" si="9"/>
        <v>0</v>
      </c>
      <c r="K21" s="97">
        <f t="shared" si="2"/>
        <v>500</v>
      </c>
      <c r="L21" s="98">
        <f t="shared" si="10"/>
        <v>3.0613212000000001E-6</v>
      </c>
      <c r="M21" s="99">
        <f t="shared" si="3"/>
        <v>2200</v>
      </c>
      <c r="N21" s="98">
        <f t="shared" si="11"/>
        <v>2.1558599999999996E-7</v>
      </c>
      <c r="O21" s="99">
        <f t="shared" si="4"/>
        <v>2200</v>
      </c>
      <c r="P21" s="100">
        <f t="shared" si="12"/>
        <v>6.46758E-6</v>
      </c>
      <c r="Q21" s="97">
        <f t="shared" si="5"/>
        <v>1200</v>
      </c>
      <c r="R21" s="100">
        <f t="shared" si="13"/>
        <v>1.8863775E-3</v>
      </c>
    </row>
    <row r="22" spans="1:18" x14ac:dyDescent="0.25">
      <c r="A22" s="94"/>
      <c r="B22" s="64" t="s">
        <v>32</v>
      </c>
      <c r="C22" s="95">
        <v>3.0479400000000004E-2</v>
      </c>
      <c r="D22" s="96">
        <v>1.5239700000000004E-3</v>
      </c>
      <c r="E22" s="97" t="str">
        <f t="shared" si="6"/>
        <v/>
      </c>
      <c r="F22" s="98">
        <f t="shared" si="7"/>
        <v>0</v>
      </c>
      <c r="G22" s="99" t="str">
        <f t="shared" si="0"/>
        <v/>
      </c>
      <c r="H22" s="98">
        <f t="shared" si="8"/>
        <v>0</v>
      </c>
      <c r="I22" s="99" t="str">
        <f t="shared" si="1"/>
        <v/>
      </c>
      <c r="J22" s="100">
        <f t="shared" si="9"/>
        <v>0</v>
      </c>
      <c r="K22" s="97" t="str">
        <f t="shared" si="2"/>
        <v/>
      </c>
      <c r="L22" s="98">
        <f t="shared" si="10"/>
        <v>0</v>
      </c>
      <c r="M22" s="99" t="str">
        <f t="shared" si="3"/>
        <v/>
      </c>
      <c r="N22" s="98">
        <f t="shared" si="11"/>
        <v>0</v>
      </c>
      <c r="O22" s="99" t="str">
        <f t="shared" si="4"/>
        <v/>
      </c>
      <c r="P22" s="100">
        <f t="shared" si="12"/>
        <v>0</v>
      </c>
      <c r="Q22" s="97">
        <f t="shared" si="5"/>
        <v>100</v>
      </c>
      <c r="R22" s="100">
        <f t="shared" si="13"/>
        <v>3.2003370000000011E-5</v>
      </c>
    </row>
    <row r="23" spans="1:18" x14ac:dyDescent="0.25">
      <c r="A23" s="94"/>
      <c r="B23" s="64" t="s">
        <v>13</v>
      </c>
      <c r="C23" s="95">
        <v>8.1030600000000008E-2</v>
      </c>
      <c r="D23" s="96">
        <v>4.0515300000000011E-3</v>
      </c>
      <c r="E23" s="97">
        <f t="shared" si="6"/>
        <v>0.4</v>
      </c>
      <c r="F23" s="98">
        <f t="shared" si="7"/>
        <v>1.4382931500000002E-5</v>
      </c>
      <c r="G23" s="99">
        <f t="shared" si="0"/>
        <v>10</v>
      </c>
      <c r="H23" s="98">
        <f t="shared" si="8"/>
        <v>1.7826732000000001E-7</v>
      </c>
      <c r="I23" s="99">
        <f t="shared" si="1"/>
        <v>4.8</v>
      </c>
      <c r="J23" s="100">
        <f t="shared" si="9"/>
        <v>1.1141707500000001E-5</v>
      </c>
      <c r="K23" s="97">
        <f t="shared" si="2"/>
        <v>260</v>
      </c>
      <c r="L23" s="98">
        <f t="shared" si="10"/>
        <v>2.2127586923076927E-8</v>
      </c>
      <c r="M23" s="99">
        <f t="shared" si="3"/>
        <v>1100</v>
      </c>
      <c r="N23" s="98">
        <f t="shared" si="11"/>
        <v>1.6206120000000001E-9</v>
      </c>
      <c r="O23" s="99">
        <f t="shared" si="4"/>
        <v>1100</v>
      </c>
      <c r="P23" s="100">
        <f t="shared" si="12"/>
        <v>4.8618360000000008E-8</v>
      </c>
      <c r="Q23" s="97">
        <f t="shared" si="5"/>
        <v>22000</v>
      </c>
      <c r="R23" s="100">
        <f t="shared" si="13"/>
        <v>3.8673695454545464E-7</v>
      </c>
    </row>
    <row r="24" spans="1:18" x14ac:dyDescent="0.25">
      <c r="A24" s="94"/>
      <c r="B24" s="64" t="s">
        <v>14</v>
      </c>
      <c r="C24" s="95">
        <v>0.1999746</v>
      </c>
      <c r="D24" s="96">
        <v>9.9987300000000008E-3</v>
      </c>
      <c r="E24" s="97" t="str">
        <f t="shared" si="6"/>
        <v/>
      </c>
      <c r="F24" s="98">
        <f t="shared" si="7"/>
        <v>0</v>
      </c>
      <c r="G24" s="99" t="str">
        <f t="shared" si="0"/>
        <v/>
      </c>
      <c r="H24" s="98">
        <f t="shared" si="8"/>
        <v>0</v>
      </c>
      <c r="I24" s="99" t="str">
        <f t="shared" si="1"/>
        <v/>
      </c>
      <c r="J24" s="100">
        <f t="shared" si="9"/>
        <v>0</v>
      </c>
      <c r="K24" s="97">
        <f t="shared" si="2"/>
        <v>700</v>
      </c>
      <c r="L24" s="98">
        <f t="shared" si="10"/>
        <v>2.0283138000000001E-8</v>
      </c>
      <c r="M24" s="99">
        <f t="shared" si="3"/>
        <v>3100</v>
      </c>
      <c r="N24" s="98">
        <f t="shared" si="11"/>
        <v>1.4191745806451613E-9</v>
      </c>
      <c r="O24" s="99">
        <f t="shared" si="4"/>
        <v>3100</v>
      </c>
      <c r="P24" s="100">
        <f t="shared" si="12"/>
        <v>4.2575237419354837E-8</v>
      </c>
      <c r="Q24" s="97" t="str">
        <f t="shared" si="5"/>
        <v/>
      </c>
      <c r="R24" s="100">
        <f t="shared" si="13"/>
        <v>0</v>
      </c>
    </row>
    <row r="25" spans="1:18" x14ac:dyDescent="0.25">
      <c r="A25" s="94"/>
      <c r="B25" s="64" t="s">
        <v>36</v>
      </c>
      <c r="C25" s="95">
        <v>1.3849541999999999</v>
      </c>
      <c r="D25" s="96">
        <v>6.9247710000000004E-2</v>
      </c>
      <c r="E25" s="97" t="str">
        <f t="shared" si="6"/>
        <v/>
      </c>
      <c r="F25" s="98">
        <f t="shared" si="7"/>
        <v>0</v>
      </c>
      <c r="G25" s="99" t="str">
        <f t="shared" si="0"/>
        <v/>
      </c>
      <c r="H25" s="98">
        <f t="shared" si="8"/>
        <v>0</v>
      </c>
      <c r="I25" s="99" t="str">
        <f t="shared" si="1"/>
        <v/>
      </c>
      <c r="J25" s="100">
        <f t="shared" si="9"/>
        <v>0</v>
      </c>
      <c r="K25" s="97">
        <f t="shared" si="2"/>
        <v>20</v>
      </c>
      <c r="L25" s="98">
        <f t="shared" si="10"/>
        <v>4.9165874099999995E-6</v>
      </c>
      <c r="M25" s="99">
        <f t="shared" si="3"/>
        <v>88</v>
      </c>
      <c r="N25" s="98">
        <f t="shared" si="11"/>
        <v>3.4623854999999999E-7</v>
      </c>
      <c r="O25" s="99">
        <f t="shared" si="4"/>
        <v>88</v>
      </c>
      <c r="P25" s="100">
        <f t="shared" si="12"/>
        <v>1.0387156499999999E-5</v>
      </c>
      <c r="Q25" s="97">
        <f t="shared" si="5"/>
        <v>2100</v>
      </c>
      <c r="R25" s="100">
        <f t="shared" si="13"/>
        <v>6.9247710000000005E-5</v>
      </c>
    </row>
    <row r="26" spans="1:18" x14ac:dyDescent="0.25">
      <c r="A26" s="94"/>
      <c r="B26" s="64" t="s">
        <v>38</v>
      </c>
      <c r="C26" s="95">
        <v>2.3045400000000001E-2</v>
      </c>
      <c r="D26" s="96">
        <v>1.1522700000000002E-3</v>
      </c>
      <c r="E26" s="97" t="str">
        <f t="shared" si="6"/>
        <v/>
      </c>
      <c r="F26" s="98">
        <f t="shared" si="7"/>
        <v>0</v>
      </c>
      <c r="G26" s="99" t="str">
        <f t="shared" si="0"/>
        <v/>
      </c>
      <c r="H26" s="98">
        <f t="shared" si="8"/>
        <v>0</v>
      </c>
      <c r="I26" s="99" t="str">
        <f t="shared" si="1"/>
        <v/>
      </c>
      <c r="J26" s="100">
        <f t="shared" si="9"/>
        <v>0</v>
      </c>
      <c r="K26" s="97">
        <f t="shared" si="2"/>
        <v>0.09</v>
      </c>
      <c r="L26" s="98">
        <f t="shared" si="10"/>
        <v>1.818026E-5</v>
      </c>
      <c r="M26" s="99">
        <f t="shared" si="3"/>
        <v>0.4</v>
      </c>
      <c r="N26" s="98">
        <f t="shared" si="11"/>
        <v>1.2674969999999999E-6</v>
      </c>
      <c r="O26" s="99">
        <f t="shared" si="4"/>
        <v>0.4</v>
      </c>
      <c r="P26" s="100">
        <f t="shared" si="12"/>
        <v>3.8024909999999996E-5</v>
      </c>
      <c r="Q26" s="97">
        <f t="shared" si="5"/>
        <v>0.3</v>
      </c>
      <c r="R26" s="100">
        <f t="shared" si="13"/>
        <v>8.0658900000000026E-3</v>
      </c>
    </row>
    <row r="27" spans="1:18" x14ac:dyDescent="0.25">
      <c r="A27" s="94"/>
      <c r="B27" s="64" t="s">
        <v>40</v>
      </c>
      <c r="C27" s="95">
        <v>1.4867999999999999E-2</v>
      </c>
      <c r="D27" s="96">
        <v>7.4340000000000007E-4</v>
      </c>
      <c r="E27" s="97" t="str">
        <f t="shared" si="6"/>
        <v/>
      </c>
      <c r="F27" s="98">
        <f t="shared" si="7"/>
        <v>0</v>
      </c>
      <c r="G27" s="99" t="str">
        <f t="shared" si="0"/>
        <v/>
      </c>
      <c r="H27" s="98">
        <f t="shared" si="8"/>
        <v>0</v>
      </c>
      <c r="I27" s="99" t="str">
        <f t="shared" si="1"/>
        <v/>
      </c>
      <c r="J27" s="100">
        <f t="shared" si="9"/>
        <v>0</v>
      </c>
      <c r="K27" s="97">
        <f t="shared" si="2"/>
        <v>7.6999999999999999E-2</v>
      </c>
      <c r="L27" s="98">
        <f t="shared" si="10"/>
        <v>1.3709454545454546E-5</v>
      </c>
      <c r="M27" s="99">
        <f t="shared" si="3"/>
        <v>0.63</v>
      </c>
      <c r="N27" s="98">
        <f t="shared" si="11"/>
        <v>5.1919999999999994E-7</v>
      </c>
      <c r="O27" s="99">
        <f t="shared" si="4"/>
        <v>0.63</v>
      </c>
      <c r="P27" s="100">
        <f t="shared" si="12"/>
        <v>1.5575999999999998E-5</v>
      </c>
      <c r="Q27" s="97">
        <f t="shared" si="5"/>
        <v>0.6</v>
      </c>
      <c r="R27" s="100">
        <f t="shared" si="13"/>
        <v>2.6019000000000003E-3</v>
      </c>
    </row>
    <row r="28" spans="1:18" x14ac:dyDescent="0.25">
      <c r="A28" s="94"/>
      <c r="B28" s="64" t="s">
        <v>42</v>
      </c>
      <c r="C28" s="95">
        <v>1.6354799999999999E-2</v>
      </c>
      <c r="D28" s="96">
        <v>8.1774000000000018E-4</v>
      </c>
      <c r="E28" s="97" t="str">
        <f t="shared" si="6"/>
        <v/>
      </c>
      <c r="F28" s="98">
        <f t="shared" si="7"/>
        <v>0</v>
      </c>
      <c r="G28" s="99" t="str">
        <f t="shared" si="0"/>
        <v/>
      </c>
      <c r="H28" s="98">
        <f t="shared" si="8"/>
        <v>0</v>
      </c>
      <c r="I28" s="99" t="str">
        <f t="shared" si="1"/>
        <v/>
      </c>
      <c r="J28" s="100">
        <f t="shared" si="9"/>
        <v>0</v>
      </c>
      <c r="K28" s="97" t="str">
        <f t="shared" si="2"/>
        <v/>
      </c>
      <c r="L28" s="98">
        <f t="shared" si="10"/>
        <v>0</v>
      </c>
      <c r="M28" s="99" t="str">
        <f t="shared" si="3"/>
        <v/>
      </c>
      <c r="N28" s="98">
        <f t="shared" si="11"/>
        <v>0</v>
      </c>
      <c r="O28" s="99" t="str">
        <f t="shared" si="4"/>
        <v/>
      </c>
      <c r="P28" s="100">
        <f t="shared" si="12"/>
        <v>0</v>
      </c>
      <c r="Q28" s="97">
        <f t="shared" si="5"/>
        <v>2</v>
      </c>
      <c r="R28" s="100">
        <f t="shared" si="13"/>
        <v>8.5862700000000026E-4</v>
      </c>
    </row>
    <row r="29" spans="1:18" x14ac:dyDescent="0.25">
      <c r="A29" s="94"/>
      <c r="B29" s="64" t="s">
        <v>1</v>
      </c>
      <c r="C29" s="95">
        <v>0.7835435999999999</v>
      </c>
      <c r="D29" s="96">
        <v>3.9177179999999999E-2</v>
      </c>
      <c r="E29" s="97" t="str">
        <f t="shared" si="6"/>
        <v/>
      </c>
      <c r="F29" s="98">
        <f t="shared" si="7"/>
        <v>0</v>
      </c>
      <c r="G29" s="99" t="str">
        <f t="shared" si="0"/>
        <v/>
      </c>
      <c r="H29" s="98">
        <f t="shared" si="8"/>
        <v>0</v>
      </c>
      <c r="I29" s="99" t="str">
        <f t="shared" si="1"/>
        <v/>
      </c>
      <c r="J29" s="100">
        <f t="shared" si="9"/>
        <v>0</v>
      </c>
      <c r="K29" s="97">
        <f t="shared" si="2"/>
        <v>5000</v>
      </c>
      <c r="L29" s="98">
        <f t="shared" si="10"/>
        <v>1.1126319119999999E-8</v>
      </c>
      <c r="M29" s="99">
        <f t="shared" si="3"/>
        <v>22000</v>
      </c>
      <c r="N29" s="98">
        <f t="shared" si="11"/>
        <v>7.8354359999999987E-10</v>
      </c>
      <c r="O29" s="99">
        <f t="shared" si="4"/>
        <v>22000</v>
      </c>
      <c r="P29" s="100">
        <f t="shared" si="12"/>
        <v>2.3506307999999998E-8</v>
      </c>
      <c r="Q29" s="97">
        <f t="shared" si="5"/>
        <v>7500</v>
      </c>
      <c r="R29" s="100">
        <f t="shared" si="13"/>
        <v>1.09696104E-5</v>
      </c>
    </row>
    <row r="30" spans="1:18" x14ac:dyDescent="0.25">
      <c r="A30" s="94"/>
      <c r="B30" s="64" t="s">
        <v>44</v>
      </c>
      <c r="C30" s="95">
        <v>0.31520160000000003</v>
      </c>
      <c r="D30" s="96">
        <v>1.5760080000000003E-2</v>
      </c>
      <c r="E30" s="97" t="str">
        <f t="shared" si="6"/>
        <v/>
      </c>
      <c r="F30" s="98">
        <f t="shared" si="7"/>
        <v>0</v>
      </c>
      <c r="G30" s="99" t="str">
        <f t="shared" si="0"/>
        <v/>
      </c>
      <c r="H30" s="98">
        <f t="shared" si="8"/>
        <v>0</v>
      </c>
      <c r="I30" s="99" t="str">
        <f t="shared" si="1"/>
        <v/>
      </c>
      <c r="J30" s="100">
        <f t="shared" si="9"/>
        <v>0</v>
      </c>
      <c r="K30" s="97">
        <f t="shared" si="2"/>
        <v>220</v>
      </c>
      <c r="L30" s="98">
        <f t="shared" si="10"/>
        <v>1.0172415272727275E-7</v>
      </c>
      <c r="M30" s="99">
        <f t="shared" si="3"/>
        <v>970</v>
      </c>
      <c r="N30" s="98">
        <f t="shared" si="11"/>
        <v>7.1489022680412379E-9</v>
      </c>
      <c r="O30" s="99">
        <f t="shared" si="4"/>
        <v>970</v>
      </c>
      <c r="P30" s="100">
        <f t="shared" si="12"/>
        <v>2.1446706804123713E-7</v>
      </c>
      <c r="Q30" s="97">
        <f t="shared" si="5"/>
        <v>8700</v>
      </c>
      <c r="R30" s="100">
        <f t="shared" si="13"/>
        <v>3.8041572413793112E-6</v>
      </c>
    </row>
    <row r="31" spans="1:18" x14ac:dyDescent="0.25">
      <c r="A31" s="94"/>
      <c r="B31" s="64" t="s">
        <v>225</v>
      </c>
      <c r="C31" s="95">
        <v>67.385630194669204</v>
      </c>
      <c r="D31" s="96">
        <v>3.3692815097334599</v>
      </c>
      <c r="E31" s="97">
        <f t="shared" si="6"/>
        <v>0.1</v>
      </c>
      <c r="F31" s="98">
        <f t="shared" si="7"/>
        <v>4.7843797438215138E-2</v>
      </c>
      <c r="G31" s="99">
        <f t="shared" si="0"/>
        <v>2.6</v>
      </c>
      <c r="H31" s="98">
        <f t="shared" si="8"/>
        <v>5.7018610164720094E-4</v>
      </c>
      <c r="I31" s="99">
        <f t="shared" si="1"/>
        <v>1.2</v>
      </c>
      <c r="J31" s="100">
        <f t="shared" si="9"/>
        <v>3.7062096607068065E-2</v>
      </c>
      <c r="K31" s="97">
        <f t="shared" si="2"/>
        <v>5</v>
      </c>
      <c r="L31" s="98">
        <f t="shared" si="10"/>
        <v>9.5687594876430284E-4</v>
      </c>
      <c r="M31" s="99">
        <f t="shared" si="3"/>
        <v>22</v>
      </c>
      <c r="N31" s="98">
        <f t="shared" si="11"/>
        <v>6.7385630194669201E-5</v>
      </c>
      <c r="O31" s="99">
        <f t="shared" si="4"/>
        <v>22</v>
      </c>
      <c r="P31" s="100">
        <f t="shared" si="12"/>
        <v>2.0215689058400762E-3</v>
      </c>
      <c r="Q31" s="97" t="str">
        <f t="shared" si="5"/>
        <v/>
      </c>
      <c r="R31" s="100">
        <f t="shared" si="13"/>
        <v>0</v>
      </c>
    </row>
    <row r="32" spans="1:18" x14ac:dyDescent="0.25">
      <c r="A32" s="102"/>
      <c r="B32" s="103" t="s">
        <v>311</v>
      </c>
      <c r="C32" s="104"/>
      <c r="D32" s="105"/>
      <c r="E32" s="106" t="str">
        <f t="shared" si="6"/>
        <v/>
      </c>
      <c r="F32" s="104">
        <f t="shared" si="7"/>
        <v>0</v>
      </c>
      <c r="G32" s="107" t="str">
        <f t="shared" si="0"/>
        <v/>
      </c>
      <c r="H32" s="104">
        <f t="shared" si="8"/>
        <v>0</v>
      </c>
      <c r="I32" s="107" t="str">
        <f t="shared" si="1"/>
        <v/>
      </c>
      <c r="J32" s="105">
        <f t="shared" si="9"/>
        <v>0</v>
      </c>
      <c r="K32" s="106">
        <f t="shared" si="2"/>
        <v>200</v>
      </c>
      <c r="L32" s="104">
        <f t="shared" si="10"/>
        <v>0</v>
      </c>
      <c r="M32" s="107">
        <f t="shared" si="3"/>
        <v>880</v>
      </c>
      <c r="N32" s="104">
        <f t="shared" si="11"/>
        <v>0</v>
      </c>
      <c r="O32" s="107">
        <f t="shared" si="4"/>
        <v>880</v>
      </c>
      <c r="P32" s="105">
        <f t="shared" si="12"/>
        <v>0</v>
      </c>
      <c r="Q32" s="106">
        <f t="shared" si="5"/>
        <v>3200</v>
      </c>
      <c r="R32" s="105">
        <f t="shared" si="13"/>
        <v>0</v>
      </c>
    </row>
    <row r="33" spans="1:19" ht="27" customHeight="1" thickBot="1" x14ac:dyDescent="0.3">
      <c r="A33" s="108"/>
      <c r="B33" s="109" t="s">
        <v>606</v>
      </c>
      <c r="C33" s="109"/>
      <c r="D33" s="110"/>
      <c r="E33" s="111"/>
      <c r="F33" s="112">
        <f>SUM(F8:F32)</f>
        <v>0.54585763318718061</v>
      </c>
      <c r="G33" s="112"/>
      <c r="H33" s="112">
        <f>SUM(H8:H32)</f>
        <v>4.6584232085751191E-3</v>
      </c>
      <c r="I33" s="112"/>
      <c r="J33" s="113">
        <f>SUM(J8:J32)</f>
        <v>0.11942993823275598</v>
      </c>
      <c r="K33" s="111"/>
      <c r="L33" s="112">
        <f>SUM(L8:L32)</f>
        <v>6.5573390944039349E-3</v>
      </c>
      <c r="M33" s="112"/>
      <c r="N33" s="112">
        <f>SUM(N8:N32)</f>
        <v>2.1597080305504285E-4</v>
      </c>
      <c r="O33" s="112"/>
      <c r="P33" s="113">
        <f>SUM(P8:P32)</f>
        <v>6.4791240916512874E-3</v>
      </c>
      <c r="Q33" s="111"/>
      <c r="R33" s="113">
        <f>SUM(R8:R32)</f>
        <v>0.16920079725229792</v>
      </c>
      <c r="S33" s="114"/>
    </row>
    <row r="34" spans="1:19" ht="60" x14ac:dyDescent="0.25">
      <c r="A34" s="69" t="s">
        <v>52</v>
      </c>
      <c r="B34" s="70" t="s">
        <v>53</v>
      </c>
      <c r="C34" s="70" t="s">
        <v>54</v>
      </c>
      <c r="D34" s="71" t="s">
        <v>604</v>
      </c>
      <c r="E34" s="72" t="s">
        <v>55</v>
      </c>
      <c r="F34" s="73" t="s">
        <v>56</v>
      </c>
      <c r="G34" s="73" t="s">
        <v>595</v>
      </c>
      <c r="H34" s="73" t="s">
        <v>56</v>
      </c>
      <c r="I34" s="73" t="s">
        <v>596</v>
      </c>
      <c r="J34" s="71" t="s">
        <v>56</v>
      </c>
      <c r="K34" s="72" t="s">
        <v>55</v>
      </c>
      <c r="L34" s="73" t="s">
        <v>56</v>
      </c>
      <c r="M34" s="73" t="s">
        <v>595</v>
      </c>
      <c r="N34" s="73" t="s">
        <v>56</v>
      </c>
      <c r="O34" s="73" t="s">
        <v>596</v>
      </c>
      <c r="P34" s="71" t="s">
        <v>56</v>
      </c>
      <c r="Q34" s="72" t="s">
        <v>617</v>
      </c>
      <c r="R34" s="71" t="s">
        <v>603</v>
      </c>
      <c r="S34" s="115"/>
    </row>
    <row r="35" spans="1:19" x14ac:dyDescent="0.25">
      <c r="A35" s="116" t="s">
        <v>566</v>
      </c>
      <c r="B35" s="117" t="s">
        <v>569</v>
      </c>
      <c r="C35" s="118" t="s">
        <v>566</v>
      </c>
      <c r="D35" s="77">
        <v>5</v>
      </c>
      <c r="E35" s="78">
        <v>300</v>
      </c>
      <c r="F35" s="79">
        <f>INDEX('Disp Factors'!$B$3:$AA$12,MATCH(D35,'Disp Factors'!$A$3:$A$12,0),MATCH(E35,'Disp Factors'!$B$2:$AA$2,0))</f>
        <v>1.7000000000000001E-4</v>
      </c>
      <c r="G35" s="80">
        <v>1000</v>
      </c>
      <c r="H35" s="79">
        <f>INDEX('Disp Factors'!$B$3:$AA$12,MATCH(D35,'Disp Factors'!$A$3:$A$12,0),MATCH(G35,'Disp Factors'!$B$2:$AA$2,0))</f>
        <v>2.1999999999999999E-5</v>
      </c>
      <c r="I35" s="80">
        <v>100</v>
      </c>
      <c r="J35" s="81">
        <f>INDEX('Disp Factors'!$B$3:$AA$12,MATCH(D35,'Disp Factors'!$A$3:$A$12,0),MATCH(I35,'Disp Factors'!$B$2:$AA$2,0))</f>
        <v>1.1999999999999999E-3</v>
      </c>
      <c r="K35" s="78">
        <v>300</v>
      </c>
      <c r="L35" s="82">
        <f>F35</f>
        <v>1.7000000000000001E-4</v>
      </c>
      <c r="M35" s="80">
        <v>1000</v>
      </c>
      <c r="N35" s="82">
        <f>H35</f>
        <v>2.1999999999999999E-5</v>
      </c>
      <c r="O35" s="80">
        <v>100</v>
      </c>
      <c r="P35" s="83">
        <f>J35</f>
        <v>1.1999999999999999E-3</v>
      </c>
      <c r="Q35" s="84">
        <f>MIN(E35,G35,I35)</f>
        <v>100</v>
      </c>
      <c r="R35" s="85">
        <f>INDEX('Disp Factors'!$B$16:$AA$25,MATCH(D35,'Disp Factors'!$A$16:$A$25,0),MATCH(Q35,'Disp Factors'!$B$15:$AA$15,0))</f>
        <v>3.8</v>
      </c>
    </row>
    <row r="36" spans="1:19" ht="27" customHeight="1" x14ac:dyDescent="0.25">
      <c r="A36" s="86"/>
      <c r="B36" s="87" t="s">
        <v>11</v>
      </c>
      <c r="C36" s="88" t="s">
        <v>15</v>
      </c>
      <c r="D36" s="89" t="s">
        <v>58</v>
      </c>
      <c r="E36" s="119" t="s">
        <v>51</v>
      </c>
      <c r="F36" s="120" t="s">
        <v>57</v>
      </c>
      <c r="G36" s="121" t="s">
        <v>51</v>
      </c>
      <c r="H36" s="120" t="s">
        <v>57</v>
      </c>
      <c r="I36" s="121" t="s">
        <v>51</v>
      </c>
      <c r="J36" s="122" t="s">
        <v>57</v>
      </c>
      <c r="K36" s="119" t="s">
        <v>51</v>
      </c>
      <c r="L36" s="120" t="s">
        <v>57</v>
      </c>
      <c r="M36" s="121" t="s">
        <v>51</v>
      </c>
      <c r="N36" s="120" t="s">
        <v>57</v>
      </c>
      <c r="O36" s="121" t="s">
        <v>51</v>
      </c>
      <c r="P36" s="122" t="s">
        <v>57</v>
      </c>
      <c r="Q36" s="123" t="s">
        <v>51</v>
      </c>
      <c r="R36" s="122" t="s">
        <v>57</v>
      </c>
    </row>
    <row r="37" spans="1:19" x14ac:dyDescent="0.25">
      <c r="A37" s="94"/>
      <c r="B37" s="64" t="s">
        <v>8</v>
      </c>
      <c r="C37" s="95">
        <v>3.2323050000000002</v>
      </c>
      <c r="D37" s="96">
        <v>0.16161524999999999</v>
      </c>
      <c r="E37" s="97">
        <f>VLOOKUP($B37,RBC_Table,3,FALSE)</f>
        <v>0.13</v>
      </c>
      <c r="F37" s="98">
        <f>IF(OR(E37=0,E37=""),0,$C37*F$35/E37)</f>
        <v>4.2268603846153854E-3</v>
      </c>
      <c r="G37" s="99">
        <f t="shared" ref="G37:G61" si="21">VLOOKUP($B37,RBC_Table,5,FALSE)</f>
        <v>3.3</v>
      </c>
      <c r="H37" s="98">
        <f>IF(OR(G37=0,G37=""),0,$C37*H$35/G37)</f>
        <v>2.1548699999999999E-5</v>
      </c>
      <c r="I37" s="99">
        <f t="shared" ref="I37:I61" si="22">VLOOKUP($B37,RBC_Table,7,FALSE)</f>
        <v>1.5</v>
      </c>
      <c r="J37" s="100">
        <f>IF(OR(I37=0,I37=""),0,$C37*J$35/I37)</f>
        <v>2.5858439999999999E-3</v>
      </c>
      <c r="K37" s="97">
        <f t="shared" ref="K37:K61" si="23">VLOOKUP($B37,RBC_Table,4,FALSE)</f>
        <v>3</v>
      </c>
      <c r="L37" s="98">
        <f t="shared" ref="L37:L61" si="24">IF(OR(K37=0,K37=""),0,$C37*L$35/K37)</f>
        <v>1.8316395000000005E-4</v>
      </c>
      <c r="M37" s="99">
        <f t="shared" ref="M37:M61" si="25">VLOOKUP($B37,RBC_Table,6,FALSE)</f>
        <v>13</v>
      </c>
      <c r="N37" s="98">
        <f>IF(OR(M37=0,M37=""),0,$C37*N$35/M37)</f>
        <v>5.4700546153846154E-6</v>
      </c>
      <c r="O37" s="99">
        <f t="shared" ref="O37:O61" si="26">VLOOKUP($B37,RBC_Table,8,FALSE)</f>
        <v>13</v>
      </c>
      <c r="P37" s="100">
        <f>IF(OR(O37=0,O37=""),0,$C37*P$35/O37)</f>
        <v>2.9836661538461539E-4</v>
      </c>
      <c r="Q37" s="97">
        <f t="shared" ref="Q37:Q61" si="27">VLOOKUP($B37,RBC_Table,9,FALSE)</f>
        <v>29</v>
      </c>
      <c r="R37" s="100">
        <f>IF(OR(Q37=0,Q37=""),0,$D37*R$35/Q37)</f>
        <v>2.1177170689655168E-2</v>
      </c>
    </row>
    <row r="38" spans="1:19" x14ac:dyDescent="0.25">
      <c r="A38" s="124"/>
      <c r="B38" s="64" t="s">
        <v>18</v>
      </c>
      <c r="C38" s="95">
        <v>3.77189</v>
      </c>
      <c r="D38" s="96">
        <v>0.1885945</v>
      </c>
      <c r="E38" s="97">
        <f t="shared" ref="E38:E61" si="28">VLOOKUP(B38,RBC_Table,3,FALSE)</f>
        <v>3.3000000000000002E-2</v>
      </c>
      <c r="F38" s="98">
        <f t="shared" ref="F38:F61" si="29">IF(OR(E38=0,E38=""),0,$C38*F$35/E38)</f>
        <v>1.9430948484848488E-2</v>
      </c>
      <c r="G38" s="99">
        <f t="shared" si="21"/>
        <v>0.86</v>
      </c>
      <c r="H38" s="98">
        <f t="shared" ref="H38:H61" si="30">IF(OR(G38=0,G38=""),0,$C38*H$35/G38)</f>
        <v>9.6490209302325586E-5</v>
      </c>
      <c r="I38" s="99">
        <f t="shared" si="22"/>
        <v>0.4</v>
      </c>
      <c r="J38" s="100">
        <f t="shared" ref="J38:J61" si="31">IF(OR(I38=0,I38=""),0,$C38*J$35/I38)</f>
        <v>1.131567E-2</v>
      </c>
      <c r="K38" s="97">
        <f t="shared" si="23"/>
        <v>2</v>
      </c>
      <c r="L38" s="98">
        <f t="shared" si="24"/>
        <v>3.2061065000000004E-4</v>
      </c>
      <c r="M38" s="99">
        <f t="shared" si="25"/>
        <v>8.8000000000000007</v>
      </c>
      <c r="N38" s="98">
        <f t="shared" ref="N38:N61" si="32">IF(OR(M38=0,M38=""),0,$C38*N$35/M38)</f>
        <v>9.4297249999999989E-6</v>
      </c>
      <c r="O38" s="99">
        <f t="shared" si="26"/>
        <v>8.8000000000000007</v>
      </c>
      <c r="P38" s="100">
        <f t="shared" ref="P38:P61" si="33">IF(OR(O38=0,O38=""),0,$C38*P$35/O38)</f>
        <v>5.1434863636363635E-4</v>
      </c>
      <c r="Q38" s="97">
        <f t="shared" si="27"/>
        <v>660</v>
      </c>
      <c r="R38" s="100">
        <f t="shared" ref="R38:R61" si="34">IF(OR(Q38=0,Q38=""),0,$D38*R$35/Q38)</f>
        <v>1.0858471212121211E-3</v>
      </c>
    </row>
    <row r="39" spans="1:19" x14ac:dyDescent="0.25">
      <c r="A39" s="124"/>
      <c r="B39" s="64" t="s">
        <v>20</v>
      </c>
      <c r="C39" s="95">
        <v>2.6025E-2</v>
      </c>
      <c r="D39" s="96">
        <v>1.3012500000000001E-3</v>
      </c>
      <c r="E39" s="97">
        <f t="shared" si="28"/>
        <v>5.5999999999999995E-4</v>
      </c>
      <c r="F39" s="98">
        <f t="shared" si="29"/>
        <v>7.9004464285714286E-3</v>
      </c>
      <c r="G39" s="99">
        <f t="shared" si="21"/>
        <v>1.4E-2</v>
      </c>
      <c r="H39" s="98">
        <f t="shared" si="30"/>
        <v>4.0896428571428566E-5</v>
      </c>
      <c r="I39" s="99">
        <f t="shared" si="22"/>
        <v>6.7000000000000002E-3</v>
      </c>
      <c r="J39" s="100">
        <f t="shared" si="31"/>
        <v>4.6611940298507456E-3</v>
      </c>
      <c r="K39" s="97">
        <f t="shared" si="23"/>
        <v>5.0000000000000001E-3</v>
      </c>
      <c r="L39" s="98">
        <f t="shared" si="24"/>
        <v>8.8484999999999996E-4</v>
      </c>
      <c r="M39" s="99">
        <f t="shared" si="25"/>
        <v>3.6999999999999998E-2</v>
      </c>
      <c r="N39" s="98">
        <f t="shared" si="32"/>
        <v>1.5474324324324322E-5</v>
      </c>
      <c r="O39" s="99">
        <f t="shared" si="26"/>
        <v>3.6999999999999998E-2</v>
      </c>
      <c r="P39" s="100">
        <f t="shared" si="33"/>
        <v>8.4405405405405399E-4</v>
      </c>
      <c r="Q39" s="97">
        <f t="shared" si="27"/>
        <v>0.03</v>
      </c>
      <c r="R39" s="100">
        <f t="shared" si="34"/>
        <v>0.16482500000000003</v>
      </c>
    </row>
    <row r="40" spans="1:19" x14ac:dyDescent="0.25">
      <c r="A40" s="124"/>
      <c r="B40" s="64" t="s">
        <v>6</v>
      </c>
      <c r="C40" s="95">
        <v>29.947834999999998</v>
      </c>
      <c r="D40" s="96">
        <v>1.49739175</v>
      </c>
      <c r="E40" s="97">
        <f t="shared" si="28"/>
        <v>0.17</v>
      </c>
      <c r="F40" s="98">
        <f t="shared" si="29"/>
        <v>2.9947834999999999E-2</v>
      </c>
      <c r="G40" s="99">
        <f t="shared" si="21"/>
        <v>4.3</v>
      </c>
      <c r="H40" s="98">
        <f t="shared" si="30"/>
        <v>1.5322148139534884E-4</v>
      </c>
      <c r="I40" s="99">
        <f t="shared" si="22"/>
        <v>2</v>
      </c>
      <c r="J40" s="100">
        <f t="shared" si="31"/>
        <v>1.7968700999999997E-2</v>
      </c>
      <c r="K40" s="97">
        <f t="shared" si="23"/>
        <v>9</v>
      </c>
      <c r="L40" s="98">
        <f t="shared" si="24"/>
        <v>5.6568132777777775E-4</v>
      </c>
      <c r="M40" s="99">
        <f t="shared" si="25"/>
        <v>40</v>
      </c>
      <c r="N40" s="98">
        <f t="shared" si="32"/>
        <v>1.647130925E-5</v>
      </c>
      <c r="O40" s="99">
        <f t="shared" si="26"/>
        <v>40</v>
      </c>
      <c r="P40" s="100">
        <f t="shared" si="33"/>
        <v>8.9843504999999985E-4</v>
      </c>
      <c r="Q40" s="97">
        <f t="shared" si="27"/>
        <v>49</v>
      </c>
      <c r="R40" s="100">
        <f t="shared" si="34"/>
        <v>0.1161242581632653</v>
      </c>
    </row>
    <row r="41" spans="1:19" x14ac:dyDescent="0.25">
      <c r="A41" s="124"/>
      <c r="B41" s="64" t="s">
        <v>47</v>
      </c>
      <c r="C41" s="95">
        <v>1.7350000000000002E-3</v>
      </c>
      <c r="D41" s="96">
        <v>8.6750000000000008E-5</v>
      </c>
      <c r="E41" s="97">
        <f t="shared" si="28"/>
        <v>3.1000000000000001E-5</v>
      </c>
      <c r="F41" s="98">
        <f t="shared" si="29"/>
        <v>9.5145161290322612E-3</v>
      </c>
      <c r="G41" s="99">
        <f t="shared" si="21"/>
        <v>5.1999999999999995E-4</v>
      </c>
      <c r="H41" s="98">
        <f t="shared" si="30"/>
        <v>7.340384615384617E-5</v>
      </c>
      <c r="I41" s="99">
        <f t="shared" si="22"/>
        <v>1E-3</v>
      </c>
      <c r="J41" s="100">
        <f t="shared" si="31"/>
        <v>2.0820000000000001E-3</v>
      </c>
      <c r="K41" s="97">
        <f t="shared" si="23"/>
        <v>8.3000000000000004E-2</v>
      </c>
      <c r="L41" s="98">
        <f t="shared" si="24"/>
        <v>3.553614457831326E-6</v>
      </c>
      <c r="M41" s="99">
        <f t="shared" si="25"/>
        <v>0.88</v>
      </c>
      <c r="N41" s="98">
        <f t="shared" si="32"/>
        <v>4.3375000000000003E-8</v>
      </c>
      <c r="O41" s="99">
        <f t="shared" si="26"/>
        <v>0.88</v>
      </c>
      <c r="P41" s="100">
        <f t="shared" si="33"/>
        <v>2.365909090909091E-6</v>
      </c>
      <c r="Q41" s="97">
        <f t="shared" si="27"/>
        <v>0.3</v>
      </c>
      <c r="R41" s="100">
        <f t="shared" si="34"/>
        <v>1.0988333333333334E-3</v>
      </c>
    </row>
    <row r="42" spans="1:19" x14ac:dyDescent="0.25">
      <c r="A42" s="124"/>
      <c r="B42" s="64" t="s">
        <v>23</v>
      </c>
      <c r="C42" s="95">
        <v>2.7760000000000003E-2</v>
      </c>
      <c r="D42" s="96">
        <v>1.3880000000000001E-3</v>
      </c>
      <c r="E42" s="97">
        <f t="shared" si="28"/>
        <v>2.3975065931431311E-5</v>
      </c>
      <c r="F42" s="98">
        <f t="shared" si="29"/>
        <v>0.19683783200000005</v>
      </c>
      <c r="G42" s="99">
        <f t="shared" si="21"/>
        <v>1.2999999999999999E-3</v>
      </c>
      <c r="H42" s="98">
        <f t="shared" si="30"/>
        <v>4.6978461538461544E-4</v>
      </c>
      <c r="I42" s="99">
        <f t="shared" si="22"/>
        <v>6.2E-4</v>
      </c>
      <c r="J42" s="100">
        <f t="shared" si="31"/>
        <v>5.3729032258064517E-2</v>
      </c>
      <c r="K42" s="97">
        <f t="shared" si="23"/>
        <v>1.7000000000000001E-4</v>
      </c>
      <c r="L42" s="98">
        <f t="shared" si="24"/>
        <v>2.7760000000000007E-2</v>
      </c>
      <c r="M42" s="99">
        <f t="shared" si="25"/>
        <v>2.3999999999999998E-3</v>
      </c>
      <c r="N42" s="98">
        <f t="shared" si="32"/>
        <v>2.5446666666666671E-4</v>
      </c>
      <c r="O42" s="99">
        <f t="shared" si="26"/>
        <v>2.3999999999999998E-3</v>
      </c>
      <c r="P42" s="100">
        <f t="shared" si="33"/>
        <v>1.3880000000000002E-2</v>
      </c>
      <c r="Q42" s="97">
        <f t="shared" si="27"/>
        <v>0.2</v>
      </c>
      <c r="R42" s="100">
        <f t="shared" si="34"/>
        <v>2.6372E-2</v>
      </c>
    </row>
    <row r="43" spans="1:19" x14ac:dyDescent="0.25">
      <c r="A43" s="124"/>
      <c r="B43" s="64" t="s">
        <v>25</v>
      </c>
      <c r="C43" s="95">
        <v>0.14400499999999999</v>
      </c>
      <c r="D43" s="96">
        <v>7.2002500000000001E-3</v>
      </c>
      <c r="E43" s="97" t="str">
        <f t="shared" si="28"/>
        <v/>
      </c>
      <c r="F43" s="98">
        <f t="shared" si="29"/>
        <v>0</v>
      </c>
      <c r="G43" s="99" t="str">
        <f t="shared" si="21"/>
        <v/>
      </c>
      <c r="H43" s="98">
        <f t="shared" si="30"/>
        <v>0</v>
      </c>
      <c r="I43" s="99" t="str">
        <f t="shared" si="22"/>
        <v/>
      </c>
      <c r="J43" s="100">
        <f t="shared" si="31"/>
        <v>0</v>
      </c>
      <c r="K43" s="97">
        <f t="shared" si="23"/>
        <v>0.15</v>
      </c>
      <c r="L43" s="98">
        <f t="shared" si="24"/>
        <v>1.6320566666666668E-4</v>
      </c>
      <c r="M43" s="99">
        <f t="shared" si="25"/>
        <v>0.66</v>
      </c>
      <c r="N43" s="98">
        <f t="shared" si="32"/>
        <v>4.800166666666666E-6</v>
      </c>
      <c r="O43" s="99">
        <f t="shared" si="26"/>
        <v>0.66</v>
      </c>
      <c r="P43" s="100">
        <f t="shared" si="33"/>
        <v>2.6182727272727269E-4</v>
      </c>
      <c r="Q43" s="97">
        <f t="shared" si="27"/>
        <v>0.15</v>
      </c>
      <c r="R43" s="100">
        <f t="shared" si="34"/>
        <v>0.18240633333333334</v>
      </c>
    </row>
    <row r="44" spans="1:19" x14ac:dyDescent="0.25">
      <c r="A44" s="124"/>
      <c r="B44" s="64" t="s">
        <v>48</v>
      </c>
      <c r="C44" s="95">
        <v>6.7665000000000003E-2</v>
      </c>
      <c r="D44" s="96">
        <v>3.38325E-3</v>
      </c>
      <c r="E44" s="97">
        <f t="shared" si="28"/>
        <v>3.8E-3</v>
      </c>
      <c r="F44" s="98">
        <f t="shared" si="29"/>
        <v>3.0271184210526321E-3</v>
      </c>
      <c r="G44" s="99">
        <f t="shared" si="21"/>
        <v>0.1</v>
      </c>
      <c r="H44" s="98">
        <f t="shared" si="30"/>
        <v>1.48863E-5</v>
      </c>
      <c r="I44" s="99">
        <f t="shared" si="22"/>
        <v>4.5999999999999999E-2</v>
      </c>
      <c r="J44" s="100">
        <f t="shared" si="31"/>
        <v>1.7651739130434782E-3</v>
      </c>
      <c r="K44" s="97">
        <f t="shared" si="23"/>
        <v>1.4E-2</v>
      </c>
      <c r="L44" s="98">
        <f t="shared" si="24"/>
        <v>8.2164642857142866E-4</v>
      </c>
      <c r="M44" s="99">
        <f t="shared" si="25"/>
        <v>6.2E-2</v>
      </c>
      <c r="N44" s="98">
        <f t="shared" si="32"/>
        <v>2.4010161290322582E-5</v>
      </c>
      <c r="O44" s="99">
        <f t="shared" si="26"/>
        <v>6.2E-2</v>
      </c>
      <c r="P44" s="100">
        <f t="shared" si="33"/>
        <v>1.3096451612903224E-3</v>
      </c>
      <c r="Q44" s="97">
        <f t="shared" si="27"/>
        <v>0.2</v>
      </c>
      <c r="R44" s="100">
        <f t="shared" si="34"/>
        <v>6.4281749999999985E-2</v>
      </c>
    </row>
    <row r="45" spans="1:19" x14ac:dyDescent="0.25">
      <c r="A45" s="124"/>
      <c r="B45" s="64" t="s">
        <v>12</v>
      </c>
      <c r="C45" s="95">
        <v>0.34179499999999996</v>
      </c>
      <c r="D45" s="96">
        <v>1.7089749999999997E-2</v>
      </c>
      <c r="E45" s="97">
        <f t="shared" si="28"/>
        <v>2.9000000000000001E-2</v>
      </c>
      <c r="F45" s="98">
        <f t="shared" si="29"/>
        <v>2.0036258620689655E-3</v>
      </c>
      <c r="G45" s="99">
        <f t="shared" si="21"/>
        <v>0.76</v>
      </c>
      <c r="H45" s="98">
        <f t="shared" si="30"/>
        <v>9.8940657894736822E-6</v>
      </c>
      <c r="I45" s="99">
        <f t="shared" si="22"/>
        <v>0.35</v>
      </c>
      <c r="J45" s="100">
        <f t="shared" si="31"/>
        <v>1.1718685714285713E-3</v>
      </c>
      <c r="K45" s="97">
        <f t="shared" si="23"/>
        <v>3.7</v>
      </c>
      <c r="L45" s="98">
        <f t="shared" si="24"/>
        <v>1.5704094594594592E-5</v>
      </c>
      <c r="M45" s="99">
        <f t="shared" si="25"/>
        <v>16</v>
      </c>
      <c r="N45" s="98">
        <f t="shared" si="32"/>
        <v>4.6996812499999994E-7</v>
      </c>
      <c r="O45" s="99">
        <f t="shared" si="26"/>
        <v>16</v>
      </c>
      <c r="P45" s="100">
        <f t="shared" si="33"/>
        <v>2.5634624999999995E-5</v>
      </c>
      <c r="Q45" s="97">
        <f t="shared" si="27"/>
        <v>200</v>
      </c>
      <c r="R45" s="100">
        <f t="shared" si="34"/>
        <v>3.2470524999999992E-4</v>
      </c>
    </row>
    <row r="46" spans="1:19" x14ac:dyDescent="0.25">
      <c r="A46" s="124"/>
      <c r="B46" s="64" t="s">
        <v>50</v>
      </c>
      <c r="C46" s="95">
        <v>0.62807000000000013</v>
      </c>
      <c r="D46" s="96">
        <v>3.1403500000000008E-2</v>
      </c>
      <c r="E46" s="97">
        <f t="shared" si="28"/>
        <v>4.2625745950554133E-5</v>
      </c>
      <c r="F46" s="98">
        <f t="shared" si="29"/>
        <v>2.5048687740000011</v>
      </c>
      <c r="G46" s="99">
        <f t="shared" si="21"/>
        <v>1.6000000000000001E-3</v>
      </c>
      <c r="H46" s="98">
        <f t="shared" si="30"/>
        <v>8.6359625000000002E-3</v>
      </c>
      <c r="I46" s="99">
        <f t="shared" si="22"/>
        <v>3.0000000000000001E-3</v>
      </c>
      <c r="J46" s="100">
        <f t="shared" si="31"/>
        <v>0.25122800000000006</v>
      </c>
      <c r="K46" s="97" t="str">
        <f t="shared" si="23"/>
        <v/>
      </c>
      <c r="L46" s="98">
        <f t="shared" si="24"/>
        <v>0</v>
      </c>
      <c r="M46" s="99" t="str">
        <f t="shared" si="25"/>
        <v/>
      </c>
      <c r="N46" s="98">
        <f t="shared" si="32"/>
        <v>0</v>
      </c>
      <c r="O46" s="99" t="str">
        <f t="shared" si="26"/>
        <v/>
      </c>
      <c r="P46" s="100">
        <f t="shared" si="33"/>
        <v>0</v>
      </c>
      <c r="Q46" s="97" t="str">
        <f t="shared" si="27"/>
        <v/>
      </c>
      <c r="R46" s="100">
        <f t="shared" si="34"/>
        <v>0</v>
      </c>
    </row>
    <row r="47" spans="1:19" x14ac:dyDescent="0.25">
      <c r="A47" s="124"/>
      <c r="B47" s="64" t="s">
        <v>451</v>
      </c>
      <c r="C47" s="95">
        <v>6.1100991849999983E-4</v>
      </c>
      <c r="D47" s="96">
        <v>3.055049592499999E-5</v>
      </c>
      <c r="E47" s="97"/>
      <c r="F47" s="98">
        <f t="shared" ref="F47" si="35">IF(OR(E47=0,E47=""),0,$C47*F$35/E47)</f>
        <v>0</v>
      </c>
      <c r="G47" s="99"/>
      <c r="H47" s="98">
        <f t="shared" ref="H47" si="36">IF(OR(G47=0,G47=""),0,$C47*H$35/G47)</f>
        <v>0</v>
      </c>
      <c r="I47" s="99"/>
      <c r="J47" s="100">
        <f t="shared" ref="J47" si="37">IF(OR(I47=0,I47=""),0,$C47*J$35/I47)</f>
        <v>0</v>
      </c>
      <c r="K47" s="97">
        <f t="shared" si="23"/>
        <v>2E-3</v>
      </c>
      <c r="L47" s="98">
        <f t="shared" ref="L47" si="38">IF(OR(K47=0,K47=""),0,$C47*L$35/K47)</f>
        <v>5.1935843072499985E-5</v>
      </c>
      <c r="M47" s="99">
        <f t="shared" si="25"/>
        <v>8.8000000000000005E-3</v>
      </c>
      <c r="N47" s="98">
        <f t="shared" ref="N47" si="39">IF(OR(M47=0,M47=""),0,$C47*N$35/M47)</f>
        <v>1.5275247962499996E-6</v>
      </c>
      <c r="O47" s="99">
        <f t="shared" si="26"/>
        <v>8.8000000000000005E-3</v>
      </c>
      <c r="P47" s="100">
        <f t="shared" ref="P47" si="40">IF(OR(O47=0,O47=""),0,$C47*P$35/O47)</f>
        <v>8.3319534340909051E-5</v>
      </c>
      <c r="Q47" s="97">
        <f t="shared" si="27"/>
        <v>2E-3</v>
      </c>
      <c r="R47" s="100">
        <f t="shared" ref="R47" si="41">IF(OR(Q47=0,Q47=""),0,$D47*R$35/Q47)</f>
        <v>5.8045942257499976E-2</v>
      </c>
    </row>
    <row r="48" spans="1:19" x14ac:dyDescent="0.25">
      <c r="A48" s="124"/>
      <c r="B48" s="64" t="s">
        <v>9</v>
      </c>
      <c r="C48" s="95">
        <v>13.590255000000001</v>
      </c>
      <c r="D48" s="96">
        <v>0.67951275</v>
      </c>
      <c r="E48" s="97">
        <f t="shared" si="28"/>
        <v>0.45</v>
      </c>
      <c r="F48" s="98">
        <f t="shared" si="29"/>
        <v>5.1340963333333335E-3</v>
      </c>
      <c r="G48" s="99">
        <f t="shared" si="21"/>
        <v>12</v>
      </c>
      <c r="H48" s="98">
        <f t="shared" si="30"/>
        <v>2.49154675E-5</v>
      </c>
      <c r="I48" s="99">
        <f t="shared" si="22"/>
        <v>5.5</v>
      </c>
      <c r="J48" s="100">
        <f t="shared" si="31"/>
        <v>2.9651465454545449E-3</v>
      </c>
      <c r="K48" s="97">
        <f t="shared" si="23"/>
        <v>140</v>
      </c>
      <c r="L48" s="98">
        <f t="shared" si="24"/>
        <v>1.65024525E-5</v>
      </c>
      <c r="M48" s="99">
        <f t="shared" si="25"/>
        <v>620</v>
      </c>
      <c r="N48" s="98">
        <f t="shared" si="32"/>
        <v>4.8223485483870961E-7</v>
      </c>
      <c r="O48" s="99">
        <f t="shared" si="26"/>
        <v>620</v>
      </c>
      <c r="P48" s="100">
        <f t="shared" si="33"/>
        <v>2.6303719354838706E-5</v>
      </c>
      <c r="Q48" s="97">
        <f t="shared" si="27"/>
        <v>470</v>
      </c>
      <c r="R48" s="100">
        <f t="shared" si="34"/>
        <v>5.4939328723404256E-3</v>
      </c>
    </row>
    <row r="49" spans="1:19" x14ac:dyDescent="0.25">
      <c r="A49" s="124"/>
      <c r="B49" s="64" t="s">
        <v>10</v>
      </c>
      <c r="C49" s="95">
        <v>0.58816499999999994</v>
      </c>
      <c r="D49" s="96">
        <v>2.9408249999999997E-2</v>
      </c>
      <c r="E49" s="97">
        <f t="shared" si="28"/>
        <v>0</v>
      </c>
      <c r="F49" s="98">
        <f t="shared" si="29"/>
        <v>0</v>
      </c>
      <c r="G49" s="99">
        <f t="shared" si="21"/>
        <v>0</v>
      </c>
      <c r="H49" s="98">
        <f t="shared" si="30"/>
        <v>0</v>
      </c>
      <c r="I49" s="99">
        <f t="shared" si="22"/>
        <v>0</v>
      </c>
      <c r="J49" s="100">
        <f t="shared" si="31"/>
        <v>0</v>
      </c>
      <c r="K49" s="97">
        <f t="shared" si="23"/>
        <v>0.35</v>
      </c>
      <c r="L49" s="98">
        <f t="shared" si="24"/>
        <v>2.8568014285714285E-4</v>
      </c>
      <c r="M49" s="99">
        <f t="shared" si="25"/>
        <v>1.5</v>
      </c>
      <c r="N49" s="98">
        <f t="shared" si="32"/>
        <v>8.626419999999999E-6</v>
      </c>
      <c r="O49" s="99">
        <f t="shared" si="26"/>
        <v>1.5</v>
      </c>
      <c r="P49" s="100">
        <f t="shared" si="33"/>
        <v>4.7053199999999991E-4</v>
      </c>
      <c r="Q49" s="97">
        <f t="shared" si="27"/>
        <v>6.9</v>
      </c>
      <c r="R49" s="100">
        <f t="shared" si="34"/>
        <v>1.6195847826086955E-2</v>
      </c>
    </row>
    <row r="50" spans="1:19" x14ac:dyDescent="0.25">
      <c r="A50" s="124"/>
      <c r="B50" s="64" t="s">
        <v>46</v>
      </c>
      <c r="C50" s="95">
        <v>50.314999999999998</v>
      </c>
      <c r="D50" s="96">
        <v>2.5157499999999997</v>
      </c>
      <c r="E50" s="97">
        <f t="shared" si="28"/>
        <v>0</v>
      </c>
      <c r="F50" s="98">
        <f t="shared" si="29"/>
        <v>0</v>
      </c>
      <c r="G50" s="99">
        <f t="shared" si="21"/>
        <v>0</v>
      </c>
      <c r="H50" s="98">
        <f t="shared" si="30"/>
        <v>0</v>
      </c>
      <c r="I50" s="99">
        <f t="shared" si="22"/>
        <v>0</v>
      </c>
      <c r="J50" s="100">
        <f t="shared" si="31"/>
        <v>0</v>
      </c>
      <c r="K50" s="97">
        <f t="shared" si="23"/>
        <v>500</v>
      </c>
      <c r="L50" s="98">
        <f t="shared" si="24"/>
        <v>1.7107100000000001E-5</v>
      </c>
      <c r="M50" s="99">
        <f t="shared" si="25"/>
        <v>2200</v>
      </c>
      <c r="N50" s="98">
        <f t="shared" si="32"/>
        <v>5.0315E-7</v>
      </c>
      <c r="O50" s="99">
        <f t="shared" si="26"/>
        <v>2200</v>
      </c>
      <c r="P50" s="100">
        <f t="shared" si="33"/>
        <v>2.7444545454545453E-5</v>
      </c>
      <c r="Q50" s="97">
        <f t="shared" si="27"/>
        <v>1200</v>
      </c>
      <c r="R50" s="100">
        <f t="shared" si="34"/>
        <v>7.9665416666666652E-3</v>
      </c>
    </row>
    <row r="51" spans="1:19" x14ac:dyDescent="0.25">
      <c r="A51" s="124"/>
      <c r="B51" s="64" t="s">
        <v>32</v>
      </c>
      <c r="C51" s="95">
        <v>7.1135000000000004E-2</v>
      </c>
      <c r="D51" s="96">
        <v>3.5567500000000004E-3</v>
      </c>
      <c r="E51" s="97" t="str">
        <f t="shared" si="28"/>
        <v/>
      </c>
      <c r="F51" s="98">
        <f t="shared" si="29"/>
        <v>0</v>
      </c>
      <c r="G51" s="99" t="str">
        <f t="shared" si="21"/>
        <v/>
      </c>
      <c r="H51" s="98">
        <f t="shared" si="30"/>
        <v>0</v>
      </c>
      <c r="I51" s="99" t="str">
        <f t="shared" si="22"/>
        <v/>
      </c>
      <c r="J51" s="100">
        <f t="shared" si="31"/>
        <v>0</v>
      </c>
      <c r="K51" s="97" t="str">
        <f t="shared" si="23"/>
        <v/>
      </c>
      <c r="L51" s="98">
        <f t="shared" si="24"/>
        <v>0</v>
      </c>
      <c r="M51" s="99" t="str">
        <f t="shared" si="25"/>
        <v/>
      </c>
      <c r="N51" s="98">
        <f t="shared" si="32"/>
        <v>0</v>
      </c>
      <c r="O51" s="99" t="str">
        <f t="shared" si="26"/>
        <v/>
      </c>
      <c r="P51" s="100">
        <f t="shared" si="33"/>
        <v>0</v>
      </c>
      <c r="Q51" s="97">
        <f t="shared" si="27"/>
        <v>100</v>
      </c>
      <c r="R51" s="100">
        <f t="shared" si="34"/>
        <v>1.351565E-4</v>
      </c>
    </row>
    <row r="52" spans="1:19" x14ac:dyDescent="0.25">
      <c r="A52" s="124"/>
      <c r="B52" s="64" t="s">
        <v>13</v>
      </c>
      <c r="C52" s="95">
        <v>0.18911500000000001</v>
      </c>
      <c r="D52" s="96">
        <v>9.4557500000000006E-3</v>
      </c>
      <c r="E52" s="97">
        <f t="shared" si="28"/>
        <v>0.4</v>
      </c>
      <c r="F52" s="98">
        <f t="shared" si="29"/>
        <v>8.0373875000000011E-5</v>
      </c>
      <c r="G52" s="99">
        <f t="shared" si="21"/>
        <v>10</v>
      </c>
      <c r="H52" s="98">
        <f t="shared" si="30"/>
        <v>4.16053E-7</v>
      </c>
      <c r="I52" s="99">
        <f t="shared" si="22"/>
        <v>4.8</v>
      </c>
      <c r="J52" s="100">
        <f t="shared" si="31"/>
        <v>4.7278750000000002E-5</v>
      </c>
      <c r="K52" s="97">
        <f t="shared" si="23"/>
        <v>260</v>
      </c>
      <c r="L52" s="98">
        <f t="shared" si="24"/>
        <v>1.2365211538461539E-7</v>
      </c>
      <c r="M52" s="99">
        <f t="shared" si="25"/>
        <v>1100</v>
      </c>
      <c r="N52" s="98">
        <f t="shared" si="32"/>
        <v>3.7823000000000001E-9</v>
      </c>
      <c r="O52" s="99">
        <f t="shared" si="26"/>
        <v>1100</v>
      </c>
      <c r="P52" s="100">
        <f t="shared" si="33"/>
        <v>2.0630727272727271E-7</v>
      </c>
      <c r="Q52" s="97">
        <f t="shared" si="27"/>
        <v>22000</v>
      </c>
      <c r="R52" s="100">
        <f t="shared" si="34"/>
        <v>1.6332659090909091E-6</v>
      </c>
    </row>
    <row r="53" spans="1:19" x14ac:dyDescent="0.25">
      <c r="A53" s="124"/>
      <c r="B53" s="64" t="s">
        <v>14</v>
      </c>
      <c r="C53" s="95">
        <v>0.46671499999999999</v>
      </c>
      <c r="D53" s="96">
        <v>2.3335749999999999E-2</v>
      </c>
      <c r="E53" s="97" t="str">
        <f t="shared" si="28"/>
        <v/>
      </c>
      <c r="F53" s="98">
        <f t="shared" si="29"/>
        <v>0</v>
      </c>
      <c r="G53" s="99" t="str">
        <f t="shared" si="21"/>
        <v/>
      </c>
      <c r="H53" s="98">
        <f t="shared" si="30"/>
        <v>0</v>
      </c>
      <c r="I53" s="99" t="str">
        <f t="shared" si="22"/>
        <v/>
      </c>
      <c r="J53" s="100">
        <f t="shared" si="31"/>
        <v>0</v>
      </c>
      <c r="K53" s="97">
        <f t="shared" si="23"/>
        <v>700</v>
      </c>
      <c r="L53" s="98">
        <f t="shared" si="24"/>
        <v>1.1334507142857144E-7</v>
      </c>
      <c r="M53" s="99">
        <f t="shared" si="25"/>
        <v>3100</v>
      </c>
      <c r="N53" s="98">
        <f t="shared" si="32"/>
        <v>3.3121709677419356E-9</v>
      </c>
      <c r="O53" s="99">
        <f t="shared" si="26"/>
        <v>3100</v>
      </c>
      <c r="P53" s="100">
        <f t="shared" si="33"/>
        <v>1.8066387096774191E-7</v>
      </c>
      <c r="Q53" s="97" t="str">
        <f t="shared" si="27"/>
        <v/>
      </c>
      <c r="R53" s="100">
        <f t="shared" si="34"/>
        <v>0</v>
      </c>
    </row>
    <row r="54" spans="1:19" x14ac:dyDescent="0.25">
      <c r="A54" s="124"/>
      <c r="B54" s="64" t="s">
        <v>36</v>
      </c>
      <c r="C54" s="95">
        <v>3.2323050000000002</v>
      </c>
      <c r="D54" s="96">
        <v>0.16161524999999999</v>
      </c>
      <c r="E54" s="97" t="str">
        <f t="shared" si="28"/>
        <v/>
      </c>
      <c r="F54" s="98">
        <f t="shared" si="29"/>
        <v>0</v>
      </c>
      <c r="G54" s="99" t="str">
        <f t="shared" si="21"/>
        <v/>
      </c>
      <c r="H54" s="98">
        <f t="shared" si="30"/>
        <v>0</v>
      </c>
      <c r="I54" s="99" t="str">
        <f t="shared" si="22"/>
        <v/>
      </c>
      <c r="J54" s="100">
        <f t="shared" si="31"/>
        <v>0</v>
      </c>
      <c r="K54" s="97">
        <f t="shared" si="23"/>
        <v>20</v>
      </c>
      <c r="L54" s="98">
        <f t="shared" si="24"/>
        <v>2.7474592500000006E-5</v>
      </c>
      <c r="M54" s="99">
        <f t="shared" si="25"/>
        <v>88</v>
      </c>
      <c r="N54" s="98">
        <f t="shared" si="32"/>
        <v>8.0807624999999997E-7</v>
      </c>
      <c r="O54" s="99">
        <f t="shared" si="26"/>
        <v>88</v>
      </c>
      <c r="P54" s="100">
        <f t="shared" si="33"/>
        <v>4.4076886363636367E-5</v>
      </c>
      <c r="Q54" s="97">
        <f t="shared" si="27"/>
        <v>2100</v>
      </c>
      <c r="R54" s="100">
        <f t="shared" si="34"/>
        <v>2.9244664285714282E-4</v>
      </c>
    </row>
    <row r="55" spans="1:19" x14ac:dyDescent="0.25">
      <c r="A55" s="124"/>
      <c r="B55" s="64" t="s">
        <v>38</v>
      </c>
      <c r="C55" s="95">
        <v>5.3784999999999999E-2</v>
      </c>
      <c r="D55" s="96">
        <v>2.6892499999999998E-3</v>
      </c>
      <c r="E55" s="97" t="str">
        <f t="shared" si="28"/>
        <v/>
      </c>
      <c r="F55" s="98">
        <f t="shared" si="29"/>
        <v>0</v>
      </c>
      <c r="G55" s="99" t="str">
        <f t="shared" si="21"/>
        <v/>
      </c>
      <c r="H55" s="98">
        <f t="shared" si="30"/>
        <v>0</v>
      </c>
      <c r="I55" s="99" t="str">
        <f t="shared" si="22"/>
        <v/>
      </c>
      <c r="J55" s="100">
        <f t="shared" si="31"/>
        <v>0</v>
      </c>
      <c r="K55" s="97">
        <f t="shared" si="23"/>
        <v>0.09</v>
      </c>
      <c r="L55" s="98">
        <f t="shared" si="24"/>
        <v>1.015938888888889E-4</v>
      </c>
      <c r="M55" s="99">
        <f t="shared" si="25"/>
        <v>0.4</v>
      </c>
      <c r="N55" s="98">
        <f t="shared" si="32"/>
        <v>2.9581749999999998E-6</v>
      </c>
      <c r="O55" s="99">
        <f t="shared" si="26"/>
        <v>0.4</v>
      </c>
      <c r="P55" s="100">
        <f t="shared" si="33"/>
        <v>1.6135499999999996E-4</v>
      </c>
      <c r="Q55" s="97">
        <f t="shared" si="27"/>
        <v>0.3</v>
      </c>
      <c r="R55" s="100">
        <f t="shared" si="34"/>
        <v>3.4063833333333328E-2</v>
      </c>
    </row>
    <row r="56" spans="1:19" x14ac:dyDescent="0.25">
      <c r="A56" s="124"/>
      <c r="B56" s="64" t="s">
        <v>40</v>
      </c>
      <c r="C56" s="95">
        <v>3.4700000000000002E-2</v>
      </c>
      <c r="D56" s="96">
        <v>1.735E-3</v>
      </c>
      <c r="E56" s="97" t="str">
        <f t="shared" si="28"/>
        <v/>
      </c>
      <c r="F56" s="98">
        <f t="shared" si="29"/>
        <v>0</v>
      </c>
      <c r="G56" s="99" t="str">
        <f t="shared" si="21"/>
        <v/>
      </c>
      <c r="H56" s="98">
        <f t="shared" si="30"/>
        <v>0</v>
      </c>
      <c r="I56" s="99" t="str">
        <f t="shared" si="22"/>
        <v/>
      </c>
      <c r="J56" s="100">
        <f t="shared" si="31"/>
        <v>0</v>
      </c>
      <c r="K56" s="97">
        <f t="shared" si="23"/>
        <v>7.6999999999999999E-2</v>
      </c>
      <c r="L56" s="98">
        <f t="shared" si="24"/>
        <v>7.6610389610389618E-5</v>
      </c>
      <c r="M56" s="99">
        <f t="shared" si="25"/>
        <v>0.63</v>
      </c>
      <c r="N56" s="98">
        <f t="shared" si="32"/>
        <v>1.2117460317460317E-6</v>
      </c>
      <c r="O56" s="99">
        <f t="shared" si="26"/>
        <v>0.63</v>
      </c>
      <c r="P56" s="100">
        <f t="shared" si="33"/>
        <v>6.6095238095238102E-5</v>
      </c>
      <c r="Q56" s="97">
        <f t="shared" si="27"/>
        <v>0.6</v>
      </c>
      <c r="R56" s="100">
        <f t="shared" si="34"/>
        <v>1.0988333333333334E-2</v>
      </c>
    </row>
    <row r="57" spans="1:19" x14ac:dyDescent="0.25">
      <c r="A57" s="124"/>
      <c r="B57" s="64" t="s">
        <v>42</v>
      </c>
      <c r="C57" s="95">
        <v>3.8170000000000003E-2</v>
      </c>
      <c r="D57" s="96">
        <v>1.9085E-3</v>
      </c>
      <c r="E57" s="97" t="str">
        <f t="shared" si="28"/>
        <v/>
      </c>
      <c r="F57" s="98">
        <f t="shared" si="29"/>
        <v>0</v>
      </c>
      <c r="G57" s="99" t="str">
        <f t="shared" si="21"/>
        <v/>
      </c>
      <c r="H57" s="98">
        <f t="shared" si="30"/>
        <v>0</v>
      </c>
      <c r="I57" s="99" t="str">
        <f t="shared" si="22"/>
        <v/>
      </c>
      <c r="J57" s="100">
        <f t="shared" si="31"/>
        <v>0</v>
      </c>
      <c r="K57" s="97" t="str">
        <f t="shared" si="23"/>
        <v/>
      </c>
      <c r="L57" s="98">
        <f t="shared" si="24"/>
        <v>0</v>
      </c>
      <c r="M57" s="99" t="str">
        <f t="shared" si="25"/>
        <v/>
      </c>
      <c r="N57" s="98">
        <f t="shared" si="32"/>
        <v>0</v>
      </c>
      <c r="O57" s="99" t="str">
        <f t="shared" si="26"/>
        <v/>
      </c>
      <c r="P57" s="100">
        <f t="shared" si="33"/>
        <v>0</v>
      </c>
      <c r="Q57" s="97">
        <f t="shared" si="27"/>
        <v>2</v>
      </c>
      <c r="R57" s="100">
        <f t="shared" si="34"/>
        <v>3.6261499999999999E-3</v>
      </c>
    </row>
    <row r="58" spans="1:19" x14ac:dyDescent="0.25">
      <c r="A58" s="124"/>
      <c r="B58" s="64" t="s">
        <v>1</v>
      </c>
      <c r="C58" s="95">
        <v>1.8286899999999997</v>
      </c>
      <c r="D58" s="96">
        <v>9.1434499999999988E-2</v>
      </c>
      <c r="E58" s="97" t="str">
        <f t="shared" si="28"/>
        <v/>
      </c>
      <c r="F58" s="98">
        <f t="shared" si="29"/>
        <v>0</v>
      </c>
      <c r="G58" s="99" t="str">
        <f t="shared" si="21"/>
        <v/>
      </c>
      <c r="H58" s="98">
        <f t="shared" si="30"/>
        <v>0</v>
      </c>
      <c r="I58" s="99" t="str">
        <f t="shared" si="22"/>
        <v/>
      </c>
      <c r="J58" s="100">
        <f t="shared" si="31"/>
        <v>0</v>
      </c>
      <c r="K58" s="97">
        <f t="shared" si="23"/>
        <v>5000</v>
      </c>
      <c r="L58" s="98">
        <f t="shared" si="24"/>
        <v>6.217546E-8</v>
      </c>
      <c r="M58" s="99">
        <f t="shared" si="25"/>
        <v>22000</v>
      </c>
      <c r="N58" s="98">
        <f t="shared" si="32"/>
        <v>1.8286899999999998E-9</v>
      </c>
      <c r="O58" s="99">
        <f t="shared" si="26"/>
        <v>22000</v>
      </c>
      <c r="P58" s="100">
        <f t="shared" si="33"/>
        <v>9.9746727272727247E-8</v>
      </c>
      <c r="Q58" s="97">
        <f t="shared" si="27"/>
        <v>7500</v>
      </c>
      <c r="R58" s="100">
        <f t="shared" si="34"/>
        <v>4.632681333333333E-5</v>
      </c>
    </row>
    <row r="59" spans="1:19" x14ac:dyDescent="0.25">
      <c r="A59" s="124"/>
      <c r="B59" s="64" t="s">
        <v>44</v>
      </c>
      <c r="C59" s="95">
        <v>0.73563999999999996</v>
      </c>
      <c r="D59" s="96">
        <v>3.6782000000000002E-2</v>
      </c>
      <c r="E59" s="97" t="str">
        <f t="shared" si="28"/>
        <v/>
      </c>
      <c r="F59" s="98">
        <f t="shared" si="29"/>
        <v>0</v>
      </c>
      <c r="G59" s="99" t="str">
        <f t="shared" si="21"/>
        <v/>
      </c>
      <c r="H59" s="98">
        <f t="shared" si="30"/>
        <v>0</v>
      </c>
      <c r="I59" s="99" t="str">
        <f t="shared" si="22"/>
        <v/>
      </c>
      <c r="J59" s="100">
        <f t="shared" si="31"/>
        <v>0</v>
      </c>
      <c r="K59" s="97">
        <f t="shared" si="23"/>
        <v>220</v>
      </c>
      <c r="L59" s="98">
        <f t="shared" si="24"/>
        <v>5.6844909090909094E-7</v>
      </c>
      <c r="M59" s="99">
        <f t="shared" si="25"/>
        <v>970</v>
      </c>
      <c r="N59" s="98">
        <f t="shared" si="32"/>
        <v>1.668461855670103E-8</v>
      </c>
      <c r="O59" s="99">
        <f t="shared" si="26"/>
        <v>970</v>
      </c>
      <c r="P59" s="100">
        <f t="shared" si="33"/>
        <v>9.1007010309278341E-7</v>
      </c>
      <c r="Q59" s="97">
        <f t="shared" si="27"/>
        <v>8700</v>
      </c>
      <c r="R59" s="100">
        <f t="shared" si="34"/>
        <v>1.6065701149425286E-5</v>
      </c>
    </row>
    <row r="60" spans="1:19" x14ac:dyDescent="0.25">
      <c r="A60" s="124"/>
      <c r="B60" s="64" t="s">
        <v>225</v>
      </c>
      <c r="C60" s="95">
        <v>239.45272603011531</v>
      </c>
      <c r="D60" s="96">
        <v>11.972636301505766</v>
      </c>
      <c r="E60" s="97">
        <f t="shared" si="28"/>
        <v>0.1</v>
      </c>
      <c r="F60" s="98">
        <f t="shared" si="29"/>
        <v>0.40706963425119602</v>
      </c>
      <c r="G60" s="99">
        <f t="shared" si="21"/>
        <v>2.6</v>
      </c>
      <c r="H60" s="98">
        <f t="shared" si="30"/>
        <v>2.0261384510240526E-3</v>
      </c>
      <c r="I60" s="99">
        <f t="shared" si="22"/>
        <v>1.2</v>
      </c>
      <c r="J60" s="100">
        <f t="shared" si="31"/>
        <v>0.2394527260301153</v>
      </c>
      <c r="K60" s="97">
        <f t="shared" si="23"/>
        <v>5</v>
      </c>
      <c r="L60" s="98">
        <f t="shared" si="24"/>
        <v>8.1413926850239203E-3</v>
      </c>
      <c r="M60" s="99">
        <f t="shared" si="25"/>
        <v>22</v>
      </c>
      <c r="N60" s="98">
        <f t="shared" si="32"/>
        <v>2.3945272603011528E-4</v>
      </c>
      <c r="O60" s="99">
        <f t="shared" si="26"/>
        <v>22</v>
      </c>
      <c r="P60" s="100">
        <f t="shared" si="33"/>
        <v>1.3061057783460834E-2</v>
      </c>
      <c r="Q60" s="97" t="str">
        <f t="shared" si="27"/>
        <v/>
      </c>
      <c r="R60" s="100">
        <f t="shared" si="34"/>
        <v>0</v>
      </c>
    </row>
    <row r="61" spans="1:19" x14ac:dyDescent="0.25">
      <c r="A61" s="124"/>
      <c r="B61" s="103" t="s">
        <v>311</v>
      </c>
      <c r="C61" s="125"/>
      <c r="D61" s="105"/>
      <c r="E61" s="106" t="str">
        <f t="shared" si="28"/>
        <v/>
      </c>
      <c r="F61" s="104">
        <f t="shared" si="29"/>
        <v>0</v>
      </c>
      <c r="G61" s="107" t="str">
        <f t="shared" si="21"/>
        <v/>
      </c>
      <c r="H61" s="104">
        <f t="shared" si="30"/>
        <v>0</v>
      </c>
      <c r="I61" s="107" t="str">
        <f t="shared" si="22"/>
        <v/>
      </c>
      <c r="J61" s="105">
        <f t="shared" si="31"/>
        <v>0</v>
      </c>
      <c r="K61" s="106">
        <f t="shared" si="23"/>
        <v>200</v>
      </c>
      <c r="L61" s="104">
        <f t="shared" si="24"/>
        <v>0</v>
      </c>
      <c r="M61" s="107">
        <f t="shared" si="25"/>
        <v>880</v>
      </c>
      <c r="N61" s="104">
        <f t="shared" si="32"/>
        <v>0</v>
      </c>
      <c r="O61" s="107">
        <f t="shared" si="26"/>
        <v>880</v>
      </c>
      <c r="P61" s="105">
        <f t="shared" si="33"/>
        <v>0</v>
      </c>
      <c r="Q61" s="106">
        <f t="shared" si="27"/>
        <v>3200</v>
      </c>
      <c r="R61" s="105">
        <f t="shared" si="34"/>
        <v>0</v>
      </c>
    </row>
    <row r="62" spans="1:19" ht="15.75" thickBot="1" x14ac:dyDescent="0.3">
      <c r="A62" s="126"/>
      <c r="B62" s="109" t="s">
        <v>606</v>
      </c>
      <c r="C62" s="109"/>
      <c r="D62" s="110"/>
      <c r="E62" s="111"/>
      <c r="F62" s="112">
        <f>SUM(F37:F61)</f>
        <v>3.1900420611697196</v>
      </c>
      <c r="G62" s="112"/>
      <c r="H62" s="112">
        <f>SUM(H37:H61)</f>
        <v>1.1567558118121091E-2</v>
      </c>
      <c r="I62" s="112"/>
      <c r="J62" s="113">
        <f>SUM(J37:J61)</f>
        <v>0.58897263509795716</v>
      </c>
      <c r="K62" s="111"/>
      <c r="L62" s="112">
        <f>SUM(L37:L61)</f>
        <v>3.9437580448258874E-2</v>
      </c>
      <c r="M62" s="112"/>
      <c r="N62" s="112">
        <f>SUM(N37:N61)</f>
        <v>5.8623141168083937E-4</v>
      </c>
      <c r="O62" s="112"/>
      <c r="P62" s="113">
        <f>SUM(P37:P61)</f>
        <v>3.197625881895487E-2</v>
      </c>
      <c r="Q62" s="111"/>
      <c r="R62" s="113">
        <f>SUM(R37:R61)</f>
        <v>0.71456810810330884</v>
      </c>
    </row>
    <row r="63" spans="1:19" s="128" customFormat="1" ht="60" x14ac:dyDescent="0.25">
      <c r="A63" s="69" t="s">
        <v>52</v>
      </c>
      <c r="B63" s="70" t="s">
        <v>53</v>
      </c>
      <c r="C63" s="70" t="s">
        <v>54</v>
      </c>
      <c r="D63" s="71" t="s">
        <v>604</v>
      </c>
      <c r="E63" s="72" t="s">
        <v>55</v>
      </c>
      <c r="F63" s="73" t="s">
        <v>56</v>
      </c>
      <c r="G63" s="73" t="s">
        <v>595</v>
      </c>
      <c r="H63" s="73" t="s">
        <v>56</v>
      </c>
      <c r="I63" s="73" t="s">
        <v>596</v>
      </c>
      <c r="J63" s="71" t="s">
        <v>56</v>
      </c>
      <c r="K63" s="72" t="s">
        <v>55</v>
      </c>
      <c r="L63" s="73" t="s">
        <v>56</v>
      </c>
      <c r="M63" s="73" t="s">
        <v>595</v>
      </c>
      <c r="N63" s="73" t="s">
        <v>56</v>
      </c>
      <c r="O63" s="73" t="s">
        <v>596</v>
      </c>
      <c r="P63" s="71" t="s">
        <v>56</v>
      </c>
      <c r="Q63" s="72" t="s">
        <v>617</v>
      </c>
      <c r="R63" s="71" t="s">
        <v>603</v>
      </c>
      <c r="S63" s="127"/>
    </row>
    <row r="64" spans="1:19" s="128" customFormat="1" x14ac:dyDescent="0.25">
      <c r="A64" s="116" t="s">
        <v>567</v>
      </c>
      <c r="B64" s="117" t="s">
        <v>570</v>
      </c>
      <c r="C64" s="118" t="s">
        <v>567</v>
      </c>
      <c r="D64" s="77">
        <v>5</v>
      </c>
      <c r="E64" s="78">
        <v>400</v>
      </c>
      <c r="F64" s="79">
        <f>INDEX('Disp Factors'!$B$3:$AA$12,MATCH(D64,'Disp Factors'!$A$3:$A$12,0),MATCH(E64,'Disp Factors'!$B$2:$AA$2,0))</f>
        <v>1E-4</v>
      </c>
      <c r="G64" s="80">
        <v>1000</v>
      </c>
      <c r="H64" s="79">
        <f>INDEX('Disp Factors'!$B$3:$AA$12,MATCH(D64,'Disp Factors'!$A$3:$A$12,0),MATCH(G64,'Disp Factors'!$B$2:$AA$2,0))</f>
        <v>2.1999999999999999E-5</v>
      </c>
      <c r="I64" s="80">
        <v>170</v>
      </c>
      <c r="J64" s="81">
        <f>INDEX('Disp Factors'!$B$3:$AA$12,MATCH(D64,'Disp Factors'!$A$3:$A$12,0),MATCH(I64,'Disp Factors'!$B$2:$AA$2,0))</f>
        <v>4.6000000000000001E-4</v>
      </c>
      <c r="K64" s="78">
        <v>400</v>
      </c>
      <c r="L64" s="82">
        <f>F64</f>
        <v>1E-4</v>
      </c>
      <c r="M64" s="80">
        <v>1000</v>
      </c>
      <c r="N64" s="82">
        <f>H64</f>
        <v>2.1999999999999999E-5</v>
      </c>
      <c r="O64" s="80">
        <v>170</v>
      </c>
      <c r="P64" s="83">
        <f>J64</f>
        <v>4.6000000000000001E-4</v>
      </c>
      <c r="Q64" s="84">
        <f>MIN(E64,G64,I64)</f>
        <v>170</v>
      </c>
      <c r="R64" s="85">
        <f>INDEX('Disp Factors'!$B$16:$AA$25,MATCH(D64,'Disp Factors'!$A$16:$A$25,0),MATCH(Q64,'Disp Factors'!$B$15:$AA$15,0))</f>
        <v>1.4</v>
      </c>
    </row>
    <row r="65" spans="1:18" s="128" customFormat="1" ht="15.75" x14ac:dyDescent="0.25">
      <c r="A65" s="86"/>
      <c r="B65" s="87" t="s">
        <v>11</v>
      </c>
      <c r="C65" s="88" t="s">
        <v>15</v>
      </c>
      <c r="D65" s="89" t="s">
        <v>58</v>
      </c>
      <c r="E65" s="119" t="s">
        <v>51</v>
      </c>
      <c r="F65" s="120" t="s">
        <v>57</v>
      </c>
      <c r="G65" s="121" t="s">
        <v>51</v>
      </c>
      <c r="H65" s="120" t="s">
        <v>57</v>
      </c>
      <c r="I65" s="121" t="s">
        <v>51</v>
      </c>
      <c r="J65" s="122" t="s">
        <v>57</v>
      </c>
      <c r="K65" s="119" t="s">
        <v>51</v>
      </c>
      <c r="L65" s="120" t="s">
        <v>57</v>
      </c>
      <c r="M65" s="121" t="s">
        <v>51</v>
      </c>
      <c r="N65" s="120" t="s">
        <v>57</v>
      </c>
      <c r="O65" s="121" t="s">
        <v>51</v>
      </c>
      <c r="P65" s="122" t="s">
        <v>57</v>
      </c>
      <c r="Q65" s="123" t="s">
        <v>51</v>
      </c>
      <c r="R65" s="122" t="s">
        <v>57</v>
      </c>
    </row>
    <row r="66" spans="1:18" x14ac:dyDescent="0.25">
      <c r="A66" s="94"/>
      <c r="B66" s="64" t="s">
        <v>8</v>
      </c>
      <c r="C66" s="95">
        <v>0.22914899999999999</v>
      </c>
      <c r="D66" s="96">
        <v>1.1457450000000001E-2</v>
      </c>
      <c r="E66" s="97">
        <f>VLOOKUP($B66,RBC_Table,3,FALSE)</f>
        <v>0.13</v>
      </c>
      <c r="F66" s="98">
        <f>IF(OR(E66=0,E66=""),0,$C66*F$64/E66)</f>
        <v>1.7626846153846154E-4</v>
      </c>
      <c r="G66" s="99">
        <f t="shared" ref="G66:G90" si="42">VLOOKUP($B66,RBC_Table,5,FALSE)</f>
        <v>3.3</v>
      </c>
      <c r="H66" s="98">
        <f>IF(OR(G66=0,G66=""),0,$C66*H$64/G66)</f>
        <v>1.52766E-6</v>
      </c>
      <c r="I66" s="99">
        <f t="shared" ref="I66:I90" si="43">VLOOKUP($B66,RBC_Table,7,FALSE)</f>
        <v>1.5</v>
      </c>
      <c r="J66" s="100">
        <f>IF(OR(I66=0,I66=""),0,$C66*J$64/I66)</f>
        <v>7.0272360000000006E-5</v>
      </c>
      <c r="K66" s="97">
        <f t="shared" ref="K66:K90" si="44">VLOOKUP($B66,RBC_Table,4,FALSE)</f>
        <v>3</v>
      </c>
      <c r="L66" s="98">
        <f>IF(OR(K66=0,K66=""),0,$C66*L$64/K66)</f>
        <v>7.6382999999999994E-6</v>
      </c>
      <c r="M66" s="99">
        <f t="shared" ref="M66:M90" si="45">VLOOKUP($B66,RBC_Table,6,FALSE)</f>
        <v>13</v>
      </c>
      <c r="N66" s="98">
        <f>IF(OR(M66=0,M66=""),0,$C66*N$64/M66)</f>
        <v>3.8779061538461534E-7</v>
      </c>
      <c r="O66" s="99">
        <f t="shared" ref="O66:O90" si="46">VLOOKUP($B66,RBC_Table,8,FALSE)</f>
        <v>13</v>
      </c>
      <c r="P66" s="100">
        <f>IF(OR(O66=0,O66=""),0,$C66*P$64/O66)</f>
        <v>8.1083492307692313E-6</v>
      </c>
      <c r="Q66" s="97">
        <f t="shared" ref="Q66:Q90" si="47">VLOOKUP($B66,RBC_Table,9,FALSE)</f>
        <v>29</v>
      </c>
      <c r="R66" s="100">
        <f>IF(OR(Q66=0,Q66=""),0,$D66*R$64/Q66)</f>
        <v>5.5311827586206899E-4</v>
      </c>
    </row>
    <row r="67" spans="1:18" x14ac:dyDescent="0.25">
      <c r="A67" s="124"/>
      <c r="B67" s="64" t="s">
        <v>18</v>
      </c>
      <c r="C67" s="95">
        <v>0.26740199999999997</v>
      </c>
      <c r="D67" s="96">
        <v>1.3370099999999999E-2</v>
      </c>
      <c r="E67" s="97">
        <f t="shared" ref="E67:E90" si="48">VLOOKUP(B67,RBC_Table,3,FALSE)</f>
        <v>3.3000000000000002E-2</v>
      </c>
      <c r="F67" s="98">
        <f t="shared" ref="F67:F90" si="49">IF(OR(E67=0,E67=""),0,$C67*F$64/E67)</f>
        <v>8.1030909090909085E-4</v>
      </c>
      <c r="G67" s="99">
        <f t="shared" si="42"/>
        <v>0.86</v>
      </c>
      <c r="H67" s="98">
        <f t="shared" ref="H67:H90" si="50">IF(OR(G67=0,G67=""),0,$C67*H$64/G67)</f>
        <v>6.840516279069767E-6</v>
      </c>
      <c r="I67" s="99">
        <f t="shared" si="43"/>
        <v>0.4</v>
      </c>
      <c r="J67" s="100">
        <f t="shared" ref="J67:J90" si="51">IF(OR(I67=0,I67=""),0,$C67*J$64/I67)</f>
        <v>3.0751229999999996E-4</v>
      </c>
      <c r="K67" s="97">
        <f t="shared" si="44"/>
        <v>2</v>
      </c>
      <c r="L67" s="98">
        <f t="shared" ref="L67:L90" si="52">IF(OR(K67=0,K67=""),0,$C67*L$64/K67)</f>
        <v>1.3370099999999999E-5</v>
      </c>
      <c r="M67" s="99">
        <f t="shared" si="45"/>
        <v>8.8000000000000007</v>
      </c>
      <c r="N67" s="98">
        <f t="shared" ref="N67:N90" si="53">IF(OR(M67=0,M67=""),0,$C67*N$64/M67)</f>
        <v>6.6850499999999986E-7</v>
      </c>
      <c r="O67" s="99">
        <f t="shared" si="46"/>
        <v>8.8000000000000007</v>
      </c>
      <c r="P67" s="100">
        <f t="shared" ref="P67:P90" si="54">IF(OR(O67=0,O67=""),0,$C67*P$64/O67)</f>
        <v>1.3977831818181818E-5</v>
      </c>
      <c r="Q67" s="97">
        <f t="shared" si="47"/>
        <v>660</v>
      </c>
      <c r="R67" s="100">
        <f t="shared" ref="R67:R90" si="55">IF(OR(Q67=0,Q67=""),0,$D67*R$64/Q67)</f>
        <v>2.8360818181818177E-5</v>
      </c>
    </row>
    <row r="68" spans="1:18" x14ac:dyDescent="0.25">
      <c r="A68" s="124"/>
      <c r="B68" s="64" t="s">
        <v>20</v>
      </c>
      <c r="C68" s="95">
        <v>1.8450000000000001E-3</v>
      </c>
      <c r="D68" s="96">
        <v>9.2250000000000006E-5</v>
      </c>
      <c r="E68" s="97">
        <f t="shared" si="48"/>
        <v>5.5999999999999995E-4</v>
      </c>
      <c r="F68" s="98">
        <f t="shared" si="49"/>
        <v>3.294642857142858E-4</v>
      </c>
      <c r="G68" s="99">
        <f t="shared" si="42"/>
        <v>1.4E-2</v>
      </c>
      <c r="H68" s="98">
        <f t="shared" si="50"/>
        <v>2.8992857142857144E-6</v>
      </c>
      <c r="I68" s="99">
        <f t="shared" si="43"/>
        <v>6.7000000000000002E-3</v>
      </c>
      <c r="J68" s="100">
        <f t="shared" si="51"/>
        <v>1.2667164179104478E-4</v>
      </c>
      <c r="K68" s="97">
        <f t="shared" si="44"/>
        <v>5.0000000000000001E-3</v>
      </c>
      <c r="L68" s="98">
        <f t="shared" si="52"/>
        <v>3.6900000000000002E-5</v>
      </c>
      <c r="M68" s="99">
        <f t="shared" si="45"/>
        <v>3.6999999999999998E-2</v>
      </c>
      <c r="N68" s="98">
        <f t="shared" si="53"/>
        <v>1.0970270270270271E-6</v>
      </c>
      <c r="O68" s="99">
        <f t="shared" si="46"/>
        <v>3.6999999999999998E-2</v>
      </c>
      <c r="P68" s="100">
        <f t="shared" si="54"/>
        <v>2.2937837837837839E-5</v>
      </c>
      <c r="Q68" s="97">
        <f t="shared" si="47"/>
        <v>0.03</v>
      </c>
      <c r="R68" s="100">
        <f t="shared" si="55"/>
        <v>4.3049999999999998E-3</v>
      </c>
    </row>
    <row r="69" spans="1:18" x14ac:dyDescent="0.25">
      <c r="A69" s="124"/>
      <c r="B69" s="64" t="s">
        <v>6</v>
      </c>
      <c r="C69" s="95">
        <v>2.123103</v>
      </c>
      <c r="D69" s="96">
        <v>0.10615514999999999</v>
      </c>
      <c r="E69" s="97">
        <f t="shared" si="48"/>
        <v>0.17</v>
      </c>
      <c r="F69" s="98">
        <f t="shared" si="49"/>
        <v>1.2488841176470588E-3</v>
      </c>
      <c r="G69" s="99">
        <f t="shared" si="42"/>
        <v>4.3</v>
      </c>
      <c r="H69" s="98">
        <f t="shared" si="50"/>
        <v>1.0862387441860464E-5</v>
      </c>
      <c r="I69" s="99">
        <f t="shared" si="43"/>
        <v>2</v>
      </c>
      <c r="J69" s="100">
        <f t="shared" si="51"/>
        <v>4.8831369000000005E-4</v>
      </c>
      <c r="K69" s="97">
        <f t="shared" si="44"/>
        <v>9</v>
      </c>
      <c r="L69" s="98">
        <f t="shared" si="52"/>
        <v>2.3590033333333333E-5</v>
      </c>
      <c r="M69" s="99">
        <f t="shared" si="45"/>
        <v>40</v>
      </c>
      <c r="N69" s="98">
        <f t="shared" si="53"/>
        <v>1.1677066499999998E-6</v>
      </c>
      <c r="O69" s="99">
        <f t="shared" si="46"/>
        <v>40</v>
      </c>
      <c r="P69" s="100">
        <f t="shared" si="54"/>
        <v>2.4415684500000002E-5</v>
      </c>
      <c r="Q69" s="97">
        <f t="shared" si="47"/>
        <v>49</v>
      </c>
      <c r="R69" s="100">
        <f t="shared" si="55"/>
        <v>3.0330042857142853E-3</v>
      </c>
    </row>
    <row r="70" spans="1:18" x14ac:dyDescent="0.25">
      <c r="A70" s="124"/>
      <c r="B70" s="64" t="s">
        <v>47</v>
      </c>
      <c r="C70" s="95">
        <v>1.2300000000000001E-4</v>
      </c>
      <c r="D70" s="96">
        <v>6.1500000000000004E-6</v>
      </c>
      <c r="E70" s="97">
        <f t="shared" si="48"/>
        <v>3.1000000000000001E-5</v>
      </c>
      <c r="F70" s="98">
        <f t="shared" si="49"/>
        <v>3.9677419354838714E-4</v>
      </c>
      <c r="G70" s="99">
        <f t="shared" si="42"/>
        <v>5.1999999999999995E-4</v>
      </c>
      <c r="H70" s="98">
        <f t="shared" si="50"/>
        <v>5.2038461538461546E-6</v>
      </c>
      <c r="I70" s="99">
        <f t="shared" si="43"/>
        <v>1E-3</v>
      </c>
      <c r="J70" s="100">
        <f t="shared" si="51"/>
        <v>5.6580000000000004E-5</v>
      </c>
      <c r="K70" s="97">
        <f t="shared" si="44"/>
        <v>8.3000000000000004E-2</v>
      </c>
      <c r="L70" s="98">
        <f t="shared" si="52"/>
        <v>1.4819277108433735E-7</v>
      </c>
      <c r="M70" s="99">
        <f t="shared" si="45"/>
        <v>0.88</v>
      </c>
      <c r="N70" s="98">
        <f t="shared" si="53"/>
        <v>3.0749999999999998E-9</v>
      </c>
      <c r="O70" s="99">
        <f t="shared" si="46"/>
        <v>0.88</v>
      </c>
      <c r="P70" s="100">
        <f t="shared" si="54"/>
        <v>6.4295454545454556E-8</v>
      </c>
      <c r="Q70" s="97">
        <f t="shared" si="47"/>
        <v>0.3</v>
      </c>
      <c r="R70" s="100">
        <f t="shared" si="55"/>
        <v>2.8700000000000003E-5</v>
      </c>
    </row>
    <row r="71" spans="1:18" x14ac:dyDescent="0.25">
      <c r="A71" s="124"/>
      <c r="B71" s="64" t="s">
        <v>23</v>
      </c>
      <c r="C71" s="95">
        <v>1.9680000000000001E-3</v>
      </c>
      <c r="D71" s="96">
        <v>9.8400000000000007E-5</v>
      </c>
      <c r="E71" s="97">
        <f t="shared" si="48"/>
        <v>2.3975065931431311E-5</v>
      </c>
      <c r="F71" s="98">
        <f t="shared" si="49"/>
        <v>8.2085280000000014E-3</v>
      </c>
      <c r="G71" s="99">
        <f t="shared" si="42"/>
        <v>1.2999999999999999E-3</v>
      </c>
      <c r="H71" s="98">
        <f t="shared" si="50"/>
        <v>3.3304615384615388E-5</v>
      </c>
      <c r="I71" s="99">
        <f t="shared" si="43"/>
        <v>6.2E-4</v>
      </c>
      <c r="J71" s="100">
        <f t="shared" si="51"/>
        <v>1.4601290322580646E-3</v>
      </c>
      <c r="K71" s="97">
        <f t="shared" si="44"/>
        <v>1.7000000000000001E-4</v>
      </c>
      <c r="L71" s="98">
        <f t="shared" si="52"/>
        <v>1.1576470588235293E-3</v>
      </c>
      <c r="M71" s="99">
        <f t="shared" si="45"/>
        <v>2.3999999999999998E-3</v>
      </c>
      <c r="N71" s="98">
        <f t="shared" si="53"/>
        <v>1.804E-5</v>
      </c>
      <c r="O71" s="99">
        <f t="shared" si="46"/>
        <v>2.3999999999999998E-3</v>
      </c>
      <c r="P71" s="100">
        <f t="shared" si="54"/>
        <v>3.7720000000000006E-4</v>
      </c>
      <c r="Q71" s="97">
        <f t="shared" si="47"/>
        <v>0.2</v>
      </c>
      <c r="R71" s="100">
        <f t="shared" si="55"/>
        <v>6.8880000000000005E-4</v>
      </c>
    </row>
    <row r="72" spans="1:18" x14ac:dyDescent="0.25">
      <c r="A72" s="124"/>
      <c r="B72" s="64" t="s">
        <v>25</v>
      </c>
      <c r="C72" s="95">
        <v>1.0208999999999999E-2</v>
      </c>
      <c r="D72" s="96">
        <v>5.1044999999999997E-4</v>
      </c>
      <c r="E72" s="97" t="str">
        <f t="shared" si="48"/>
        <v/>
      </c>
      <c r="F72" s="98">
        <f t="shared" si="49"/>
        <v>0</v>
      </c>
      <c r="G72" s="99" t="str">
        <f t="shared" si="42"/>
        <v/>
      </c>
      <c r="H72" s="98">
        <f t="shared" si="50"/>
        <v>0</v>
      </c>
      <c r="I72" s="99" t="str">
        <f t="shared" si="43"/>
        <v/>
      </c>
      <c r="J72" s="100">
        <f t="shared" si="51"/>
        <v>0</v>
      </c>
      <c r="K72" s="97">
        <f t="shared" si="44"/>
        <v>0.15</v>
      </c>
      <c r="L72" s="98">
        <f t="shared" si="52"/>
        <v>6.8060000000000006E-6</v>
      </c>
      <c r="M72" s="99">
        <f t="shared" si="45"/>
        <v>0.66</v>
      </c>
      <c r="N72" s="98">
        <f t="shared" si="53"/>
        <v>3.4029999999999994E-7</v>
      </c>
      <c r="O72" s="99">
        <f t="shared" si="46"/>
        <v>0.66</v>
      </c>
      <c r="P72" s="100">
        <f t="shared" si="54"/>
        <v>7.1153636363636358E-6</v>
      </c>
      <c r="Q72" s="97">
        <f t="shared" si="47"/>
        <v>0.15</v>
      </c>
      <c r="R72" s="100">
        <f t="shared" si="55"/>
        <v>4.7641999999999997E-3</v>
      </c>
    </row>
    <row r="73" spans="1:18" x14ac:dyDescent="0.25">
      <c r="A73" s="124"/>
      <c r="B73" s="64" t="s">
        <v>48</v>
      </c>
      <c r="C73" s="95">
        <v>4.797E-3</v>
      </c>
      <c r="D73" s="96">
        <v>2.3985E-4</v>
      </c>
      <c r="E73" s="97">
        <f t="shared" si="48"/>
        <v>3.8E-3</v>
      </c>
      <c r="F73" s="98">
        <f t="shared" si="49"/>
        <v>1.2623684210526318E-4</v>
      </c>
      <c r="G73" s="99">
        <f t="shared" si="42"/>
        <v>0.1</v>
      </c>
      <c r="H73" s="98">
        <f t="shared" si="50"/>
        <v>1.0553399999999999E-6</v>
      </c>
      <c r="I73" s="99">
        <f t="shared" si="43"/>
        <v>4.5999999999999999E-2</v>
      </c>
      <c r="J73" s="100">
        <f t="shared" si="51"/>
        <v>4.7969999999999996E-5</v>
      </c>
      <c r="K73" s="97">
        <f t="shared" si="44"/>
        <v>1.4E-2</v>
      </c>
      <c r="L73" s="98">
        <f t="shared" si="52"/>
        <v>3.4264285714285716E-5</v>
      </c>
      <c r="M73" s="99">
        <f t="shared" si="45"/>
        <v>6.2E-2</v>
      </c>
      <c r="N73" s="98">
        <f t="shared" si="53"/>
        <v>1.7021612903225806E-6</v>
      </c>
      <c r="O73" s="99">
        <f t="shared" si="46"/>
        <v>6.2E-2</v>
      </c>
      <c r="P73" s="100">
        <f t="shared" si="54"/>
        <v>3.5590645161290321E-5</v>
      </c>
      <c r="Q73" s="97">
        <f t="shared" si="47"/>
        <v>0.2</v>
      </c>
      <c r="R73" s="100">
        <f t="shared" si="55"/>
        <v>1.6789499999999998E-3</v>
      </c>
    </row>
    <row r="74" spans="1:18" x14ac:dyDescent="0.25">
      <c r="A74" s="124"/>
      <c r="B74" s="64" t="s">
        <v>12</v>
      </c>
      <c r="C74" s="95">
        <v>2.4230999999999996E-2</v>
      </c>
      <c r="D74" s="96">
        <v>1.2115499999999998E-3</v>
      </c>
      <c r="E74" s="97">
        <f t="shared" si="48"/>
        <v>2.9000000000000001E-2</v>
      </c>
      <c r="F74" s="98">
        <f t="shared" si="49"/>
        <v>8.355517241379309E-5</v>
      </c>
      <c r="G74" s="99">
        <f t="shared" si="42"/>
        <v>0.76</v>
      </c>
      <c r="H74" s="98">
        <f t="shared" si="50"/>
        <v>7.0142368421052613E-7</v>
      </c>
      <c r="I74" s="99">
        <f t="shared" si="43"/>
        <v>0.35</v>
      </c>
      <c r="J74" s="100">
        <f t="shared" si="51"/>
        <v>3.1846457142857138E-5</v>
      </c>
      <c r="K74" s="97">
        <f t="shared" si="44"/>
        <v>3.7</v>
      </c>
      <c r="L74" s="98">
        <f t="shared" si="52"/>
        <v>6.548918918918918E-7</v>
      </c>
      <c r="M74" s="99">
        <f t="shared" si="45"/>
        <v>16</v>
      </c>
      <c r="N74" s="98">
        <f t="shared" si="53"/>
        <v>3.3317624999999991E-8</v>
      </c>
      <c r="O74" s="99">
        <f t="shared" si="46"/>
        <v>16</v>
      </c>
      <c r="P74" s="100">
        <f t="shared" si="54"/>
        <v>6.9664124999999985E-7</v>
      </c>
      <c r="Q74" s="97">
        <f t="shared" si="47"/>
        <v>200</v>
      </c>
      <c r="R74" s="100">
        <f t="shared" si="55"/>
        <v>8.4808499999999986E-6</v>
      </c>
    </row>
    <row r="75" spans="1:18" x14ac:dyDescent="0.25">
      <c r="A75" s="124"/>
      <c r="B75" s="64" t="s">
        <v>50</v>
      </c>
      <c r="C75" s="95">
        <v>4.452600000000001E-2</v>
      </c>
      <c r="D75" s="96">
        <v>2.2263000000000005E-3</v>
      </c>
      <c r="E75" s="97">
        <f t="shared" si="48"/>
        <v>4.2625745950554133E-5</v>
      </c>
      <c r="F75" s="98">
        <f t="shared" si="49"/>
        <v>0.10445799600000003</v>
      </c>
      <c r="G75" s="99">
        <f t="shared" si="42"/>
        <v>1.6000000000000001E-3</v>
      </c>
      <c r="H75" s="98">
        <f t="shared" si="50"/>
        <v>6.1223250000000005E-4</v>
      </c>
      <c r="I75" s="99">
        <f t="shared" si="43"/>
        <v>3.0000000000000001E-3</v>
      </c>
      <c r="J75" s="100">
        <f t="shared" si="51"/>
        <v>6.8273200000000013E-3</v>
      </c>
      <c r="K75" s="97" t="str">
        <f t="shared" si="44"/>
        <v/>
      </c>
      <c r="L75" s="98">
        <f t="shared" si="52"/>
        <v>0</v>
      </c>
      <c r="M75" s="99" t="str">
        <f t="shared" si="45"/>
        <v/>
      </c>
      <c r="N75" s="98">
        <f t="shared" si="53"/>
        <v>0</v>
      </c>
      <c r="O75" s="99" t="str">
        <f t="shared" si="46"/>
        <v/>
      </c>
      <c r="P75" s="100">
        <f t="shared" si="54"/>
        <v>0</v>
      </c>
      <c r="Q75" s="97" t="str">
        <f t="shared" si="47"/>
        <v/>
      </c>
      <c r="R75" s="100">
        <f t="shared" si="55"/>
        <v>0</v>
      </c>
    </row>
    <row r="76" spans="1:18" x14ac:dyDescent="0.25">
      <c r="A76" s="124"/>
      <c r="B76" s="64" t="s">
        <v>451</v>
      </c>
      <c r="C76" s="95">
        <v>4.3316553299999991E-5</v>
      </c>
      <c r="D76" s="96">
        <v>2.1658276649999995E-6</v>
      </c>
      <c r="E76" s="97"/>
      <c r="F76" s="98">
        <f t="shared" ref="F76" si="56">IF(OR(E76=0,E76=""),0,$C76*F$64/E76)</f>
        <v>0</v>
      </c>
      <c r="G76" s="99"/>
      <c r="H76" s="98">
        <f t="shared" ref="H76" si="57">IF(OR(G76=0,G76=""),0,$C76*H$64/G76)</f>
        <v>0</v>
      </c>
      <c r="I76" s="99"/>
      <c r="J76" s="100">
        <f t="shared" ref="J76" si="58">IF(OR(I76=0,I76=""),0,$C76*J$64/I76)</f>
        <v>0</v>
      </c>
      <c r="K76" s="97">
        <f t="shared" si="44"/>
        <v>2E-3</v>
      </c>
      <c r="L76" s="98">
        <f t="shared" ref="L76" si="59">IF(OR(K76=0,K76=""),0,$C76*L$64/K76)</f>
        <v>2.1658276649999995E-6</v>
      </c>
      <c r="M76" s="99">
        <f t="shared" si="45"/>
        <v>8.8000000000000005E-3</v>
      </c>
      <c r="N76" s="98">
        <f t="shared" ref="N76" si="60">IF(OR(M76=0,M76=""),0,$C76*N$64/M76)</f>
        <v>1.0829138324999997E-7</v>
      </c>
      <c r="O76" s="99">
        <f t="shared" si="46"/>
        <v>8.8000000000000005E-3</v>
      </c>
      <c r="P76" s="100">
        <f t="shared" ref="P76" si="61">IF(OR(O76=0,O76=""),0,$C76*P$64/O76)</f>
        <v>2.2642743770454541E-6</v>
      </c>
      <c r="Q76" s="97">
        <f t="shared" si="47"/>
        <v>2E-3</v>
      </c>
      <c r="R76" s="100">
        <f t="shared" ref="R76" si="62">IF(OR(Q76=0,Q76=""),0,$D76*R$64/Q76)</f>
        <v>1.5160793654999994E-3</v>
      </c>
    </row>
    <row r="77" spans="1:18" x14ac:dyDescent="0.25">
      <c r="A77" s="124"/>
      <c r="B77" s="64" t="s">
        <v>9</v>
      </c>
      <c r="C77" s="95">
        <v>0.96345900000000007</v>
      </c>
      <c r="D77" s="96">
        <v>4.8172949999999999E-2</v>
      </c>
      <c r="E77" s="97">
        <f t="shared" si="48"/>
        <v>0.45</v>
      </c>
      <c r="F77" s="98">
        <f t="shared" si="49"/>
        <v>2.14102E-4</v>
      </c>
      <c r="G77" s="99">
        <f t="shared" si="42"/>
        <v>12</v>
      </c>
      <c r="H77" s="98">
        <f t="shared" si="50"/>
        <v>1.7663414999999999E-6</v>
      </c>
      <c r="I77" s="99">
        <f t="shared" si="43"/>
        <v>5.5</v>
      </c>
      <c r="J77" s="100">
        <f t="shared" si="51"/>
        <v>8.0580207272727279E-5</v>
      </c>
      <c r="K77" s="97">
        <f t="shared" si="44"/>
        <v>140</v>
      </c>
      <c r="L77" s="98">
        <f t="shared" si="52"/>
        <v>6.8818500000000004E-7</v>
      </c>
      <c r="M77" s="99">
        <f t="shared" si="45"/>
        <v>620</v>
      </c>
      <c r="N77" s="98">
        <f t="shared" si="53"/>
        <v>3.4187254838709679E-8</v>
      </c>
      <c r="O77" s="99">
        <f t="shared" si="46"/>
        <v>620</v>
      </c>
      <c r="P77" s="100">
        <f t="shared" si="54"/>
        <v>7.1482441935483881E-7</v>
      </c>
      <c r="Q77" s="97">
        <f t="shared" si="47"/>
        <v>470</v>
      </c>
      <c r="R77" s="100">
        <f t="shared" si="55"/>
        <v>1.4349389361702124E-4</v>
      </c>
    </row>
    <row r="78" spans="1:18" x14ac:dyDescent="0.25">
      <c r="A78" s="124"/>
      <c r="B78" s="64" t="s">
        <v>10</v>
      </c>
      <c r="C78" s="95">
        <v>4.1696999999999998E-2</v>
      </c>
      <c r="D78" s="96">
        <v>2.0848499999999996E-3</v>
      </c>
      <c r="E78" s="97">
        <f t="shared" si="48"/>
        <v>0</v>
      </c>
      <c r="F78" s="98">
        <f t="shared" si="49"/>
        <v>0</v>
      </c>
      <c r="G78" s="99">
        <f t="shared" si="42"/>
        <v>0</v>
      </c>
      <c r="H78" s="98">
        <f t="shared" si="50"/>
        <v>0</v>
      </c>
      <c r="I78" s="99">
        <f t="shared" si="43"/>
        <v>0</v>
      </c>
      <c r="J78" s="100">
        <f t="shared" si="51"/>
        <v>0</v>
      </c>
      <c r="K78" s="97">
        <f t="shared" si="44"/>
        <v>0.35</v>
      </c>
      <c r="L78" s="98">
        <f t="shared" si="52"/>
        <v>1.1913428571428572E-5</v>
      </c>
      <c r="M78" s="99">
        <f t="shared" si="45"/>
        <v>1.5</v>
      </c>
      <c r="N78" s="98">
        <f t="shared" si="53"/>
        <v>6.1155599999999995E-7</v>
      </c>
      <c r="O78" s="99">
        <f t="shared" si="46"/>
        <v>1.5</v>
      </c>
      <c r="P78" s="100">
        <f t="shared" si="54"/>
        <v>1.2787079999999999E-5</v>
      </c>
      <c r="Q78" s="97">
        <f t="shared" si="47"/>
        <v>6.9</v>
      </c>
      <c r="R78" s="100">
        <f t="shared" si="55"/>
        <v>4.2301304347826073E-4</v>
      </c>
    </row>
    <row r="79" spans="1:18" x14ac:dyDescent="0.25">
      <c r="A79" s="124"/>
      <c r="B79" s="64" t="s">
        <v>46</v>
      </c>
      <c r="C79" s="95">
        <v>3.5669999999999997</v>
      </c>
      <c r="D79" s="96">
        <v>0.17834999999999998</v>
      </c>
      <c r="E79" s="97">
        <f t="shared" si="48"/>
        <v>0</v>
      </c>
      <c r="F79" s="98">
        <f t="shared" si="49"/>
        <v>0</v>
      </c>
      <c r="G79" s="99">
        <f t="shared" si="42"/>
        <v>0</v>
      </c>
      <c r="H79" s="98">
        <f t="shared" si="50"/>
        <v>0</v>
      </c>
      <c r="I79" s="99">
        <f t="shared" si="43"/>
        <v>0</v>
      </c>
      <c r="J79" s="100">
        <f t="shared" si="51"/>
        <v>0</v>
      </c>
      <c r="K79" s="97">
        <f t="shared" si="44"/>
        <v>500</v>
      </c>
      <c r="L79" s="98">
        <f t="shared" si="52"/>
        <v>7.1340000000000002E-7</v>
      </c>
      <c r="M79" s="99">
        <f t="shared" si="45"/>
        <v>2200</v>
      </c>
      <c r="N79" s="98">
        <f t="shared" si="53"/>
        <v>3.5669999999999994E-8</v>
      </c>
      <c r="O79" s="99">
        <f t="shared" si="46"/>
        <v>2200</v>
      </c>
      <c r="P79" s="100">
        <f t="shared" si="54"/>
        <v>7.4582727272727271E-7</v>
      </c>
      <c r="Q79" s="97">
        <f t="shared" si="47"/>
        <v>1200</v>
      </c>
      <c r="R79" s="100">
        <f t="shared" si="55"/>
        <v>2.0807499999999998E-4</v>
      </c>
    </row>
    <row r="80" spans="1:18" x14ac:dyDescent="0.25">
      <c r="A80" s="124"/>
      <c r="B80" s="64" t="s">
        <v>32</v>
      </c>
      <c r="C80" s="95">
        <v>5.0430000000000006E-3</v>
      </c>
      <c r="D80" s="96">
        <v>2.5215000000000003E-4</v>
      </c>
      <c r="E80" s="97" t="str">
        <f t="shared" si="48"/>
        <v/>
      </c>
      <c r="F80" s="98">
        <f t="shared" si="49"/>
        <v>0</v>
      </c>
      <c r="G80" s="99" t="str">
        <f t="shared" si="42"/>
        <v/>
      </c>
      <c r="H80" s="98">
        <f t="shared" si="50"/>
        <v>0</v>
      </c>
      <c r="I80" s="99" t="str">
        <f t="shared" si="43"/>
        <v/>
      </c>
      <c r="J80" s="100">
        <f t="shared" si="51"/>
        <v>0</v>
      </c>
      <c r="K80" s="97" t="str">
        <f t="shared" si="44"/>
        <v/>
      </c>
      <c r="L80" s="98">
        <f t="shared" si="52"/>
        <v>0</v>
      </c>
      <c r="M80" s="99" t="str">
        <f t="shared" si="45"/>
        <v/>
      </c>
      <c r="N80" s="98">
        <f t="shared" si="53"/>
        <v>0</v>
      </c>
      <c r="O80" s="99" t="str">
        <f t="shared" si="46"/>
        <v/>
      </c>
      <c r="P80" s="100">
        <f t="shared" si="54"/>
        <v>0</v>
      </c>
      <c r="Q80" s="97">
        <f t="shared" si="47"/>
        <v>100</v>
      </c>
      <c r="R80" s="100">
        <f t="shared" si="55"/>
        <v>3.5301000000000003E-6</v>
      </c>
    </row>
    <row r="81" spans="1:19" x14ac:dyDescent="0.25">
      <c r="A81" s="124"/>
      <c r="B81" s="64" t="s">
        <v>13</v>
      </c>
      <c r="C81" s="95">
        <v>1.3407000000000001E-2</v>
      </c>
      <c r="D81" s="96">
        <v>6.7035E-4</v>
      </c>
      <c r="E81" s="97">
        <f t="shared" si="48"/>
        <v>0.4</v>
      </c>
      <c r="F81" s="98">
        <f t="shared" si="49"/>
        <v>3.3517500000000001E-6</v>
      </c>
      <c r="G81" s="99">
        <f t="shared" si="42"/>
        <v>10</v>
      </c>
      <c r="H81" s="98">
        <f t="shared" si="50"/>
        <v>2.9495399999999999E-8</v>
      </c>
      <c r="I81" s="99">
        <f t="shared" si="43"/>
        <v>4.8</v>
      </c>
      <c r="J81" s="100">
        <f t="shared" si="51"/>
        <v>1.2848375000000003E-6</v>
      </c>
      <c r="K81" s="97">
        <f t="shared" si="44"/>
        <v>260</v>
      </c>
      <c r="L81" s="98">
        <f t="shared" si="52"/>
        <v>5.1565384615384619E-9</v>
      </c>
      <c r="M81" s="99">
        <f t="shared" si="45"/>
        <v>1100</v>
      </c>
      <c r="N81" s="98">
        <f t="shared" si="53"/>
        <v>2.6813999999999997E-10</v>
      </c>
      <c r="O81" s="99">
        <f t="shared" si="46"/>
        <v>1100</v>
      </c>
      <c r="P81" s="100">
        <f t="shared" si="54"/>
        <v>5.6065636363636365E-9</v>
      </c>
      <c r="Q81" s="97">
        <f t="shared" si="47"/>
        <v>22000</v>
      </c>
      <c r="R81" s="100">
        <f t="shared" si="55"/>
        <v>4.2658636363636361E-8</v>
      </c>
    </row>
    <row r="82" spans="1:19" x14ac:dyDescent="0.25">
      <c r="A82" s="124"/>
      <c r="B82" s="64" t="s">
        <v>14</v>
      </c>
      <c r="C82" s="95">
        <v>3.3086999999999998E-2</v>
      </c>
      <c r="D82" s="96">
        <v>1.65435E-3</v>
      </c>
      <c r="E82" s="97" t="str">
        <f t="shared" si="48"/>
        <v/>
      </c>
      <c r="F82" s="98">
        <f t="shared" si="49"/>
        <v>0</v>
      </c>
      <c r="G82" s="99" t="str">
        <f t="shared" si="42"/>
        <v/>
      </c>
      <c r="H82" s="98">
        <f t="shared" si="50"/>
        <v>0</v>
      </c>
      <c r="I82" s="99" t="str">
        <f t="shared" si="43"/>
        <v/>
      </c>
      <c r="J82" s="100">
        <f t="shared" si="51"/>
        <v>0</v>
      </c>
      <c r="K82" s="97">
        <f t="shared" si="44"/>
        <v>700</v>
      </c>
      <c r="L82" s="98">
        <f t="shared" si="52"/>
        <v>4.7267142857142862E-9</v>
      </c>
      <c r="M82" s="99">
        <f t="shared" si="45"/>
        <v>3100</v>
      </c>
      <c r="N82" s="98">
        <f t="shared" si="53"/>
        <v>2.3481096774193545E-10</v>
      </c>
      <c r="O82" s="99">
        <f t="shared" si="46"/>
        <v>3100</v>
      </c>
      <c r="P82" s="100">
        <f t="shared" si="54"/>
        <v>4.9096838709677422E-9</v>
      </c>
      <c r="Q82" s="97" t="str">
        <f t="shared" si="47"/>
        <v/>
      </c>
      <c r="R82" s="100">
        <f t="shared" si="55"/>
        <v>0</v>
      </c>
    </row>
    <row r="83" spans="1:19" x14ac:dyDescent="0.25">
      <c r="A83" s="124"/>
      <c r="B83" s="64" t="s">
        <v>36</v>
      </c>
      <c r="C83" s="95">
        <v>0.22914899999999999</v>
      </c>
      <c r="D83" s="96">
        <v>1.1457450000000001E-2</v>
      </c>
      <c r="E83" s="97" t="str">
        <f t="shared" si="48"/>
        <v/>
      </c>
      <c r="F83" s="98">
        <f t="shared" si="49"/>
        <v>0</v>
      </c>
      <c r="G83" s="99" t="str">
        <f t="shared" si="42"/>
        <v/>
      </c>
      <c r="H83" s="98">
        <f t="shared" si="50"/>
        <v>0</v>
      </c>
      <c r="I83" s="99" t="str">
        <f t="shared" si="43"/>
        <v/>
      </c>
      <c r="J83" s="100">
        <f t="shared" si="51"/>
        <v>0</v>
      </c>
      <c r="K83" s="97">
        <f t="shared" si="44"/>
        <v>20</v>
      </c>
      <c r="L83" s="98">
        <f t="shared" si="52"/>
        <v>1.1457450000000001E-6</v>
      </c>
      <c r="M83" s="99">
        <f t="shared" si="45"/>
        <v>88</v>
      </c>
      <c r="N83" s="98">
        <f t="shared" si="53"/>
        <v>5.7287249999999989E-8</v>
      </c>
      <c r="O83" s="99">
        <f t="shared" si="46"/>
        <v>88</v>
      </c>
      <c r="P83" s="100">
        <f t="shared" si="54"/>
        <v>1.1978243181818183E-6</v>
      </c>
      <c r="Q83" s="97">
        <f t="shared" si="47"/>
        <v>2100</v>
      </c>
      <c r="R83" s="100">
        <f t="shared" si="55"/>
        <v>7.6383000000000011E-6</v>
      </c>
    </row>
    <row r="84" spans="1:19" x14ac:dyDescent="0.25">
      <c r="A84" s="124"/>
      <c r="B84" s="64" t="s">
        <v>38</v>
      </c>
      <c r="C84" s="95">
        <v>3.813E-3</v>
      </c>
      <c r="D84" s="96">
        <v>1.9065E-4</v>
      </c>
      <c r="E84" s="97" t="str">
        <f t="shared" si="48"/>
        <v/>
      </c>
      <c r="F84" s="98">
        <f t="shared" si="49"/>
        <v>0</v>
      </c>
      <c r="G84" s="99" t="str">
        <f t="shared" si="42"/>
        <v/>
      </c>
      <c r="H84" s="98">
        <f t="shared" si="50"/>
        <v>0</v>
      </c>
      <c r="I84" s="99" t="str">
        <f t="shared" si="43"/>
        <v/>
      </c>
      <c r="J84" s="100">
        <f t="shared" si="51"/>
        <v>0</v>
      </c>
      <c r="K84" s="97">
        <f t="shared" si="44"/>
        <v>0.09</v>
      </c>
      <c r="L84" s="98">
        <f t="shared" si="52"/>
        <v>4.236666666666667E-6</v>
      </c>
      <c r="M84" s="99">
        <f t="shared" si="45"/>
        <v>0.4</v>
      </c>
      <c r="N84" s="98">
        <f t="shared" si="53"/>
        <v>2.09715E-7</v>
      </c>
      <c r="O84" s="99">
        <f t="shared" si="46"/>
        <v>0.4</v>
      </c>
      <c r="P84" s="100">
        <f t="shared" si="54"/>
        <v>4.3849500000000003E-6</v>
      </c>
      <c r="Q84" s="97">
        <f t="shared" si="47"/>
        <v>0.3</v>
      </c>
      <c r="R84" s="100">
        <f t="shared" si="55"/>
        <v>8.897E-4</v>
      </c>
    </row>
    <row r="85" spans="1:19" x14ac:dyDescent="0.25">
      <c r="A85" s="124"/>
      <c r="B85" s="64" t="s">
        <v>40</v>
      </c>
      <c r="C85" s="95">
        <v>2.4599999999999999E-3</v>
      </c>
      <c r="D85" s="96">
        <v>1.2299999999999998E-4</v>
      </c>
      <c r="E85" s="97" t="str">
        <f t="shared" si="48"/>
        <v/>
      </c>
      <c r="F85" s="98">
        <f t="shared" si="49"/>
        <v>0</v>
      </c>
      <c r="G85" s="99" t="str">
        <f t="shared" si="42"/>
        <v/>
      </c>
      <c r="H85" s="98">
        <f t="shared" si="50"/>
        <v>0</v>
      </c>
      <c r="I85" s="99" t="str">
        <f t="shared" si="43"/>
        <v/>
      </c>
      <c r="J85" s="100">
        <f t="shared" si="51"/>
        <v>0</v>
      </c>
      <c r="K85" s="97">
        <f t="shared" si="44"/>
        <v>7.6999999999999999E-2</v>
      </c>
      <c r="L85" s="98">
        <f t="shared" si="52"/>
        <v>3.1948051948051949E-6</v>
      </c>
      <c r="M85" s="99">
        <f t="shared" si="45"/>
        <v>0.63</v>
      </c>
      <c r="N85" s="98">
        <f t="shared" si="53"/>
        <v>8.5904761904761903E-8</v>
      </c>
      <c r="O85" s="99">
        <f t="shared" si="46"/>
        <v>0.63</v>
      </c>
      <c r="P85" s="100">
        <f t="shared" si="54"/>
        <v>1.7961904761904763E-6</v>
      </c>
      <c r="Q85" s="97">
        <f t="shared" si="47"/>
        <v>0.6</v>
      </c>
      <c r="R85" s="100">
        <f t="shared" si="55"/>
        <v>2.8699999999999993E-4</v>
      </c>
    </row>
    <row r="86" spans="1:19" x14ac:dyDescent="0.25">
      <c r="A86" s="124"/>
      <c r="B86" s="64" t="s">
        <v>42</v>
      </c>
      <c r="C86" s="95">
        <v>2.7060000000000001E-3</v>
      </c>
      <c r="D86" s="96">
        <v>1.3530000000000001E-4</v>
      </c>
      <c r="E86" s="97" t="str">
        <f t="shared" si="48"/>
        <v/>
      </c>
      <c r="F86" s="98">
        <f t="shared" si="49"/>
        <v>0</v>
      </c>
      <c r="G86" s="99" t="str">
        <f t="shared" si="42"/>
        <v/>
      </c>
      <c r="H86" s="98">
        <f t="shared" si="50"/>
        <v>0</v>
      </c>
      <c r="I86" s="99" t="str">
        <f t="shared" si="43"/>
        <v/>
      </c>
      <c r="J86" s="100">
        <f t="shared" si="51"/>
        <v>0</v>
      </c>
      <c r="K86" s="97" t="str">
        <f t="shared" si="44"/>
        <v/>
      </c>
      <c r="L86" s="98">
        <f t="shared" si="52"/>
        <v>0</v>
      </c>
      <c r="M86" s="99" t="str">
        <f t="shared" si="45"/>
        <v/>
      </c>
      <c r="N86" s="98">
        <f t="shared" si="53"/>
        <v>0</v>
      </c>
      <c r="O86" s="99" t="str">
        <f t="shared" si="46"/>
        <v/>
      </c>
      <c r="P86" s="100">
        <f t="shared" si="54"/>
        <v>0</v>
      </c>
      <c r="Q86" s="97">
        <f t="shared" si="47"/>
        <v>2</v>
      </c>
      <c r="R86" s="100">
        <f t="shared" si="55"/>
        <v>9.4710000000000006E-5</v>
      </c>
    </row>
    <row r="87" spans="1:19" x14ac:dyDescent="0.25">
      <c r="A87" s="124"/>
      <c r="B87" s="64" t="s">
        <v>1</v>
      </c>
      <c r="C87" s="95">
        <v>0.12964199999999998</v>
      </c>
      <c r="D87" s="96">
        <v>6.4820999999999993E-3</v>
      </c>
      <c r="E87" s="97" t="str">
        <f t="shared" si="48"/>
        <v/>
      </c>
      <c r="F87" s="98">
        <f t="shared" si="49"/>
        <v>0</v>
      </c>
      <c r="G87" s="99" t="str">
        <f t="shared" si="42"/>
        <v/>
      </c>
      <c r="H87" s="98">
        <f t="shared" si="50"/>
        <v>0</v>
      </c>
      <c r="I87" s="99" t="str">
        <f t="shared" si="43"/>
        <v/>
      </c>
      <c r="J87" s="100">
        <f t="shared" si="51"/>
        <v>0</v>
      </c>
      <c r="K87" s="97">
        <f t="shared" si="44"/>
        <v>5000</v>
      </c>
      <c r="L87" s="98">
        <f t="shared" si="52"/>
        <v>2.5928399999999999E-9</v>
      </c>
      <c r="M87" s="99">
        <f t="shared" si="45"/>
        <v>22000</v>
      </c>
      <c r="N87" s="98">
        <f t="shared" si="53"/>
        <v>1.2964199999999997E-10</v>
      </c>
      <c r="O87" s="99">
        <f t="shared" si="46"/>
        <v>22000</v>
      </c>
      <c r="P87" s="100">
        <f t="shared" si="54"/>
        <v>2.710696363636363E-9</v>
      </c>
      <c r="Q87" s="97">
        <f t="shared" si="47"/>
        <v>7500</v>
      </c>
      <c r="R87" s="100">
        <f t="shared" si="55"/>
        <v>1.2099919999999998E-6</v>
      </c>
    </row>
    <row r="88" spans="1:19" x14ac:dyDescent="0.25">
      <c r="A88" s="124"/>
      <c r="B88" s="64" t="s">
        <v>44</v>
      </c>
      <c r="C88" s="95">
        <v>5.2152000000000004E-2</v>
      </c>
      <c r="D88" s="96">
        <v>2.6075999999999998E-3</v>
      </c>
      <c r="E88" s="97" t="str">
        <f t="shared" si="48"/>
        <v/>
      </c>
      <c r="F88" s="98">
        <f t="shared" si="49"/>
        <v>0</v>
      </c>
      <c r="G88" s="99" t="str">
        <f t="shared" si="42"/>
        <v/>
      </c>
      <c r="H88" s="98">
        <f t="shared" si="50"/>
        <v>0</v>
      </c>
      <c r="I88" s="99" t="str">
        <f t="shared" si="43"/>
        <v/>
      </c>
      <c r="J88" s="100">
        <f t="shared" si="51"/>
        <v>0</v>
      </c>
      <c r="K88" s="97">
        <f t="shared" si="44"/>
        <v>220</v>
      </c>
      <c r="L88" s="98">
        <f t="shared" si="52"/>
        <v>2.3705454545454548E-8</v>
      </c>
      <c r="M88" s="99">
        <f t="shared" si="45"/>
        <v>970</v>
      </c>
      <c r="N88" s="98">
        <f t="shared" si="53"/>
        <v>1.1828288659793814E-9</v>
      </c>
      <c r="O88" s="99">
        <f t="shared" si="46"/>
        <v>970</v>
      </c>
      <c r="P88" s="100">
        <f t="shared" si="54"/>
        <v>2.4731876288659798E-8</v>
      </c>
      <c r="Q88" s="97">
        <f t="shared" si="47"/>
        <v>8700</v>
      </c>
      <c r="R88" s="100">
        <f t="shared" si="55"/>
        <v>4.1961379310344822E-7</v>
      </c>
    </row>
    <row r="89" spans="1:19" x14ac:dyDescent="0.25">
      <c r="A89" s="124"/>
      <c r="B89" s="64" t="s">
        <v>225</v>
      </c>
      <c r="C89" s="95">
        <v>16.060759716924977</v>
      </c>
      <c r="D89" s="96">
        <v>0.80303798584624886</v>
      </c>
      <c r="E89" s="97">
        <f t="shared" si="48"/>
        <v>0.1</v>
      </c>
      <c r="F89" s="98">
        <f t="shared" si="49"/>
        <v>1.6060759716924975E-2</v>
      </c>
      <c r="G89" s="99">
        <f t="shared" si="42"/>
        <v>2.6</v>
      </c>
      <c r="H89" s="98">
        <f t="shared" si="50"/>
        <v>1.3589873606628826E-4</v>
      </c>
      <c r="I89" s="99">
        <f t="shared" si="43"/>
        <v>1.2</v>
      </c>
      <c r="J89" s="100">
        <f t="shared" si="51"/>
        <v>6.1566245581545749E-3</v>
      </c>
      <c r="K89" s="97">
        <f t="shared" si="44"/>
        <v>5</v>
      </c>
      <c r="L89" s="98">
        <f t="shared" si="52"/>
        <v>3.2121519433849952E-4</v>
      </c>
      <c r="M89" s="99">
        <f t="shared" si="45"/>
        <v>22</v>
      </c>
      <c r="N89" s="98">
        <f t="shared" si="53"/>
        <v>1.6060759716924978E-5</v>
      </c>
      <c r="O89" s="99">
        <f t="shared" si="46"/>
        <v>22</v>
      </c>
      <c r="P89" s="100">
        <f t="shared" si="54"/>
        <v>3.3581588499024954E-4</v>
      </c>
      <c r="Q89" s="97" t="str">
        <f t="shared" si="47"/>
        <v/>
      </c>
      <c r="R89" s="100">
        <f t="shared" si="55"/>
        <v>0</v>
      </c>
    </row>
    <row r="90" spans="1:19" x14ac:dyDescent="0.25">
      <c r="A90" s="124"/>
      <c r="B90" s="103" t="s">
        <v>311</v>
      </c>
      <c r="C90" s="125"/>
      <c r="D90" s="105"/>
      <c r="E90" s="106" t="str">
        <f t="shared" si="48"/>
        <v/>
      </c>
      <c r="F90" s="104">
        <f t="shared" si="49"/>
        <v>0</v>
      </c>
      <c r="G90" s="107" t="str">
        <f t="shared" si="42"/>
        <v/>
      </c>
      <c r="H90" s="104">
        <f t="shared" si="50"/>
        <v>0</v>
      </c>
      <c r="I90" s="107" t="str">
        <f t="shared" si="43"/>
        <v/>
      </c>
      <c r="J90" s="105">
        <f t="shared" si="51"/>
        <v>0</v>
      </c>
      <c r="K90" s="106">
        <f t="shared" si="44"/>
        <v>200</v>
      </c>
      <c r="L90" s="104">
        <f t="shared" si="52"/>
        <v>0</v>
      </c>
      <c r="M90" s="107">
        <f t="shared" si="45"/>
        <v>880</v>
      </c>
      <c r="N90" s="104">
        <f t="shared" si="53"/>
        <v>0</v>
      </c>
      <c r="O90" s="107">
        <f t="shared" si="46"/>
        <v>880</v>
      </c>
      <c r="P90" s="105">
        <f t="shared" si="54"/>
        <v>0</v>
      </c>
      <c r="Q90" s="106">
        <f t="shared" si="47"/>
        <v>3200</v>
      </c>
      <c r="R90" s="105">
        <f t="shared" si="55"/>
        <v>0</v>
      </c>
    </row>
    <row r="91" spans="1:19" ht="15.75" thickBot="1" x14ac:dyDescent="0.3">
      <c r="A91" s="108"/>
      <c r="B91" s="109" t="s">
        <v>606</v>
      </c>
      <c r="C91" s="109"/>
      <c r="D91" s="110"/>
      <c r="E91" s="111"/>
      <c r="F91" s="112">
        <f>SUM(F66:F90)</f>
        <v>0.13211622963080136</v>
      </c>
      <c r="G91" s="112"/>
      <c r="H91" s="112">
        <f>SUM(H66:H90)</f>
        <v>8.1232214762417632E-4</v>
      </c>
      <c r="I91" s="112"/>
      <c r="J91" s="113">
        <f>SUM(J66:J90)</f>
        <v>1.565510508411927E-2</v>
      </c>
      <c r="K91" s="111"/>
      <c r="L91" s="112">
        <f>SUM(L66:L90)</f>
        <v>1.6263282965178175E-3</v>
      </c>
      <c r="M91" s="112"/>
      <c r="N91" s="112">
        <f>SUM(N66:N90)</f>
        <v>4.0645069996486392E-5</v>
      </c>
      <c r="O91" s="112"/>
      <c r="P91" s="113">
        <f>SUM(P66:P90)</f>
        <v>8.4985146356289726E-4</v>
      </c>
      <c r="Q91" s="111"/>
      <c r="R91" s="113">
        <f>SUM(R66:R90)</f>
        <v>1.866352619678292E-2</v>
      </c>
    </row>
    <row r="92" spans="1:19" s="128" customFormat="1" ht="60" x14ac:dyDescent="0.25">
      <c r="A92" s="69" t="s">
        <v>52</v>
      </c>
      <c r="B92" s="70" t="s">
        <v>53</v>
      </c>
      <c r="C92" s="70" t="s">
        <v>54</v>
      </c>
      <c r="D92" s="71" t="s">
        <v>604</v>
      </c>
      <c r="E92" s="72" t="s">
        <v>55</v>
      </c>
      <c r="F92" s="73" t="s">
        <v>56</v>
      </c>
      <c r="G92" s="73" t="s">
        <v>595</v>
      </c>
      <c r="H92" s="73" t="s">
        <v>56</v>
      </c>
      <c r="I92" s="73" t="s">
        <v>596</v>
      </c>
      <c r="J92" s="71" t="s">
        <v>56</v>
      </c>
      <c r="K92" s="72" t="s">
        <v>55</v>
      </c>
      <c r="L92" s="73" t="s">
        <v>56</v>
      </c>
      <c r="M92" s="73" t="s">
        <v>595</v>
      </c>
      <c r="N92" s="73" t="s">
        <v>56</v>
      </c>
      <c r="O92" s="73" t="s">
        <v>596</v>
      </c>
      <c r="P92" s="71" t="s">
        <v>56</v>
      </c>
      <c r="Q92" s="72" t="s">
        <v>617</v>
      </c>
      <c r="R92" s="71" t="s">
        <v>603</v>
      </c>
      <c r="S92" s="127"/>
    </row>
    <row r="93" spans="1:19" s="128" customFormat="1" x14ac:dyDescent="0.25">
      <c r="A93" s="116" t="s">
        <v>7</v>
      </c>
      <c r="B93" s="129" t="s">
        <v>571</v>
      </c>
      <c r="C93" s="118" t="s">
        <v>7</v>
      </c>
      <c r="D93" s="118" t="s">
        <v>572</v>
      </c>
      <c r="E93" s="130">
        <v>400</v>
      </c>
      <c r="F93" s="79">
        <v>1.2E-4</v>
      </c>
      <c r="G93" s="80">
        <v>1000</v>
      </c>
      <c r="H93" s="79">
        <v>2.6999999999999999E-5</v>
      </c>
      <c r="I93" s="80">
        <v>100</v>
      </c>
      <c r="J93" s="81">
        <v>1E-3</v>
      </c>
      <c r="K93" s="130">
        <v>400</v>
      </c>
      <c r="L93" s="82">
        <f>F93</f>
        <v>1.2E-4</v>
      </c>
      <c r="M93" s="80">
        <v>1000</v>
      </c>
      <c r="N93" s="82">
        <f>H93</f>
        <v>2.6999999999999999E-5</v>
      </c>
      <c r="O93" s="80">
        <v>100</v>
      </c>
      <c r="P93" s="83">
        <f>J93</f>
        <v>1E-3</v>
      </c>
      <c r="Q93" s="130">
        <v>100</v>
      </c>
      <c r="R93" s="85">
        <v>0.92</v>
      </c>
    </row>
    <row r="94" spans="1:19" s="128" customFormat="1" ht="15.75" x14ac:dyDescent="0.25">
      <c r="A94" s="86"/>
      <c r="B94" s="87" t="s">
        <v>11</v>
      </c>
      <c r="C94" s="88" t="s">
        <v>15</v>
      </c>
      <c r="D94" s="89" t="s">
        <v>58</v>
      </c>
      <c r="E94" s="119" t="s">
        <v>51</v>
      </c>
      <c r="F94" s="120" t="s">
        <v>57</v>
      </c>
      <c r="G94" s="121" t="s">
        <v>51</v>
      </c>
      <c r="H94" s="120" t="s">
        <v>57</v>
      </c>
      <c r="I94" s="121" t="s">
        <v>51</v>
      </c>
      <c r="J94" s="122" t="s">
        <v>57</v>
      </c>
      <c r="K94" s="119" t="s">
        <v>51</v>
      </c>
      <c r="L94" s="120" t="s">
        <v>57</v>
      </c>
      <c r="M94" s="121" t="s">
        <v>51</v>
      </c>
      <c r="N94" s="120" t="s">
        <v>57</v>
      </c>
      <c r="O94" s="121" t="s">
        <v>51</v>
      </c>
      <c r="P94" s="122" t="s">
        <v>57</v>
      </c>
      <c r="Q94" s="123" t="s">
        <v>51</v>
      </c>
      <c r="R94" s="122" t="s">
        <v>57</v>
      </c>
    </row>
    <row r="95" spans="1:19" s="128" customFormat="1" x14ac:dyDescent="0.25">
      <c r="A95" s="94"/>
      <c r="B95" s="64"/>
      <c r="C95" s="95"/>
      <c r="D95" s="96"/>
      <c r="E95" s="97"/>
      <c r="F95" s="98"/>
      <c r="G95" s="99"/>
      <c r="H95" s="98"/>
      <c r="I95" s="99"/>
      <c r="J95" s="100"/>
      <c r="K95" s="97"/>
      <c r="L95" s="98"/>
      <c r="M95" s="99"/>
      <c r="N95" s="98"/>
      <c r="O95" s="99"/>
      <c r="P95" s="100"/>
      <c r="Q95" s="97"/>
      <c r="R95" s="100"/>
    </row>
    <row r="96" spans="1:19" x14ac:dyDescent="0.25">
      <c r="A96" s="124"/>
      <c r="B96" s="103" t="s">
        <v>311</v>
      </c>
      <c r="C96" s="125">
        <v>13177.2</v>
      </c>
      <c r="D96" s="131">
        <v>105.41760000000001</v>
      </c>
      <c r="E96" s="106" t="str">
        <f>VLOOKUP($B96,RBC_Table,3,FALSE)</f>
        <v/>
      </c>
      <c r="F96" s="104">
        <f>IF(OR(E96=0,E96=""),0,$C96*R$93/E96)</f>
        <v>0</v>
      </c>
      <c r="G96" s="107" t="str">
        <f>VLOOKUP($B96,RBC_Table,5,FALSE)</f>
        <v/>
      </c>
      <c r="H96" s="104">
        <f>IF(OR(G96=0,G96=""),0,$C96*H$93/G96)</f>
        <v>0</v>
      </c>
      <c r="I96" s="107" t="str">
        <f>VLOOKUP($B96,RBC_Table,7,FALSE)</f>
        <v/>
      </c>
      <c r="J96" s="105">
        <f>IF(OR(I96=0,I96=""),0,$C96*J$93/I96)</f>
        <v>0</v>
      </c>
      <c r="K96" s="106">
        <f>VLOOKUP($B96,RBC_Table,4,FALSE)</f>
        <v>200</v>
      </c>
      <c r="L96" s="104">
        <f>IF(OR(K96=0,K96=""),0,$C96*L$93/K96)</f>
        <v>7.9063200000000014E-3</v>
      </c>
      <c r="M96" s="107">
        <f>VLOOKUP($B96,RBC_Table,6,FALSE)</f>
        <v>880</v>
      </c>
      <c r="N96" s="104">
        <f>IF(OR(M96=0,M96=""),0,$C96*N$93/M96)</f>
        <v>4.0430045454545457E-4</v>
      </c>
      <c r="O96" s="107">
        <f>VLOOKUP($B96,RBC_Table,8,FALSE)</f>
        <v>880</v>
      </c>
      <c r="P96" s="105">
        <f>IF(OR(O96=0,O96=""),0,$C96*P$93/O96)</f>
        <v>1.4974090909090911E-2</v>
      </c>
      <c r="Q96" s="106">
        <f>VLOOKUP($B96,RBC_Table,9,FALSE)</f>
        <v>3200</v>
      </c>
      <c r="R96" s="105">
        <f>IF(OR(Q96=0,Q96=""),0,$D96*R$93/Q96)</f>
        <v>3.0307560000000001E-2</v>
      </c>
    </row>
    <row r="97" spans="1:19" ht="15.75" thickBot="1" x14ac:dyDescent="0.3">
      <c r="A97" s="108"/>
      <c r="B97" s="109" t="s">
        <v>606</v>
      </c>
      <c r="C97" s="132"/>
      <c r="D97" s="133"/>
      <c r="E97" s="126"/>
      <c r="F97" s="112">
        <f>F96+F95</f>
        <v>0</v>
      </c>
      <c r="G97" s="109"/>
      <c r="H97" s="112">
        <f>H96+H95</f>
        <v>0</v>
      </c>
      <c r="I97" s="109"/>
      <c r="J97" s="113">
        <f>J96+J95</f>
        <v>0</v>
      </c>
      <c r="K97" s="126"/>
      <c r="L97" s="112">
        <f>L96+L95</f>
        <v>7.9063200000000014E-3</v>
      </c>
      <c r="M97" s="109"/>
      <c r="N97" s="112">
        <f>N96+N95</f>
        <v>4.0430045454545457E-4</v>
      </c>
      <c r="O97" s="109"/>
      <c r="P97" s="113">
        <f>P96+P95</f>
        <v>1.4974090909090911E-2</v>
      </c>
      <c r="Q97" s="126"/>
      <c r="R97" s="113">
        <f>R96+R95</f>
        <v>3.0307560000000001E-2</v>
      </c>
    </row>
    <row r="98" spans="1:19" ht="53.1" customHeight="1" thickBot="1" x14ac:dyDescent="0.3"/>
    <row r="99" spans="1:19" ht="30" customHeight="1" x14ac:dyDescent="0.25">
      <c r="A99" s="134" t="s">
        <v>607</v>
      </c>
      <c r="B99" s="135"/>
      <c r="C99" s="136"/>
      <c r="D99" s="137"/>
      <c r="E99" s="168" t="s">
        <v>594</v>
      </c>
      <c r="F99" s="169"/>
      <c r="G99" s="169" t="s">
        <v>597</v>
      </c>
      <c r="H99" s="169"/>
      <c r="I99" s="169" t="s">
        <v>598</v>
      </c>
      <c r="J99" s="170"/>
      <c r="K99" s="171" t="s">
        <v>599</v>
      </c>
      <c r="L99" s="164"/>
      <c r="M99" s="164" t="s">
        <v>600</v>
      </c>
      <c r="N99" s="164"/>
      <c r="O99" s="164" t="s">
        <v>601</v>
      </c>
      <c r="P99" s="165"/>
      <c r="Q99" s="166" t="s">
        <v>602</v>
      </c>
      <c r="R99" s="167"/>
    </row>
    <row r="100" spans="1:19" x14ac:dyDescent="0.25">
      <c r="A100" s="124" t="str">
        <f>A6</f>
        <v>EG-1</v>
      </c>
      <c r="B100" s="64" t="str">
        <f t="shared" ref="B100" si="63">B6</f>
        <v>Existing Emer. Gen 1</v>
      </c>
      <c r="C100" s="64" t="str">
        <f>C6</f>
        <v>EG-1</v>
      </c>
      <c r="D100" s="138"/>
      <c r="E100" s="124"/>
      <c r="F100" s="98">
        <f>F33</f>
        <v>0.54585763318718061</v>
      </c>
      <c r="H100" s="98">
        <f t="shared" ref="H100" si="64">H33</f>
        <v>4.6584232085751191E-3</v>
      </c>
      <c r="J100" s="100">
        <f t="shared" ref="J100" si="65">J33</f>
        <v>0.11942993823275598</v>
      </c>
      <c r="K100" s="124"/>
      <c r="L100" s="98">
        <f t="shared" ref="L100" si="66">L33</f>
        <v>6.5573390944039349E-3</v>
      </c>
      <c r="N100" s="98">
        <f t="shared" ref="N100" si="67">N33</f>
        <v>2.1597080305504285E-4</v>
      </c>
      <c r="P100" s="100">
        <f t="shared" ref="P100" si="68">P33</f>
        <v>6.4791240916512874E-3</v>
      </c>
      <c r="Q100" s="124"/>
      <c r="R100" s="100">
        <f t="shared" ref="R100" si="69">R33</f>
        <v>0.16920079725229792</v>
      </c>
      <c r="S100" s="64"/>
    </row>
    <row r="101" spans="1:19" x14ac:dyDescent="0.25">
      <c r="A101" s="124" t="str">
        <f>A35</f>
        <v>EG-2</v>
      </c>
      <c r="B101" s="64" t="str">
        <f t="shared" ref="B101" si="70">B35</f>
        <v>New Emer. Gen 2</v>
      </c>
      <c r="C101" s="64" t="str">
        <f>C35</f>
        <v>EG-2</v>
      </c>
      <c r="D101" s="138"/>
      <c r="E101" s="124"/>
      <c r="F101" s="98">
        <f>F62</f>
        <v>3.1900420611697196</v>
      </c>
      <c r="H101" s="98">
        <f>H62</f>
        <v>1.1567558118121091E-2</v>
      </c>
      <c r="J101" s="100">
        <f t="shared" ref="J101" si="71">J62</f>
        <v>0.58897263509795716</v>
      </c>
      <c r="K101" s="124"/>
      <c r="L101" s="98">
        <f t="shared" ref="L101" si="72">L62</f>
        <v>3.9437580448258874E-2</v>
      </c>
      <c r="N101" s="98">
        <f t="shared" ref="N101" si="73">N62</f>
        <v>5.8623141168083937E-4</v>
      </c>
      <c r="P101" s="100">
        <f t="shared" ref="P101" si="74">P62</f>
        <v>3.197625881895487E-2</v>
      </c>
      <c r="Q101" s="124"/>
      <c r="R101" s="100">
        <f t="shared" ref="R101" si="75">R62</f>
        <v>0.71456810810330884</v>
      </c>
      <c r="S101" s="64"/>
    </row>
    <row r="102" spans="1:19" x14ac:dyDescent="0.25">
      <c r="A102" s="124" t="str">
        <f>A64</f>
        <v>FWP-1</v>
      </c>
      <c r="B102" s="64" t="str">
        <f t="shared" ref="B102" si="76">B64</f>
        <v>Existing Fire Water Pump 1</v>
      </c>
      <c r="C102" s="64" t="str">
        <f>C64</f>
        <v>FWP-1</v>
      </c>
      <c r="D102" s="138"/>
      <c r="E102" s="124"/>
      <c r="F102" s="98">
        <f>F91</f>
        <v>0.13211622963080136</v>
      </c>
      <c r="H102" s="98">
        <f t="shared" ref="H102" si="77">H91</f>
        <v>8.1232214762417632E-4</v>
      </c>
      <c r="J102" s="100">
        <f t="shared" ref="J102" si="78">J91</f>
        <v>1.565510508411927E-2</v>
      </c>
      <c r="K102" s="124"/>
      <c r="L102" s="98">
        <f t="shared" ref="L102" si="79">L91</f>
        <v>1.6263282965178175E-3</v>
      </c>
      <c r="N102" s="98">
        <f t="shared" ref="N102" si="80">N91</f>
        <v>4.0645069996486392E-5</v>
      </c>
      <c r="P102" s="100">
        <f t="shared" ref="P102" si="81">P91</f>
        <v>8.4985146356289726E-4</v>
      </c>
      <c r="Q102" s="124"/>
      <c r="R102" s="100">
        <f t="shared" ref="R102" si="82">R91</f>
        <v>1.866352619678292E-2</v>
      </c>
      <c r="S102" s="64"/>
    </row>
    <row r="103" spans="1:19" x14ac:dyDescent="0.25">
      <c r="A103" s="139" t="str">
        <f>A93</f>
        <v>IPA</v>
      </c>
      <c r="B103" s="103" t="str">
        <f t="shared" ref="B103" si="83">B93</f>
        <v>New IPA Fugitives</v>
      </c>
      <c r="C103" s="103" t="str">
        <f>C93</f>
        <v>IPA</v>
      </c>
      <c r="D103" s="140"/>
      <c r="E103" s="139"/>
      <c r="F103" s="104">
        <f>F97</f>
        <v>0</v>
      </c>
      <c r="G103" s="103"/>
      <c r="H103" s="104">
        <f t="shared" ref="H103" si="84">H97</f>
        <v>0</v>
      </c>
      <c r="I103" s="103"/>
      <c r="J103" s="105">
        <f t="shared" ref="J103" si="85">J97</f>
        <v>0</v>
      </c>
      <c r="K103" s="139"/>
      <c r="L103" s="104">
        <f t="shared" ref="L103" si="86">L97</f>
        <v>7.9063200000000014E-3</v>
      </c>
      <c r="M103" s="103"/>
      <c r="N103" s="104">
        <f t="shared" ref="N103" si="87">N97</f>
        <v>4.0430045454545457E-4</v>
      </c>
      <c r="O103" s="103"/>
      <c r="P103" s="105">
        <f t="shared" ref="P103" si="88">P97</f>
        <v>1.4974090909090911E-2</v>
      </c>
      <c r="Q103" s="139"/>
      <c r="R103" s="105">
        <f t="shared" ref="R103" si="89">R97</f>
        <v>3.0307560000000001E-2</v>
      </c>
      <c r="S103" s="64"/>
    </row>
    <row r="104" spans="1:19" ht="15.75" thickBot="1" x14ac:dyDescent="0.3">
      <c r="A104" s="141"/>
      <c r="B104" s="142" t="s">
        <v>605</v>
      </c>
      <c r="C104" s="143"/>
      <c r="D104" s="144"/>
      <c r="E104" s="141"/>
      <c r="F104" s="145">
        <f>F96+F91+F62+F33</f>
        <v>3.8680159239877017</v>
      </c>
      <c r="G104" s="145"/>
      <c r="H104" s="146">
        <f>H96+H91+H62+H33</f>
        <v>1.7038303474320386E-2</v>
      </c>
      <c r="I104" s="145"/>
      <c r="J104" s="147">
        <f>J96+J91+J62+J33</f>
        <v>0.72405767841483237</v>
      </c>
      <c r="K104" s="148"/>
      <c r="L104" s="146">
        <f>L96+L91+L62+L33</f>
        <v>5.5527567839180628E-2</v>
      </c>
      <c r="M104" s="145"/>
      <c r="N104" s="149">
        <f>N96+N91+N62+N33</f>
        <v>1.2471477392778231E-3</v>
      </c>
      <c r="O104" s="145"/>
      <c r="P104" s="150">
        <f>P96+P91+P62+P33</f>
        <v>5.427932528325996E-2</v>
      </c>
      <c r="Q104" s="148"/>
      <c r="R104" s="147">
        <f>R96+R91+R62+R33</f>
        <v>0.93273999155238974</v>
      </c>
    </row>
    <row r="105" spans="1:19" ht="15.75" thickBot="1" x14ac:dyDescent="0.3">
      <c r="A105" s="141"/>
      <c r="B105" s="142" t="s">
        <v>611</v>
      </c>
      <c r="C105" s="143"/>
      <c r="D105" s="144"/>
      <c r="E105" s="141"/>
      <c r="F105" s="151">
        <f>F104</f>
        <v>3.8680159239877017</v>
      </c>
      <c r="G105" s="145"/>
      <c r="H105" s="152">
        <f>H104</f>
        <v>1.7038303474320386E-2</v>
      </c>
      <c r="I105" s="145"/>
      <c r="J105" s="153">
        <f>J104</f>
        <v>0.72405767841483237</v>
      </c>
      <c r="K105" s="148"/>
      <c r="L105" s="151">
        <f>L104</f>
        <v>5.5527567839180628E-2</v>
      </c>
      <c r="M105" s="145"/>
      <c r="N105" s="151">
        <f>N104</f>
        <v>1.2471477392778231E-3</v>
      </c>
      <c r="O105" s="145"/>
      <c r="P105" s="153">
        <f>P104</f>
        <v>5.427932528325996E-2</v>
      </c>
      <c r="Q105" s="148"/>
      <c r="R105" s="153">
        <f>R104</f>
        <v>0.93273999155238974</v>
      </c>
    </row>
    <row r="106" spans="1:19" ht="15.75" thickBot="1" x14ac:dyDescent="0.3">
      <c r="A106" s="141"/>
      <c r="B106" s="142" t="s">
        <v>612</v>
      </c>
      <c r="C106" s="143"/>
      <c r="D106" s="144"/>
      <c r="E106" s="141"/>
      <c r="F106" s="151" t="s">
        <v>608</v>
      </c>
      <c r="G106" s="154"/>
      <c r="H106" s="151" t="s">
        <v>608</v>
      </c>
      <c r="I106" s="154"/>
      <c r="J106" s="153" t="s">
        <v>608</v>
      </c>
      <c r="K106" s="155"/>
      <c r="L106" s="151" t="s">
        <v>609</v>
      </c>
      <c r="M106" s="154"/>
      <c r="N106" s="151" t="s">
        <v>609</v>
      </c>
      <c r="O106" s="154"/>
      <c r="P106" s="153" t="s">
        <v>609</v>
      </c>
      <c r="Q106" s="155"/>
      <c r="R106" s="153" t="s">
        <v>609</v>
      </c>
    </row>
    <row r="107" spans="1:19" ht="15.75" thickBot="1" x14ac:dyDescent="0.3">
      <c r="A107" s="141"/>
      <c r="B107" s="142" t="s">
        <v>613</v>
      </c>
      <c r="C107" s="143"/>
      <c r="D107" s="144"/>
      <c r="E107" s="141"/>
      <c r="F107" s="151" t="s">
        <v>615</v>
      </c>
      <c r="G107" s="154"/>
      <c r="H107" s="151" t="s">
        <v>615</v>
      </c>
      <c r="I107" s="154"/>
      <c r="J107" s="153" t="s">
        <v>615</v>
      </c>
      <c r="K107" s="155"/>
      <c r="L107" s="151" t="s">
        <v>609</v>
      </c>
      <c r="M107" s="154"/>
      <c r="N107" s="151" t="s">
        <v>609</v>
      </c>
      <c r="O107" s="154"/>
      <c r="P107" s="153" t="s">
        <v>609</v>
      </c>
      <c r="Q107" s="155"/>
      <c r="R107" s="153" t="s">
        <v>609</v>
      </c>
    </row>
    <row r="108" spans="1:19" ht="15.75" thickBot="1" x14ac:dyDescent="0.3">
      <c r="A108" s="141"/>
      <c r="B108" s="142" t="s">
        <v>614</v>
      </c>
      <c r="C108" s="143"/>
      <c r="D108" s="144"/>
      <c r="E108" s="141"/>
      <c r="F108" s="151" t="s">
        <v>616</v>
      </c>
      <c r="G108" s="154"/>
      <c r="H108" s="151" t="s">
        <v>616</v>
      </c>
      <c r="I108" s="154"/>
      <c r="J108" s="153" t="s">
        <v>616</v>
      </c>
      <c r="K108" s="155"/>
      <c r="L108" s="151" t="s">
        <v>609</v>
      </c>
      <c r="M108" s="154"/>
      <c r="N108" s="151" t="s">
        <v>609</v>
      </c>
      <c r="O108" s="154"/>
      <c r="P108" s="153" t="s">
        <v>609</v>
      </c>
      <c r="Q108" s="155"/>
      <c r="R108" s="153" t="s">
        <v>609</v>
      </c>
    </row>
  </sheetData>
  <sheetProtection algorithmName="SHA-512" hashValue="DWoYClPMGPW19feo+BP32ocVo9a3fius1yMd+D+8Vj00OK6NS9ThQSbn56DY30xz1A46Ba5970DIqUi9w0rNyw==" saltValue="U0ZRu9ktcfSuA/jWph7xHA==" spinCount="100000" sheet="1" objects="1" scenarios="1"/>
  <mergeCells count="14">
    <mergeCell ref="O99:P99"/>
    <mergeCell ref="Q99:R99"/>
    <mergeCell ref="E99:F99"/>
    <mergeCell ref="G99:H99"/>
    <mergeCell ref="I99:J99"/>
    <mergeCell ref="K99:L99"/>
    <mergeCell ref="M99:N99"/>
    <mergeCell ref="O4:P4"/>
    <mergeCell ref="Q4:R4"/>
    <mergeCell ref="E4:F4"/>
    <mergeCell ref="G4:H4"/>
    <mergeCell ref="I4:J4"/>
    <mergeCell ref="K4:L4"/>
    <mergeCell ref="M4:N4"/>
  </mergeCells>
  <printOptions horizontalCentered="1" verticalCentered="1"/>
  <pageMargins left="0.5" right="0.5" top="0.75" bottom="0.75" header="0.5" footer="0.5"/>
  <pageSetup scale="50" orientation="landscape" horizontalDpi="4294967292" verticalDpi="4294967292" r:id="rId1"/>
  <headerFooter>
    <oddFooter>&amp;R&amp;"Calibri,Regular"&amp;K000000Page &amp;P of &amp;N</oddFooter>
  </headerFooter>
  <rowBreaks count="3" manualBreakCount="3">
    <brk id="33" max="16383" man="1"/>
    <brk id="62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V162"/>
  <sheetViews>
    <sheetView zoomScaleNormal="100" zoomScaleSheetLayoutView="100" workbookViewId="0">
      <selection activeCell="B26" sqref="B26"/>
    </sheetView>
  </sheetViews>
  <sheetFormatPr defaultColWidth="10.875" defaultRowHeight="15" x14ac:dyDescent="0.25"/>
  <cols>
    <col min="1" max="1" width="9.875" style="64" customWidth="1"/>
    <col min="2" max="2" width="42.375" style="64" customWidth="1"/>
    <col min="3" max="3" width="11.125" style="63" customWidth="1"/>
    <col min="4" max="4" width="11.625" style="63" customWidth="1"/>
    <col min="5" max="6" width="11.125" style="64" customWidth="1"/>
    <col min="7" max="7" width="10" style="64" customWidth="1"/>
    <col min="8" max="8" width="10.125" style="64" customWidth="1"/>
    <col min="9" max="9" width="9" style="64" customWidth="1"/>
    <col min="10" max="10" width="10.125" style="64" customWidth="1"/>
    <col min="11" max="15" width="10.5" style="64" customWidth="1"/>
    <col min="16" max="16" width="10.5" style="65" customWidth="1"/>
    <col min="17" max="18" width="9" style="64" customWidth="1"/>
    <col min="19" max="16384" width="10.875" style="66"/>
  </cols>
  <sheetData>
    <row r="1" spans="1:22" ht="18.75" x14ac:dyDescent="0.3">
      <c r="A1" s="62"/>
      <c r="B1" s="63"/>
    </row>
    <row r="2" spans="1:22" x14ac:dyDescent="0.25">
      <c r="B2" s="63"/>
    </row>
    <row r="3" spans="1:22" ht="19.5" thickBot="1" x14ac:dyDescent="0.35">
      <c r="A3" s="62" t="s">
        <v>564</v>
      </c>
      <c r="B3" s="63"/>
    </row>
    <row r="4" spans="1:22" ht="35.1" customHeight="1" thickBot="1" x14ac:dyDescent="0.35">
      <c r="A4" s="62" t="s">
        <v>618</v>
      </c>
      <c r="B4" s="67"/>
      <c r="C4" s="156"/>
      <c r="E4" s="168" t="s">
        <v>594</v>
      </c>
      <c r="F4" s="169"/>
      <c r="G4" s="169" t="s">
        <v>597</v>
      </c>
      <c r="H4" s="169"/>
      <c r="I4" s="169" t="s">
        <v>598</v>
      </c>
      <c r="J4" s="170"/>
      <c r="K4" s="171" t="s">
        <v>599</v>
      </c>
      <c r="L4" s="164"/>
      <c r="M4" s="164" t="s">
        <v>600</v>
      </c>
      <c r="N4" s="164"/>
      <c r="O4" s="164" t="s">
        <v>601</v>
      </c>
      <c r="P4" s="165"/>
      <c r="Q4" s="166" t="s">
        <v>602</v>
      </c>
      <c r="R4" s="167"/>
    </row>
    <row r="5" spans="1:22" ht="60" x14ac:dyDescent="0.25">
      <c r="A5" s="69" t="s">
        <v>52</v>
      </c>
      <c r="B5" s="70" t="s">
        <v>53</v>
      </c>
      <c r="C5" s="70" t="s">
        <v>54</v>
      </c>
      <c r="D5" s="71" t="s">
        <v>604</v>
      </c>
      <c r="E5" s="72" t="s">
        <v>55</v>
      </c>
      <c r="F5" s="73" t="s">
        <v>56</v>
      </c>
      <c r="G5" s="73" t="s">
        <v>595</v>
      </c>
      <c r="H5" s="73" t="s">
        <v>56</v>
      </c>
      <c r="I5" s="73" t="s">
        <v>596</v>
      </c>
      <c r="J5" s="71" t="s">
        <v>56</v>
      </c>
      <c r="K5" s="72" t="s">
        <v>55</v>
      </c>
      <c r="L5" s="73" t="s">
        <v>56</v>
      </c>
      <c r="M5" s="73" t="s">
        <v>595</v>
      </c>
      <c r="N5" s="73" t="s">
        <v>56</v>
      </c>
      <c r="O5" s="73" t="s">
        <v>596</v>
      </c>
      <c r="P5" s="71" t="s">
        <v>56</v>
      </c>
      <c r="Q5" s="72" t="s">
        <v>617</v>
      </c>
      <c r="R5" s="71" t="s">
        <v>603</v>
      </c>
      <c r="T5" s="157"/>
      <c r="U5" s="157"/>
      <c r="V5" s="157"/>
    </row>
    <row r="6" spans="1:22" ht="27" customHeight="1" x14ac:dyDescent="0.25">
      <c r="A6" s="74" t="s">
        <v>584</v>
      </c>
      <c r="B6" s="75" t="s">
        <v>589</v>
      </c>
      <c r="C6" s="76" t="s">
        <v>584</v>
      </c>
      <c r="D6" s="77">
        <v>10</v>
      </c>
      <c r="E6" s="78">
        <v>400</v>
      </c>
      <c r="F6" s="79">
        <f>INDEX('Disp Factors'!$B$3:$AA$12,MATCH(D6,'Disp Factors'!$A$3:$A$12,0),MATCH(E6,'Disp Factors'!$B$2:$AA$2,0))</f>
        <v>9.7999999999999997E-5</v>
      </c>
      <c r="G6" s="80">
        <v>1000</v>
      </c>
      <c r="H6" s="79">
        <f>INDEX('Disp Factors'!$B$3:$AA$12,MATCH(D$6,'Disp Factors'!$A$3:$A$12,0),MATCH(G6,'Disp Factors'!$B$2:$AA$2,0))</f>
        <v>2.0999999999999999E-5</v>
      </c>
      <c r="I6" s="80">
        <v>70</v>
      </c>
      <c r="J6" s="81">
        <f>INDEX('Disp Factors'!$B$3:$AA$12,MATCH(D6,'Disp Factors'!$A$3:$A$12,0),MATCH(I6,'Disp Factors'!$B$2:$AA$2,0))</f>
        <v>1.1000000000000001E-3</v>
      </c>
      <c r="K6" s="78">
        <v>400</v>
      </c>
      <c r="L6" s="82">
        <f>F6</f>
        <v>9.7999999999999997E-5</v>
      </c>
      <c r="M6" s="80">
        <v>1000</v>
      </c>
      <c r="N6" s="82">
        <f>H6</f>
        <v>2.0999999999999999E-5</v>
      </c>
      <c r="O6" s="80">
        <v>70</v>
      </c>
      <c r="P6" s="83">
        <f>J6</f>
        <v>1.1000000000000001E-3</v>
      </c>
      <c r="Q6" s="84">
        <f>MIN(E6,G6,I6)</f>
        <v>70</v>
      </c>
      <c r="R6" s="85">
        <f>INDEX('Disp Factors'!$B$16:$AA$25,MATCH(D6,'Disp Factors'!$A$16:$A$25,0),MATCH(Q6,'Disp Factors'!$B$15:$AA$15,0))</f>
        <v>3.1</v>
      </c>
      <c r="T6" s="157"/>
      <c r="U6" s="157"/>
      <c r="V6" s="157"/>
    </row>
    <row r="7" spans="1:22" ht="15.75" x14ac:dyDescent="0.25">
      <c r="A7" s="86"/>
      <c r="B7" s="87" t="s">
        <v>11</v>
      </c>
      <c r="C7" s="88" t="s">
        <v>15</v>
      </c>
      <c r="D7" s="89" t="s">
        <v>58</v>
      </c>
      <c r="E7" s="90" t="s">
        <v>51</v>
      </c>
      <c r="F7" s="91" t="s">
        <v>57</v>
      </c>
      <c r="G7" s="88" t="s">
        <v>51</v>
      </c>
      <c r="H7" s="91" t="s">
        <v>57</v>
      </c>
      <c r="I7" s="88" t="s">
        <v>51</v>
      </c>
      <c r="J7" s="92" t="s">
        <v>57</v>
      </c>
      <c r="K7" s="93" t="s">
        <v>51</v>
      </c>
      <c r="L7" s="91" t="s">
        <v>57</v>
      </c>
      <c r="M7" s="88" t="s">
        <v>51</v>
      </c>
      <c r="N7" s="91" t="s">
        <v>57</v>
      </c>
      <c r="O7" s="88" t="s">
        <v>51</v>
      </c>
      <c r="P7" s="92" t="s">
        <v>57</v>
      </c>
      <c r="Q7" s="93" t="s">
        <v>51</v>
      </c>
      <c r="R7" s="92" t="s">
        <v>57</v>
      </c>
    </row>
    <row r="8" spans="1:22" x14ac:dyDescent="0.25">
      <c r="A8" s="94"/>
      <c r="B8" s="64" t="s">
        <v>8</v>
      </c>
      <c r="C8" s="95">
        <v>1.2203882352941176</v>
      </c>
      <c r="D8" s="95">
        <v>3.3435294117647061E-3</v>
      </c>
      <c r="E8" s="97">
        <f>VLOOKUP($B8,RBC_Table,3,FALSE)</f>
        <v>0.13</v>
      </c>
      <c r="F8" s="98">
        <f t="shared" ref="F8:H15" si="0">IF(ISNA(E8),0,IF(OR(E8=0,E8=""),0,$C8*F$6/E8))</f>
        <v>9.1998497737556546E-4</v>
      </c>
      <c r="G8" s="99">
        <f t="shared" ref="G8:G32" si="1">VLOOKUP($B8,RBC_Table,5,FALSE)</f>
        <v>3.3</v>
      </c>
      <c r="H8" s="98">
        <f t="shared" si="0"/>
        <v>7.7661069518716566E-6</v>
      </c>
      <c r="I8" s="99">
        <f t="shared" ref="I8:I32" si="2">VLOOKUP($B8,RBC_Table,7,FALSE)</f>
        <v>1.5</v>
      </c>
      <c r="J8" s="98">
        <f t="shared" ref="J8" si="3">IF(ISNA(I8),0,IF(OR(I8=0,I8=""),0,$C8*J$6/I8))</f>
        <v>8.9495137254901958E-4</v>
      </c>
      <c r="K8" s="97">
        <f t="shared" ref="K8:K32" si="4">VLOOKUP($B8,RBC_Table,4,FALSE)</f>
        <v>3</v>
      </c>
      <c r="L8" s="98">
        <f t="shared" ref="L8" si="5">IF(ISNA(K8),0,IF(OR(K8=0,K8=""),0,$C8*L$6/K8))</f>
        <v>3.9866015686274505E-5</v>
      </c>
      <c r="M8" s="99">
        <f t="shared" ref="M8:M32" si="6">VLOOKUP($B8,RBC_Table,6,FALSE)</f>
        <v>13</v>
      </c>
      <c r="N8" s="98">
        <f t="shared" ref="N8" si="7">IF(ISNA(M8),0,IF(OR(M8=0,M8=""),0,$C8*N$6/M8))</f>
        <v>1.9713963800904973E-6</v>
      </c>
      <c r="O8" s="99">
        <f t="shared" ref="O8:O32" si="8">VLOOKUP($B8,RBC_Table,8,FALSE)</f>
        <v>13</v>
      </c>
      <c r="P8" s="98">
        <f t="shared" ref="P8" si="9">IF(ISNA(O8),0,IF(OR(O8=0,O8=""),0,$C8*P$6/O8))</f>
        <v>1.0326361990950226E-4</v>
      </c>
      <c r="Q8" s="97">
        <f t="shared" ref="Q8:Q32" si="10">VLOOKUP($B8,RBC_Table,9,FALSE)</f>
        <v>29</v>
      </c>
      <c r="R8" s="100">
        <f>IF(ISNA(Q8),0,IF(OR(Q8=0,Q8=""),0,$D8*R$6/Q8))</f>
        <v>3.5741176470588235E-4</v>
      </c>
    </row>
    <row r="9" spans="1:22" x14ac:dyDescent="0.25">
      <c r="A9" s="94"/>
      <c r="B9" s="64" t="s">
        <v>6</v>
      </c>
      <c r="C9" s="95">
        <v>2.5880647058823527</v>
      </c>
      <c r="D9" s="95">
        <v>7.0905882352941185E-3</v>
      </c>
      <c r="E9" s="97">
        <f t="shared" ref="E9:E32" si="11">VLOOKUP(B9,RBC_Table,3,FALSE)</f>
        <v>0.17</v>
      </c>
      <c r="F9" s="98">
        <f t="shared" si="0"/>
        <v>1.4919431833910033E-3</v>
      </c>
      <c r="G9" s="99">
        <f t="shared" si="1"/>
        <v>4.3</v>
      </c>
      <c r="H9" s="98">
        <f t="shared" si="0"/>
        <v>1.2639385772913816E-5</v>
      </c>
      <c r="I9" s="99">
        <f t="shared" si="2"/>
        <v>2</v>
      </c>
      <c r="J9" s="98">
        <f t="shared" ref="J9" si="12">IF(ISNA(I9),0,IF(OR(I9=0,I9=""),0,$C9*J$6/I9))</f>
        <v>1.423435588235294E-3</v>
      </c>
      <c r="K9" s="97">
        <f t="shared" si="4"/>
        <v>9</v>
      </c>
      <c r="L9" s="98">
        <f t="shared" ref="L9" si="13">IF(ISNA(K9),0,IF(OR(K9=0,K9=""),0,$C9*L$6/K9))</f>
        <v>2.8181149019607841E-5</v>
      </c>
      <c r="M9" s="99">
        <f t="shared" si="6"/>
        <v>40</v>
      </c>
      <c r="N9" s="98">
        <f t="shared" ref="N9" si="14">IF(ISNA(M9),0,IF(OR(M9=0,M9=""),0,$C9*N$6/M9))</f>
        <v>1.3587339705882352E-6</v>
      </c>
      <c r="O9" s="99">
        <f t="shared" si="8"/>
        <v>40</v>
      </c>
      <c r="P9" s="98">
        <f t="shared" ref="P9" si="15">IF(ISNA(O9),0,IF(OR(O9=0,O9=""),0,$C9*P$6/O9))</f>
        <v>7.1171779411764702E-5</v>
      </c>
      <c r="Q9" s="97">
        <f t="shared" si="10"/>
        <v>49</v>
      </c>
      <c r="R9" s="100">
        <f t="shared" ref="R9:R33" si="16">IF(ISNA(Q9),0,IF(OR(Q9=0,Q9=""),0,$D9*R$6/Q9))</f>
        <v>4.4858823529411772E-4</v>
      </c>
    </row>
    <row r="10" spans="1:22" x14ac:dyDescent="0.25">
      <c r="A10" s="94"/>
      <c r="B10" s="64" t="s">
        <v>50</v>
      </c>
      <c r="C10" s="95">
        <v>2.1041176470588237E-2</v>
      </c>
      <c r="D10" s="95">
        <v>5.764705882352942E-5</v>
      </c>
      <c r="E10" s="97">
        <f t="shared" si="11"/>
        <v>4.2625745950554133E-5</v>
      </c>
      <c r="F10" s="98">
        <f t="shared" si="0"/>
        <v>4.8375348000000006E-2</v>
      </c>
      <c r="G10" s="99">
        <f t="shared" si="1"/>
        <v>1.6000000000000001E-3</v>
      </c>
      <c r="H10" s="98">
        <f t="shared" si="0"/>
        <v>2.7616544117647056E-4</v>
      </c>
      <c r="I10" s="99">
        <f t="shared" si="2"/>
        <v>3.0000000000000001E-3</v>
      </c>
      <c r="J10" s="98">
        <f t="shared" ref="J10" si="17">IF(ISNA(I10),0,IF(OR(I10=0,I10=""),0,$C10*J$6/I10))</f>
        <v>7.7150980392156872E-3</v>
      </c>
      <c r="K10" s="97" t="str">
        <f t="shared" si="4"/>
        <v/>
      </c>
      <c r="L10" s="98">
        <f t="shared" ref="L10" si="18">IF(ISNA(K10),0,IF(OR(K10=0,K10=""),0,$C10*L$6/K10))</f>
        <v>0</v>
      </c>
      <c r="M10" s="99" t="str">
        <f t="shared" si="6"/>
        <v/>
      </c>
      <c r="N10" s="98">
        <f t="shared" ref="N10" si="19">IF(ISNA(M10),0,IF(OR(M10=0,M10=""),0,$C10*N$6/M10))</f>
        <v>0</v>
      </c>
      <c r="O10" s="99" t="str">
        <f t="shared" si="8"/>
        <v/>
      </c>
      <c r="P10" s="98">
        <f t="shared" ref="P10" si="20">IF(ISNA(O10),0,IF(OR(O10=0,O10=""),0,$C10*P$6/O10))</f>
        <v>0</v>
      </c>
      <c r="Q10" s="97" t="str">
        <f t="shared" si="10"/>
        <v/>
      </c>
      <c r="R10" s="100">
        <f t="shared" si="16"/>
        <v>0</v>
      </c>
    </row>
    <row r="11" spans="1:22" x14ac:dyDescent="0.25">
      <c r="A11" s="94"/>
      <c r="B11" s="64" t="s">
        <v>12</v>
      </c>
      <c r="C11" s="95">
        <v>6.3123529411764703E-2</v>
      </c>
      <c r="D11" s="95">
        <v>1.7294117647058825E-4</v>
      </c>
      <c r="E11" s="97">
        <f t="shared" si="11"/>
        <v>2.9000000000000001E-2</v>
      </c>
      <c r="F11" s="98">
        <f t="shared" si="0"/>
        <v>2.1331399594320486E-4</v>
      </c>
      <c r="G11" s="99">
        <f t="shared" si="1"/>
        <v>0.76</v>
      </c>
      <c r="H11" s="98">
        <f t="shared" si="0"/>
        <v>1.7442027863777086E-6</v>
      </c>
      <c r="I11" s="99">
        <f t="shared" si="2"/>
        <v>0.35</v>
      </c>
      <c r="J11" s="98">
        <f t="shared" ref="J11" si="21">IF(ISNA(I11),0,IF(OR(I11=0,I11=""),0,$C11*J$6/I11))</f>
        <v>1.9838823529411766E-4</v>
      </c>
      <c r="K11" s="97">
        <f t="shared" si="4"/>
        <v>3.7</v>
      </c>
      <c r="L11" s="98">
        <f t="shared" ref="L11" si="22">IF(ISNA(K11),0,IF(OR(K11=0,K11=""),0,$C11*L$6/K11))</f>
        <v>1.6719205087440379E-6</v>
      </c>
      <c r="M11" s="99">
        <f t="shared" si="6"/>
        <v>16</v>
      </c>
      <c r="N11" s="98">
        <f t="shared" ref="N11" si="23">IF(ISNA(M11),0,IF(OR(M11=0,M11=""),0,$C11*N$6/M11))</f>
        <v>8.2849632352941165E-8</v>
      </c>
      <c r="O11" s="99">
        <f t="shared" si="8"/>
        <v>16</v>
      </c>
      <c r="P11" s="98">
        <f t="shared" ref="P11" si="24">IF(ISNA(O11),0,IF(OR(O11=0,O11=""),0,$C11*P$6/O11))</f>
        <v>4.3397426470588234E-6</v>
      </c>
      <c r="Q11" s="97">
        <f t="shared" si="10"/>
        <v>200</v>
      </c>
      <c r="R11" s="100">
        <f t="shared" si="16"/>
        <v>2.6805882352941178E-6</v>
      </c>
    </row>
    <row r="12" spans="1:22" x14ac:dyDescent="0.25">
      <c r="A12" s="94"/>
      <c r="B12" s="64" t="s">
        <v>9</v>
      </c>
      <c r="C12" s="95">
        <v>0.65227647058823524</v>
      </c>
      <c r="D12" s="95">
        <v>1.787058823529412E-3</v>
      </c>
      <c r="E12" s="97">
        <f t="shared" si="11"/>
        <v>0.45</v>
      </c>
      <c r="F12" s="98">
        <f t="shared" si="0"/>
        <v>1.4205132026143789E-4</v>
      </c>
      <c r="G12" s="99">
        <f t="shared" si="1"/>
        <v>12</v>
      </c>
      <c r="H12" s="98">
        <f t="shared" si="0"/>
        <v>1.1414838235294116E-6</v>
      </c>
      <c r="I12" s="99">
        <f t="shared" si="2"/>
        <v>5.5</v>
      </c>
      <c r="J12" s="98">
        <f t="shared" ref="J12" si="25">IF(ISNA(I12),0,IF(OR(I12=0,I12=""),0,$C12*J$6/I12))</f>
        <v>1.3045529411764704E-4</v>
      </c>
      <c r="K12" s="97">
        <f t="shared" si="4"/>
        <v>140</v>
      </c>
      <c r="L12" s="98">
        <f t="shared" ref="L12" si="26">IF(ISNA(K12),0,IF(OR(K12=0,K12=""),0,$C12*L$6/K12))</f>
        <v>4.5659352941176472E-7</v>
      </c>
      <c r="M12" s="99">
        <f t="shared" si="6"/>
        <v>620</v>
      </c>
      <c r="N12" s="98">
        <f t="shared" ref="N12" si="27">IF(ISNA(M12),0,IF(OR(M12=0,M12=""),0,$C12*N$6/M12))</f>
        <v>2.2093235294117643E-8</v>
      </c>
      <c r="O12" s="99">
        <f t="shared" si="8"/>
        <v>620</v>
      </c>
      <c r="P12" s="98">
        <f t="shared" ref="P12" si="28">IF(ISNA(O12),0,IF(OR(O12=0,O12=""),0,$C12*P$6/O12))</f>
        <v>1.1572647058823528E-6</v>
      </c>
      <c r="Q12" s="97">
        <f t="shared" si="10"/>
        <v>470</v>
      </c>
      <c r="R12" s="100">
        <f t="shared" si="16"/>
        <v>1.178698372966208E-5</v>
      </c>
    </row>
    <row r="13" spans="1:22" x14ac:dyDescent="0.25">
      <c r="A13" s="94"/>
      <c r="B13" s="64" t="s">
        <v>10</v>
      </c>
      <c r="C13" s="95">
        <v>0.56811176470588232</v>
      </c>
      <c r="D13" s="95">
        <v>1.5564705882352944E-3</v>
      </c>
      <c r="E13" s="97">
        <f t="shared" si="11"/>
        <v>0</v>
      </c>
      <c r="F13" s="98">
        <f t="shared" si="0"/>
        <v>0</v>
      </c>
      <c r="G13" s="99">
        <f t="shared" si="1"/>
        <v>0</v>
      </c>
      <c r="H13" s="98">
        <f t="shared" si="0"/>
        <v>0</v>
      </c>
      <c r="I13" s="99">
        <f t="shared" si="2"/>
        <v>0</v>
      </c>
      <c r="J13" s="98">
        <f t="shared" ref="J13" si="29">IF(ISNA(I13),0,IF(OR(I13=0,I13=""),0,$C13*J$6/I13))</f>
        <v>0</v>
      </c>
      <c r="K13" s="97">
        <f t="shared" si="4"/>
        <v>0.35</v>
      </c>
      <c r="L13" s="98">
        <f t="shared" ref="L13" si="30">IF(ISNA(K13),0,IF(OR(K13=0,K13=""),0,$C13*L$6/K13))</f>
        <v>1.5907129411764706E-4</v>
      </c>
      <c r="M13" s="99">
        <f t="shared" si="6"/>
        <v>1.5</v>
      </c>
      <c r="N13" s="98">
        <f t="shared" ref="N13" si="31">IF(ISNA(M13),0,IF(OR(M13=0,M13=""),0,$C13*N$6/M13))</f>
        <v>7.9535647058823514E-6</v>
      </c>
      <c r="O13" s="99">
        <f t="shared" si="8"/>
        <v>1.5</v>
      </c>
      <c r="P13" s="98">
        <f t="shared" ref="P13" si="32">IF(ISNA(O13),0,IF(OR(O13=0,O13=""),0,$C13*P$6/O13))</f>
        <v>4.1661529411764707E-4</v>
      </c>
      <c r="Q13" s="97">
        <f t="shared" si="10"/>
        <v>6.9</v>
      </c>
      <c r="R13" s="100">
        <f t="shared" si="16"/>
        <v>6.9928388746803068E-4</v>
      </c>
    </row>
    <row r="14" spans="1:22" x14ac:dyDescent="0.25">
      <c r="A14" s="94"/>
      <c r="B14" s="64" t="s">
        <v>46</v>
      </c>
      <c r="C14" s="95">
        <v>673.31764705882358</v>
      </c>
      <c r="D14" s="95">
        <v>1.8447058823529414</v>
      </c>
      <c r="E14" s="97">
        <f t="shared" si="11"/>
        <v>0</v>
      </c>
      <c r="F14" s="98">
        <f t="shared" si="0"/>
        <v>0</v>
      </c>
      <c r="G14" s="99">
        <f t="shared" si="1"/>
        <v>0</v>
      </c>
      <c r="H14" s="98">
        <f t="shared" si="0"/>
        <v>0</v>
      </c>
      <c r="I14" s="99">
        <f t="shared" si="2"/>
        <v>0</v>
      </c>
      <c r="J14" s="98">
        <f t="shared" ref="J14" si="33">IF(ISNA(I14),0,IF(OR(I14=0,I14=""),0,$C14*J$6/I14))</f>
        <v>0</v>
      </c>
      <c r="K14" s="97">
        <f t="shared" si="4"/>
        <v>500</v>
      </c>
      <c r="L14" s="98">
        <f t="shared" ref="L14" si="34">IF(ISNA(K14),0,IF(OR(K14=0,K14=""),0,$C14*L$6/K14))</f>
        <v>1.3197025882352942E-4</v>
      </c>
      <c r="M14" s="99">
        <f t="shared" si="6"/>
        <v>2200</v>
      </c>
      <c r="N14" s="98">
        <f t="shared" ref="N14" si="35">IF(ISNA(M14),0,IF(OR(M14=0,M14=""),0,$C14*N$6/M14))</f>
        <v>6.427122994652406E-6</v>
      </c>
      <c r="O14" s="99">
        <f t="shared" si="8"/>
        <v>2200</v>
      </c>
      <c r="P14" s="98">
        <f t="shared" ref="P14" si="36">IF(ISNA(O14),0,IF(OR(O14=0,O14=""),0,$C14*P$6/O14))</f>
        <v>3.3665882352941181E-4</v>
      </c>
      <c r="Q14" s="97">
        <f t="shared" si="10"/>
        <v>1200</v>
      </c>
      <c r="R14" s="100">
        <f t="shared" si="16"/>
        <v>4.765490196078432E-3</v>
      </c>
    </row>
    <row r="15" spans="1:22" x14ac:dyDescent="0.25">
      <c r="A15" s="94"/>
      <c r="B15" s="64" t="s">
        <v>23</v>
      </c>
      <c r="C15" s="95">
        <v>4.2082352941176474E-2</v>
      </c>
      <c r="D15" s="95">
        <v>1.1529411764705884E-4</v>
      </c>
      <c r="E15" s="97">
        <f t="shared" si="11"/>
        <v>2.3975065931431311E-5</v>
      </c>
      <c r="F15" s="98">
        <f t="shared" si="0"/>
        <v>0.17201498423529413</v>
      </c>
      <c r="G15" s="99">
        <f t="shared" si="1"/>
        <v>1.2999999999999999E-3</v>
      </c>
      <c r="H15" s="98">
        <f t="shared" si="0"/>
        <v>6.7979185520361995E-4</v>
      </c>
      <c r="I15" s="99">
        <f t="shared" si="2"/>
        <v>6.2E-4</v>
      </c>
      <c r="J15" s="98">
        <f t="shared" ref="J15" si="37">IF(ISNA(I15),0,IF(OR(I15=0,I15=""),0,$C15*J$6/I15))</f>
        <v>7.4662239089184068E-2</v>
      </c>
      <c r="K15" s="97">
        <f t="shared" si="4"/>
        <v>1.7000000000000001E-4</v>
      </c>
      <c r="L15" s="98">
        <f t="shared" ref="L15" si="38">IF(ISNA(K15),0,IF(OR(K15=0,K15=""),0,$C15*L$6/K15))</f>
        <v>2.4259238754325261E-2</v>
      </c>
      <c r="M15" s="99">
        <f t="shared" si="6"/>
        <v>2.3999999999999998E-3</v>
      </c>
      <c r="N15" s="98">
        <f t="shared" ref="N15" si="39">IF(ISNA(M15),0,IF(OR(M15=0,M15=""),0,$C15*N$6/M15))</f>
        <v>3.6822058823529413E-4</v>
      </c>
      <c r="O15" s="99">
        <f t="shared" si="8"/>
        <v>2.3999999999999998E-3</v>
      </c>
      <c r="P15" s="98">
        <f t="shared" ref="P15" si="40">IF(ISNA(O15),0,IF(OR(O15=0,O15=""),0,$C15*P$6/O15))</f>
        <v>1.9287745098039221E-2</v>
      </c>
      <c r="Q15" s="97">
        <f t="shared" si="10"/>
        <v>0.2</v>
      </c>
      <c r="R15" s="100">
        <f t="shared" si="16"/>
        <v>1.787058823529412E-3</v>
      </c>
    </row>
    <row r="16" spans="1:22" x14ac:dyDescent="0.25">
      <c r="A16" s="94"/>
      <c r="B16" s="64" t="s">
        <v>574</v>
      </c>
      <c r="C16" s="95">
        <v>0.92581176470588233</v>
      </c>
      <c r="D16" s="95">
        <v>2.5364705882352945E-3</v>
      </c>
      <c r="E16" s="97"/>
      <c r="F16" s="98">
        <f>IF(ISNA(E16),0,IF(OR(E16=0,E16=""),0,$C16*F$6/E16))</f>
        <v>0</v>
      </c>
      <c r="G16" s="99"/>
      <c r="H16" s="98">
        <f>IF(ISNA(G16),0,IF(OR(G16=0,G16=""),0,$C16*H$6/G16))</f>
        <v>0</v>
      </c>
      <c r="I16" s="99"/>
      <c r="J16" s="98">
        <f>IF(ISNA(I16),0,IF(OR(I16=0,I16=""),0,$C16*J$6/I16))</f>
        <v>0</v>
      </c>
      <c r="K16" s="97"/>
      <c r="L16" s="98">
        <f>IF(ISNA(K16),0,IF(OR(K16=0,K16=""),0,$C16*L$6/K16))</f>
        <v>0</v>
      </c>
      <c r="M16" s="99"/>
      <c r="N16" s="98">
        <f>IF(ISNA(M16),0,IF(OR(M16=0,M16=""),0,$C16*N$6/M16))</f>
        <v>0</v>
      </c>
      <c r="O16" s="99"/>
      <c r="P16" s="98">
        <f>IF(ISNA(O16),0,IF(OR(O16=0,O16=""),0,$C16*P$6/O16))</f>
        <v>0</v>
      </c>
      <c r="Q16" s="97"/>
      <c r="R16" s="100">
        <f t="shared" si="16"/>
        <v>0</v>
      </c>
    </row>
    <row r="17" spans="1:18" x14ac:dyDescent="0.25">
      <c r="A17" s="94"/>
      <c r="B17" s="64" t="s">
        <v>122</v>
      </c>
      <c r="C17" s="95">
        <v>2.5249411764705883E-3</v>
      </c>
      <c r="D17" s="95">
        <v>6.9176470588235302E-6</v>
      </c>
      <c r="E17" s="97">
        <f t="shared" si="11"/>
        <v>4.2000000000000002E-4</v>
      </c>
      <c r="F17" s="98">
        <f t="shared" ref="F17:H33" si="41">IF(ISNA(E17),0,IF(OR(E17=0,E17=""),0,$C17*F$6/E17))</f>
        <v>5.8915294117647054E-4</v>
      </c>
      <c r="G17" s="99">
        <f t="shared" si="1"/>
        <v>1.0999999999999999E-2</v>
      </c>
      <c r="H17" s="98">
        <f t="shared" si="41"/>
        <v>4.8203422459893049E-6</v>
      </c>
      <c r="I17" s="99">
        <f t="shared" si="2"/>
        <v>5.0000000000000001E-3</v>
      </c>
      <c r="J17" s="98">
        <f t="shared" ref="J17" si="42">IF(ISNA(I17),0,IF(OR(I17=0,I17=""),0,$C17*J$6/I17))</f>
        <v>5.554870588235294E-4</v>
      </c>
      <c r="K17" s="97">
        <f t="shared" si="4"/>
        <v>7.0000000000000001E-3</v>
      </c>
      <c r="L17" s="98">
        <f t="shared" ref="L17" si="43">IF(ISNA(K17),0,IF(OR(K17=0,K17=""),0,$C17*L$6/K17))</f>
        <v>3.5349176470588234E-5</v>
      </c>
      <c r="M17" s="99">
        <f t="shared" si="6"/>
        <v>3.1E-2</v>
      </c>
      <c r="N17" s="98">
        <f t="shared" ref="N17" si="44">IF(ISNA(M17),0,IF(OR(M17=0,M17=""),0,$C17*N$6/M17))</f>
        <v>1.7104440227703985E-6</v>
      </c>
      <c r="O17" s="99">
        <f t="shared" si="8"/>
        <v>3.1E-2</v>
      </c>
      <c r="P17" s="98">
        <f t="shared" ref="P17" si="45">IF(ISNA(O17),0,IF(OR(O17=0,O17=""),0,$C17*P$6/O17))</f>
        <v>8.9594686907020871E-5</v>
      </c>
      <c r="Q17" s="97">
        <f t="shared" si="10"/>
        <v>0.02</v>
      </c>
      <c r="R17" s="100">
        <f t="shared" si="16"/>
        <v>1.0722352941176473E-3</v>
      </c>
    </row>
    <row r="18" spans="1:18" x14ac:dyDescent="0.25">
      <c r="A18" s="94"/>
      <c r="B18" s="64" t="s">
        <v>20</v>
      </c>
      <c r="C18" s="95">
        <v>0.23145294117647058</v>
      </c>
      <c r="D18" s="95">
        <v>6.3411764705882364E-4</v>
      </c>
      <c r="E18" s="97">
        <f t="shared" si="11"/>
        <v>5.5999999999999995E-4</v>
      </c>
      <c r="F18" s="98">
        <f t="shared" si="41"/>
        <v>4.0504264705882358E-2</v>
      </c>
      <c r="G18" s="99">
        <f t="shared" si="1"/>
        <v>1.4E-2</v>
      </c>
      <c r="H18" s="98">
        <f t="shared" si="41"/>
        <v>3.4717941176470586E-4</v>
      </c>
      <c r="I18" s="99">
        <f t="shared" si="2"/>
        <v>6.7000000000000002E-3</v>
      </c>
      <c r="J18" s="98">
        <f t="shared" ref="J18" si="46">IF(ISNA(I18),0,IF(OR(I18=0,I18=""),0,$C18*J$6/I18))</f>
        <v>3.7999736611062339E-2</v>
      </c>
      <c r="K18" s="97">
        <f t="shared" si="4"/>
        <v>5.0000000000000001E-3</v>
      </c>
      <c r="L18" s="98">
        <f t="shared" ref="L18" si="47">IF(ISNA(K18),0,IF(OR(K18=0,K18=""),0,$C18*L$6/K18))</f>
        <v>4.5364776470588229E-3</v>
      </c>
      <c r="M18" s="99">
        <f t="shared" si="6"/>
        <v>3.6999999999999998E-2</v>
      </c>
      <c r="N18" s="98">
        <f t="shared" ref="N18" si="48">IF(ISNA(M18),0,IF(OR(M18=0,M18=""),0,$C18*N$6/M18))</f>
        <v>1.3136518282988869E-4</v>
      </c>
      <c r="O18" s="99">
        <f t="shared" si="8"/>
        <v>3.6999999999999998E-2</v>
      </c>
      <c r="P18" s="98">
        <f t="shared" ref="P18" si="49">IF(ISNA(O18),0,IF(OR(O18=0,O18=""),0,$C18*P$6/O18))</f>
        <v>6.8810333863275047E-3</v>
      </c>
      <c r="Q18" s="97">
        <f t="shared" si="10"/>
        <v>0.03</v>
      </c>
      <c r="R18" s="100">
        <f t="shared" si="16"/>
        <v>6.5525490196078451E-2</v>
      </c>
    </row>
    <row r="19" spans="1:18" x14ac:dyDescent="0.25">
      <c r="A19" s="94"/>
      <c r="B19" s="64" t="s">
        <v>47</v>
      </c>
      <c r="C19" s="95">
        <v>0.29457647058823527</v>
      </c>
      <c r="D19" s="95">
        <v>8.070588235294118E-4</v>
      </c>
      <c r="E19" s="97">
        <f t="shared" si="11"/>
        <v>3.1000000000000001E-5</v>
      </c>
      <c r="F19" s="98">
        <f t="shared" si="41"/>
        <v>0.93124174573055019</v>
      </c>
      <c r="G19" s="99">
        <f t="shared" si="1"/>
        <v>5.1999999999999995E-4</v>
      </c>
      <c r="H19" s="98">
        <f t="shared" si="41"/>
        <v>1.1896357466063349E-2</v>
      </c>
      <c r="I19" s="99">
        <f t="shared" si="2"/>
        <v>1E-3</v>
      </c>
      <c r="J19" s="98">
        <f t="shared" ref="J19" si="50">IF(ISNA(I19),0,IF(OR(I19=0,I19=""),0,$C19*J$6/I19))</f>
        <v>0.32403411764705881</v>
      </c>
      <c r="K19" s="97">
        <f t="shared" si="4"/>
        <v>8.3000000000000004E-2</v>
      </c>
      <c r="L19" s="98">
        <f t="shared" ref="L19" si="51">IF(ISNA(K19),0,IF(OR(K19=0,K19=""),0,$C19*L$6/K19))</f>
        <v>3.4781318214032597E-4</v>
      </c>
      <c r="M19" s="99">
        <f t="shared" si="6"/>
        <v>0.88</v>
      </c>
      <c r="N19" s="98">
        <f t="shared" ref="N19" si="52">IF(ISNA(M19),0,IF(OR(M19=0,M19=""),0,$C19*N$6/M19))</f>
        <v>7.0296657754010691E-6</v>
      </c>
      <c r="O19" s="99">
        <f t="shared" si="8"/>
        <v>0.88</v>
      </c>
      <c r="P19" s="98">
        <f t="shared" ref="P19" si="53">IF(ISNA(O19),0,IF(OR(O19=0,O19=""),0,$C19*P$6/O19))</f>
        <v>3.6822058823529413E-4</v>
      </c>
      <c r="Q19" s="97">
        <f t="shared" si="10"/>
        <v>0.3</v>
      </c>
      <c r="R19" s="100">
        <f t="shared" si="16"/>
        <v>8.3396078431372568E-3</v>
      </c>
    </row>
    <row r="20" spans="1:18" x14ac:dyDescent="0.25">
      <c r="A20" s="94"/>
      <c r="B20" s="64" t="s">
        <v>183</v>
      </c>
      <c r="C20" s="95">
        <v>1.7674588235294116E-2</v>
      </c>
      <c r="D20" s="95">
        <v>4.8423529411764705E-5</v>
      </c>
      <c r="E20" s="97" t="str">
        <f t="shared" si="11"/>
        <v/>
      </c>
      <c r="F20" s="98">
        <f t="shared" si="41"/>
        <v>0</v>
      </c>
      <c r="G20" s="99" t="str">
        <f t="shared" si="1"/>
        <v/>
      </c>
      <c r="H20" s="98">
        <f t="shared" si="41"/>
        <v>0</v>
      </c>
      <c r="I20" s="99" t="str">
        <f t="shared" si="2"/>
        <v/>
      </c>
      <c r="J20" s="98">
        <f t="shared" ref="J20" si="54">IF(ISNA(I20),0,IF(OR(I20=0,I20=""),0,$C20*J$6/I20))</f>
        <v>0</v>
      </c>
      <c r="K20" s="97">
        <f t="shared" si="4"/>
        <v>0.1</v>
      </c>
      <c r="L20" s="98">
        <f t="shared" ref="L20" si="55">IF(ISNA(K20),0,IF(OR(K20=0,K20=""),0,$C20*L$6/K20))</f>
        <v>1.7321096470588231E-5</v>
      </c>
      <c r="M20" s="99">
        <f t="shared" si="6"/>
        <v>0.44</v>
      </c>
      <c r="N20" s="98">
        <f t="shared" ref="N20" si="56">IF(ISNA(M20),0,IF(OR(M20=0,M20=""),0,$C20*N$6/M20))</f>
        <v>8.4355989304812815E-7</v>
      </c>
      <c r="O20" s="99">
        <f t="shared" si="8"/>
        <v>0.44</v>
      </c>
      <c r="P20" s="98">
        <f t="shared" ref="P20" si="57">IF(ISNA(O20),0,IF(OR(O20=0,O20=""),0,$C20*P$6/O20))</f>
        <v>4.418647058823529E-5</v>
      </c>
      <c r="Q20" s="97" t="str">
        <f t="shared" si="10"/>
        <v/>
      </c>
      <c r="R20" s="100">
        <f t="shared" si="16"/>
        <v>0</v>
      </c>
    </row>
    <row r="21" spans="1:18" x14ac:dyDescent="0.25">
      <c r="A21" s="94"/>
      <c r="B21" s="64" t="s">
        <v>32</v>
      </c>
      <c r="C21" s="95">
        <v>0.17884999999999998</v>
      </c>
      <c r="D21" s="95">
        <v>4.8999999999999998E-4</v>
      </c>
      <c r="E21" s="97" t="str">
        <f t="shared" si="11"/>
        <v/>
      </c>
      <c r="F21" s="98">
        <f t="shared" si="41"/>
        <v>0</v>
      </c>
      <c r="G21" s="99" t="str">
        <f t="shared" si="1"/>
        <v/>
      </c>
      <c r="H21" s="98">
        <f t="shared" si="41"/>
        <v>0</v>
      </c>
      <c r="I21" s="99" t="str">
        <f t="shared" si="2"/>
        <v/>
      </c>
      <c r="J21" s="98">
        <f t="shared" ref="J21" si="58">IF(ISNA(I21),0,IF(OR(I21=0,I21=""),0,$C21*J$6/I21))</f>
        <v>0</v>
      </c>
      <c r="K21" s="97" t="str">
        <f t="shared" si="4"/>
        <v/>
      </c>
      <c r="L21" s="98">
        <f t="shared" ref="L21" si="59">IF(ISNA(K21),0,IF(OR(K21=0,K21=""),0,$C21*L$6/K21))</f>
        <v>0</v>
      </c>
      <c r="M21" s="99" t="str">
        <f t="shared" si="6"/>
        <v/>
      </c>
      <c r="N21" s="98">
        <f t="shared" ref="N21" si="60">IF(ISNA(M21),0,IF(OR(M21=0,M21=""),0,$C21*N$6/M21))</f>
        <v>0</v>
      </c>
      <c r="O21" s="99" t="str">
        <f t="shared" si="8"/>
        <v/>
      </c>
      <c r="P21" s="98">
        <f t="shared" ref="P21" si="61">IF(ISNA(O21),0,IF(OR(O21=0,O21=""),0,$C21*P$6/O21))</f>
        <v>0</v>
      </c>
      <c r="Q21" s="97">
        <f t="shared" si="10"/>
        <v>100</v>
      </c>
      <c r="R21" s="100">
        <f t="shared" si="16"/>
        <v>1.519E-5</v>
      </c>
    </row>
    <row r="22" spans="1:18" x14ac:dyDescent="0.25">
      <c r="A22" s="94"/>
      <c r="B22" s="64" t="s">
        <v>13</v>
      </c>
      <c r="C22" s="95">
        <v>1.4518411764705881</v>
      </c>
      <c r="D22" s="95">
        <v>3.9776470588235302E-3</v>
      </c>
      <c r="E22" s="97">
        <f t="shared" si="11"/>
        <v>0.4</v>
      </c>
      <c r="F22" s="98">
        <f t="shared" si="41"/>
        <v>3.5570108823529401E-4</v>
      </c>
      <c r="G22" s="99">
        <f t="shared" si="1"/>
        <v>10</v>
      </c>
      <c r="H22" s="98">
        <f t="shared" si="41"/>
        <v>3.0488664705882346E-6</v>
      </c>
      <c r="I22" s="99">
        <f t="shared" si="2"/>
        <v>4.8</v>
      </c>
      <c r="J22" s="98">
        <f t="shared" ref="J22" si="62">IF(ISNA(I22),0,IF(OR(I22=0,I22=""),0,$C22*J$6/I22))</f>
        <v>3.3271360294117648E-4</v>
      </c>
      <c r="K22" s="97">
        <f t="shared" si="4"/>
        <v>260</v>
      </c>
      <c r="L22" s="98">
        <f t="shared" ref="L22" si="63">IF(ISNA(K22),0,IF(OR(K22=0,K22=""),0,$C22*L$6/K22))</f>
        <v>5.4723244343891392E-7</v>
      </c>
      <c r="M22" s="99">
        <f t="shared" si="6"/>
        <v>1100</v>
      </c>
      <c r="N22" s="98">
        <f t="shared" ref="N22" si="64">IF(ISNA(M22),0,IF(OR(M22=0,M22=""),0,$C22*N$6/M22))</f>
        <v>2.7716967914438498E-8</v>
      </c>
      <c r="O22" s="99">
        <f t="shared" si="8"/>
        <v>1100</v>
      </c>
      <c r="P22" s="98">
        <f t="shared" ref="P22" si="65">IF(ISNA(O22),0,IF(OR(O22=0,O22=""),0,$C22*P$6/O22))</f>
        <v>1.4518411764705883E-6</v>
      </c>
      <c r="Q22" s="97">
        <f t="shared" si="10"/>
        <v>22000</v>
      </c>
      <c r="R22" s="100">
        <f t="shared" si="16"/>
        <v>5.6048663101604288E-7</v>
      </c>
    </row>
    <row r="23" spans="1:18" x14ac:dyDescent="0.25">
      <c r="A23" s="94"/>
      <c r="B23" s="64" t="s">
        <v>14</v>
      </c>
      <c r="C23" s="95">
        <v>0.96789411764705879</v>
      </c>
      <c r="D23" s="95">
        <v>2.651764705882353E-3</v>
      </c>
      <c r="E23" s="97" t="str">
        <f t="shared" si="11"/>
        <v/>
      </c>
      <c r="F23" s="98">
        <f t="shared" si="41"/>
        <v>0</v>
      </c>
      <c r="G23" s="99" t="str">
        <f t="shared" si="1"/>
        <v/>
      </c>
      <c r="H23" s="98">
        <f t="shared" si="41"/>
        <v>0</v>
      </c>
      <c r="I23" s="99" t="str">
        <f t="shared" si="2"/>
        <v/>
      </c>
      <c r="J23" s="98">
        <f t="shared" ref="J23" si="66">IF(ISNA(I23),0,IF(OR(I23=0,I23=""),0,$C23*J$6/I23))</f>
        <v>0</v>
      </c>
      <c r="K23" s="97">
        <f t="shared" si="4"/>
        <v>700</v>
      </c>
      <c r="L23" s="98">
        <f t="shared" ref="L23" si="67">IF(ISNA(K23),0,IF(OR(K23=0,K23=""),0,$C23*L$6/K23))</f>
        <v>1.3550517647058824E-7</v>
      </c>
      <c r="M23" s="99">
        <f t="shared" si="6"/>
        <v>3100</v>
      </c>
      <c r="N23" s="98">
        <f t="shared" ref="N23" si="68">IF(ISNA(M23),0,IF(OR(M23=0,M23=""),0,$C23*N$6/M23))</f>
        <v>6.5567020872865274E-9</v>
      </c>
      <c r="O23" s="99">
        <f t="shared" si="8"/>
        <v>3100</v>
      </c>
      <c r="P23" s="98">
        <f t="shared" ref="P23" si="69">IF(ISNA(O23),0,IF(OR(O23=0,O23=""),0,$C23*P$6/O23))</f>
        <v>3.4344629981024667E-7</v>
      </c>
      <c r="Q23" s="97" t="str">
        <f t="shared" si="10"/>
        <v/>
      </c>
      <c r="R23" s="100">
        <f t="shared" si="16"/>
        <v>0</v>
      </c>
    </row>
    <row r="24" spans="1:18" x14ac:dyDescent="0.25">
      <c r="A24" s="94"/>
      <c r="B24" s="64" t="s">
        <v>25</v>
      </c>
      <c r="C24" s="95">
        <v>0.10520588235294118</v>
      </c>
      <c r="D24" s="95">
        <v>2.8823529411764709E-4</v>
      </c>
      <c r="E24" s="97" t="str">
        <f t="shared" si="11"/>
        <v/>
      </c>
      <c r="F24" s="98">
        <f t="shared" si="41"/>
        <v>0</v>
      </c>
      <c r="G24" s="99" t="str">
        <f t="shared" si="1"/>
        <v/>
      </c>
      <c r="H24" s="98">
        <f t="shared" si="41"/>
        <v>0</v>
      </c>
      <c r="I24" s="99" t="str">
        <f t="shared" si="2"/>
        <v/>
      </c>
      <c r="J24" s="98">
        <f t="shared" ref="J24" si="70">IF(ISNA(I24),0,IF(OR(I24=0,I24=""),0,$C24*J$6/I24))</f>
        <v>0</v>
      </c>
      <c r="K24" s="97">
        <f t="shared" si="4"/>
        <v>0.15</v>
      </c>
      <c r="L24" s="98">
        <f t="shared" ref="L24" si="71">IF(ISNA(K24),0,IF(OR(K24=0,K24=""),0,$C24*L$6/K24))</f>
        <v>6.8734509803921568E-5</v>
      </c>
      <c r="M24" s="99">
        <f t="shared" si="6"/>
        <v>0.66</v>
      </c>
      <c r="N24" s="98">
        <f t="shared" ref="N24" si="72">IF(ISNA(M24),0,IF(OR(M24=0,M24=""),0,$C24*N$6/M24))</f>
        <v>3.3474598930481282E-6</v>
      </c>
      <c r="O24" s="99">
        <f t="shared" si="8"/>
        <v>0.66</v>
      </c>
      <c r="P24" s="98">
        <f t="shared" ref="P24" si="73">IF(ISNA(O24),0,IF(OR(O24=0,O24=""),0,$C24*P$6/O24))</f>
        <v>1.7534313725490197E-4</v>
      </c>
      <c r="Q24" s="97">
        <f t="shared" si="10"/>
        <v>0.15</v>
      </c>
      <c r="R24" s="100">
        <f t="shared" si="16"/>
        <v>5.95686274509804E-3</v>
      </c>
    </row>
    <row r="25" spans="1:18" x14ac:dyDescent="0.25">
      <c r="A25" s="94"/>
      <c r="B25" s="64" t="s">
        <v>38</v>
      </c>
      <c r="C25" s="95">
        <v>7.9956470588235296E-2</v>
      </c>
      <c r="D25" s="95">
        <v>2.1905882352941179E-4</v>
      </c>
      <c r="E25" s="97" t="str">
        <f t="shared" si="11"/>
        <v/>
      </c>
      <c r="F25" s="98">
        <f t="shared" si="41"/>
        <v>0</v>
      </c>
      <c r="G25" s="99" t="str">
        <f t="shared" si="1"/>
        <v/>
      </c>
      <c r="H25" s="98">
        <f t="shared" si="41"/>
        <v>0</v>
      </c>
      <c r="I25" s="99" t="str">
        <f t="shared" si="2"/>
        <v/>
      </c>
      <c r="J25" s="98">
        <f t="shared" ref="J25" si="74">IF(ISNA(I25),0,IF(OR(I25=0,I25=""),0,$C25*J$6/I25))</f>
        <v>0</v>
      </c>
      <c r="K25" s="97">
        <f t="shared" si="4"/>
        <v>0.09</v>
      </c>
      <c r="L25" s="98">
        <f t="shared" ref="L25" si="75">IF(ISNA(K25),0,IF(OR(K25=0,K25=""),0,$C25*L$6/K25))</f>
        <v>8.7063712418300652E-5</v>
      </c>
      <c r="M25" s="99">
        <f t="shared" si="6"/>
        <v>0.4</v>
      </c>
      <c r="N25" s="98">
        <f t="shared" ref="N25" si="76">IF(ISNA(M25),0,IF(OR(M25=0,M25=""),0,$C25*N$6/M25))</f>
        <v>4.1977147058823525E-6</v>
      </c>
      <c r="O25" s="99">
        <f t="shared" si="8"/>
        <v>0.4</v>
      </c>
      <c r="P25" s="98">
        <f t="shared" ref="P25" si="77">IF(ISNA(O25),0,IF(OR(O25=0,O25=""),0,$C25*P$6/O25))</f>
        <v>2.1988029411764706E-4</v>
      </c>
      <c r="Q25" s="97">
        <f t="shared" si="10"/>
        <v>0.3</v>
      </c>
      <c r="R25" s="100">
        <f t="shared" si="16"/>
        <v>2.2636078431372557E-3</v>
      </c>
    </row>
    <row r="26" spans="1:18" x14ac:dyDescent="0.25">
      <c r="A26" s="94"/>
      <c r="B26" s="64" t="s">
        <v>40</v>
      </c>
      <c r="C26" s="95">
        <v>5.4707058823529407E-2</v>
      </c>
      <c r="D26" s="95">
        <v>1.4988235294117647E-4</v>
      </c>
      <c r="E26" s="97" t="str">
        <f t="shared" si="11"/>
        <v/>
      </c>
      <c r="F26" s="98">
        <f t="shared" si="41"/>
        <v>0</v>
      </c>
      <c r="G26" s="99" t="str">
        <f t="shared" si="1"/>
        <v/>
      </c>
      <c r="H26" s="98">
        <f t="shared" si="41"/>
        <v>0</v>
      </c>
      <c r="I26" s="99" t="str">
        <f t="shared" si="2"/>
        <v/>
      </c>
      <c r="J26" s="98">
        <f t="shared" ref="J26" si="78">IF(ISNA(I26),0,IF(OR(I26=0,I26=""),0,$C26*J$6/I26))</f>
        <v>0</v>
      </c>
      <c r="K26" s="97">
        <f t="shared" si="4"/>
        <v>7.6999999999999999E-2</v>
      </c>
      <c r="L26" s="98">
        <f t="shared" ref="L26" si="79">IF(ISNA(K26),0,IF(OR(K26=0,K26=""),0,$C26*L$6/K26))</f>
        <v>6.9627165775401059E-5</v>
      </c>
      <c r="M26" s="99">
        <f t="shared" si="6"/>
        <v>0.63</v>
      </c>
      <c r="N26" s="98">
        <f t="shared" ref="N26" si="80">IF(ISNA(M26),0,IF(OR(M26=0,M26=""),0,$C26*N$6/M26))</f>
        <v>1.82356862745098E-6</v>
      </c>
      <c r="O26" s="99">
        <f t="shared" si="8"/>
        <v>0.63</v>
      </c>
      <c r="P26" s="98">
        <f t="shared" ref="P26" si="81">IF(ISNA(O26),0,IF(OR(O26=0,O26=""),0,$C26*P$6/O26))</f>
        <v>9.5520261437908493E-5</v>
      </c>
      <c r="Q26" s="97">
        <f t="shared" si="10"/>
        <v>0.6</v>
      </c>
      <c r="R26" s="100">
        <f t="shared" si="16"/>
        <v>7.7439215686274517E-4</v>
      </c>
    </row>
    <row r="27" spans="1:18" x14ac:dyDescent="0.25">
      <c r="A27" s="94"/>
      <c r="B27" s="64" t="s">
        <v>576</v>
      </c>
      <c r="C27" s="95">
        <v>0.34717941176470585</v>
      </c>
      <c r="D27" s="95">
        <v>9.5117647058823535E-4</v>
      </c>
      <c r="E27" s="97"/>
      <c r="F27" s="98">
        <f t="shared" si="41"/>
        <v>0</v>
      </c>
      <c r="G27" s="99"/>
      <c r="H27" s="98">
        <f t="shared" si="41"/>
        <v>0</v>
      </c>
      <c r="I27" s="99"/>
      <c r="J27" s="98">
        <f t="shared" ref="J27" si="82">IF(ISNA(I27),0,IF(OR(I27=0,I27=""),0,$C27*J$6/I27))</f>
        <v>0</v>
      </c>
      <c r="K27" s="97"/>
      <c r="L27" s="98">
        <f t="shared" ref="L27" si="83">IF(ISNA(K27),0,IF(OR(K27=0,K27=""),0,$C27*L$6/K27))</f>
        <v>0</v>
      </c>
      <c r="M27" s="99"/>
      <c r="N27" s="98">
        <f t="shared" ref="N27" si="84">IF(ISNA(M27),0,IF(OR(M27=0,M27=""),0,$C27*N$6/M27))</f>
        <v>0</v>
      </c>
      <c r="O27" s="99"/>
      <c r="P27" s="98">
        <f t="shared" ref="P27" si="85">IF(ISNA(O27),0,IF(OR(O27=0,O27=""),0,$C27*P$6/O27))</f>
        <v>0</v>
      </c>
      <c r="Q27" s="97"/>
      <c r="R27" s="100">
        <f t="shared" si="16"/>
        <v>0</v>
      </c>
    </row>
    <row r="28" spans="1:18" x14ac:dyDescent="0.25">
      <c r="A28" s="94"/>
      <c r="B28" s="64" t="s">
        <v>48</v>
      </c>
      <c r="C28" s="95">
        <v>0.44186470588235288</v>
      </c>
      <c r="D28" s="95">
        <v>1.2105882352941176E-3</v>
      </c>
      <c r="E28" s="97">
        <f t="shared" si="11"/>
        <v>3.8E-3</v>
      </c>
      <c r="F28" s="98">
        <f t="shared" si="41"/>
        <v>1.1395458204334363E-2</v>
      </c>
      <c r="G28" s="99">
        <f t="shared" si="1"/>
        <v>0.1</v>
      </c>
      <c r="H28" s="98">
        <f t="shared" si="41"/>
        <v>9.2791588235294092E-5</v>
      </c>
      <c r="I28" s="99">
        <f t="shared" si="2"/>
        <v>4.5999999999999999E-2</v>
      </c>
      <c r="J28" s="98">
        <f t="shared" ref="J28" si="86">IF(ISNA(I28),0,IF(OR(I28=0,I28=""),0,$C28*J$6/I28))</f>
        <v>1.0566329923273656E-2</v>
      </c>
      <c r="K28" s="97">
        <f t="shared" si="4"/>
        <v>1.4E-2</v>
      </c>
      <c r="L28" s="98">
        <f t="shared" ref="L28" si="87">IF(ISNA(K28),0,IF(OR(K28=0,K28=""),0,$C28*L$6/K28))</f>
        <v>3.0930529411764699E-3</v>
      </c>
      <c r="M28" s="99">
        <f t="shared" si="6"/>
        <v>6.2E-2</v>
      </c>
      <c r="N28" s="98">
        <f t="shared" ref="N28" si="88">IF(ISNA(M28),0,IF(OR(M28=0,M28=""),0,$C28*N$6/M28))</f>
        <v>1.4966385199240986E-4</v>
      </c>
      <c r="O28" s="99">
        <f t="shared" si="8"/>
        <v>6.2E-2</v>
      </c>
      <c r="P28" s="98">
        <f t="shared" ref="P28" si="89">IF(ISNA(O28),0,IF(OR(O28=0,O28=""),0,$C28*P$6/O28))</f>
        <v>7.8395351043643261E-3</v>
      </c>
      <c r="Q28" s="97">
        <f t="shared" si="10"/>
        <v>0.2</v>
      </c>
      <c r="R28" s="100">
        <f t="shared" si="16"/>
        <v>1.8764117647058823E-2</v>
      </c>
    </row>
    <row r="29" spans="1:18" x14ac:dyDescent="0.25">
      <c r="A29" s="94"/>
      <c r="B29" s="64" t="s">
        <v>42</v>
      </c>
      <c r="C29" s="95">
        <v>5.0498823529411766E-3</v>
      </c>
      <c r="D29" s="95">
        <v>1.383529411764706E-5</v>
      </c>
      <c r="E29" s="97" t="str">
        <f t="shared" si="11"/>
        <v/>
      </c>
      <c r="F29" s="98">
        <f t="shared" si="41"/>
        <v>0</v>
      </c>
      <c r="G29" s="99" t="str">
        <f t="shared" si="1"/>
        <v/>
      </c>
      <c r="H29" s="98">
        <f t="shared" si="41"/>
        <v>0</v>
      </c>
      <c r="I29" s="99" t="str">
        <f t="shared" si="2"/>
        <v/>
      </c>
      <c r="J29" s="98">
        <f t="shared" ref="J29" si="90">IF(ISNA(I29),0,IF(OR(I29=0,I29=""),0,$C29*J$6/I29))</f>
        <v>0</v>
      </c>
      <c r="K29" s="97" t="str">
        <f t="shared" si="4"/>
        <v/>
      </c>
      <c r="L29" s="98">
        <f t="shared" ref="L29" si="91">IF(ISNA(K29),0,IF(OR(K29=0,K29=""),0,$C29*L$6/K29))</f>
        <v>0</v>
      </c>
      <c r="M29" s="99" t="str">
        <f t="shared" si="6"/>
        <v/>
      </c>
      <c r="N29" s="98">
        <f t="shared" ref="N29" si="92">IF(ISNA(M29),0,IF(OR(M29=0,M29=""),0,$C29*N$6/M29))</f>
        <v>0</v>
      </c>
      <c r="O29" s="99" t="str">
        <f t="shared" si="8"/>
        <v/>
      </c>
      <c r="P29" s="98">
        <f t="shared" ref="P29" si="93">IF(ISNA(O29),0,IF(OR(O29=0,O29=""),0,$C29*P$6/O29))</f>
        <v>0</v>
      </c>
      <c r="Q29" s="97">
        <f t="shared" si="10"/>
        <v>2</v>
      </c>
      <c r="R29" s="100">
        <f t="shared" si="16"/>
        <v>2.1444705882352946E-5</v>
      </c>
    </row>
    <row r="30" spans="1:18" x14ac:dyDescent="0.25">
      <c r="A30" s="94"/>
      <c r="B30" s="64" t="s">
        <v>1</v>
      </c>
      <c r="C30" s="95">
        <v>5.5759117647058822</v>
      </c>
      <c r="D30" s="95">
        <v>1.5276470588235296E-2</v>
      </c>
      <c r="E30" s="97" t="str">
        <f t="shared" si="11"/>
        <v/>
      </c>
      <c r="F30" s="98">
        <f t="shared" si="41"/>
        <v>0</v>
      </c>
      <c r="G30" s="99" t="str">
        <f t="shared" si="1"/>
        <v/>
      </c>
      <c r="H30" s="98">
        <f t="shared" si="41"/>
        <v>0</v>
      </c>
      <c r="I30" s="99" t="str">
        <f t="shared" si="2"/>
        <v/>
      </c>
      <c r="J30" s="98">
        <f t="shared" ref="J30" si="94">IF(ISNA(I30),0,IF(OR(I30=0,I30=""),0,$C30*J$6/I30))</f>
        <v>0</v>
      </c>
      <c r="K30" s="97">
        <f t="shared" si="4"/>
        <v>5000</v>
      </c>
      <c r="L30" s="98">
        <f t="shared" ref="L30" si="95">IF(ISNA(K30),0,IF(OR(K30=0,K30=""),0,$C30*L$6/K30))</f>
        <v>1.0928787058823528E-7</v>
      </c>
      <c r="M30" s="99">
        <f t="shared" si="6"/>
        <v>22000</v>
      </c>
      <c r="N30" s="98">
        <f t="shared" ref="N30" si="96">IF(ISNA(M30),0,IF(OR(M30=0,M30=""),0,$C30*N$6/M30))</f>
        <v>5.3224612299465233E-9</v>
      </c>
      <c r="O30" s="99">
        <f t="shared" si="8"/>
        <v>22000</v>
      </c>
      <c r="P30" s="98">
        <f t="shared" ref="P30" si="97">IF(ISNA(O30),0,IF(OR(O30=0,O30=""),0,$C30*P$6/O30))</f>
        <v>2.7879558823529412E-7</v>
      </c>
      <c r="Q30" s="97">
        <f t="shared" si="10"/>
        <v>7500</v>
      </c>
      <c r="R30" s="100">
        <f t="shared" si="16"/>
        <v>6.3142745098039228E-6</v>
      </c>
    </row>
    <row r="31" spans="1:18" x14ac:dyDescent="0.25">
      <c r="A31" s="94"/>
      <c r="B31" s="64" t="s">
        <v>549</v>
      </c>
      <c r="C31" s="95">
        <v>0.4839470588235294</v>
      </c>
      <c r="D31" s="95">
        <v>1.3258823529411765E-3</v>
      </c>
      <c r="E31" s="97" t="str">
        <f t="shared" si="11"/>
        <v/>
      </c>
      <c r="F31" s="98">
        <f t="shared" si="41"/>
        <v>0</v>
      </c>
      <c r="G31" s="99" t="str">
        <f t="shared" si="1"/>
        <v/>
      </c>
      <c r="H31" s="98">
        <f t="shared" si="41"/>
        <v>0</v>
      </c>
      <c r="I31" s="99" t="str">
        <f t="shared" si="2"/>
        <v/>
      </c>
      <c r="J31" s="98">
        <f t="shared" ref="J31" si="98">IF(ISNA(I31),0,IF(OR(I31=0,I31=""),0,$C31*J$6/I31))</f>
        <v>0</v>
      </c>
      <c r="K31" s="97">
        <f t="shared" si="4"/>
        <v>0.1</v>
      </c>
      <c r="L31" s="98">
        <f t="shared" ref="L31" si="99">IF(ISNA(K31),0,IF(OR(K31=0,K31=""),0,$C31*L$6/K31))</f>
        <v>4.7426811764705878E-4</v>
      </c>
      <c r="M31" s="99">
        <f t="shared" si="6"/>
        <v>0.44</v>
      </c>
      <c r="N31" s="98">
        <f t="shared" ref="N31" si="100">IF(ISNA(M31),0,IF(OR(M31=0,M31=""),0,$C31*N$6/M31))</f>
        <v>2.3097473262032085E-5</v>
      </c>
      <c r="O31" s="99">
        <f t="shared" si="8"/>
        <v>0.44</v>
      </c>
      <c r="P31" s="98">
        <f t="shared" ref="P31" si="101">IF(ISNA(O31),0,IF(OR(O31=0,O31=""),0,$C31*P$6/O31))</f>
        <v>1.2098676470588235E-3</v>
      </c>
      <c r="Q31" s="97">
        <f t="shared" si="10"/>
        <v>0.8</v>
      </c>
      <c r="R31" s="100">
        <f t="shared" si="16"/>
        <v>5.137794117647059E-3</v>
      </c>
    </row>
    <row r="32" spans="1:18" x14ac:dyDescent="0.25">
      <c r="A32" s="94"/>
      <c r="B32" s="64" t="s">
        <v>44</v>
      </c>
      <c r="C32" s="95">
        <v>4.1451117647058817</v>
      </c>
      <c r="D32" s="95">
        <v>1.1356470588235294E-2</v>
      </c>
      <c r="E32" s="97" t="str">
        <f t="shared" si="11"/>
        <v/>
      </c>
      <c r="F32" s="98">
        <f t="shared" si="41"/>
        <v>0</v>
      </c>
      <c r="G32" s="99" t="str">
        <f t="shared" si="1"/>
        <v/>
      </c>
      <c r="H32" s="98">
        <f t="shared" si="41"/>
        <v>0</v>
      </c>
      <c r="I32" s="99" t="str">
        <f t="shared" si="2"/>
        <v/>
      </c>
      <c r="J32" s="98">
        <f t="shared" ref="J32" si="102">IF(ISNA(I32),0,IF(OR(I32=0,I32=""),0,$C32*J$6/I32))</f>
        <v>0</v>
      </c>
      <c r="K32" s="97">
        <f t="shared" si="4"/>
        <v>220</v>
      </c>
      <c r="L32" s="98">
        <f t="shared" ref="L32" si="103">IF(ISNA(K32),0,IF(OR(K32=0,K32=""),0,$C32*L$6/K32))</f>
        <v>1.8464588770053471E-6</v>
      </c>
      <c r="M32" s="99">
        <f t="shared" si="6"/>
        <v>970</v>
      </c>
      <c r="N32" s="98">
        <f t="shared" ref="N32" si="104">IF(ISNA(M32),0,IF(OR(M32=0,M32=""),0,$C32*N$6/M32))</f>
        <v>8.9739533050333525E-8</v>
      </c>
      <c r="O32" s="99">
        <f t="shared" si="8"/>
        <v>970</v>
      </c>
      <c r="P32" s="98">
        <f t="shared" ref="P32" si="105">IF(ISNA(O32),0,IF(OR(O32=0,O32=""),0,$C32*P$6/O32))</f>
        <v>4.700642207398423E-6</v>
      </c>
      <c r="Q32" s="97">
        <f t="shared" si="10"/>
        <v>8700</v>
      </c>
      <c r="R32" s="100">
        <f t="shared" si="16"/>
        <v>4.0465584854631513E-6</v>
      </c>
    </row>
    <row r="33" spans="1:19" x14ac:dyDescent="0.25">
      <c r="A33" s="94"/>
      <c r="B33" s="64" t="s">
        <v>578</v>
      </c>
      <c r="C33" s="95">
        <v>6.1019411764705884</v>
      </c>
      <c r="D33" s="95">
        <v>1.6717647058823532E-2</v>
      </c>
      <c r="E33" s="97"/>
      <c r="F33" s="98">
        <f t="shared" si="41"/>
        <v>0</v>
      </c>
      <c r="G33" s="99"/>
      <c r="H33" s="98">
        <f t="shared" si="41"/>
        <v>0</v>
      </c>
      <c r="I33" s="99"/>
      <c r="J33" s="98">
        <f t="shared" ref="J33" si="106">IF(ISNA(I33),0,IF(OR(I33=0,I33=""),0,$C33*J$6/I33))</f>
        <v>0</v>
      </c>
      <c r="K33" s="97"/>
      <c r="L33" s="98">
        <f t="shared" ref="L33" si="107">IF(ISNA(K33),0,IF(OR(K33=0,K33=""),0,$C33*L$6/K33))</f>
        <v>0</v>
      </c>
      <c r="M33" s="99"/>
      <c r="N33" s="98">
        <f t="shared" ref="N33" si="108">IF(ISNA(M33),0,IF(OR(M33=0,M33=""),0,$C33*N$6/M33))</f>
        <v>0</v>
      </c>
      <c r="O33" s="99"/>
      <c r="P33" s="98">
        <f t="shared" ref="P33" si="109">IF(ISNA(O33),0,IF(OR(O33=0,O33=""),0,$C33*P$6/O33))</f>
        <v>0</v>
      </c>
      <c r="Q33" s="97"/>
      <c r="R33" s="100">
        <f t="shared" si="16"/>
        <v>0</v>
      </c>
    </row>
    <row r="34" spans="1:19" ht="27" customHeight="1" thickBot="1" x14ac:dyDescent="0.3">
      <c r="A34" s="108"/>
      <c r="B34" s="109" t="s">
        <v>606</v>
      </c>
      <c r="C34" s="109"/>
      <c r="D34" s="110"/>
      <c r="E34" s="111"/>
      <c r="F34" s="112">
        <f>SUM(F8:F33)</f>
        <v>1.207243948382444</v>
      </c>
      <c r="G34" s="112"/>
      <c r="H34" s="112">
        <f>SUM(H8:H33)</f>
        <v>1.332344615049471E-2</v>
      </c>
      <c r="I34" s="112"/>
      <c r="J34" s="113">
        <f>SUM(J8:J33)</f>
        <v>0.45851295246175539</v>
      </c>
      <c r="K34" s="111"/>
      <c r="L34" s="112">
        <f>SUM(L8:L33)</f>
        <v>3.3352802019339454E-2</v>
      </c>
      <c r="M34" s="112"/>
      <c r="N34" s="112">
        <f>SUM(N8:N33)</f>
        <v>7.0924460582036841E-4</v>
      </c>
      <c r="O34" s="112"/>
      <c r="P34" s="113">
        <f>SUM(P8:P33)</f>
        <v>3.7150907923924066E-2</v>
      </c>
      <c r="Q34" s="111"/>
      <c r="R34" s="113">
        <f>SUM(R8:R33)</f>
        <v>0.11595396434768672</v>
      </c>
      <c r="S34" s="114"/>
    </row>
    <row r="35" spans="1:19" ht="60" x14ac:dyDescent="0.25">
      <c r="A35" s="69" t="s">
        <v>52</v>
      </c>
      <c r="B35" s="70" t="s">
        <v>53</v>
      </c>
      <c r="C35" s="70" t="s">
        <v>54</v>
      </c>
      <c r="D35" s="71" t="s">
        <v>604</v>
      </c>
      <c r="E35" s="72" t="s">
        <v>55</v>
      </c>
      <c r="F35" s="73" t="s">
        <v>56</v>
      </c>
      <c r="G35" s="73" t="s">
        <v>595</v>
      </c>
      <c r="H35" s="73" t="s">
        <v>56</v>
      </c>
      <c r="I35" s="73" t="s">
        <v>596</v>
      </c>
      <c r="J35" s="71" t="s">
        <v>56</v>
      </c>
      <c r="K35" s="72" t="s">
        <v>55</v>
      </c>
      <c r="L35" s="73" t="s">
        <v>56</v>
      </c>
      <c r="M35" s="73" t="s">
        <v>595</v>
      </c>
      <c r="N35" s="73" t="s">
        <v>56</v>
      </c>
      <c r="O35" s="73" t="s">
        <v>596</v>
      </c>
      <c r="P35" s="71" t="s">
        <v>56</v>
      </c>
      <c r="Q35" s="72" t="s">
        <v>617</v>
      </c>
      <c r="R35" s="71" t="s">
        <v>603</v>
      </c>
      <c r="S35" s="115"/>
    </row>
    <row r="36" spans="1:19" x14ac:dyDescent="0.25">
      <c r="A36" s="116" t="s">
        <v>585</v>
      </c>
      <c r="B36" s="117" t="s">
        <v>590</v>
      </c>
      <c r="C36" s="118" t="s">
        <v>585</v>
      </c>
      <c r="D36" s="77">
        <v>10</v>
      </c>
      <c r="E36" s="78">
        <v>400</v>
      </c>
      <c r="F36" s="79">
        <f>INDEX('Disp Factors'!$B$3:$AA$12,MATCH(D36,'Disp Factors'!$A$3:$A$12,0),MATCH(E36,'Disp Factors'!$B$2:$AA$2,0))</f>
        <v>9.7999999999999997E-5</v>
      </c>
      <c r="G36" s="80">
        <v>1000</v>
      </c>
      <c r="H36" s="79">
        <f>INDEX('Disp Factors'!$B$3:$AA$12,MATCH(D36,'Disp Factors'!$A$3:$A$12,0),MATCH(G36,'Disp Factors'!$B$2:$AA$2,0))</f>
        <v>2.0999999999999999E-5</v>
      </c>
      <c r="I36" s="80">
        <v>80</v>
      </c>
      <c r="J36" s="81">
        <f>INDEX('Disp Factors'!$B$3:$AA$12,MATCH(D36,'Disp Factors'!$A$3:$A$12,0),MATCH(I36,'Disp Factors'!$B$2:$AA$2,0))</f>
        <v>9.3999999999999997E-4</v>
      </c>
      <c r="K36" s="78">
        <v>400</v>
      </c>
      <c r="L36" s="82">
        <f>F36</f>
        <v>9.7999999999999997E-5</v>
      </c>
      <c r="M36" s="80">
        <v>1000</v>
      </c>
      <c r="N36" s="82">
        <f>H36</f>
        <v>2.0999999999999999E-5</v>
      </c>
      <c r="O36" s="80">
        <v>80</v>
      </c>
      <c r="P36" s="83">
        <f>J36</f>
        <v>9.3999999999999997E-4</v>
      </c>
      <c r="Q36" s="84">
        <f>MIN(E36,G36,I36)</f>
        <v>80</v>
      </c>
      <c r="R36" s="85">
        <f>INDEX('Disp Factors'!$B$16:$AA$25,MATCH(D36,'Disp Factors'!$A$16:$A$25,0),MATCH(Q36,'Disp Factors'!$B$15:$AA$15,0))</f>
        <v>2.8</v>
      </c>
    </row>
    <row r="37" spans="1:19" ht="15.75" x14ac:dyDescent="0.25">
      <c r="A37" s="86"/>
      <c r="B37" s="87" t="s">
        <v>11</v>
      </c>
      <c r="C37" s="88" t="s">
        <v>15</v>
      </c>
      <c r="D37" s="89" t="s">
        <v>58</v>
      </c>
      <c r="E37" s="119" t="s">
        <v>51</v>
      </c>
      <c r="F37" s="120" t="s">
        <v>57</v>
      </c>
      <c r="G37" s="121" t="s">
        <v>51</v>
      </c>
      <c r="H37" s="120" t="s">
        <v>57</v>
      </c>
      <c r="I37" s="121" t="s">
        <v>51</v>
      </c>
      <c r="J37" s="122" t="s">
        <v>57</v>
      </c>
      <c r="K37" s="119" t="s">
        <v>51</v>
      </c>
      <c r="L37" s="120" t="s">
        <v>57</v>
      </c>
      <c r="M37" s="121" t="s">
        <v>51</v>
      </c>
      <c r="N37" s="120" t="s">
        <v>57</v>
      </c>
      <c r="O37" s="121" t="s">
        <v>51</v>
      </c>
      <c r="P37" s="122" t="s">
        <v>57</v>
      </c>
      <c r="Q37" s="123" t="s">
        <v>51</v>
      </c>
      <c r="R37" s="122" t="s">
        <v>57</v>
      </c>
    </row>
    <row r="38" spans="1:19" x14ac:dyDescent="0.25">
      <c r="A38" s="94"/>
      <c r="B38" s="64" t="str">
        <f>B8</f>
        <v>Benzene</v>
      </c>
      <c r="C38" s="95">
        <v>1.2203882352941176</v>
      </c>
      <c r="D38" s="95">
        <v>3.3435294117647061E-3</v>
      </c>
      <c r="E38" s="97">
        <f t="shared" ref="E38:E62" si="110">VLOOKUP($B38,RBC_Table,3,FALSE)</f>
        <v>0.13</v>
      </c>
      <c r="F38" s="98">
        <f>IF(ISNA(E38),0,IF(OR(E38=0,E38=""),0,$C38*F$36/E38))</f>
        <v>9.1998497737556546E-4</v>
      </c>
      <c r="G38" s="99">
        <f t="shared" ref="G38:G62" si="111">VLOOKUP($B38,RBC_Table,5,FALSE)</f>
        <v>3.3</v>
      </c>
      <c r="H38" s="98">
        <f>IF(ISNA(G38),0,IF(OR(G38=0,G38=""),0,$C38*H$36/G38))</f>
        <v>7.7661069518716566E-6</v>
      </c>
      <c r="I38" s="99">
        <f t="shared" ref="I38:I62" si="112">VLOOKUP($B38,RBC_Table,7,FALSE)</f>
        <v>1.5</v>
      </c>
      <c r="J38" s="98">
        <f>IF(ISNA(I38),0,IF(OR(I38=0,I38=""),0,$C38*J$36/I38))</f>
        <v>7.6477662745098038E-4</v>
      </c>
      <c r="K38" s="97">
        <f t="shared" ref="K38:K62" si="113">VLOOKUP($B38,RBC_Table,4,FALSE)</f>
        <v>3</v>
      </c>
      <c r="L38" s="98">
        <f>IF(ISNA(K38),0,IF(OR(K38=0,K38=""),0,$C38*L$36/K38))</f>
        <v>3.9866015686274505E-5</v>
      </c>
      <c r="M38" s="99">
        <f t="shared" ref="M38:M62" si="114">VLOOKUP($B38,RBC_Table,6,FALSE)</f>
        <v>13</v>
      </c>
      <c r="N38" s="98">
        <f>IF(ISNA(M38),0,IF(OR(M38=0,M38=""),0,$C38*N$36/M38))</f>
        <v>1.9713963800904973E-6</v>
      </c>
      <c r="O38" s="99">
        <f t="shared" ref="O38:O62" si="115">VLOOKUP($B38,RBC_Table,8,FALSE)</f>
        <v>13</v>
      </c>
      <c r="P38" s="98">
        <f>IF(ISNA(O38),0,IF(OR(O38=0,O38=""),0,$C38*P$36/O38))</f>
        <v>8.824345701357465E-5</v>
      </c>
      <c r="Q38" s="97">
        <f t="shared" ref="Q38:Q62" si="116">VLOOKUP($B38,RBC_Table,9,FALSE)</f>
        <v>29</v>
      </c>
      <c r="R38" s="100">
        <f>IF(ISNA(Q38),0,IF(OR(Q38=0,Q38=""),0,$D38*R$36/Q38))</f>
        <v>3.2282352941176472E-4</v>
      </c>
    </row>
    <row r="39" spans="1:19" x14ac:dyDescent="0.25">
      <c r="A39" s="124"/>
      <c r="B39" s="64" t="str">
        <f t="shared" ref="B39:B63" si="117">B9</f>
        <v>Formaldehyde</v>
      </c>
      <c r="C39" s="95">
        <v>2.5880647058823527</v>
      </c>
      <c r="D39" s="95">
        <v>7.0905882352941185E-3</v>
      </c>
      <c r="E39" s="97">
        <f t="shared" si="110"/>
        <v>0.17</v>
      </c>
      <c r="F39" s="98">
        <f t="shared" ref="F39:F63" si="118">IF(ISNA(E39),0,IF(OR(E39=0,E39=""),0,$C39*F$36/E39))</f>
        <v>1.4919431833910033E-3</v>
      </c>
      <c r="G39" s="99">
        <f t="shared" si="111"/>
        <v>4.3</v>
      </c>
      <c r="H39" s="98">
        <f t="shared" ref="H39:H63" si="119">IF(ISNA(G39),0,IF(OR(G39=0,G39=""),0,$C39*H$36/G39))</f>
        <v>1.2639385772913816E-5</v>
      </c>
      <c r="I39" s="99">
        <f t="shared" si="112"/>
        <v>2</v>
      </c>
      <c r="J39" s="98">
        <f t="shared" ref="J39:J63" si="120">IF(ISNA(I39),0,IF(OR(I39=0,I39=""),0,$C39*J$36/I39))</f>
        <v>1.2163904117647058E-3</v>
      </c>
      <c r="K39" s="97">
        <f t="shared" si="113"/>
        <v>9</v>
      </c>
      <c r="L39" s="98">
        <f t="shared" ref="L39:L63" si="121">IF(ISNA(K39),0,IF(OR(K39=0,K39=""),0,$C39*L$36/K39))</f>
        <v>2.8181149019607841E-5</v>
      </c>
      <c r="M39" s="99">
        <f t="shared" si="114"/>
        <v>40</v>
      </c>
      <c r="N39" s="98">
        <f t="shared" ref="N39:N63" si="122">IF(ISNA(M39),0,IF(OR(M39=0,M39=""),0,$C39*N$36/M39))</f>
        <v>1.3587339705882352E-6</v>
      </c>
      <c r="O39" s="99">
        <f t="shared" si="115"/>
        <v>40</v>
      </c>
      <c r="P39" s="98">
        <f t="shared" ref="P39:P63" si="123">IF(ISNA(O39),0,IF(OR(O39=0,O39=""),0,$C39*P$36/O39))</f>
        <v>6.0819520588235289E-5</v>
      </c>
      <c r="Q39" s="97">
        <f t="shared" si="116"/>
        <v>49</v>
      </c>
      <c r="R39" s="100">
        <f t="shared" ref="R39:R63" si="124">IF(ISNA(Q39),0,IF(OR(Q39=0,Q39=""),0,$D39*R$36/Q39))</f>
        <v>4.0517647058823536E-4</v>
      </c>
    </row>
    <row r="40" spans="1:19" x14ac:dyDescent="0.25">
      <c r="A40" s="124"/>
      <c r="B40" s="64" t="str">
        <f t="shared" si="117"/>
        <v>Polycyclic aromatic hydrocarbons (PAHs)</v>
      </c>
      <c r="C40" s="95">
        <v>2.1041176470588237E-2</v>
      </c>
      <c r="D40" s="95">
        <v>5.764705882352942E-5</v>
      </c>
      <c r="E40" s="97">
        <f t="shared" si="110"/>
        <v>4.2625745950554133E-5</v>
      </c>
      <c r="F40" s="98">
        <f t="shared" si="118"/>
        <v>4.8375348000000006E-2</v>
      </c>
      <c r="G40" s="99">
        <f t="shared" si="111"/>
        <v>1.6000000000000001E-3</v>
      </c>
      <c r="H40" s="98">
        <f t="shared" si="119"/>
        <v>2.7616544117647056E-4</v>
      </c>
      <c r="I40" s="99">
        <f t="shared" si="112"/>
        <v>3.0000000000000001E-3</v>
      </c>
      <c r="J40" s="98">
        <f t="shared" si="120"/>
        <v>6.5929019607843141E-3</v>
      </c>
      <c r="K40" s="97" t="str">
        <f t="shared" si="113"/>
        <v/>
      </c>
      <c r="L40" s="98">
        <f t="shared" si="121"/>
        <v>0</v>
      </c>
      <c r="M40" s="99" t="str">
        <f t="shared" si="114"/>
        <v/>
      </c>
      <c r="N40" s="98">
        <f t="shared" si="122"/>
        <v>0</v>
      </c>
      <c r="O40" s="99" t="str">
        <f t="shared" si="115"/>
        <v/>
      </c>
      <c r="P40" s="98">
        <f t="shared" si="123"/>
        <v>0</v>
      </c>
      <c r="Q40" s="97" t="str">
        <f t="shared" si="116"/>
        <v/>
      </c>
      <c r="R40" s="100">
        <f t="shared" si="124"/>
        <v>0</v>
      </c>
    </row>
    <row r="41" spans="1:19" x14ac:dyDescent="0.25">
      <c r="A41" s="124"/>
      <c r="B41" s="64" t="str">
        <f t="shared" si="117"/>
        <v>Naphthalene</v>
      </c>
      <c r="C41" s="95">
        <v>6.3123529411764703E-2</v>
      </c>
      <c r="D41" s="95">
        <v>1.7294117647058825E-4</v>
      </c>
      <c r="E41" s="97">
        <f t="shared" si="110"/>
        <v>2.9000000000000001E-2</v>
      </c>
      <c r="F41" s="98">
        <f t="shared" si="118"/>
        <v>2.1331399594320486E-4</v>
      </c>
      <c r="G41" s="99">
        <f t="shared" si="111"/>
        <v>0.76</v>
      </c>
      <c r="H41" s="98">
        <f t="shared" si="119"/>
        <v>1.7442027863777086E-6</v>
      </c>
      <c r="I41" s="99">
        <f t="shared" si="112"/>
        <v>0.35</v>
      </c>
      <c r="J41" s="98">
        <f t="shared" si="120"/>
        <v>1.6953176470588236E-4</v>
      </c>
      <c r="K41" s="97">
        <f t="shared" si="113"/>
        <v>3.7</v>
      </c>
      <c r="L41" s="98">
        <f t="shared" si="121"/>
        <v>1.6719205087440379E-6</v>
      </c>
      <c r="M41" s="99">
        <f t="shared" si="114"/>
        <v>16</v>
      </c>
      <c r="N41" s="98">
        <f t="shared" si="122"/>
        <v>8.2849632352941165E-8</v>
      </c>
      <c r="O41" s="99">
        <f t="shared" si="115"/>
        <v>16</v>
      </c>
      <c r="P41" s="98">
        <f t="shared" si="123"/>
        <v>3.7085073529411761E-6</v>
      </c>
      <c r="Q41" s="97">
        <f t="shared" si="116"/>
        <v>200</v>
      </c>
      <c r="R41" s="100">
        <f t="shared" si="124"/>
        <v>2.4211764705882354E-6</v>
      </c>
    </row>
    <row r="42" spans="1:19" x14ac:dyDescent="0.25">
      <c r="A42" s="124"/>
      <c r="B42" s="64" t="str">
        <f t="shared" si="117"/>
        <v>Acetaldehyde</v>
      </c>
      <c r="C42" s="95">
        <v>0.65227647058823524</v>
      </c>
      <c r="D42" s="95">
        <v>1.787058823529412E-3</v>
      </c>
      <c r="E42" s="97">
        <f t="shared" si="110"/>
        <v>0.45</v>
      </c>
      <c r="F42" s="98">
        <f t="shared" si="118"/>
        <v>1.4205132026143789E-4</v>
      </c>
      <c r="G42" s="99">
        <f t="shared" si="111"/>
        <v>12</v>
      </c>
      <c r="H42" s="98">
        <f t="shared" si="119"/>
        <v>1.1414838235294116E-6</v>
      </c>
      <c r="I42" s="99">
        <f t="shared" si="112"/>
        <v>5.5</v>
      </c>
      <c r="J42" s="98">
        <f t="shared" si="120"/>
        <v>1.1147997860962566E-4</v>
      </c>
      <c r="K42" s="97">
        <f t="shared" si="113"/>
        <v>140</v>
      </c>
      <c r="L42" s="98">
        <f t="shared" si="121"/>
        <v>4.5659352941176472E-7</v>
      </c>
      <c r="M42" s="99">
        <f t="shared" si="114"/>
        <v>620</v>
      </c>
      <c r="N42" s="98">
        <f t="shared" si="122"/>
        <v>2.2093235294117643E-8</v>
      </c>
      <c r="O42" s="99">
        <f t="shared" si="115"/>
        <v>620</v>
      </c>
      <c r="P42" s="98">
        <f t="shared" si="123"/>
        <v>9.8893529411764704E-7</v>
      </c>
      <c r="Q42" s="97">
        <f t="shared" si="116"/>
        <v>470</v>
      </c>
      <c r="R42" s="100">
        <f t="shared" si="124"/>
        <v>1.0646307884856071E-5</v>
      </c>
    </row>
    <row r="43" spans="1:19" x14ac:dyDescent="0.25">
      <c r="A43" s="124"/>
      <c r="B43" s="64" t="str">
        <f t="shared" si="117"/>
        <v>Acrolein</v>
      </c>
      <c r="C43" s="95">
        <v>0.56811176470588232</v>
      </c>
      <c r="D43" s="95">
        <v>1.5564705882352944E-3</v>
      </c>
      <c r="E43" s="97">
        <f t="shared" si="110"/>
        <v>0</v>
      </c>
      <c r="F43" s="98">
        <f t="shared" si="118"/>
        <v>0</v>
      </c>
      <c r="G43" s="99">
        <f t="shared" si="111"/>
        <v>0</v>
      </c>
      <c r="H43" s="98">
        <f t="shared" si="119"/>
        <v>0</v>
      </c>
      <c r="I43" s="99">
        <f t="shared" si="112"/>
        <v>0</v>
      </c>
      <c r="J43" s="98">
        <f t="shared" si="120"/>
        <v>0</v>
      </c>
      <c r="K43" s="97">
        <f t="shared" si="113"/>
        <v>0.35</v>
      </c>
      <c r="L43" s="98">
        <f t="shared" si="121"/>
        <v>1.5907129411764706E-4</v>
      </c>
      <c r="M43" s="99">
        <f t="shared" si="114"/>
        <v>1.5</v>
      </c>
      <c r="N43" s="98">
        <f t="shared" si="122"/>
        <v>7.9535647058823514E-6</v>
      </c>
      <c r="O43" s="99">
        <f t="shared" si="115"/>
        <v>1.5</v>
      </c>
      <c r="P43" s="98">
        <f t="shared" si="123"/>
        <v>3.5601670588235286E-4</v>
      </c>
      <c r="Q43" s="97">
        <f t="shared" si="116"/>
        <v>6.9</v>
      </c>
      <c r="R43" s="100">
        <f t="shared" si="124"/>
        <v>6.31611253196931E-4</v>
      </c>
    </row>
    <row r="44" spans="1:19" x14ac:dyDescent="0.25">
      <c r="A44" s="124"/>
      <c r="B44" s="64" t="str">
        <f t="shared" si="117"/>
        <v>Ammonia</v>
      </c>
      <c r="C44" s="95">
        <v>673.31764705882358</v>
      </c>
      <c r="D44" s="95">
        <v>1.8447058823529414</v>
      </c>
      <c r="E44" s="97">
        <f t="shared" si="110"/>
        <v>0</v>
      </c>
      <c r="F44" s="98">
        <f t="shared" si="118"/>
        <v>0</v>
      </c>
      <c r="G44" s="99">
        <f t="shared" si="111"/>
        <v>0</v>
      </c>
      <c r="H44" s="98">
        <f t="shared" si="119"/>
        <v>0</v>
      </c>
      <c r="I44" s="99">
        <f t="shared" si="112"/>
        <v>0</v>
      </c>
      <c r="J44" s="98">
        <f t="shared" si="120"/>
        <v>0</v>
      </c>
      <c r="K44" s="97">
        <f t="shared" si="113"/>
        <v>500</v>
      </c>
      <c r="L44" s="98">
        <f t="shared" si="121"/>
        <v>1.3197025882352942E-4</v>
      </c>
      <c r="M44" s="99">
        <f t="shared" si="114"/>
        <v>2200</v>
      </c>
      <c r="N44" s="98">
        <f t="shared" si="122"/>
        <v>6.427122994652406E-6</v>
      </c>
      <c r="O44" s="99">
        <f t="shared" si="115"/>
        <v>2200</v>
      </c>
      <c r="P44" s="98">
        <f t="shared" si="123"/>
        <v>2.8769026737967917E-4</v>
      </c>
      <c r="Q44" s="97">
        <f t="shared" si="116"/>
        <v>1200</v>
      </c>
      <c r="R44" s="100">
        <f t="shared" si="124"/>
        <v>4.3043137254901963E-3</v>
      </c>
    </row>
    <row r="45" spans="1:19" x14ac:dyDescent="0.25">
      <c r="A45" s="124"/>
      <c r="B45" s="64" t="str">
        <f t="shared" si="117"/>
        <v>Arsenic and compounds</v>
      </c>
      <c r="C45" s="95">
        <v>4.2082352941176474E-2</v>
      </c>
      <c r="D45" s="95">
        <v>1.1529411764705884E-4</v>
      </c>
      <c r="E45" s="97">
        <f t="shared" si="110"/>
        <v>2.3975065931431311E-5</v>
      </c>
      <c r="F45" s="98">
        <f t="shared" si="118"/>
        <v>0.17201498423529413</v>
      </c>
      <c r="G45" s="99">
        <f t="shared" si="111"/>
        <v>1.2999999999999999E-3</v>
      </c>
      <c r="H45" s="98">
        <f t="shared" si="119"/>
        <v>6.7979185520361995E-4</v>
      </c>
      <c r="I45" s="99">
        <f t="shared" si="112"/>
        <v>6.2E-4</v>
      </c>
      <c r="J45" s="98">
        <f t="shared" si="120"/>
        <v>6.3802277039848199E-2</v>
      </c>
      <c r="K45" s="97">
        <f t="shared" si="113"/>
        <v>1.7000000000000001E-4</v>
      </c>
      <c r="L45" s="98">
        <f t="shared" si="121"/>
        <v>2.4259238754325261E-2</v>
      </c>
      <c r="M45" s="99">
        <f t="shared" si="114"/>
        <v>2.3999999999999998E-3</v>
      </c>
      <c r="N45" s="98">
        <f t="shared" si="122"/>
        <v>3.6822058823529413E-4</v>
      </c>
      <c r="O45" s="99">
        <f t="shared" si="115"/>
        <v>2.3999999999999998E-3</v>
      </c>
      <c r="P45" s="98">
        <f t="shared" si="123"/>
        <v>1.6482254901960786E-2</v>
      </c>
      <c r="Q45" s="97">
        <f t="shared" si="116"/>
        <v>0.2</v>
      </c>
      <c r="R45" s="100">
        <f t="shared" si="124"/>
        <v>1.6141176470588236E-3</v>
      </c>
    </row>
    <row r="46" spans="1:19" x14ac:dyDescent="0.25">
      <c r="A46" s="124"/>
      <c r="B46" s="64" t="str">
        <f t="shared" si="117"/>
        <v>Barium and compounds</v>
      </c>
      <c r="C46" s="95">
        <v>0.92581176470588233</v>
      </c>
      <c r="D46" s="95">
        <v>2.5364705882352945E-3</v>
      </c>
      <c r="E46" s="97"/>
      <c r="F46" s="98">
        <f t="shared" si="118"/>
        <v>0</v>
      </c>
      <c r="G46" s="99"/>
      <c r="H46" s="98">
        <f t="shared" si="119"/>
        <v>0</v>
      </c>
      <c r="I46" s="99"/>
      <c r="J46" s="98">
        <f t="shared" si="120"/>
        <v>0</v>
      </c>
      <c r="K46" s="97"/>
      <c r="L46" s="98">
        <f t="shared" si="121"/>
        <v>0</v>
      </c>
      <c r="M46" s="99"/>
      <c r="N46" s="98">
        <f t="shared" si="122"/>
        <v>0</v>
      </c>
      <c r="O46" s="99"/>
      <c r="P46" s="98">
        <f t="shared" si="123"/>
        <v>0</v>
      </c>
      <c r="Q46" s="97"/>
      <c r="R46" s="100">
        <f t="shared" si="124"/>
        <v>0</v>
      </c>
    </row>
    <row r="47" spans="1:19" x14ac:dyDescent="0.25">
      <c r="A47" s="124"/>
      <c r="B47" s="64" t="str">
        <f t="shared" si="117"/>
        <v>Beryllium and compounds</v>
      </c>
      <c r="C47" s="95">
        <v>2.5249411764705883E-3</v>
      </c>
      <c r="D47" s="95">
        <v>6.9176470588235302E-6</v>
      </c>
      <c r="E47" s="97">
        <f t="shared" si="110"/>
        <v>4.2000000000000002E-4</v>
      </c>
      <c r="F47" s="98">
        <f t="shared" si="118"/>
        <v>5.8915294117647054E-4</v>
      </c>
      <c r="G47" s="99">
        <f t="shared" si="111"/>
        <v>1.0999999999999999E-2</v>
      </c>
      <c r="H47" s="98">
        <f t="shared" si="119"/>
        <v>4.8203422459893049E-6</v>
      </c>
      <c r="I47" s="99">
        <f t="shared" si="112"/>
        <v>5.0000000000000001E-3</v>
      </c>
      <c r="J47" s="98">
        <f t="shared" si="120"/>
        <v>4.7468894117647055E-4</v>
      </c>
      <c r="K47" s="97">
        <f t="shared" si="113"/>
        <v>7.0000000000000001E-3</v>
      </c>
      <c r="L47" s="98">
        <f t="shared" si="121"/>
        <v>3.5349176470588234E-5</v>
      </c>
      <c r="M47" s="99">
        <f t="shared" si="114"/>
        <v>3.1E-2</v>
      </c>
      <c r="N47" s="98">
        <f t="shared" si="122"/>
        <v>1.7104440227703985E-6</v>
      </c>
      <c r="O47" s="99">
        <f t="shared" si="115"/>
        <v>3.1E-2</v>
      </c>
      <c r="P47" s="98">
        <f t="shared" si="123"/>
        <v>7.6562732447817827E-5</v>
      </c>
      <c r="Q47" s="97">
        <f t="shared" si="116"/>
        <v>0.02</v>
      </c>
      <c r="R47" s="100">
        <f t="shared" si="124"/>
        <v>9.6847058823529416E-4</v>
      </c>
    </row>
    <row r="48" spans="1:19" x14ac:dyDescent="0.25">
      <c r="A48" s="124"/>
      <c r="B48" s="64" t="str">
        <f t="shared" si="117"/>
        <v>Cadmium and compounds</v>
      </c>
      <c r="C48" s="95">
        <v>0.23145294117647058</v>
      </c>
      <c r="D48" s="95">
        <v>6.3411764705882364E-4</v>
      </c>
      <c r="E48" s="97">
        <f t="shared" si="110"/>
        <v>5.5999999999999995E-4</v>
      </c>
      <c r="F48" s="98">
        <f t="shared" si="118"/>
        <v>4.0504264705882358E-2</v>
      </c>
      <c r="G48" s="99">
        <f t="shared" si="111"/>
        <v>1.4E-2</v>
      </c>
      <c r="H48" s="98">
        <f t="shared" si="119"/>
        <v>3.4717941176470586E-4</v>
      </c>
      <c r="I48" s="99">
        <f t="shared" si="112"/>
        <v>6.7000000000000002E-3</v>
      </c>
      <c r="J48" s="98">
        <f t="shared" si="120"/>
        <v>3.2472502194907812E-2</v>
      </c>
      <c r="K48" s="97">
        <f t="shared" si="113"/>
        <v>5.0000000000000001E-3</v>
      </c>
      <c r="L48" s="98">
        <f t="shared" si="121"/>
        <v>4.5364776470588229E-3</v>
      </c>
      <c r="M48" s="99">
        <f t="shared" si="114"/>
        <v>3.6999999999999998E-2</v>
      </c>
      <c r="N48" s="98">
        <f t="shared" si="122"/>
        <v>1.3136518282988869E-4</v>
      </c>
      <c r="O48" s="99">
        <f t="shared" si="115"/>
        <v>3.6999999999999998E-2</v>
      </c>
      <c r="P48" s="98">
        <f t="shared" si="123"/>
        <v>5.8801558028616857E-3</v>
      </c>
      <c r="Q48" s="97">
        <f t="shared" si="116"/>
        <v>0.03</v>
      </c>
      <c r="R48" s="100">
        <f t="shared" si="124"/>
        <v>5.9184313725490198E-2</v>
      </c>
    </row>
    <row r="49" spans="1:18" x14ac:dyDescent="0.25">
      <c r="A49" s="124"/>
      <c r="B49" s="64" t="str">
        <f t="shared" si="117"/>
        <v>Chromium VI, chromate and dichromate particulate</v>
      </c>
      <c r="C49" s="95">
        <v>0.29457647058823527</v>
      </c>
      <c r="D49" s="95">
        <v>8.070588235294118E-4</v>
      </c>
      <c r="E49" s="97">
        <f t="shared" si="110"/>
        <v>3.1000000000000001E-5</v>
      </c>
      <c r="F49" s="98">
        <f t="shared" si="118"/>
        <v>0.93124174573055019</v>
      </c>
      <c r="G49" s="99">
        <f t="shared" si="111"/>
        <v>5.1999999999999995E-4</v>
      </c>
      <c r="H49" s="98">
        <f t="shared" si="119"/>
        <v>1.1896357466063349E-2</v>
      </c>
      <c r="I49" s="99">
        <f t="shared" si="112"/>
        <v>1E-3</v>
      </c>
      <c r="J49" s="98">
        <f t="shared" si="120"/>
        <v>0.27690188235294116</v>
      </c>
      <c r="K49" s="97">
        <f t="shared" si="113"/>
        <v>8.3000000000000004E-2</v>
      </c>
      <c r="L49" s="98">
        <f t="shared" si="121"/>
        <v>3.4781318214032597E-4</v>
      </c>
      <c r="M49" s="99">
        <f t="shared" si="114"/>
        <v>0.88</v>
      </c>
      <c r="N49" s="98">
        <f t="shared" si="122"/>
        <v>7.0296657754010691E-6</v>
      </c>
      <c r="O49" s="99">
        <f t="shared" si="115"/>
        <v>0.88</v>
      </c>
      <c r="P49" s="98">
        <f t="shared" si="123"/>
        <v>3.1466122994652405E-4</v>
      </c>
      <c r="Q49" s="97">
        <f t="shared" si="116"/>
        <v>0.3</v>
      </c>
      <c r="R49" s="100">
        <f t="shared" si="124"/>
        <v>7.5325490196078435E-3</v>
      </c>
    </row>
    <row r="50" spans="1:18" x14ac:dyDescent="0.25">
      <c r="A50" s="124"/>
      <c r="B50" s="64" t="str">
        <f t="shared" si="117"/>
        <v>Cobalt and compounds</v>
      </c>
      <c r="C50" s="95">
        <v>1.7674588235294116E-2</v>
      </c>
      <c r="D50" s="95">
        <v>4.8423529411764705E-5</v>
      </c>
      <c r="E50" s="97" t="str">
        <f t="shared" si="110"/>
        <v/>
      </c>
      <c r="F50" s="98">
        <f t="shared" si="118"/>
        <v>0</v>
      </c>
      <c r="G50" s="99" t="str">
        <f t="shared" si="111"/>
        <v/>
      </c>
      <c r="H50" s="98">
        <f t="shared" si="119"/>
        <v>0</v>
      </c>
      <c r="I50" s="99" t="str">
        <f t="shared" si="112"/>
        <v/>
      </c>
      <c r="J50" s="98">
        <f t="shared" si="120"/>
        <v>0</v>
      </c>
      <c r="K50" s="97">
        <f t="shared" si="113"/>
        <v>0.1</v>
      </c>
      <c r="L50" s="98">
        <f t="shared" si="121"/>
        <v>1.7321096470588231E-5</v>
      </c>
      <c r="M50" s="99">
        <f t="shared" si="114"/>
        <v>0.44</v>
      </c>
      <c r="N50" s="98">
        <f t="shared" si="122"/>
        <v>8.4355989304812815E-7</v>
      </c>
      <c r="O50" s="99">
        <f t="shared" si="115"/>
        <v>0.44</v>
      </c>
      <c r="P50" s="98">
        <f t="shared" si="123"/>
        <v>3.7759347593582879E-5</v>
      </c>
      <c r="Q50" s="97" t="str">
        <f t="shared" si="116"/>
        <v/>
      </c>
      <c r="R50" s="100">
        <f t="shared" si="124"/>
        <v>0</v>
      </c>
    </row>
    <row r="51" spans="1:18" x14ac:dyDescent="0.25">
      <c r="A51" s="124"/>
      <c r="B51" s="64" t="str">
        <f t="shared" si="117"/>
        <v>Copper and compounds</v>
      </c>
      <c r="C51" s="95">
        <v>0.17884999999999998</v>
      </c>
      <c r="D51" s="95">
        <v>4.8999999999999998E-4</v>
      </c>
      <c r="E51" s="97" t="str">
        <f t="shared" si="110"/>
        <v/>
      </c>
      <c r="F51" s="98">
        <f t="shared" si="118"/>
        <v>0</v>
      </c>
      <c r="G51" s="99" t="str">
        <f t="shared" si="111"/>
        <v/>
      </c>
      <c r="H51" s="98">
        <f t="shared" si="119"/>
        <v>0</v>
      </c>
      <c r="I51" s="99" t="str">
        <f t="shared" si="112"/>
        <v/>
      </c>
      <c r="J51" s="98">
        <f t="shared" si="120"/>
        <v>0</v>
      </c>
      <c r="K51" s="97" t="str">
        <f t="shared" si="113"/>
        <v/>
      </c>
      <c r="L51" s="98">
        <f t="shared" si="121"/>
        <v>0</v>
      </c>
      <c r="M51" s="99" t="str">
        <f t="shared" si="114"/>
        <v/>
      </c>
      <c r="N51" s="98">
        <f t="shared" si="122"/>
        <v>0</v>
      </c>
      <c r="O51" s="99" t="str">
        <f t="shared" si="115"/>
        <v/>
      </c>
      <c r="P51" s="98">
        <f t="shared" si="123"/>
        <v>0</v>
      </c>
      <c r="Q51" s="97">
        <f t="shared" si="116"/>
        <v>100</v>
      </c>
      <c r="R51" s="100">
        <f t="shared" si="124"/>
        <v>1.3719999999999999E-5</v>
      </c>
    </row>
    <row r="52" spans="1:18" x14ac:dyDescent="0.25">
      <c r="A52" s="124"/>
      <c r="B52" s="64" t="str">
        <f t="shared" si="117"/>
        <v>Ethyl benzene</v>
      </c>
      <c r="C52" s="95">
        <v>1.4518411764705881</v>
      </c>
      <c r="D52" s="95">
        <v>3.9776470588235302E-3</v>
      </c>
      <c r="E52" s="97">
        <f t="shared" si="110"/>
        <v>0.4</v>
      </c>
      <c r="F52" s="98">
        <f t="shared" si="118"/>
        <v>3.5570108823529401E-4</v>
      </c>
      <c r="G52" s="99">
        <f t="shared" si="111"/>
        <v>10</v>
      </c>
      <c r="H52" s="98">
        <f t="shared" si="119"/>
        <v>3.0488664705882346E-6</v>
      </c>
      <c r="I52" s="99">
        <f t="shared" si="112"/>
        <v>4.8</v>
      </c>
      <c r="J52" s="98">
        <f t="shared" si="120"/>
        <v>2.8431889705882353E-4</v>
      </c>
      <c r="K52" s="97">
        <f t="shared" si="113"/>
        <v>260</v>
      </c>
      <c r="L52" s="98">
        <f t="shared" si="121"/>
        <v>5.4723244343891392E-7</v>
      </c>
      <c r="M52" s="99">
        <f t="shared" si="114"/>
        <v>1100</v>
      </c>
      <c r="N52" s="98">
        <f t="shared" si="122"/>
        <v>2.7716967914438498E-8</v>
      </c>
      <c r="O52" s="99">
        <f t="shared" si="115"/>
        <v>1100</v>
      </c>
      <c r="P52" s="98">
        <f t="shared" si="123"/>
        <v>1.2406642780748661E-6</v>
      </c>
      <c r="Q52" s="97">
        <f t="shared" si="116"/>
        <v>22000</v>
      </c>
      <c r="R52" s="100">
        <f t="shared" si="124"/>
        <v>5.0624598930481294E-7</v>
      </c>
    </row>
    <row r="53" spans="1:18" x14ac:dyDescent="0.25">
      <c r="A53" s="124"/>
      <c r="B53" s="64" t="str">
        <f t="shared" si="117"/>
        <v>Hexane</v>
      </c>
      <c r="C53" s="95">
        <v>0.96789411764705879</v>
      </c>
      <c r="D53" s="95">
        <v>2.651764705882353E-3</v>
      </c>
      <c r="E53" s="97" t="str">
        <f t="shared" si="110"/>
        <v/>
      </c>
      <c r="F53" s="98">
        <f t="shared" si="118"/>
        <v>0</v>
      </c>
      <c r="G53" s="99" t="str">
        <f t="shared" si="111"/>
        <v/>
      </c>
      <c r="H53" s="98">
        <f t="shared" si="119"/>
        <v>0</v>
      </c>
      <c r="I53" s="99" t="str">
        <f t="shared" si="112"/>
        <v/>
      </c>
      <c r="J53" s="98">
        <f t="shared" si="120"/>
        <v>0</v>
      </c>
      <c r="K53" s="97">
        <f t="shared" si="113"/>
        <v>700</v>
      </c>
      <c r="L53" s="98">
        <f t="shared" si="121"/>
        <v>1.3550517647058824E-7</v>
      </c>
      <c r="M53" s="99">
        <f t="shared" si="114"/>
        <v>3100</v>
      </c>
      <c r="N53" s="98">
        <f t="shared" si="122"/>
        <v>6.5567020872865274E-9</v>
      </c>
      <c r="O53" s="99">
        <f t="shared" si="115"/>
        <v>3100</v>
      </c>
      <c r="P53" s="98">
        <f t="shared" si="123"/>
        <v>2.9349047438330167E-7</v>
      </c>
      <c r="Q53" s="97" t="str">
        <f t="shared" si="116"/>
        <v/>
      </c>
      <c r="R53" s="100">
        <f t="shared" si="124"/>
        <v>0</v>
      </c>
    </row>
    <row r="54" spans="1:18" x14ac:dyDescent="0.25">
      <c r="A54" s="124"/>
      <c r="B54" s="64" t="str">
        <f t="shared" si="117"/>
        <v>Lead and compounds</v>
      </c>
      <c r="C54" s="95">
        <v>0.10520588235294118</v>
      </c>
      <c r="D54" s="95">
        <v>2.8823529411764709E-4</v>
      </c>
      <c r="E54" s="97" t="str">
        <f t="shared" si="110"/>
        <v/>
      </c>
      <c r="F54" s="98">
        <f t="shared" si="118"/>
        <v>0</v>
      </c>
      <c r="G54" s="99" t="str">
        <f t="shared" si="111"/>
        <v/>
      </c>
      <c r="H54" s="98">
        <f t="shared" si="119"/>
        <v>0</v>
      </c>
      <c r="I54" s="99" t="str">
        <f t="shared" si="112"/>
        <v/>
      </c>
      <c r="J54" s="98">
        <f t="shared" si="120"/>
        <v>0</v>
      </c>
      <c r="K54" s="97">
        <f t="shared" si="113"/>
        <v>0.15</v>
      </c>
      <c r="L54" s="98">
        <f t="shared" si="121"/>
        <v>6.8734509803921568E-5</v>
      </c>
      <c r="M54" s="99">
        <f t="shared" si="114"/>
        <v>0.66</v>
      </c>
      <c r="N54" s="98">
        <f t="shared" si="122"/>
        <v>3.3474598930481282E-6</v>
      </c>
      <c r="O54" s="99">
        <f t="shared" si="115"/>
        <v>0.66</v>
      </c>
      <c r="P54" s="98">
        <f t="shared" si="123"/>
        <v>1.4983868092691621E-4</v>
      </c>
      <c r="Q54" s="97">
        <f t="shared" si="116"/>
        <v>0.15</v>
      </c>
      <c r="R54" s="100">
        <f t="shared" si="124"/>
        <v>5.3803921568627453E-3</v>
      </c>
    </row>
    <row r="55" spans="1:18" x14ac:dyDescent="0.25">
      <c r="A55" s="124"/>
      <c r="B55" s="64" t="str">
        <f t="shared" si="117"/>
        <v>Manganese and compounds</v>
      </c>
      <c r="C55" s="95">
        <v>7.9956470588235296E-2</v>
      </c>
      <c r="D55" s="95">
        <v>2.1905882352941179E-4</v>
      </c>
      <c r="E55" s="97" t="str">
        <f t="shared" si="110"/>
        <v/>
      </c>
      <c r="F55" s="98">
        <f t="shared" si="118"/>
        <v>0</v>
      </c>
      <c r="G55" s="99" t="str">
        <f t="shared" si="111"/>
        <v/>
      </c>
      <c r="H55" s="98">
        <f t="shared" si="119"/>
        <v>0</v>
      </c>
      <c r="I55" s="99" t="str">
        <f t="shared" si="112"/>
        <v/>
      </c>
      <c r="J55" s="98">
        <f t="shared" si="120"/>
        <v>0</v>
      </c>
      <c r="K55" s="97">
        <f t="shared" si="113"/>
        <v>0.09</v>
      </c>
      <c r="L55" s="98">
        <f t="shared" si="121"/>
        <v>8.7063712418300652E-5</v>
      </c>
      <c r="M55" s="99">
        <f t="shared" si="114"/>
        <v>0.4</v>
      </c>
      <c r="N55" s="98">
        <f t="shared" si="122"/>
        <v>4.1977147058823525E-6</v>
      </c>
      <c r="O55" s="99">
        <f t="shared" si="115"/>
        <v>0.4</v>
      </c>
      <c r="P55" s="98">
        <f t="shared" si="123"/>
        <v>1.8789770588235292E-4</v>
      </c>
      <c r="Q55" s="97">
        <f t="shared" si="116"/>
        <v>0.3</v>
      </c>
      <c r="R55" s="100">
        <f t="shared" si="124"/>
        <v>2.0445490196078437E-3</v>
      </c>
    </row>
    <row r="56" spans="1:18" x14ac:dyDescent="0.25">
      <c r="A56" s="124"/>
      <c r="B56" s="64" t="str">
        <f t="shared" si="117"/>
        <v>Mercury and compounds</v>
      </c>
      <c r="C56" s="95">
        <v>5.4707058823529407E-2</v>
      </c>
      <c r="D56" s="95">
        <v>1.4988235294117647E-4</v>
      </c>
      <c r="E56" s="97" t="str">
        <f t="shared" si="110"/>
        <v/>
      </c>
      <c r="F56" s="98">
        <f t="shared" si="118"/>
        <v>0</v>
      </c>
      <c r="G56" s="99" t="str">
        <f t="shared" si="111"/>
        <v/>
      </c>
      <c r="H56" s="98">
        <f t="shared" si="119"/>
        <v>0</v>
      </c>
      <c r="I56" s="99" t="str">
        <f t="shared" si="112"/>
        <v/>
      </c>
      <c r="J56" s="98">
        <f t="shared" si="120"/>
        <v>0</v>
      </c>
      <c r="K56" s="97">
        <f t="shared" si="113"/>
        <v>7.6999999999999999E-2</v>
      </c>
      <c r="L56" s="98">
        <f t="shared" si="121"/>
        <v>6.9627165775401059E-5</v>
      </c>
      <c r="M56" s="99">
        <f t="shared" si="114"/>
        <v>0.63</v>
      </c>
      <c r="N56" s="98">
        <f t="shared" si="122"/>
        <v>1.82356862745098E-6</v>
      </c>
      <c r="O56" s="99">
        <f t="shared" si="115"/>
        <v>0.63</v>
      </c>
      <c r="P56" s="98">
        <f t="shared" si="123"/>
        <v>8.1626405228758163E-5</v>
      </c>
      <c r="Q56" s="97">
        <f t="shared" si="116"/>
        <v>0.6</v>
      </c>
      <c r="R56" s="100">
        <f t="shared" si="124"/>
        <v>6.994509803921569E-4</v>
      </c>
    </row>
    <row r="57" spans="1:18" x14ac:dyDescent="0.25">
      <c r="A57" s="124"/>
      <c r="B57" s="64" t="str">
        <f t="shared" si="117"/>
        <v>Molybdenum trioxide</v>
      </c>
      <c r="C57" s="95">
        <v>0.34717941176470585</v>
      </c>
      <c r="D57" s="95">
        <v>9.5117647058823535E-4</v>
      </c>
      <c r="E57" s="97"/>
      <c r="F57" s="98">
        <f t="shared" si="118"/>
        <v>0</v>
      </c>
      <c r="G57" s="99"/>
      <c r="H57" s="98">
        <f t="shared" si="119"/>
        <v>0</v>
      </c>
      <c r="I57" s="99"/>
      <c r="J57" s="98">
        <f t="shared" si="120"/>
        <v>0</v>
      </c>
      <c r="K57" s="97"/>
      <c r="L57" s="98">
        <f t="shared" si="121"/>
        <v>0</v>
      </c>
      <c r="M57" s="99"/>
      <c r="N57" s="98">
        <f t="shared" si="122"/>
        <v>0</v>
      </c>
      <c r="O57" s="99"/>
      <c r="P57" s="98">
        <f t="shared" si="123"/>
        <v>0</v>
      </c>
      <c r="Q57" s="97"/>
      <c r="R57" s="100">
        <f t="shared" si="124"/>
        <v>0</v>
      </c>
    </row>
    <row r="58" spans="1:18" x14ac:dyDescent="0.25">
      <c r="A58" s="124"/>
      <c r="B58" s="64" t="str">
        <f t="shared" si="117"/>
        <v>Nickel compounds, insoluble</v>
      </c>
      <c r="C58" s="95">
        <v>0.44186470588235288</v>
      </c>
      <c r="D58" s="95">
        <v>1.2105882352941176E-3</v>
      </c>
      <c r="E58" s="97">
        <f t="shared" si="110"/>
        <v>3.8E-3</v>
      </c>
      <c r="F58" s="98">
        <f t="shared" si="118"/>
        <v>1.1395458204334363E-2</v>
      </c>
      <c r="G58" s="99">
        <f t="shared" si="111"/>
        <v>0.1</v>
      </c>
      <c r="H58" s="98">
        <f t="shared" si="119"/>
        <v>9.2791588235294092E-5</v>
      </c>
      <c r="I58" s="99">
        <f t="shared" si="112"/>
        <v>4.5999999999999999E-2</v>
      </c>
      <c r="J58" s="98">
        <f t="shared" si="120"/>
        <v>9.0294092071611237E-3</v>
      </c>
      <c r="K58" s="97">
        <f t="shared" si="113"/>
        <v>1.4E-2</v>
      </c>
      <c r="L58" s="98">
        <f t="shared" si="121"/>
        <v>3.0930529411764699E-3</v>
      </c>
      <c r="M58" s="99">
        <f t="shared" si="114"/>
        <v>6.2E-2</v>
      </c>
      <c r="N58" s="98">
        <f t="shared" si="122"/>
        <v>1.4966385199240986E-4</v>
      </c>
      <c r="O58" s="99">
        <f t="shared" si="115"/>
        <v>6.2E-2</v>
      </c>
      <c r="P58" s="98">
        <f t="shared" si="123"/>
        <v>6.6992390891840595E-3</v>
      </c>
      <c r="Q58" s="97">
        <f t="shared" si="116"/>
        <v>0.2</v>
      </c>
      <c r="R58" s="100">
        <f t="shared" si="124"/>
        <v>1.6948235294117642E-2</v>
      </c>
    </row>
    <row r="59" spans="1:18" x14ac:dyDescent="0.25">
      <c r="A59" s="124"/>
      <c r="B59" s="64" t="str">
        <f t="shared" si="117"/>
        <v>Selenium and compounds</v>
      </c>
      <c r="C59" s="95">
        <v>5.0498823529411766E-3</v>
      </c>
      <c r="D59" s="95">
        <v>1.383529411764706E-5</v>
      </c>
      <c r="E59" s="97" t="str">
        <f t="shared" si="110"/>
        <v/>
      </c>
      <c r="F59" s="98">
        <f t="shared" si="118"/>
        <v>0</v>
      </c>
      <c r="G59" s="99"/>
      <c r="H59" s="98">
        <f t="shared" si="119"/>
        <v>0</v>
      </c>
      <c r="I59" s="99"/>
      <c r="J59" s="98">
        <f t="shared" si="120"/>
        <v>0</v>
      </c>
      <c r="K59" s="97" t="str">
        <f t="shared" si="113"/>
        <v/>
      </c>
      <c r="L59" s="98">
        <f t="shared" si="121"/>
        <v>0</v>
      </c>
      <c r="M59" s="99" t="str">
        <f t="shared" si="114"/>
        <v/>
      </c>
      <c r="N59" s="98">
        <f t="shared" si="122"/>
        <v>0</v>
      </c>
      <c r="O59" s="99" t="str">
        <f t="shared" si="115"/>
        <v/>
      </c>
      <c r="P59" s="98">
        <f t="shared" si="123"/>
        <v>0</v>
      </c>
      <c r="Q59" s="97">
        <f t="shared" si="116"/>
        <v>2</v>
      </c>
      <c r="R59" s="100">
        <f t="shared" si="124"/>
        <v>1.9369411764705883E-5</v>
      </c>
    </row>
    <row r="60" spans="1:18" x14ac:dyDescent="0.25">
      <c r="A60" s="124"/>
      <c r="B60" s="64" t="str">
        <f t="shared" si="117"/>
        <v>Toluene</v>
      </c>
      <c r="C60" s="95">
        <v>5.5759117647058822</v>
      </c>
      <c r="D60" s="95">
        <v>1.5276470588235296E-2</v>
      </c>
      <c r="E60" s="97" t="str">
        <f t="shared" si="110"/>
        <v/>
      </c>
      <c r="F60" s="98">
        <f t="shared" si="118"/>
        <v>0</v>
      </c>
      <c r="G60" s="99"/>
      <c r="H60" s="98">
        <f t="shared" si="119"/>
        <v>0</v>
      </c>
      <c r="I60" s="99"/>
      <c r="J60" s="98">
        <f t="shared" si="120"/>
        <v>0</v>
      </c>
      <c r="K60" s="97">
        <f t="shared" si="113"/>
        <v>5000</v>
      </c>
      <c r="L60" s="98">
        <f t="shared" si="121"/>
        <v>1.0928787058823528E-7</v>
      </c>
      <c r="M60" s="99">
        <f t="shared" si="114"/>
        <v>22000</v>
      </c>
      <c r="N60" s="98">
        <f t="shared" si="122"/>
        <v>5.3224612299465233E-9</v>
      </c>
      <c r="O60" s="99">
        <f t="shared" si="115"/>
        <v>22000</v>
      </c>
      <c r="P60" s="98">
        <f t="shared" si="123"/>
        <v>2.3824350267379676E-7</v>
      </c>
      <c r="Q60" s="97">
        <f t="shared" si="116"/>
        <v>7500</v>
      </c>
      <c r="R60" s="100">
        <f t="shared" si="124"/>
        <v>5.7032156862745101E-6</v>
      </c>
    </row>
    <row r="61" spans="1:18" x14ac:dyDescent="0.25">
      <c r="A61" s="124"/>
      <c r="B61" s="64" t="str">
        <f t="shared" si="117"/>
        <v>Vanadium (fume or dust)</v>
      </c>
      <c r="C61" s="95">
        <v>0.4839470588235294</v>
      </c>
      <c r="D61" s="95">
        <v>1.3258823529411765E-3</v>
      </c>
      <c r="E61" s="97" t="str">
        <f t="shared" si="110"/>
        <v/>
      </c>
      <c r="F61" s="98">
        <f t="shared" si="118"/>
        <v>0</v>
      </c>
      <c r="G61" s="99" t="str">
        <f t="shared" si="111"/>
        <v/>
      </c>
      <c r="H61" s="98">
        <f t="shared" si="119"/>
        <v>0</v>
      </c>
      <c r="I61" s="99" t="str">
        <f t="shared" si="112"/>
        <v/>
      </c>
      <c r="J61" s="98">
        <f t="shared" si="120"/>
        <v>0</v>
      </c>
      <c r="K61" s="97">
        <f t="shared" si="113"/>
        <v>0.1</v>
      </c>
      <c r="L61" s="98">
        <f t="shared" si="121"/>
        <v>4.7426811764705878E-4</v>
      </c>
      <c r="M61" s="99">
        <f t="shared" si="114"/>
        <v>0.44</v>
      </c>
      <c r="N61" s="98">
        <f t="shared" si="122"/>
        <v>2.3097473262032085E-5</v>
      </c>
      <c r="O61" s="99">
        <f t="shared" si="115"/>
        <v>0.44</v>
      </c>
      <c r="P61" s="98">
        <f t="shared" si="123"/>
        <v>1.0338868983957219E-3</v>
      </c>
      <c r="Q61" s="97">
        <f t="shared" si="116"/>
        <v>0.8</v>
      </c>
      <c r="R61" s="100">
        <f t="shared" si="124"/>
        <v>4.6405882352941177E-3</v>
      </c>
    </row>
    <row r="62" spans="1:18" x14ac:dyDescent="0.25">
      <c r="A62" s="124"/>
      <c r="B62" s="64" t="str">
        <f t="shared" si="117"/>
        <v>Xylene (mixture), including m-xylene, o-xylene, p-xylene</v>
      </c>
      <c r="C62" s="95">
        <v>4.1451117647058817</v>
      </c>
      <c r="D62" s="95">
        <v>1.1356470588235294E-2</v>
      </c>
      <c r="E62" s="97" t="str">
        <f t="shared" si="110"/>
        <v/>
      </c>
      <c r="F62" s="98">
        <f t="shared" si="118"/>
        <v>0</v>
      </c>
      <c r="G62" s="99" t="str">
        <f t="shared" si="111"/>
        <v/>
      </c>
      <c r="H62" s="98">
        <f t="shared" si="119"/>
        <v>0</v>
      </c>
      <c r="I62" s="99" t="str">
        <f t="shared" si="112"/>
        <v/>
      </c>
      <c r="J62" s="98">
        <f t="shared" si="120"/>
        <v>0</v>
      </c>
      <c r="K62" s="97">
        <f t="shared" si="113"/>
        <v>220</v>
      </c>
      <c r="L62" s="98">
        <f t="shared" si="121"/>
        <v>1.8464588770053471E-6</v>
      </c>
      <c r="M62" s="99">
        <f t="shared" si="114"/>
        <v>970</v>
      </c>
      <c r="N62" s="98">
        <f t="shared" si="122"/>
        <v>8.9739533050333525E-8</v>
      </c>
      <c r="O62" s="99">
        <f t="shared" si="115"/>
        <v>970</v>
      </c>
      <c r="P62" s="98">
        <f t="shared" si="123"/>
        <v>4.0169124317768337E-6</v>
      </c>
      <c r="Q62" s="97">
        <f t="shared" si="116"/>
        <v>8700</v>
      </c>
      <c r="R62" s="100">
        <f t="shared" si="124"/>
        <v>3.6549560513860718E-6</v>
      </c>
    </row>
    <row r="63" spans="1:18" x14ac:dyDescent="0.25">
      <c r="A63" s="124"/>
      <c r="B63" s="103" t="str">
        <f t="shared" si="117"/>
        <v>Zinc and compounds</v>
      </c>
      <c r="C63" s="125">
        <v>6.1019411764705884</v>
      </c>
      <c r="D63" s="125">
        <v>1.6717647058823532E-2</v>
      </c>
      <c r="E63" s="106"/>
      <c r="F63" s="104">
        <f t="shared" si="118"/>
        <v>0</v>
      </c>
      <c r="G63" s="107"/>
      <c r="H63" s="104">
        <f t="shared" si="119"/>
        <v>0</v>
      </c>
      <c r="I63" s="107"/>
      <c r="J63" s="104">
        <f t="shared" si="120"/>
        <v>0</v>
      </c>
      <c r="K63" s="106"/>
      <c r="L63" s="104">
        <f t="shared" si="121"/>
        <v>0</v>
      </c>
      <c r="M63" s="107"/>
      <c r="N63" s="104">
        <f t="shared" si="122"/>
        <v>0</v>
      </c>
      <c r="O63" s="107"/>
      <c r="P63" s="104">
        <f t="shared" si="123"/>
        <v>0</v>
      </c>
      <c r="Q63" s="106"/>
      <c r="R63" s="105">
        <f t="shared" si="124"/>
        <v>0</v>
      </c>
    </row>
    <row r="64" spans="1:18" ht="15.75" thickBot="1" x14ac:dyDescent="0.3">
      <c r="A64" s="126"/>
      <c r="B64" s="109" t="s">
        <v>606</v>
      </c>
      <c r="C64" s="109"/>
      <c r="D64" s="110"/>
      <c r="E64" s="111"/>
      <c r="F64" s="112">
        <f>SUM(F38:F63)</f>
        <v>1.207243948382444</v>
      </c>
      <c r="G64" s="112"/>
      <c r="H64" s="112">
        <f>SUM(H38:H63)</f>
        <v>1.332344615049471E-2</v>
      </c>
      <c r="I64" s="112"/>
      <c r="J64" s="113">
        <f>SUM(J38:J63)</f>
        <v>0.39182015937640907</v>
      </c>
      <c r="K64" s="111"/>
      <c r="L64" s="112">
        <f>SUM(L38:L63)</f>
        <v>3.3352802019339454E-2</v>
      </c>
      <c r="M64" s="112"/>
      <c r="N64" s="112">
        <f>SUM(N38:N63)</f>
        <v>7.0924460582036841E-4</v>
      </c>
      <c r="O64" s="112"/>
      <c r="P64" s="113">
        <f>SUM(P38:P63)</f>
        <v>3.1747139498626009E-2</v>
      </c>
      <c r="Q64" s="111"/>
      <c r="R64" s="113">
        <f>SUM(R38:R63)</f>
        <v>0.10473261295920092</v>
      </c>
    </row>
    <row r="65" spans="1:19" s="128" customFormat="1" ht="60" x14ac:dyDescent="0.25">
      <c r="A65" s="69" t="s">
        <v>52</v>
      </c>
      <c r="B65" s="70" t="s">
        <v>53</v>
      </c>
      <c r="C65" s="70" t="s">
        <v>54</v>
      </c>
      <c r="D65" s="71" t="s">
        <v>604</v>
      </c>
      <c r="E65" s="72" t="s">
        <v>55</v>
      </c>
      <c r="F65" s="73" t="s">
        <v>56</v>
      </c>
      <c r="G65" s="73" t="s">
        <v>595</v>
      </c>
      <c r="H65" s="73" t="s">
        <v>56</v>
      </c>
      <c r="I65" s="73" t="s">
        <v>596</v>
      </c>
      <c r="J65" s="71" t="s">
        <v>56</v>
      </c>
      <c r="K65" s="72" t="s">
        <v>55</v>
      </c>
      <c r="L65" s="73" t="s">
        <v>56</v>
      </c>
      <c r="M65" s="73" t="s">
        <v>595</v>
      </c>
      <c r="N65" s="73" t="s">
        <v>56</v>
      </c>
      <c r="O65" s="73" t="s">
        <v>596</v>
      </c>
      <c r="P65" s="71" t="s">
        <v>56</v>
      </c>
      <c r="Q65" s="72" t="s">
        <v>617</v>
      </c>
      <c r="R65" s="71" t="s">
        <v>603</v>
      </c>
      <c r="S65" s="127"/>
    </row>
    <row r="66" spans="1:19" s="128" customFormat="1" x14ac:dyDescent="0.25">
      <c r="A66" s="116" t="s">
        <v>586</v>
      </c>
      <c r="B66" s="117" t="s">
        <v>591</v>
      </c>
      <c r="C66" s="118" t="s">
        <v>586</v>
      </c>
      <c r="D66" s="77">
        <v>5</v>
      </c>
      <c r="E66" s="78">
        <v>350</v>
      </c>
      <c r="F66" s="79">
        <f>INDEX('Disp Factors'!$B$3:$AA$12,MATCH(D66,'Disp Factors'!$A$3:$A$12,0),MATCH(E66,'Disp Factors'!$B$2:$AA$2,0))</f>
        <v>1.2999999999999999E-4</v>
      </c>
      <c r="G66" s="80">
        <v>1000</v>
      </c>
      <c r="H66" s="79">
        <f>INDEX('Disp Factors'!$B$3:$AA$12,MATCH(D66,'Disp Factors'!$A$3:$A$12,0),MATCH(G66,'Disp Factors'!$B$2:$AA$2,0))</f>
        <v>2.1999999999999999E-5</v>
      </c>
      <c r="I66" s="80">
        <v>120</v>
      </c>
      <c r="J66" s="81">
        <f>INDEX('Disp Factors'!$B$3:$AA$12,MATCH(D66,'Disp Factors'!$A$3:$A$12,0),MATCH(I66,'Disp Factors'!$B$2:$AA$2,0))</f>
        <v>8.8000000000000003E-4</v>
      </c>
      <c r="K66" s="78">
        <v>350</v>
      </c>
      <c r="L66" s="82">
        <f>F66</f>
        <v>1.2999999999999999E-4</v>
      </c>
      <c r="M66" s="80">
        <v>1000</v>
      </c>
      <c r="N66" s="82">
        <f>H66</f>
        <v>2.1999999999999999E-5</v>
      </c>
      <c r="O66" s="80">
        <v>120</v>
      </c>
      <c r="P66" s="83">
        <f>J66</f>
        <v>8.8000000000000003E-4</v>
      </c>
      <c r="Q66" s="84">
        <f>MIN(E66,G66,I66)</f>
        <v>120</v>
      </c>
      <c r="R66" s="85">
        <f>INDEX('Disp Factors'!$B$16:$AA$25,MATCH(D66,'Disp Factors'!$A$16:$A$25,0),MATCH(Q66,'Disp Factors'!$B$15:$AA$15,0))</f>
        <v>2.7</v>
      </c>
    </row>
    <row r="67" spans="1:19" s="128" customFormat="1" ht="15.75" x14ac:dyDescent="0.25">
      <c r="A67" s="86"/>
      <c r="B67" s="87" t="s">
        <v>11</v>
      </c>
      <c r="C67" s="88" t="s">
        <v>15</v>
      </c>
      <c r="D67" s="89" t="s">
        <v>58</v>
      </c>
      <c r="E67" s="119" t="s">
        <v>51</v>
      </c>
      <c r="F67" s="120" t="s">
        <v>57</v>
      </c>
      <c r="G67" s="121" t="s">
        <v>51</v>
      </c>
      <c r="H67" s="120" t="s">
        <v>57</v>
      </c>
      <c r="I67" s="121" t="s">
        <v>51</v>
      </c>
      <c r="J67" s="122" t="s">
        <v>57</v>
      </c>
      <c r="K67" s="119" t="s">
        <v>51</v>
      </c>
      <c r="L67" s="120" t="s">
        <v>57</v>
      </c>
      <c r="M67" s="121" t="s">
        <v>51</v>
      </c>
      <c r="N67" s="120" t="s">
        <v>57</v>
      </c>
      <c r="O67" s="121" t="s">
        <v>51</v>
      </c>
      <c r="P67" s="122" t="s">
        <v>57</v>
      </c>
      <c r="Q67" s="123" t="s">
        <v>51</v>
      </c>
      <c r="R67" s="122" t="s">
        <v>57</v>
      </c>
    </row>
    <row r="68" spans="1:19" x14ac:dyDescent="0.25">
      <c r="A68" s="94"/>
      <c r="B68" s="64" t="str">
        <f>B38</f>
        <v>Benzene</v>
      </c>
      <c r="C68" s="95">
        <v>0.17176470588235293</v>
      </c>
      <c r="D68" s="95">
        <v>4.7058823529411761E-4</v>
      </c>
      <c r="E68" s="97">
        <f>VLOOKUP($B68,RBC_Table,3,FALSE)</f>
        <v>0.13</v>
      </c>
      <c r="F68" s="98">
        <f>IF(ISNA(E68),0,IF(OR(E68=0,E68=""),0,$C68*F$66/E68))</f>
        <v>1.717647058823529E-4</v>
      </c>
      <c r="G68" s="99">
        <f t="shared" ref="G68:G92" si="125">VLOOKUP($B68,RBC_Table,5,FALSE)</f>
        <v>3.3</v>
      </c>
      <c r="H68" s="98">
        <f>IF(ISNA(G68),0,IF(OR(G68=0,G68=""),0,$C68*H$66/G68))</f>
        <v>1.1450980392156864E-6</v>
      </c>
      <c r="I68" s="99">
        <f t="shared" ref="I68:I92" si="126">VLOOKUP($B68,RBC_Table,7,FALSE)</f>
        <v>1.5</v>
      </c>
      <c r="J68" s="98">
        <f>IF(ISNA(I68),0,IF(OR(I68=0,I68=""),0,$C68*J$66/I68))</f>
        <v>1.0076862745098038E-4</v>
      </c>
      <c r="K68" s="97">
        <f t="shared" ref="K68:K92" si="127">VLOOKUP($B68,RBC_Table,4,FALSE)</f>
        <v>3</v>
      </c>
      <c r="L68" s="98">
        <f>IF(ISNA(K68),0,IF(OR(K68=0,K68=""),0,$C68*L$66/K68))</f>
        <v>7.4431372549019594E-6</v>
      </c>
      <c r="M68" s="99">
        <f t="shared" ref="M68:M92" si="128">VLOOKUP($B68,RBC_Table,6,FALSE)</f>
        <v>13</v>
      </c>
      <c r="N68" s="98">
        <f>IF(ISNA(M68),0,IF(OR(M68=0,M68=""),0,$C68*N$66/M68))</f>
        <v>2.9067873303167418E-7</v>
      </c>
      <c r="O68" s="99">
        <f t="shared" ref="O68:O92" si="129">VLOOKUP($B68,RBC_Table,8,FALSE)</f>
        <v>13</v>
      </c>
      <c r="P68" s="98">
        <f>IF(ISNA(O68),0,IF(OR(O68=0,O68=""),0,$C68*P$66/O68))</f>
        <v>1.1627149321266968E-5</v>
      </c>
      <c r="Q68" s="97">
        <f t="shared" ref="Q68:Q92" si="130">VLOOKUP($B68,RBC_Table,9,FALSE)</f>
        <v>29</v>
      </c>
      <c r="R68" s="100">
        <f>IF(ISNA(Q68),0,IF(OR(Q68=0,Q68=""),0,$D68*R$66/Q68))</f>
        <v>4.3813387423935085E-5</v>
      </c>
    </row>
    <row r="69" spans="1:19" x14ac:dyDescent="0.25">
      <c r="A69" s="124"/>
      <c r="B69" s="64" t="str">
        <f t="shared" ref="B69:B93" si="131">B39</f>
        <v>Formaldehyde</v>
      </c>
      <c r="C69" s="95">
        <v>0.36499999999999999</v>
      </c>
      <c r="D69" s="95">
        <v>1E-3</v>
      </c>
      <c r="E69" s="97">
        <f t="shared" ref="E69:E92" si="132">VLOOKUP(B69,RBC_Table,3,FALSE)</f>
        <v>0.17</v>
      </c>
      <c r="F69" s="98">
        <f t="shared" ref="F69:H93" si="133">IF(ISNA(E69),0,IF(OR(E69=0,E69=""),0,$C69*F$66/E69))</f>
        <v>2.7911764705882346E-4</v>
      </c>
      <c r="G69" s="99">
        <f t="shared" si="125"/>
        <v>4.3</v>
      </c>
      <c r="H69" s="98">
        <f t="shared" si="133"/>
        <v>1.8674418604651163E-6</v>
      </c>
      <c r="I69" s="99">
        <f t="shared" si="126"/>
        <v>2</v>
      </c>
      <c r="J69" s="98">
        <f t="shared" ref="J69" si="134">IF(ISNA(I69),0,IF(OR(I69=0,I69=""),0,$C69*J$66/I69))</f>
        <v>1.606E-4</v>
      </c>
      <c r="K69" s="97">
        <f t="shared" si="127"/>
        <v>9</v>
      </c>
      <c r="L69" s="98">
        <f t="shared" ref="L69" si="135">IF(ISNA(K69),0,IF(OR(K69=0,K69=""),0,$C69*L$66/K69))</f>
        <v>5.2722222222222212E-6</v>
      </c>
      <c r="M69" s="99">
        <f t="shared" si="128"/>
        <v>40</v>
      </c>
      <c r="N69" s="98">
        <f t="shared" ref="N69" si="136">IF(ISNA(M69),0,IF(OR(M69=0,M69=""),0,$C69*N$66/M69))</f>
        <v>2.0074999999999999E-7</v>
      </c>
      <c r="O69" s="99">
        <f t="shared" si="129"/>
        <v>40</v>
      </c>
      <c r="P69" s="98">
        <f t="shared" ref="P69" si="137">IF(ISNA(O69),0,IF(OR(O69=0,O69=""),0,$C69*P$66/O69))</f>
        <v>8.0299999999999994E-6</v>
      </c>
      <c r="Q69" s="97">
        <f t="shared" si="130"/>
        <v>49</v>
      </c>
      <c r="R69" s="100">
        <f t="shared" ref="R69:R93" si="138">IF(ISNA(Q69),0,IF(OR(Q69=0,Q69=""),0,$D69*R$66/Q69))</f>
        <v>5.510204081632653E-5</v>
      </c>
    </row>
    <row r="70" spans="1:19" x14ac:dyDescent="0.25">
      <c r="A70" s="124"/>
      <c r="B70" s="64" t="str">
        <f t="shared" si="131"/>
        <v>Polycyclic aromatic hydrocarbons (PAHs)</v>
      </c>
      <c r="C70" s="95">
        <v>2.1470588235294116E-3</v>
      </c>
      <c r="D70" s="95">
        <v>5.8823529411764701E-6</v>
      </c>
      <c r="E70" s="97">
        <f t="shared" si="132"/>
        <v>4.2625745950554133E-5</v>
      </c>
      <c r="F70" s="98">
        <f t="shared" si="133"/>
        <v>6.5480999999999994E-3</v>
      </c>
      <c r="G70" s="99">
        <f t="shared" si="125"/>
        <v>1.6000000000000001E-3</v>
      </c>
      <c r="H70" s="98">
        <f t="shared" si="133"/>
        <v>2.9522058823529407E-5</v>
      </c>
      <c r="I70" s="99">
        <f t="shared" si="126"/>
        <v>3.0000000000000001E-3</v>
      </c>
      <c r="J70" s="98">
        <f t="shared" ref="J70" si="139">IF(ISNA(I70),0,IF(OR(I70=0,I70=""),0,$C70*J$66/I70))</f>
        <v>6.2980392156862747E-4</v>
      </c>
      <c r="K70" s="97" t="str">
        <f t="shared" si="127"/>
        <v/>
      </c>
      <c r="L70" s="98">
        <f t="shared" ref="L70" si="140">IF(ISNA(K70),0,IF(OR(K70=0,K70=""),0,$C70*L$66/K70))</f>
        <v>0</v>
      </c>
      <c r="M70" s="99" t="str">
        <f t="shared" si="128"/>
        <v/>
      </c>
      <c r="N70" s="98">
        <f t="shared" ref="N70" si="141">IF(ISNA(M70),0,IF(OR(M70=0,M70=""),0,$C70*N$66/M70))</f>
        <v>0</v>
      </c>
      <c r="O70" s="99" t="str">
        <f t="shared" si="129"/>
        <v/>
      </c>
      <c r="P70" s="98">
        <f t="shared" ref="P70" si="142">IF(ISNA(O70),0,IF(OR(O70=0,O70=""),0,$C70*P$66/O70))</f>
        <v>0</v>
      </c>
      <c r="Q70" s="97" t="str">
        <f t="shared" si="130"/>
        <v/>
      </c>
      <c r="R70" s="100">
        <f t="shared" si="138"/>
        <v>0</v>
      </c>
    </row>
    <row r="71" spans="1:19" x14ac:dyDescent="0.25">
      <c r="A71" s="124"/>
      <c r="B71" s="64" t="str">
        <f t="shared" si="131"/>
        <v>Naphthalene</v>
      </c>
      <c r="C71" s="95">
        <v>6.441176470588234E-3</v>
      </c>
      <c r="D71" s="95">
        <v>1.7647058823529407E-5</v>
      </c>
      <c r="E71" s="97">
        <f t="shared" si="132"/>
        <v>2.9000000000000001E-2</v>
      </c>
      <c r="F71" s="98">
        <f t="shared" si="133"/>
        <v>2.8874239350912769E-5</v>
      </c>
      <c r="G71" s="99">
        <f t="shared" si="125"/>
        <v>0.76</v>
      </c>
      <c r="H71" s="98">
        <f t="shared" si="133"/>
        <v>1.8645510835913308E-7</v>
      </c>
      <c r="I71" s="99">
        <f t="shared" si="126"/>
        <v>0.35</v>
      </c>
      <c r="J71" s="98">
        <f t="shared" ref="J71" si="143">IF(ISNA(I71),0,IF(OR(I71=0,I71=""),0,$C71*J$66/I71))</f>
        <v>1.6194957983193276E-5</v>
      </c>
      <c r="K71" s="97">
        <f t="shared" si="127"/>
        <v>3.7</v>
      </c>
      <c r="L71" s="98">
        <f t="shared" ref="L71" si="144">IF(ISNA(K71),0,IF(OR(K71=0,K71=""),0,$C71*L$66/K71))</f>
        <v>2.2631160572337034E-7</v>
      </c>
      <c r="M71" s="99">
        <f t="shared" si="128"/>
        <v>16</v>
      </c>
      <c r="N71" s="98">
        <f t="shared" ref="N71" si="145">IF(ISNA(M71),0,IF(OR(M71=0,M71=""),0,$C71*N$66/M71))</f>
        <v>8.8566176470588212E-9</v>
      </c>
      <c r="O71" s="99">
        <f t="shared" si="129"/>
        <v>16</v>
      </c>
      <c r="P71" s="98">
        <f t="shared" ref="P71" si="146">IF(ISNA(O71),0,IF(OR(O71=0,O71=""),0,$C71*P$66/O71))</f>
        <v>3.5426470588235286E-7</v>
      </c>
      <c r="Q71" s="97">
        <f t="shared" si="130"/>
        <v>200</v>
      </c>
      <c r="R71" s="100">
        <f t="shared" si="138"/>
        <v>2.38235294117647E-7</v>
      </c>
    </row>
    <row r="72" spans="1:19" x14ac:dyDescent="0.25">
      <c r="A72" s="124"/>
      <c r="B72" s="64" t="str">
        <f t="shared" si="131"/>
        <v>Acetaldehyde</v>
      </c>
      <c r="C72" s="95">
        <v>9.2323529411764693E-2</v>
      </c>
      <c r="D72" s="95">
        <v>2.5294117647058821E-4</v>
      </c>
      <c r="E72" s="97">
        <f t="shared" si="132"/>
        <v>0.45</v>
      </c>
      <c r="F72" s="98">
        <f t="shared" si="133"/>
        <v>2.6671241830065355E-5</v>
      </c>
      <c r="G72" s="99">
        <f t="shared" si="125"/>
        <v>12</v>
      </c>
      <c r="H72" s="98">
        <f t="shared" si="133"/>
        <v>1.6925980392156859E-7</v>
      </c>
      <c r="I72" s="99">
        <f t="shared" si="126"/>
        <v>5.5</v>
      </c>
      <c r="J72" s="98">
        <f t="shared" ref="J72" si="147">IF(ISNA(I72),0,IF(OR(I72=0,I72=""),0,$C72*J$66/I72))</f>
        <v>1.4771764705882352E-5</v>
      </c>
      <c r="K72" s="97">
        <f t="shared" si="127"/>
        <v>140</v>
      </c>
      <c r="L72" s="98">
        <f t="shared" ref="L72" si="148">IF(ISNA(K72),0,IF(OR(K72=0,K72=""),0,$C72*L$66/K72))</f>
        <v>8.5728991596638633E-8</v>
      </c>
      <c r="M72" s="99">
        <f t="shared" si="128"/>
        <v>620</v>
      </c>
      <c r="N72" s="98">
        <f t="shared" ref="N72" si="149">IF(ISNA(M72),0,IF(OR(M72=0,M72=""),0,$C72*N$66/M72))</f>
        <v>3.2759962049335859E-9</v>
      </c>
      <c r="O72" s="99">
        <f t="shared" si="129"/>
        <v>620</v>
      </c>
      <c r="P72" s="98">
        <f t="shared" ref="P72" si="150">IF(ISNA(O72),0,IF(OR(O72=0,O72=""),0,$C72*P$66/O72))</f>
        <v>1.3103984819734345E-7</v>
      </c>
      <c r="Q72" s="97">
        <f t="shared" si="130"/>
        <v>470</v>
      </c>
      <c r="R72" s="100">
        <f t="shared" si="138"/>
        <v>1.4530663329161451E-6</v>
      </c>
    </row>
    <row r="73" spans="1:19" x14ac:dyDescent="0.25">
      <c r="A73" s="124"/>
      <c r="B73" s="64" t="str">
        <f t="shared" si="131"/>
        <v>Acrolein</v>
      </c>
      <c r="C73" s="95">
        <v>5.7970588235294114E-2</v>
      </c>
      <c r="D73" s="95">
        <v>1.5882352941176469E-4</v>
      </c>
      <c r="E73" s="97">
        <f t="shared" ref="E73:E74" si="151">VLOOKUP(B73,RBC_Table,3,FALSE)</f>
        <v>0</v>
      </c>
      <c r="F73" s="98">
        <f t="shared" si="133"/>
        <v>0</v>
      </c>
      <c r="G73" s="99">
        <f t="shared" si="125"/>
        <v>0</v>
      </c>
      <c r="H73" s="98">
        <f t="shared" si="133"/>
        <v>0</v>
      </c>
      <c r="I73" s="99">
        <f t="shared" si="126"/>
        <v>0</v>
      </c>
      <c r="J73" s="98">
        <f t="shared" ref="J73" si="152">IF(ISNA(I73),0,IF(OR(I73=0,I73=""),0,$C73*J$66/I73))</f>
        <v>0</v>
      </c>
      <c r="K73" s="97">
        <f t="shared" si="127"/>
        <v>0.35</v>
      </c>
      <c r="L73" s="98">
        <f t="shared" ref="L73" si="153">IF(ISNA(K73),0,IF(OR(K73=0,K73=""),0,$C73*L$66/K73))</f>
        <v>2.1531932773109242E-5</v>
      </c>
      <c r="M73" s="99">
        <f t="shared" si="128"/>
        <v>1.5</v>
      </c>
      <c r="N73" s="98">
        <f t="shared" ref="N73" si="154">IF(ISNA(M73),0,IF(OR(M73=0,M73=""),0,$C73*N$66/M73))</f>
        <v>8.5023529411764689E-7</v>
      </c>
      <c r="O73" s="99">
        <f t="shared" si="129"/>
        <v>1.5</v>
      </c>
      <c r="P73" s="98">
        <f t="shared" ref="P73" si="155">IF(ISNA(O73),0,IF(OR(O73=0,O73=""),0,$C73*P$66/O73))</f>
        <v>3.4009411764705882E-5</v>
      </c>
      <c r="Q73" s="97">
        <f t="shared" si="130"/>
        <v>6.9</v>
      </c>
      <c r="R73" s="100">
        <f t="shared" si="138"/>
        <v>6.2148337595907923E-5</v>
      </c>
    </row>
    <row r="74" spans="1:19" x14ac:dyDescent="0.25">
      <c r="A74" s="124"/>
      <c r="B74" s="64" t="str">
        <f t="shared" si="131"/>
        <v>Ammonia</v>
      </c>
      <c r="C74" s="95">
        <v>68.705882352941174</v>
      </c>
      <c r="D74" s="95">
        <v>0.18823529411764706</v>
      </c>
      <c r="E74" s="97">
        <f t="shared" si="151"/>
        <v>0</v>
      </c>
      <c r="F74" s="98">
        <f t="shared" si="133"/>
        <v>0</v>
      </c>
      <c r="G74" s="99">
        <f t="shared" si="125"/>
        <v>0</v>
      </c>
      <c r="H74" s="98">
        <f t="shared" si="133"/>
        <v>0</v>
      </c>
      <c r="I74" s="99">
        <f t="shared" si="126"/>
        <v>0</v>
      </c>
      <c r="J74" s="98">
        <f t="shared" ref="J74" si="156">IF(ISNA(I74),0,IF(OR(I74=0,I74=""),0,$C74*J$66/I74))</f>
        <v>0</v>
      </c>
      <c r="K74" s="97">
        <f t="shared" si="127"/>
        <v>500</v>
      </c>
      <c r="L74" s="98">
        <f t="shared" ref="L74" si="157">IF(ISNA(K74),0,IF(OR(K74=0,K74=""),0,$C74*L$66/K74))</f>
        <v>1.7863529411764707E-5</v>
      </c>
      <c r="M74" s="99">
        <f t="shared" si="128"/>
        <v>2200</v>
      </c>
      <c r="N74" s="98">
        <f t="shared" ref="N74" si="158">IF(ISNA(M74),0,IF(OR(M74=0,M74=""),0,$C74*N$66/M74))</f>
        <v>6.8705882352941177E-7</v>
      </c>
      <c r="O74" s="99">
        <f t="shared" si="129"/>
        <v>2200</v>
      </c>
      <c r="P74" s="98">
        <f t="shared" ref="P74" si="159">IF(ISNA(O74),0,IF(OR(O74=0,O74=""),0,$C74*P$66/O74))</f>
        <v>2.748235294117647E-5</v>
      </c>
      <c r="Q74" s="97">
        <f t="shared" si="130"/>
        <v>1200</v>
      </c>
      <c r="R74" s="100">
        <f t="shared" si="138"/>
        <v>4.2352941176470595E-4</v>
      </c>
    </row>
    <row r="75" spans="1:19" x14ac:dyDescent="0.25">
      <c r="A75" s="124"/>
      <c r="B75" s="64" t="str">
        <f t="shared" si="131"/>
        <v>Arsenic and compounds</v>
      </c>
      <c r="C75" s="95">
        <v>4.2941176470588233E-3</v>
      </c>
      <c r="D75" s="95">
        <v>1.176470588235294E-5</v>
      </c>
      <c r="E75" s="97">
        <f t="shared" si="132"/>
        <v>2.3975065931431311E-5</v>
      </c>
      <c r="F75" s="98">
        <f t="shared" si="133"/>
        <v>2.3283994117647054E-2</v>
      </c>
      <c r="G75" s="99">
        <f t="shared" si="125"/>
        <v>1.2999999999999999E-3</v>
      </c>
      <c r="H75" s="98">
        <f t="shared" si="133"/>
        <v>7.2669683257918551E-5</v>
      </c>
      <c r="I75" s="99">
        <f t="shared" si="126"/>
        <v>6.2E-4</v>
      </c>
      <c r="J75" s="98">
        <f t="shared" ref="J75" si="160">IF(ISNA(I75),0,IF(OR(I75=0,I75=""),0,$C75*J$66/I75))</f>
        <v>6.0948766603415557E-3</v>
      </c>
      <c r="K75" s="97">
        <f t="shared" si="127"/>
        <v>1.7000000000000001E-4</v>
      </c>
      <c r="L75" s="98">
        <f t="shared" ref="L75" si="161">IF(ISNA(K75),0,IF(OR(K75=0,K75=""),0,$C75*L$66/K75))</f>
        <v>3.2837370242214526E-3</v>
      </c>
      <c r="M75" s="99">
        <f t="shared" si="128"/>
        <v>2.3999999999999998E-3</v>
      </c>
      <c r="N75" s="98">
        <f t="shared" ref="N75" si="162">IF(ISNA(M75),0,IF(OR(M75=0,M75=""),0,$C75*N$66/M75))</f>
        <v>3.9362745098039217E-5</v>
      </c>
      <c r="O75" s="99">
        <f t="shared" si="129"/>
        <v>2.3999999999999998E-3</v>
      </c>
      <c r="P75" s="98">
        <f t="shared" ref="P75" si="163">IF(ISNA(O75),0,IF(OR(O75=0,O75=""),0,$C75*P$66/O75))</f>
        <v>1.5745098039215686E-3</v>
      </c>
      <c r="Q75" s="97">
        <f t="shared" si="130"/>
        <v>0.2</v>
      </c>
      <c r="R75" s="100">
        <f t="shared" si="138"/>
        <v>1.5882352941176469E-4</v>
      </c>
    </row>
    <row r="76" spans="1:19" x14ac:dyDescent="0.25">
      <c r="A76" s="124"/>
      <c r="B76" s="64" t="str">
        <f t="shared" si="131"/>
        <v>Barium and compounds</v>
      </c>
      <c r="C76" s="95">
        <v>9.4470588235294126E-2</v>
      </c>
      <c r="D76" s="95">
        <v>2.5882352941176468E-4</v>
      </c>
      <c r="E76" s="97"/>
      <c r="F76" s="98">
        <f t="shared" si="133"/>
        <v>0</v>
      </c>
      <c r="G76" s="99"/>
      <c r="H76" s="98">
        <f t="shared" si="133"/>
        <v>0</v>
      </c>
      <c r="I76" s="99"/>
      <c r="J76" s="98">
        <f t="shared" ref="J76" si="164">IF(ISNA(I76),0,IF(OR(I76=0,I76=""),0,$C76*J$66/I76))</f>
        <v>0</v>
      </c>
      <c r="K76" s="97"/>
      <c r="L76" s="98">
        <f t="shared" ref="L76" si="165">IF(ISNA(K76),0,IF(OR(K76=0,K76=""),0,$C76*L$66/K76))</f>
        <v>0</v>
      </c>
      <c r="M76" s="99"/>
      <c r="N76" s="98">
        <f t="shared" ref="N76" si="166">IF(ISNA(M76),0,IF(OR(M76=0,M76=""),0,$C76*N$66/M76))</f>
        <v>0</v>
      </c>
      <c r="O76" s="99"/>
      <c r="P76" s="98">
        <f t="shared" ref="P76" si="167">IF(ISNA(O76),0,IF(OR(O76=0,O76=""),0,$C76*P$66/O76))</f>
        <v>0</v>
      </c>
      <c r="Q76" s="97"/>
      <c r="R76" s="100">
        <f t="shared" si="138"/>
        <v>0</v>
      </c>
    </row>
    <row r="77" spans="1:19" x14ac:dyDescent="0.25">
      <c r="A77" s="124"/>
      <c r="B77" s="64" t="str">
        <f t="shared" si="131"/>
        <v>Beryllium and compounds</v>
      </c>
      <c r="C77" s="95">
        <v>2.5764705882352939E-4</v>
      </c>
      <c r="D77" s="95">
        <v>7.0588235294117635E-7</v>
      </c>
      <c r="E77" s="97">
        <f t="shared" si="132"/>
        <v>4.2000000000000002E-4</v>
      </c>
      <c r="F77" s="98">
        <f t="shared" si="133"/>
        <v>7.9747899159663847E-5</v>
      </c>
      <c r="G77" s="99">
        <f t="shared" si="125"/>
        <v>1.0999999999999999E-2</v>
      </c>
      <c r="H77" s="98">
        <f t="shared" si="133"/>
        <v>5.1529411764705875E-7</v>
      </c>
      <c r="I77" s="99">
        <f t="shared" si="126"/>
        <v>5.0000000000000001E-3</v>
      </c>
      <c r="J77" s="98">
        <f t="shared" ref="J77" si="168">IF(ISNA(I77),0,IF(OR(I77=0,I77=""),0,$C77*J$66/I77))</f>
        <v>4.5345882352941173E-5</v>
      </c>
      <c r="K77" s="97">
        <f t="shared" si="127"/>
        <v>7.0000000000000001E-3</v>
      </c>
      <c r="L77" s="98">
        <f t="shared" ref="L77" si="169">IF(ISNA(K77),0,IF(OR(K77=0,K77=""),0,$C77*L$66/K77))</f>
        <v>4.7848739495798304E-6</v>
      </c>
      <c r="M77" s="99">
        <f t="shared" si="128"/>
        <v>3.1E-2</v>
      </c>
      <c r="N77" s="98">
        <f t="shared" ref="N77" si="170">IF(ISNA(M77),0,IF(OR(M77=0,M77=""),0,$C77*N$66/M77))</f>
        <v>1.8284629981024664E-7</v>
      </c>
      <c r="O77" s="99">
        <f t="shared" si="129"/>
        <v>3.1E-2</v>
      </c>
      <c r="P77" s="98">
        <f t="shared" ref="P77" si="171">IF(ISNA(O77),0,IF(OR(O77=0,O77=""),0,$C77*P$66/O77))</f>
        <v>7.3138519924098673E-6</v>
      </c>
      <c r="Q77" s="97">
        <f t="shared" si="130"/>
        <v>0.02</v>
      </c>
      <c r="R77" s="100">
        <f t="shared" si="138"/>
        <v>9.5294117647058802E-5</v>
      </c>
    </row>
    <row r="78" spans="1:19" x14ac:dyDescent="0.25">
      <c r="A78" s="124"/>
      <c r="B78" s="64" t="str">
        <f t="shared" si="131"/>
        <v>Cadmium and compounds</v>
      </c>
      <c r="C78" s="95">
        <v>2.3617647058823531E-2</v>
      </c>
      <c r="D78" s="95">
        <v>6.4705882352941171E-5</v>
      </c>
      <c r="E78" s="97">
        <f t="shared" si="132"/>
        <v>5.5999999999999995E-4</v>
      </c>
      <c r="F78" s="98">
        <f t="shared" si="133"/>
        <v>5.4826680672268912E-3</v>
      </c>
      <c r="G78" s="99">
        <f t="shared" si="125"/>
        <v>1.4E-2</v>
      </c>
      <c r="H78" s="98">
        <f t="shared" si="133"/>
        <v>3.7113445378151258E-5</v>
      </c>
      <c r="I78" s="99">
        <f t="shared" si="126"/>
        <v>6.7000000000000002E-3</v>
      </c>
      <c r="J78" s="98">
        <f t="shared" ref="J78" si="172">IF(ISNA(I78),0,IF(OR(I78=0,I78=""),0,$C78*J$66/I78))</f>
        <v>3.1020193151887624E-3</v>
      </c>
      <c r="K78" s="97">
        <f t="shared" si="127"/>
        <v>5.0000000000000001E-3</v>
      </c>
      <c r="L78" s="98">
        <f t="shared" ref="L78" si="173">IF(ISNA(K78),0,IF(OR(K78=0,K78=""),0,$C78*L$66/K78))</f>
        <v>6.1405882352941177E-4</v>
      </c>
      <c r="M78" s="99">
        <f t="shared" si="128"/>
        <v>3.6999999999999998E-2</v>
      </c>
      <c r="N78" s="98">
        <f t="shared" ref="N78" si="174">IF(ISNA(M78),0,IF(OR(M78=0,M78=""),0,$C78*N$66/M78))</f>
        <v>1.4042925278219397E-5</v>
      </c>
      <c r="O78" s="99">
        <f t="shared" si="129"/>
        <v>3.6999999999999998E-2</v>
      </c>
      <c r="P78" s="98">
        <f t="shared" ref="P78" si="175">IF(ISNA(O78),0,IF(OR(O78=0,O78=""),0,$C78*P$66/O78))</f>
        <v>5.6171701112877595E-4</v>
      </c>
      <c r="Q78" s="97">
        <f t="shared" si="130"/>
        <v>0.03</v>
      </c>
      <c r="R78" s="100">
        <f t="shared" si="138"/>
        <v>5.8235294117647057E-3</v>
      </c>
    </row>
    <row r="79" spans="1:19" x14ac:dyDescent="0.25">
      <c r="A79" s="124"/>
      <c r="B79" s="64" t="str">
        <f t="shared" si="131"/>
        <v>Chromium VI, chromate and dichromate particulate</v>
      </c>
      <c r="C79" s="95">
        <v>3.0058823529411763E-2</v>
      </c>
      <c r="D79" s="95">
        <v>8.2352941176470581E-5</v>
      </c>
      <c r="E79" s="97">
        <f t="shared" si="132"/>
        <v>3.1000000000000001E-5</v>
      </c>
      <c r="F79" s="98">
        <f t="shared" si="133"/>
        <v>0.12605313092979123</v>
      </c>
      <c r="G79" s="99">
        <f t="shared" si="125"/>
        <v>5.1999999999999995E-4</v>
      </c>
      <c r="H79" s="98">
        <f t="shared" si="133"/>
        <v>1.2717194570135747E-3</v>
      </c>
      <c r="I79" s="99">
        <f t="shared" si="126"/>
        <v>1E-3</v>
      </c>
      <c r="J79" s="98">
        <f t="shared" ref="J79" si="176">IF(ISNA(I79),0,IF(OR(I79=0,I79=""),0,$C79*J$66/I79))</f>
        <v>2.6451764705882352E-2</v>
      </c>
      <c r="K79" s="97">
        <f t="shared" si="127"/>
        <v>8.3000000000000004E-2</v>
      </c>
      <c r="L79" s="98">
        <f t="shared" ref="L79" si="177">IF(ISNA(K79),0,IF(OR(K79=0,K79=""),0,$C79*L$66/K79))</f>
        <v>4.7080085046066608E-5</v>
      </c>
      <c r="M79" s="99">
        <f t="shared" si="128"/>
        <v>0.88</v>
      </c>
      <c r="N79" s="98">
        <f t="shared" ref="N79" si="178">IF(ISNA(M79),0,IF(OR(M79=0,M79=""),0,$C79*N$66/M79))</f>
        <v>7.5147058823529406E-7</v>
      </c>
      <c r="O79" s="99">
        <f t="shared" si="129"/>
        <v>0.88</v>
      </c>
      <c r="P79" s="98">
        <f t="shared" ref="P79" si="179">IF(ISNA(O79),0,IF(OR(O79=0,O79=""),0,$C79*P$66/O79))</f>
        <v>3.0058823529411764E-5</v>
      </c>
      <c r="Q79" s="97">
        <f t="shared" si="130"/>
        <v>0.3</v>
      </c>
      <c r="R79" s="100">
        <f t="shared" si="138"/>
        <v>7.4117647058823534E-4</v>
      </c>
    </row>
    <row r="80" spans="1:19" x14ac:dyDescent="0.25">
      <c r="A80" s="124"/>
      <c r="B80" s="64" t="str">
        <f t="shared" si="131"/>
        <v>Cobalt and compounds</v>
      </c>
      <c r="C80" s="95">
        <v>1.8035294117647056E-3</v>
      </c>
      <c r="D80" s="95">
        <v>4.9411764705882345E-6</v>
      </c>
      <c r="E80" s="97" t="str">
        <f t="shared" si="132"/>
        <v/>
      </c>
      <c r="F80" s="98">
        <f t="shared" si="133"/>
        <v>0</v>
      </c>
      <c r="G80" s="99" t="str">
        <f t="shared" si="125"/>
        <v/>
      </c>
      <c r="H80" s="98">
        <f t="shared" si="133"/>
        <v>0</v>
      </c>
      <c r="I80" s="99" t="str">
        <f t="shared" si="126"/>
        <v/>
      </c>
      <c r="J80" s="98">
        <f t="shared" ref="J80" si="180">IF(ISNA(I80),0,IF(OR(I80=0,I80=""),0,$C80*J$66/I80))</f>
        <v>0</v>
      </c>
      <c r="K80" s="97">
        <f t="shared" si="127"/>
        <v>0.1</v>
      </c>
      <c r="L80" s="98">
        <f t="shared" ref="L80" si="181">IF(ISNA(K80),0,IF(OR(K80=0,K80=""),0,$C80*L$66/K80))</f>
        <v>2.3445882352941167E-6</v>
      </c>
      <c r="M80" s="99">
        <f t="shared" si="128"/>
        <v>0.44</v>
      </c>
      <c r="N80" s="98">
        <f t="shared" ref="N80" si="182">IF(ISNA(M80),0,IF(OR(M80=0,M80=""),0,$C80*N$66/M80))</f>
        <v>9.0176470588235276E-8</v>
      </c>
      <c r="O80" s="99">
        <f t="shared" si="129"/>
        <v>0.44</v>
      </c>
      <c r="P80" s="98">
        <f t="shared" ref="P80" si="183">IF(ISNA(O80),0,IF(OR(O80=0,O80=""),0,$C80*P$66/O80))</f>
        <v>3.6070588235294112E-6</v>
      </c>
      <c r="Q80" s="97" t="str">
        <f t="shared" si="130"/>
        <v/>
      </c>
      <c r="R80" s="100">
        <f t="shared" si="138"/>
        <v>0</v>
      </c>
    </row>
    <row r="81" spans="1:18" x14ac:dyDescent="0.25">
      <c r="A81" s="124"/>
      <c r="B81" s="64" t="str">
        <f t="shared" si="131"/>
        <v>Copper and compounds</v>
      </c>
      <c r="C81" s="95">
        <v>1.8249999999999999E-2</v>
      </c>
      <c r="D81" s="95">
        <v>4.9999999999999996E-5</v>
      </c>
      <c r="E81" s="97" t="str">
        <f t="shared" si="132"/>
        <v/>
      </c>
      <c r="F81" s="98">
        <f t="shared" si="133"/>
        <v>0</v>
      </c>
      <c r="G81" s="99" t="str">
        <f t="shared" si="125"/>
        <v/>
      </c>
      <c r="H81" s="98">
        <f t="shared" si="133"/>
        <v>0</v>
      </c>
      <c r="I81" s="99" t="str">
        <f t="shared" si="126"/>
        <v/>
      </c>
      <c r="J81" s="98">
        <f t="shared" ref="J81" si="184">IF(ISNA(I81),0,IF(OR(I81=0,I81=""),0,$C81*J$66/I81))</f>
        <v>0</v>
      </c>
      <c r="K81" s="97" t="str">
        <f t="shared" si="127"/>
        <v/>
      </c>
      <c r="L81" s="98">
        <f t="shared" ref="L81" si="185">IF(ISNA(K81),0,IF(OR(K81=0,K81=""),0,$C81*L$66/K81))</f>
        <v>0</v>
      </c>
      <c r="M81" s="99" t="str">
        <f t="shared" si="128"/>
        <v/>
      </c>
      <c r="N81" s="98">
        <f t="shared" ref="N81" si="186">IF(ISNA(M81),0,IF(OR(M81=0,M81=""),0,$C81*N$66/M81))</f>
        <v>0</v>
      </c>
      <c r="O81" s="99" t="str">
        <f t="shared" si="129"/>
        <v/>
      </c>
      <c r="P81" s="98">
        <f t="shared" ref="P81" si="187">IF(ISNA(O81),0,IF(OR(O81=0,O81=""),0,$C81*P$66/O81))</f>
        <v>0</v>
      </c>
      <c r="Q81" s="97">
        <f t="shared" si="130"/>
        <v>100</v>
      </c>
      <c r="R81" s="100">
        <f t="shared" si="138"/>
        <v>1.35E-6</v>
      </c>
    </row>
    <row r="82" spans="1:18" x14ac:dyDescent="0.25">
      <c r="A82" s="124"/>
      <c r="B82" s="64" t="str">
        <f t="shared" si="131"/>
        <v>Ethyl benzene</v>
      </c>
      <c r="C82" s="95">
        <v>0.2039705882352941</v>
      </c>
      <c r="D82" s="95">
        <v>5.5882352941176471E-4</v>
      </c>
      <c r="E82" s="97">
        <f t="shared" si="132"/>
        <v>0.4</v>
      </c>
      <c r="F82" s="98">
        <f t="shared" si="133"/>
        <v>6.6290441176470577E-5</v>
      </c>
      <c r="G82" s="99">
        <f t="shared" si="125"/>
        <v>10</v>
      </c>
      <c r="H82" s="98">
        <f t="shared" si="133"/>
        <v>4.4873529411764701E-7</v>
      </c>
      <c r="I82" s="99">
        <f t="shared" si="126"/>
        <v>4.8</v>
      </c>
      <c r="J82" s="98">
        <f t="shared" ref="J82" si="188">IF(ISNA(I82),0,IF(OR(I82=0,I82=""),0,$C82*J$66/I82))</f>
        <v>3.7394607843137255E-5</v>
      </c>
      <c r="K82" s="97">
        <f t="shared" si="127"/>
        <v>260</v>
      </c>
      <c r="L82" s="98">
        <f t="shared" ref="L82" si="189">IF(ISNA(K82),0,IF(OR(K82=0,K82=""),0,$C82*L$66/K82))</f>
        <v>1.0198529411764704E-7</v>
      </c>
      <c r="M82" s="99">
        <f t="shared" si="128"/>
        <v>1100</v>
      </c>
      <c r="N82" s="98">
        <f t="shared" ref="N82" si="190">IF(ISNA(M82),0,IF(OR(M82=0,M82=""),0,$C82*N$66/M82))</f>
        <v>4.0794117647058819E-9</v>
      </c>
      <c r="O82" s="99">
        <f t="shared" si="129"/>
        <v>1100</v>
      </c>
      <c r="P82" s="98">
        <f t="shared" ref="P82" si="191">IF(ISNA(O82),0,IF(OR(O82=0,O82=""),0,$C82*P$66/O82))</f>
        <v>1.6317647058823528E-7</v>
      </c>
      <c r="Q82" s="97">
        <f t="shared" si="130"/>
        <v>22000</v>
      </c>
      <c r="R82" s="100">
        <f t="shared" si="138"/>
        <v>6.8582887700534774E-8</v>
      </c>
    </row>
    <row r="83" spans="1:18" x14ac:dyDescent="0.25">
      <c r="A83" s="124"/>
      <c r="B83" s="64" t="str">
        <f t="shared" si="131"/>
        <v>Hexane</v>
      </c>
      <c r="C83" s="95">
        <v>0.13526470588235293</v>
      </c>
      <c r="D83" s="95">
        <v>3.7058823529411761E-4</v>
      </c>
      <c r="E83" s="97" t="str">
        <f t="shared" si="132"/>
        <v/>
      </c>
      <c r="F83" s="98">
        <f t="shared" si="133"/>
        <v>0</v>
      </c>
      <c r="G83" s="99" t="str">
        <f t="shared" si="125"/>
        <v/>
      </c>
      <c r="H83" s="98">
        <f t="shared" si="133"/>
        <v>0</v>
      </c>
      <c r="I83" s="99" t="str">
        <f t="shared" si="126"/>
        <v/>
      </c>
      <c r="J83" s="98">
        <f t="shared" ref="J83" si="192">IF(ISNA(I83),0,IF(OR(I83=0,I83=""),0,$C83*J$66/I83))</f>
        <v>0</v>
      </c>
      <c r="K83" s="97">
        <f t="shared" si="127"/>
        <v>700</v>
      </c>
      <c r="L83" s="98">
        <f t="shared" ref="L83" si="193">IF(ISNA(K83),0,IF(OR(K83=0,K83=""),0,$C83*L$66/K83))</f>
        <v>2.5120588235294114E-8</v>
      </c>
      <c r="M83" s="99">
        <f t="shared" si="128"/>
        <v>3100</v>
      </c>
      <c r="N83" s="98">
        <f t="shared" ref="N83" si="194">IF(ISNA(M83),0,IF(OR(M83=0,M83=""),0,$C83*N$66/M83))</f>
        <v>9.59943074003795E-10</v>
      </c>
      <c r="O83" s="99">
        <f t="shared" si="129"/>
        <v>3100</v>
      </c>
      <c r="P83" s="98">
        <f t="shared" ref="P83" si="195">IF(ISNA(O83),0,IF(OR(O83=0,O83=""),0,$C83*P$66/O83))</f>
        <v>3.8397722960151797E-8</v>
      </c>
      <c r="Q83" s="97" t="str">
        <f t="shared" si="130"/>
        <v/>
      </c>
      <c r="R83" s="100">
        <f t="shared" si="138"/>
        <v>0</v>
      </c>
    </row>
    <row r="84" spans="1:18" x14ac:dyDescent="0.25">
      <c r="A84" s="124"/>
      <c r="B84" s="64" t="str">
        <f t="shared" si="131"/>
        <v>Lead and compounds</v>
      </c>
      <c r="C84" s="95">
        <v>1.0735294117647058E-2</v>
      </c>
      <c r="D84" s="95">
        <v>2.941176470588235E-5</v>
      </c>
      <c r="E84" s="97" t="str">
        <f t="shared" si="132"/>
        <v/>
      </c>
      <c r="F84" s="98">
        <f t="shared" si="133"/>
        <v>0</v>
      </c>
      <c r="G84" s="99" t="str">
        <f t="shared" si="125"/>
        <v/>
      </c>
      <c r="H84" s="98">
        <f t="shared" si="133"/>
        <v>0</v>
      </c>
      <c r="I84" s="99" t="str">
        <f t="shared" si="126"/>
        <v/>
      </c>
      <c r="J84" s="98">
        <f t="shared" ref="J84" si="196">IF(ISNA(I84),0,IF(OR(I84=0,I84=""),0,$C84*J$66/I84))</f>
        <v>0</v>
      </c>
      <c r="K84" s="97">
        <f t="shared" si="127"/>
        <v>0.15</v>
      </c>
      <c r="L84" s="98">
        <f t="shared" ref="L84" si="197">IF(ISNA(K84),0,IF(OR(K84=0,K84=""),0,$C84*L$66/K84))</f>
        <v>9.3039215686274493E-6</v>
      </c>
      <c r="M84" s="99">
        <f t="shared" si="128"/>
        <v>0.66</v>
      </c>
      <c r="N84" s="98">
        <f t="shared" ref="N84" si="198">IF(ISNA(M84),0,IF(OR(M84=0,M84=""),0,$C84*N$66/M84))</f>
        <v>3.5784313725490194E-7</v>
      </c>
      <c r="O84" s="99">
        <f t="shared" si="129"/>
        <v>0.66</v>
      </c>
      <c r="P84" s="98">
        <f t="shared" ref="P84" si="199">IF(ISNA(O84),0,IF(OR(O84=0,O84=""),0,$C84*P$66/O84))</f>
        <v>1.4313725490196076E-5</v>
      </c>
      <c r="Q84" s="97">
        <f t="shared" si="130"/>
        <v>0.15</v>
      </c>
      <c r="R84" s="100">
        <f t="shared" si="138"/>
        <v>5.2941176470588231E-4</v>
      </c>
    </row>
    <row r="85" spans="1:18" x14ac:dyDescent="0.25">
      <c r="A85" s="124"/>
      <c r="B85" s="64" t="str">
        <f t="shared" si="131"/>
        <v>Manganese and compounds</v>
      </c>
      <c r="C85" s="95">
        <v>8.1588235294117652E-3</v>
      </c>
      <c r="D85" s="95">
        <v>2.2352941176470586E-5</v>
      </c>
      <c r="E85" s="97" t="str">
        <f t="shared" si="132"/>
        <v/>
      </c>
      <c r="F85" s="98">
        <f t="shared" si="133"/>
        <v>0</v>
      </c>
      <c r="G85" s="99" t="str">
        <f t="shared" si="125"/>
        <v/>
      </c>
      <c r="H85" s="98">
        <f t="shared" si="133"/>
        <v>0</v>
      </c>
      <c r="I85" s="99" t="str">
        <f t="shared" si="126"/>
        <v/>
      </c>
      <c r="J85" s="98">
        <f t="shared" ref="J85" si="200">IF(ISNA(I85),0,IF(OR(I85=0,I85=""),0,$C85*J$66/I85))</f>
        <v>0</v>
      </c>
      <c r="K85" s="97">
        <f t="shared" si="127"/>
        <v>0.09</v>
      </c>
      <c r="L85" s="98">
        <f t="shared" ref="L85" si="201">IF(ISNA(K85),0,IF(OR(K85=0,K85=""),0,$C85*L$66/K85))</f>
        <v>1.1784967320261437E-5</v>
      </c>
      <c r="M85" s="99">
        <f t="shared" si="128"/>
        <v>0.4</v>
      </c>
      <c r="N85" s="98">
        <f t="shared" ref="N85" si="202">IF(ISNA(M85),0,IF(OR(M85=0,M85=""),0,$C85*N$66/M85))</f>
        <v>4.4873529411764706E-7</v>
      </c>
      <c r="O85" s="99">
        <f t="shared" si="129"/>
        <v>0.4</v>
      </c>
      <c r="P85" s="98">
        <f t="shared" ref="P85" si="203">IF(ISNA(O85),0,IF(OR(O85=0,O85=""),0,$C85*P$66/O85))</f>
        <v>1.7949411764705883E-5</v>
      </c>
      <c r="Q85" s="97">
        <f t="shared" si="130"/>
        <v>0.3</v>
      </c>
      <c r="R85" s="100">
        <f t="shared" si="138"/>
        <v>2.011764705882353E-4</v>
      </c>
    </row>
    <row r="86" spans="1:18" x14ac:dyDescent="0.25">
      <c r="A86" s="124"/>
      <c r="B86" s="64" t="str">
        <f t="shared" si="131"/>
        <v>Mercury and compounds</v>
      </c>
      <c r="C86" s="95">
        <v>5.5823529411764697E-3</v>
      </c>
      <c r="D86" s="95">
        <v>1.5294117647058819E-5</v>
      </c>
      <c r="E86" s="97" t="str">
        <f t="shared" si="132"/>
        <v/>
      </c>
      <c r="F86" s="98">
        <f t="shared" si="133"/>
        <v>0</v>
      </c>
      <c r="G86" s="99" t="str">
        <f t="shared" si="125"/>
        <v/>
      </c>
      <c r="H86" s="98">
        <f t="shared" si="133"/>
        <v>0</v>
      </c>
      <c r="I86" s="99" t="str">
        <f t="shared" si="126"/>
        <v/>
      </c>
      <c r="J86" s="98">
        <f t="shared" ref="J86" si="204">IF(ISNA(I86),0,IF(OR(I86=0,I86=""),0,$C86*J$66/I86))</f>
        <v>0</v>
      </c>
      <c r="K86" s="97">
        <f t="shared" si="127"/>
        <v>7.6999999999999999E-2</v>
      </c>
      <c r="L86" s="98">
        <f t="shared" ref="L86" si="205">IF(ISNA(K86),0,IF(OR(K86=0,K86=""),0,$C86*L$66/K86))</f>
        <v>9.4247517188693636E-6</v>
      </c>
      <c r="M86" s="99">
        <f t="shared" si="128"/>
        <v>0.63</v>
      </c>
      <c r="N86" s="98">
        <f t="shared" ref="N86" si="206">IF(ISNA(M86),0,IF(OR(M86=0,M86=""),0,$C86*N$66/M86))</f>
        <v>1.9493930905695609E-7</v>
      </c>
      <c r="O86" s="99">
        <f t="shared" si="129"/>
        <v>0.63</v>
      </c>
      <c r="P86" s="98">
        <f t="shared" ref="P86" si="207">IF(ISNA(O86),0,IF(OR(O86=0,O86=""),0,$C86*P$66/O86))</f>
        <v>7.7975723622782444E-6</v>
      </c>
      <c r="Q86" s="97">
        <f t="shared" si="130"/>
        <v>0.6</v>
      </c>
      <c r="R86" s="100">
        <f t="shared" si="138"/>
        <v>6.8823529411764686E-5</v>
      </c>
    </row>
    <row r="87" spans="1:18" x14ac:dyDescent="0.25">
      <c r="A87" s="124"/>
      <c r="B87" s="64" t="str">
        <f t="shared" si="131"/>
        <v>Molybdenum trioxide</v>
      </c>
      <c r="C87" s="95">
        <v>3.5426470588235288E-2</v>
      </c>
      <c r="D87" s="95">
        <v>9.7058823529411743E-5</v>
      </c>
      <c r="E87" s="97"/>
      <c r="F87" s="98">
        <f t="shared" si="133"/>
        <v>0</v>
      </c>
      <c r="G87" s="99"/>
      <c r="H87" s="98">
        <f t="shared" si="133"/>
        <v>0</v>
      </c>
      <c r="I87" s="99"/>
      <c r="J87" s="98">
        <f t="shared" ref="J87" si="208">IF(ISNA(I87),0,IF(OR(I87=0,I87=""),0,$C87*J$66/I87))</f>
        <v>0</v>
      </c>
      <c r="K87" s="97"/>
      <c r="L87" s="98">
        <f t="shared" ref="L87" si="209">IF(ISNA(K87),0,IF(OR(K87=0,K87=""),0,$C87*L$66/K87))</f>
        <v>0</v>
      </c>
      <c r="M87" s="99"/>
      <c r="N87" s="98">
        <f t="shared" ref="N87" si="210">IF(ISNA(M87),0,IF(OR(M87=0,M87=""),0,$C87*N$66/M87))</f>
        <v>0</v>
      </c>
      <c r="O87" s="99"/>
      <c r="P87" s="98">
        <f t="shared" ref="P87" si="211">IF(ISNA(O87),0,IF(OR(O87=0,O87=""),0,$C87*P$66/O87))</f>
        <v>0</v>
      </c>
      <c r="Q87" s="97"/>
      <c r="R87" s="100">
        <f t="shared" si="138"/>
        <v>0</v>
      </c>
    </row>
    <row r="88" spans="1:18" x14ac:dyDescent="0.25">
      <c r="A88" s="124"/>
      <c r="B88" s="64" t="str">
        <f t="shared" si="131"/>
        <v>Nickel compounds, insoluble</v>
      </c>
      <c r="C88" s="95">
        <v>4.5088235294117644E-2</v>
      </c>
      <c r="D88" s="95">
        <v>1.2352941176470587E-4</v>
      </c>
      <c r="E88" s="97">
        <f t="shared" si="132"/>
        <v>3.8E-3</v>
      </c>
      <c r="F88" s="98">
        <f t="shared" si="133"/>
        <v>1.5424922600619192E-3</v>
      </c>
      <c r="G88" s="99">
        <f t="shared" si="125"/>
        <v>0.1</v>
      </c>
      <c r="H88" s="98">
        <f t="shared" si="133"/>
        <v>9.9194117647058802E-6</v>
      </c>
      <c r="I88" s="99">
        <f t="shared" si="126"/>
        <v>4.5999999999999999E-2</v>
      </c>
      <c r="J88" s="98">
        <f t="shared" ref="J88" si="212">IF(ISNA(I88),0,IF(OR(I88=0,I88=""),0,$C88*J$66/I88))</f>
        <v>8.6255754475703323E-4</v>
      </c>
      <c r="K88" s="97">
        <f t="shared" si="127"/>
        <v>1.4E-2</v>
      </c>
      <c r="L88" s="98">
        <f t="shared" ref="L88" si="213">IF(ISNA(K88),0,IF(OR(K88=0,K88=""),0,$C88*L$66/K88))</f>
        <v>4.186764705882352E-4</v>
      </c>
      <c r="M88" s="99">
        <f t="shared" si="128"/>
        <v>6.2E-2</v>
      </c>
      <c r="N88" s="98">
        <f t="shared" ref="N88" si="214">IF(ISNA(M88),0,IF(OR(M88=0,M88=""),0,$C88*N$66/M88))</f>
        <v>1.5999051233396581E-5</v>
      </c>
      <c r="O88" s="99">
        <f t="shared" si="129"/>
        <v>6.2E-2</v>
      </c>
      <c r="P88" s="98">
        <f t="shared" ref="P88" si="215">IF(ISNA(O88),0,IF(OR(O88=0,O88=""),0,$C88*P$66/O88))</f>
        <v>6.399620493358633E-4</v>
      </c>
      <c r="Q88" s="97">
        <f t="shared" si="130"/>
        <v>0.2</v>
      </c>
      <c r="R88" s="100">
        <f t="shared" si="138"/>
        <v>1.6676470588235293E-3</v>
      </c>
    </row>
    <row r="89" spans="1:18" x14ac:dyDescent="0.25">
      <c r="A89" s="124"/>
      <c r="B89" s="64" t="str">
        <f t="shared" si="131"/>
        <v>Selenium and compounds</v>
      </c>
      <c r="C89" s="95">
        <v>5.1529411764705878E-4</v>
      </c>
      <c r="D89" s="95">
        <v>1.4117647058823527E-6</v>
      </c>
      <c r="E89" s="97" t="str">
        <f t="shared" si="132"/>
        <v/>
      </c>
      <c r="F89" s="98">
        <f t="shared" si="133"/>
        <v>0</v>
      </c>
      <c r="G89" s="99" t="str">
        <f t="shared" si="125"/>
        <v/>
      </c>
      <c r="H89" s="98">
        <f t="shared" si="133"/>
        <v>0</v>
      </c>
      <c r="I89" s="99" t="str">
        <f t="shared" si="126"/>
        <v/>
      </c>
      <c r="J89" s="98">
        <f t="shared" ref="J89" si="216">IF(ISNA(I89),0,IF(OR(I89=0,I89=""),0,$C89*J$66/I89))</f>
        <v>0</v>
      </c>
      <c r="K89" s="97" t="str">
        <f t="shared" si="127"/>
        <v/>
      </c>
      <c r="L89" s="98">
        <f t="shared" ref="L89" si="217">IF(ISNA(K89),0,IF(OR(K89=0,K89=""),0,$C89*L$66/K89))</f>
        <v>0</v>
      </c>
      <c r="M89" s="99" t="str">
        <f t="shared" si="128"/>
        <v/>
      </c>
      <c r="N89" s="98">
        <f t="shared" ref="N89" si="218">IF(ISNA(M89),0,IF(OR(M89=0,M89=""),0,$C89*N$66/M89))</f>
        <v>0</v>
      </c>
      <c r="O89" s="99" t="str">
        <f t="shared" si="129"/>
        <v/>
      </c>
      <c r="P89" s="98">
        <f t="shared" ref="P89" si="219">IF(ISNA(O89),0,IF(OR(O89=0,O89=""),0,$C89*P$66/O89))</f>
        <v>0</v>
      </c>
      <c r="Q89" s="97">
        <f t="shared" si="130"/>
        <v>2</v>
      </c>
      <c r="R89" s="100">
        <f t="shared" si="138"/>
        <v>1.9058823529411762E-6</v>
      </c>
    </row>
    <row r="90" spans="1:18" x14ac:dyDescent="0.25">
      <c r="A90" s="124"/>
      <c r="B90" s="64" t="str">
        <f t="shared" si="131"/>
        <v>Toluene</v>
      </c>
      <c r="C90" s="95">
        <v>0.7858235294117647</v>
      </c>
      <c r="D90" s="95">
        <v>2.1529411764705879E-3</v>
      </c>
      <c r="E90" s="97" t="str">
        <f t="shared" si="132"/>
        <v/>
      </c>
      <c r="F90" s="98">
        <f t="shared" si="133"/>
        <v>0</v>
      </c>
      <c r="G90" s="99" t="str">
        <f t="shared" si="125"/>
        <v/>
      </c>
      <c r="H90" s="98">
        <f t="shared" si="133"/>
        <v>0</v>
      </c>
      <c r="I90" s="99" t="str">
        <f t="shared" si="126"/>
        <v/>
      </c>
      <c r="J90" s="98">
        <f t="shared" ref="J90" si="220">IF(ISNA(I90),0,IF(OR(I90=0,I90=""),0,$C90*J$66/I90))</f>
        <v>0</v>
      </c>
      <c r="K90" s="97">
        <f t="shared" si="127"/>
        <v>5000</v>
      </c>
      <c r="L90" s="98">
        <f t="shared" ref="L90" si="221">IF(ISNA(K90),0,IF(OR(K90=0,K90=""),0,$C90*L$66/K90))</f>
        <v>2.0431411764705879E-8</v>
      </c>
      <c r="M90" s="99">
        <f t="shared" si="128"/>
        <v>22000</v>
      </c>
      <c r="N90" s="98">
        <f t="shared" ref="N90" si="222">IF(ISNA(M90),0,IF(OR(M90=0,M90=""),0,$C90*N$66/M90))</f>
        <v>7.8582352941176477E-10</v>
      </c>
      <c r="O90" s="99">
        <f t="shared" si="129"/>
        <v>22000</v>
      </c>
      <c r="P90" s="98">
        <f t="shared" ref="P90" si="223">IF(ISNA(O90),0,IF(OR(O90=0,O90=""),0,$C90*P$66/O90))</f>
        <v>3.1432941176470591E-8</v>
      </c>
      <c r="Q90" s="97">
        <f t="shared" si="130"/>
        <v>7500</v>
      </c>
      <c r="R90" s="100">
        <f t="shared" si="138"/>
        <v>7.7505882352941171E-7</v>
      </c>
    </row>
    <row r="91" spans="1:18" x14ac:dyDescent="0.25">
      <c r="A91" s="124"/>
      <c r="B91" s="64" t="str">
        <f t="shared" si="131"/>
        <v>Vanadium (fume or dust)</v>
      </c>
      <c r="C91" s="95">
        <v>4.9382352941176468E-2</v>
      </c>
      <c r="D91" s="95">
        <v>1.3529411764705881E-4</v>
      </c>
      <c r="E91" s="97" t="str">
        <f t="shared" si="132"/>
        <v/>
      </c>
      <c r="F91" s="98">
        <f t="shared" si="133"/>
        <v>0</v>
      </c>
      <c r="G91" s="99" t="str">
        <f t="shared" si="125"/>
        <v/>
      </c>
      <c r="H91" s="98">
        <f t="shared" si="133"/>
        <v>0</v>
      </c>
      <c r="I91" s="99" t="str">
        <f t="shared" si="126"/>
        <v/>
      </c>
      <c r="J91" s="98">
        <f t="shared" ref="J91" si="224">IF(ISNA(I91),0,IF(OR(I91=0,I91=""),0,$C91*J$66/I91))</f>
        <v>0</v>
      </c>
      <c r="K91" s="97">
        <f t="shared" si="127"/>
        <v>0.1</v>
      </c>
      <c r="L91" s="98">
        <f t="shared" ref="L91" si="225">IF(ISNA(K91),0,IF(OR(K91=0,K91=""),0,$C91*L$66/K91))</f>
        <v>6.4197058823529403E-5</v>
      </c>
      <c r="M91" s="99">
        <f t="shared" si="128"/>
        <v>0.44</v>
      </c>
      <c r="N91" s="98">
        <f t="shared" ref="N91" si="226">IF(ISNA(M91),0,IF(OR(M91=0,M91=""),0,$C91*N$66/M91))</f>
        <v>2.4691176470588234E-6</v>
      </c>
      <c r="O91" s="99">
        <f t="shared" si="129"/>
        <v>0.44</v>
      </c>
      <c r="P91" s="98">
        <f t="shared" ref="P91" si="227">IF(ISNA(O91),0,IF(OR(O91=0,O91=""),0,$C91*P$66/O91))</f>
        <v>9.8764705882352941E-5</v>
      </c>
      <c r="Q91" s="97">
        <f t="shared" si="130"/>
        <v>0.8</v>
      </c>
      <c r="R91" s="100">
        <f t="shared" si="138"/>
        <v>4.566176470588235E-4</v>
      </c>
    </row>
    <row r="92" spans="1:18" x14ac:dyDescent="0.25">
      <c r="A92" s="124"/>
      <c r="B92" s="64" t="str">
        <f t="shared" si="131"/>
        <v>Xylene (mixture), including m-xylene, o-xylene, p-xylene</v>
      </c>
      <c r="C92" s="95">
        <v>0.58399999999999996</v>
      </c>
      <c r="D92" s="95">
        <v>1.5999999999999999E-3</v>
      </c>
      <c r="E92" s="97" t="str">
        <f t="shared" si="132"/>
        <v/>
      </c>
      <c r="F92" s="98">
        <f t="shared" si="133"/>
        <v>0</v>
      </c>
      <c r="G92" s="99" t="str">
        <f t="shared" si="125"/>
        <v/>
      </c>
      <c r="H92" s="98">
        <f t="shared" si="133"/>
        <v>0</v>
      </c>
      <c r="I92" s="99" t="str">
        <f t="shared" si="126"/>
        <v/>
      </c>
      <c r="J92" s="98">
        <f t="shared" ref="J92" si="228">IF(ISNA(I92),0,IF(OR(I92=0,I92=""),0,$C92*J$66/I92))</f>
        <v>0</v>
      </c>
      <c r="K92" s="97">
        <f t="shared" si="127"/>
        <v>220</v>
      </c>
      <c r="L92" s="98">
        <f t="shared" ref="L92" si="229">IF(ISNA(K92),0,IF(OR(K92=0,K92=""),0,$C92*L$66/K92))</f>
        <v>3.4509090909090907E-7</v>
      </c>
      <c r="M92" s="99">
        <f t="shared" si="128"/>
        <v>970</v>
      </c>
      <c r="N92" s="98">
        <f t="shared" ref="N92" si="230">IF(ISNA(M92),0,IF(OR(M92=0,M92=""),0,$C92*N$66/M92))</f>
        <v>1.3245360824742267E-8</v>
      </c>
      <c r="O92" s="99">
        <f t="shared" si="129"/>
        <v>970</v>
      </c>
      <c r="P92" s="98">
        <f t="shared" ref="P92" si="231">IF(ISNA(O92),0,IF(OR(O92=0,O92=""),0,$C92*P$66/O92))</f>
        <v>5.298144329896907E-7</v>
      </c>
      <c r="Q92" s="97">
        <f t="shared" si="130"/>
        <v>8700</v>
      </c>
      <c r="R92" s="100">
        <f t="shared" si="138"/>
        <v>4.9655172413793099E-7</v>
      </c>
    </row>
    <row r="93" spans="1:18" x14ac:dyDescent="0.25">
      <c r="A93" s="124"/>
      <c r="B93" s="103" t="str">
        <f t="shared" si="131"/>
        <v>Zinc and compounds</v>
      </c>
      <c r="C93" s="125">
        <v>0.62264705882352944</v>
      </c>
      <c r="D93" s="125">
        <v>1.7058823529411762E-3</v>
      </c>
      <c r="E93" s="106"/>
      <c r="F93" s="104">
        <f t="shared" si="133"/>
        <v>0</v>
      </c>
      <c r="G93" s="107"/>
      <c r="H93" s="104">
        <f t="shared" si="133"/>
        <v>0</v>
      </c>
      <c r="I93" s="107"/>
      <c r="J93" s="104">
        <f t="shared" ref="J93" si="232">IF(ISNA(I93),0,IF(OR(I93=0,I93=""),0,$C93*J$66/I93))</f>
        <v>0</v>
      </c>
      <c r="K93" s="106"/>
      <c r="L93" s="104">
        <f t="shared" ref="L93" si="233">IF(ISNA(K93),0,IF(OR(K93=0,K93=""),0,$C93*L$66/K93))</f>
        <v>0</v>
      </c>
      <c r="M93" s="107"/>
      <c r="N93" s="104">
        <f t="shared" ref="N93" si="234">IF(ISNA(M93),0,IF(OR(M93=0,M93=""),0,$C93*N$66/M93))</f>
        <v>0</v>
      </c>
      <c r="O93" s="107"/>
      <c r="P93" s="104">
        <f t="shared" ref="P93" si="235">IF(ISNA(O93),0,IF(OR(O93=0,O93=""),0,$C93*P$66/O93))</f>
        <v>0</v>
      </c>
      <c r="Q93" s="106"/>
      <c r="R93" s="105">
        <f t="shared" si="138"/>
        <v>0</v>
      </c>
    </row>
    <row r="94" spans="1:18" ht="15.75" thickBot="1" x14ac:dyDescent="0.3">
      <c r="A94" s="108"/>
      <c r="B94" s="109" t="s">
        <v>606</v>
      </c>
      <c r="C94" s="109"/>
      <c r="D94" s="110"/>
      <c r="E94" s="111"/>
      <c r="F94" s="112">
        <f>SUM(F68:F93)</f>
        <v>0.1635628515491854</v>
      </c>
      <c r="G94" s="112"/>
      <c r="H94" s="112">
        <f>SUM(H68:H93)</f>
        <v>1.4252763404616058E-3</v>
      </c>
      <c r="I94" s="112"/>
      <c r="J94" s="113">
        <f>SUM(J68:J93)</f>
        <v>3.7516097988074461E-2</v>
      </c>
      <c r="K94" s="111"/>
      <c r="L94" s="112">
        <f>SUM(L68:L93)</f>
        <v>4.5183080554638535E-3</v>
      </c>
      <c r="M94" s="112"/>
      <c r="N94" s="112">
        <f>SUM(N68:N93)</f>
        <v>7.5959776359500907E-5</v>
      </c>
      <c r="O94" s="112"/>
      <c r="P94" s="113">
        <f>SUM(P68:P93)</f>
        <v>3.0383910543800353E-3</v>
      </c>
      <c r="Q94" s="111"/>
      <c r="R94" s="113">
        <f>SUM(R68:R93)</f>
        <v>1.0333380555016217E-2</v>
      </c>
    </row>
    <row r="95" spans="1:18" ht="60" x14ac:dyDescent="0.25">
      <c r="A95" s="69" t="s">
        <v>52</v>
      </c>
      <c r="B95" s="70" t="s">
        <v>53</v>
      </c>
      <c r="C95" s="70" t="s">
        <v>54</v>
      </c>
      <c r="D95" s="71" t="s">
        <v>604</v>
      </c>
      <c r="E95" s="72" t="s">
        <v>55</v>
      </c>
      <c r="F95" s="73" t="s">
        <v>56</v>
      </c>
      <c r="G95" s="73" t="s">
        <v>595</v>
      </c>
      <c r="H95" s="73" t="s">
        <v>56</v>
      </c>
      <c r="I95" s="73" t="s">
        <v>596</v>
      </c>
      <c r="J95" s="71" t="s">
        <v>56</v>
      </c>
      <c r="K95" s="72" t="s">
        <v>55</v>
      </c>
      <c r="L95" s="73" t="s">
        <v>56</v>
      </c>
      <c r="M95" s="73" t="s">
        <v>595</v>
      </c>
      <c r="N95" s="73" t="s">
        <v>56</v>
      </c>
      <c r="O95" s="73" t="s">
        <v>596</v>
      </c>
      <c r="P95" s="71" t="s">
        <v>56</v>
      </c>
      <c r="Q95" s="72" t="s">
        <v>617</v>
      </c>
      <c r="R95" s="71" t="s">
        <v>603</v>
      </c>
    </row>
    <row r="96" spans="1:18" x14ac:dyDescent="0.25">
      <c r="A96" s="158" t="s">
        <v>587</v>
      </c>
      <c r="B96" s="159" t="s">
        <v>592</v>
      </c>
      <c r="C96" s="160" t="s">
        <v>587</v>
      </c>
      <c r="D96" s="77">
        <v>5</v>
      </c>
      <c r="E96" s="78">
        <v>350</v>
      </c>
      <c r="F96" s="79">
        <f>INDEX('Disp Factors'!$B$3:$AA$12,MATCH(D96,'Disp Factors'!$A$3:$A$12,0),MATCH(E96,'Disp Factors'!$B$2:$AA$2,0))</f>
        <v>1.2999999999999999E-4</v>
      </c>
      <c r="G96" s="80">
        <v>1000</v>
      </c>
      <c r="H96" s="79">
        <f>INDEX('Disp Factors'!$B$3:$AA$12,MATCH(D96,'Disp Factors'!$A$3:$A$12,0),MATCH(G96,'Disp Factors'!$B$2:$AA$2,0))</f>
        <v>2.1999999999999999E-5</v>
      </c>
      <c r="I96" s="80">
        <v>120</v>
      </c>
      <c r="J96" s="81">
        <f>INDEX('Disp Factors'!$B$3:$AA$12,MATCH(D96,'Disp Factors'!$A$3:$A$12,0),MATCH(I96,'Disp Factors'!$B$2:$AA$2,0))</f>
        <v>8.8000000000000003E-4</v>
      </c>
      <c r="K96" s="78">
        <v>350</v>
      </c>
      <c r="L96" s="82">
        <f>F96</f>
        <v>1.2999999999999999E-4</v>
      </c>
      <c r="M96" s="80">
        <v>1000</v>
      </c>
      <c r="N96" s="82">
        <f>H96</f>
        <v>2.1999999999999999E-5</v>
      </c>
      <c r="O96" s="80">
        <v>120</v>
      </c>
      <c r="P96" s="83">
        <f>J96</f>
        <v>8.8000000000000003E-4</v>
      </c>
      <c r="Q96" s="84">
        <f>MIN(E96,G96,I96)</f>
        <v>120</v>
      </c>
      <c r="R96" s="85">
        <f>INDEX('Disp Factors'!$B$16:$AA$25,MATCH(D96,'Disp Factors'!$A$16:$A$25,0),MATCH(Q96,'Disp Factors'!$B$15:$AA$15,0))</f>
        <v>2.7</v>
      </c>
    </row>
    <row r="97" spans="1:18" ht="15.75" x14ac:dyDescent="0.25">
      <c r="A97" s="86"/>
      <c r="B97" s="87" t="s">
        <v>11</v>
      </c>
      <c r="C97" s="88" t="s">
        <v>15</v>
      </c>
      <c r="D97" s="89" t="s">
        <v>58</v>
      </c>
      <c r="E97" s="119" t="s">
        <v>51</v>
      </c>
      <c r="F97" s="120" t="s">
        <v>57</v>
      </c>
      <c r="G97" s="121" t="s">
        <v>51</v>
      </c>
      <c r="H97" s="120" t="s">
        <v>57</v>
      </c>
      <c r="I97" s="121" t="s">
        <v>51</v>
      </c>
      <c r="J97" s="122" t="s">
        <v>57</v>
      </c>
      <c r="K97" s="119" t="s">
        <v>51</v>
      </c>
      <c r="L97" s="120" t="s">
        <v>57</v>
      </c>
      <c r="M97" s="121" t="s">
        <v>51</v>
      </c>
      <c r="N97" s="120" t="s">
        <v>57</v>
      </c>
      <c r="O97" s="121" t="s">
        <v>51</v>
      </c>
      <c r="P97" s="122" t="s">
        <v>57</v>
      </c>
      <c r="Q97" s="123" t="s">
        <v>51</v>
      </c>
      <c r="R97" s="122" t="s">
        <v>57</v>
      </c>
    </row>
    <row r="98" spans="1:18" x14ac:dyDescent="0.25">
      <c r="A98" s="94"/>
      <c r="B98" s="64" t="str">
        <f>B68</f>
        <v>Benzene</v>
      </c>
      <c r="C98" s="95">
        <v>0.17176470588235293</v>
      </c>
      <c r="D98" s="95">
        <v>4.7058823529411761E-4</v>
      </c>
      <c r="E98" s="97">
        <f>VLOOKUP($B98,RBC_Table,3,FALSE)</f>
        <v>0.13</v>
      </c>
      <c r="F98" s="98">
        <f>IF(ISNA(E98),0,IF(OR(E98=0,E98=""),0,$C98*F$96/E98))</f>
        <v>1.717647058823529E-4</v>
      </c>
      <c r="G98" s="99">
        <f t="shared" ref="G98:G122" si="236">VLOOKUP($B98,RBC_Table,5,FALSE)</f>
        <v>3.3</v>
      </c>
      <c r="H98" s="98">
        <f>IF(ISNA(G98),0,IF(OR(G98=0,G98=""),0,$C98*H$96/G98))</f>
        <v>1.1450980392156864E-6</v>
      </c>
      <c r="I98" s="99">
        <f t="shared" ref="I98:I122" si="237">VLOOKUP($B98,RBC_Table,7,FALSE)</f>
        <v>1.5</v>
      </c>
      <c r="J98" s="98">
        <f>IF(ISNA(I98),0,IF(OR(I98=0,I98=""),0,$C98*J$96/I98))</f>
        <v>1.0076862745098038E-4</v>
      </c>
      <c r="K98" s="97">
        <f t="shared" ref="K98:K122" si="238">VLOOKUP($B98,RBC_Table,4,FALSE)</f>
        <v>3</v>
      </c>
      <c r="L98" s="98">
        <f>IF(ISNA(K98),0,IF(OR(K98=0,K98=""),0,$C98*L$96/K98))</f>
        <v>7.4431372549019594E-6</v>
      </c>
      <c r="M98" s="99">
        <f t="shared" ref="M98:M122" si="239">VLOOKUP($B98,RBC_Table,6,FALSE)</f>
        <v>13</v>
      </c>
      <c r="N98" s="98">
        <f>IF(ISNA(M98),0,IF(OR(M98=0,M98=""),0,$C98*N$96/M98))</f>
        <v>2.9067873303167418E-7</v>
      </c>
      <c r="O98" s="99">
        <f t="shared" ref="O98:O122" si="240">VLOOKUP($B98,RBC_Table,8,FALSE)</f>
        <v>13</v>
      </c>
      <c r="P98" s="98">
        <f>IF(ISNA(O98),0,IF(OR(O98=0,O98=""),0,$C98*P$96/O98))</f>
        <v>1.1627149321266968E-5</v>
      </c>
      <c r="Q98" s="97">
        <f t="shared" ref="Q98:Q122" si="241">VLOOKUP($B98,RBC_Table,9,FALSE)</f>
        <v>29</v>
      </c>
      <c r="R98" s="100">
        <f>IF(ISNA(Q98),0,IF(OR(Q98=0,Q98=""),0,$D98*R$96/Q98))</f>
        <v>4.3813387423935085E-5</v>
      </c>
    </row>
    <row r="99" spans="1:18" x14ac:dyDescent="0.25">
      <c r="A99" s="124"/>
      <c r="B99" s="64" t="str">
        <f t="shared" ref="B99:B123" si="242">B69</f>
        <v>Formaldehyde</v>
      </c>
      <c r="C99" s="95">
        <v>0.36499999999999999</v>
      </c>
      <c r="D99" s="95">
        <v>1E-3</v>
      </c>
      <c r="E99" s="97">
        <f t="shared" ref="E99:E122" si="243">VLOOKUP(B99,RBC_Table,3,FALSE)</f>
        <v>0.17</v>
      </c>
      <c r="F99" s="98">
        <f t="shared" ref="F99:F123" si="244">IF(ISNA(E99),0,IF(OR(E99=0,E99=""),0,$C99*F$96/E99))</f>
        <v>2.7911764705882346E-4</v>
      </c>
      <c r="G99" s="99">
        <f t="shared" si="236"/>
        <v>4.3</v>
      </c>
      <c r="H99" s="98">
        <f t="shared" ref="H99:H123" si="245">IF(ISNA(G99),0,IF(OR(G99=0,G99=""),0,$C99*H$96/G99))</f>
        <v>1.8674418604651163E-6</v>
      </c>
      <c r="I99" s="99">
        <f t="shared" si="237"/>
        <v>2</v>
      </c>
      <c r="J99" s="98">
        <f t="shared" ref="J99:J123" si="246">IF(ISNA(I99),0,IF(OR(I99=0,I99=""),0,$C99*J$96/I99))</f>
        <v>1.606E-4</v>
      </c>
      <c r="K99" s="97">
        <f t="shared" si="238"/>
        <v>9</v>
      </c>
      <c r="L99" s="98">
        <f t="shared" ref="L99:L123" si="247">IF(ISNA(K99),0,IF(OR(K99=0,K99=""),0,$C99*L$96/K99))</f>
        <v>5.2722222222222212E-6</v>
      </c>
      <c r="M99" s="99">
        <f t="shared" si="239"/>
        <v>40</v>
      </c>
      <c r="N99" s="98">
        <f t="shared" ref="N99:N123" si="248">IF(ISNA(M99),0,IF(OR(M99=0,M99=""),0,$C99*N$96/M99))</f>
        <v>2.0074999999999999E-7</v>
      </c>
      <c r="O99" s="99">
        <f t="shared" si="240"/>
        <v>40</v>
      </c>
      <c r="P99" s="98">
        <f t="shared" ref="P99:P123" si="249">IF(ISNA(O99),0,IF(OR(O99=0,O99=""),0,$C99*P$96/O99))</f>
        <v>8.0299999999999994E-6</v>
      </c>
      <c r="Q99" s="97">
        <f t="shared" si="241"/>
        <v>49</v>
      </c>
      <c r="R99" s="100">
        <f t="shared" ref="R99:R123" si="250">IF(ISNA(Q99),0,IF(OR(Q99=0,Q99=""),0,$D99*R$96/Q99))</f>
        <v>5.510204081632653E-5</v>
      </c>
    </row>
    <row r="100" spans="1:18" x14ac:dyDescent="0.25">
      <c r="A100" s="124"/>
      <c r="B100" s="64" t="str">
        <f t="shared" si="242"/>
        <v>Polycyclic aromatic hydrocarbons (PAHs)</v>
      </c>
      <c r="C100" s="95">
        <v>2.1470588235294116E-3</v>
      </c>
      <c r="D100" s="95">
        <v>5.8823529411764701E-6</v>
      </c>
      <c r="E100" s="97">
        <f t="shared" si="243"/>
        <v>4.2625745950554133E-5</v>
      </c>
      <c r="F100" s="98">
        <f t="shared" si="244"/>
        <v>6.5480999999999994E-3</v>
      </c>
      <c r="G100" s="99">
        <f t="shared" si="236"/>
        <v>1.6000000000000001E-3</v>
      </c>
      <c r="H100" s="98">
        <f t="shared" si="245"/>
        <v>2.9522058823529407E-5</v>
      </c>
      <c r="I100" s="99">
        <f t="shared" si="237"/>
        <v>3.0000000000000001E-3</v>
      </c>
      <c r="J100" s="98">
        <f t="shared" si="246"/>
        <v>6.2980392156862747E-4</v>
      </c>
      <c r="K100" s="97" t="str">
        <f t="shared" si="238"/>
        <v/>
      </c>
      <c r="L100" s="98">
        <f t="shared" si="247"/>
        <v>0</v>
      </c>
      <c r="M100" s="99" t="str">
        <f t="shared" si="239"/>
        <v/>
      </c>
      <c r="N100" s="98">
        <f t="shared" si="248"/>
        <v>0</v>
      </c>
      <c r="O100" s="99" t="str">
        <f t="shared" si="240"/>
        <v/>
      </c>
      <c r="P100" s="98">
        <f t="shared" si="249"/>
        <v>0</v>
      </c>
      <c r="Q100" s="97" t="str">
        <f t="shared" si="241"/>
        <v/>
      </c>
      <c r="R100" s="100">
        <f t="shared" si="250"/>
        <v>0</v>
      </c>
    </row>
    <row r="101" spans="1:18" x14ac:dyDescent="0.25">
      <c r="A101" s="124"/>
      <c r="B101" s="64" t="str">
        <f t="shared" si="242"/>
        <v>Naphthalene</v>
      </c>
      <c r="C101" s="95">
        <v>6.441176470588234E-3</v>
      </c>
      <c r="D101" s="95">
        <v>1.7647058823529407E-5</v>
      </c>
      <c r="E101" s="97">
        <f t="shared" si="243"/>
        <v>2.9000000000000001E-2</v>
      </c>
      <c r="F101" s="98">
        <f t="shared" si="244"/>
        <v>2.8874239350912769E-5</v>
      </c>
      <c r="G101" s="99">
        <f t="shared" si="236"/>
        <v>0.76</v>
      </c>
      <c r="H101" s="98">
        <f t="shared" si="245"/>
        <v>1.8645510835913308E-7</v>
      </c>
      <c r="I101" s="99">
        <f t="shared" si="237"/>
        <v>0.35</v>
      </c>
      <c r="J101" s="98">
        <f t="shared" si="246"/>
        <v>1.6194957983193276E-5</v>
      </c>
      <c r="K101" s="97">
        <f t="shared" si="238"/>
        <v>3.7</v>
      </c>
      <c r="L101" s="98">
        <f t="shared" si="247"/>
        <v>2.2631160572337034E-7</v>
      </c>
      <c r="M101" s="99">
        <f t="shared" si="239"/>
        <v>16</v>
      </c>
      <c r="N101" s="98">
        <f t="shared" si="248"/>
        <v>8.8566176470588212E-9</v>
      </c>
      <c r="O101" s="99">
        <f t="shared" si="240"/>
        <v>16</v>
      </c>
      <c r="P101" s="98">
        <f t="shared" si="249"/>
        <v>3.5426470588235286E-7</v>
      </c>
      <c r="Q101" s="97">
        <f t="shared" si="241"/>
        <v>200</v>
      </c>
      <c r="R101" s="100">
        <f t="shared" si="250"/>
        <v>2.38235294117647E-7</v>
      </c>
    </row>
    <row r="102" spans="1:18" x14ac:dyDescent="0.25">
      <c r="A102" s="124"/>
      <c r="B102" s="64" t="str">
        <f t="shared" si="242"/>
        <v>Acetaldehyde</v>
      </c>
      <c r="C102" s="95">
        <v>9.2323529411764693E-2</v>
      </c>
      <c r="D102" s="95">
        <v>2.5294117647058821E-4</v>
      </c>
      <c r="E102" s="97">
        <f t="shared" si="243"/>
        <v>0.45</v>
      </c>
      <c r="F102" s="98">
        <f t="shared" si="244"/>
        <v>2.6671241830065355E-5</v>
      </c>
      <c r="G102" s="99">
        <f t="shared" si="236"/>
        <v>12</v>
      </c>
      <c r="H102" s="98">
        <f t="shared" si="245"/>
        <v>1.6925980392156859E-7</v>
      </c>
      <c r="I102" s="99">
        <f t="shared" si="237"/>
        <v>5.5</v>
      </c>
      <c r="J102" s="98">
        <f t="shared" si="246"/>
        <v>1.4771764705882352E-5</v>
      </c>
      <c r="K102" s="97">
        <f t="shared" si="238"/>
        <v>140</v>
      </c>
      <c r="L102" s="98">
        <f t="shared" si="247"/>
        <v>8.5728991596638633E-8</v>
      </c>
      <c r="M102" s="99">
        <f t="shared" si="239"/>
        <v>620</v>
      </c>
      <c r="N102" s="98">
        <f t="shared" si="248"/>
        <v>3.2759962049335859E-9</v>
      </c>
      <c r="O102" s="99">
        <f t="shared" si="240"/>
        <v>620</v>
      </c>
      <c r="P102" s="98">
        <f t="shared" si="249"/>
        <v>1.3103984819734345E-7</v>
      </c>
      <c r="Q102" s="97">
        <f t="shared" si="241"/>
        <v>470</v>
      </c>
      <c r="R102" s="100">
        <f t="shared" si="250"/>
        <v>1.4530663329161451E-6</v>
      </c>
    </row>
    <row r="103" spans="1:18" x14ac:dyDescent="0.25">
      <c r="A103" s="124"/>
      <c r="B103" s="64" t="str">
        <f t="shared" si="242"/>
        <v>Acrolein</v>
      </c>
      <c r="C103" s="95">
        <v>5.7970588235294114E-2</v>
      </c>
      <c r="D103" s="95">
        <v>1.5882352941176469E-4</v>
      </c>
      <c r="E103" s="97">
        <f t="shared" si="243"/>
        <v>0</v>
      </c>
      <c r="F103" s="98">
        <f t="shared" si="244"/>
        <v>0</v>
      </c>
      <c r="G103" s="99">
        <f t="shared" si="236"/>
        <v>0</v>
      </c>
      <c r="H103" s="98">
        <f t="shared" si="245"/>
        <v>0</v>
      </c>
      <c r="I103" s="99">
        <f t="shared" si="237"/>
        <v>0</v>
      </c>
      <c r="J103" s="98">
        <f t="shared" si="246"/>
        <v>0</v>
      </c>
      <c r="K103" s="97">
        <f t="shared" si="238"/>
        <v>0.35</v>
      </c>
      <c r="L103" s="98">
        <f t="shared" si="247"/>
        <v>2.1531932773109242E-5</v>
      </c>
      <c r="M103" s="99">
        <f t="shared" si="239"/>
        <v>1.5</v>
      </c>
      <c r="N103" s="98">
        <f t="shared" si="248"/>
        <v>8.5023529411764689E-7</v>
      </c>
      <c r="O103" s="99">
        <f t="shared" si="240"/>
        <v>1.5</v>
      </c>
      <c r="P103" s="98">
        <f t="shared" si="249"/>
        <v>3.4009411764705882E-5</v>
      </c>
      <c r="Q103" s="97">
        <f t="shared" si="241"/>
        <v>6.9</v>
      </c>
      <c r="R103" s="100">
        <f t="shared" si="250"/>
        <v>6.2148337595907923E-5</v>
      </c>
    </row>
    <row r="104" spans="1:18" x14ac:dyDescent="0.25">
      <c r="A104" s="124"/>
      <c r="B104" s="64" t="str">
        <f t="shared" si="242"/>
        <v>Ammonia</v>
      </c>
      <c r="C104" s="95">
        <v>68.705882352941174</v>
      </c>
      <c r="D104" s="95">
        <v>0.18823529411764706</v>
      </c>
      <c r="E104" s="97">
        <f t="shared" si="243"/>
        <v>0</v>
      </c>
      <c r="F104" s="98">
        <f t="shared" si="244"/>
        <v>0</v>
      </c>
      <c r="G104" s="99">
        <f t="shared" si="236"/>
        <v>0</v>
      </c>
      <c r="H104" s="98">
        <f t="shared" si="245"/>
        <v>0</v>
      </c>
      <c r="I104" s="99">
        <f t="shared" si="237"/>
        <v>0</v>
      </c>
      <c r="J104" s="98">
        <f t="shared" si="246"/>
        <v>0</v>
      </c>
      <c r="K104" s="97">
        <f t="shared" si="238"/>
        <v>500</v>
      </c>
      <c r="L104" s="98">
        <f t="shared" si="247"/>
        <v>1.7863529411764707E-5</v>
      </c>
      <c r="M104" s="99">
        <f t="shared" si="239"/>
        <v>2200</v>
      </c>
      <c r="N104" s="98">
        <f t="shared" si="248"/>
        <v>6.8705882352941177E-7</v>
      </c>
      <c r="O104" s="99">
        <f t="shared" si="240"/>
        <v>2200</v>
      </c>
      <c r="P104" s="98">
        <f t="shared" si="249"/>
        <v>2.748235294117647E-5</v>
      </c>
      <c r="Q104" s="97">
        <f t="shared" si="241"/>
        <v>1200</v>
      </c>
      <c r="R104" s="100">
        <f t="shared" si="250"/>
        <v>4.2352941176470595E-4</v>
      </c>
    </row>
    <row r="105" spans="1:18" x14ac:dyDescent="0.25">
      <c r="A105" s="124"/>
      <c r="B105" s="64" t="str">
        <f t="shared" si="242"/>
        <v>Arsenic and compounds</v>
      </c>
      <c r="C105" s="95">
        <v>4.2941176470588233E-3</v>
      </c>
      <c r="D105" s="95">
        <v>1.176470588235294E-5</v>
      </c>
      <c r="E105" s="97">
        <f t="shared" si="243"/>
        <v>2.3975065931431311E-5</v>
      </c>
      <c r="F105" s="98">
        <f t="shared" si="244"/>
        <v>2.3283994117647054E-2</v>
      </c>
      <c r="G105" s="99">
        <f t="shared" si="236"/>
        <v>1.2999999999999999E-3</v>
      </c>
      <c r="H105" s="98">
        <f t="shared" si="245"/>
        <v>7.2669683257918551E-5</v>
      </c>
      <c r="I105" s="99">
        <f t="shared" si="237"/>
        <v>6.2E-4</v>
      </c>
      <c r="J105" s="98">
        <f t="shared" si="246"/>
        <v>6.0948766603415557E-3</v>
      </c>
      <c r="K105" s="97">
        <f t="shared" si="238"/>
        <v>1.7000000000000001E-4</v>
      </c>
      <c r="L105" s="98">
        <f t="shared" si="247"/>
        <v>3.2837370242214526E-3</v>
      </c>
      <c r="M105" s="99">
        <f t="shared" si="239"/>
        <v>2.3999999999999998E-3</v>
      </c>
      <c r="N105" s="98">
        <f t="shared" si="248"/>
        <v>3.9362745098039217E-5</v>
      </c>
      <c r="O105" s="99">
        <f t="shared" si="240"/>
        <v>2.3999999999999998E-3</v>
      </c>
      <c r="P105" s="98">
        <f t="shared" si="249"/>
        <v>1.5745098039215686E-3</v>
      </c>
      <c r="Q105" s="97">
        <f t="shared" si="241"/>
        <v>0.2</v>
      </c>
      <c r="R105" s="100">
        <f t="shared" si="250"/>
        <v>1.5882352941176469E-4</v>
      </c>
    </row>
    <row r="106" spans="1:18" x14ac:dyDescent="0.25">
      <c r="A106" s="124"/>
      <c r="B106" s="64" t="str">
        <f t="shared" si="242"/>
        <v>Barium and compounds</v>
      </c>
      <c r="C106" s="95">
        <v>9.4470588235294126E-2</v>
      </c>
      <c r="D106" s="95">
        <v>2.5882352941176468E-4</v>
      </c>
      <c r="E106" s="97"/>
      <c r="F106" s="98">
        <f t="shared" si="244"/>
        <v>0</v>
      </c>
      <c r="G106" s="99"/>
      <c r="H106" s="98">
        <f t="shared" si="245"/>
        <v>0</v>
      </c>
      <c r="I106" s="99"/>
      <c r="J106" s="98">
        <f t="shared" si="246"/>
        <v>0</v>
      </c>
      <c r="K106" s="97"/>
      <c r="L106" s="98">
        <f t="shared" si="247"/>
        <v>0</v>
      </c>
      <c r="M106" s="99"/>
      <c r="N106" s="98">
        <f t="shared" si="248"/>
        <v>0</v>
      </c>
      <c r="O106" s="99"/>
      <c r="P106" s="98">
        <f t="shared" si="249"/>
        <v>0</v>
      </c>
      <c r="Q106" s="97"/>
      <c r="R106" s="100">
        <f t="shared" si="250"/>
        <v>0</v>
      </c>
    </row>
    <row r="107" spans="1:18" x14ac:dyDescent="0.25">
      <c r="A107" s="124"/>
      <c r="B107" s="64" t="str">
        <f t="shared" si="242"/>
        <v>Beryllium and compounds</v>
      </c>
      <c r="C107" s="95">
        <v>2.5764705882352939E-4</v>
      </c>
      <c r="D107" s="95">
        <v>7.0588235294117635E-7</v>
      </c>
      <c r="E107" s="97">
        <f t="shared" si="243"/>
        <v>4.2000000000000002E-4</v>
      </c>
      <c r="F107" s="98">
        <f t="shared" si="244"/>
        <v>7.9747899159663847E-5</v>
      </c>
      <c r="G107" s="99">
        <f t="shared" si="236"/>
        <v>1.0999999999999999E-2</v>
      </c>
      <c r="H107" s="98">
        <f t="shared" si="245"/>
        <v>5.1529411764705875E-7</v>
      </c>
      <c r="I107" s="99">
        <f t="shared" si="237"/>
        <v>5.0000000000000001E-3</v>
      </c>
      <c r="J107" s="98">
        <f t="shared" si="246"/>
        <v>4.5345882352941173E-5</v>
      </c>
      <c r="K107" s="97">
        <f t="shared" si="238"/>
        <v>7.0000000000000001E-3</v>
      </c>
      <c r="L107" s="98">
        <f t="shared" si="247"/>
        <v>4.7848739495798304E-6</v>
      </c>
      <c r="M107" s="99">
        <f t="shared" si="239"/>
        <v>3.1E-2</v>
      </c>
      <c r="N107" s="98">
        <f t="shared" si="248"/>
        <v>1.8284629981024664E-7</v>
      </c>
      <c r="O107" s="99">
        <f t="shared" si="240"/>
        <v>3.1E-2</v>
      </c>
      <c r="P107" s="98">
        <f t="shared" si="249"/>
        <v>7.3138519924098673E-6</v>
      </c>
      <c r="Q107" s="97">
        <f t="shared" si="241"/>
        <v>0.02</v>
      </c>
      <c r="R107" s="100">
        <f t="shared" si="250"/>
        <v>9.5294117647058802E-5</v>
      </c>
    </row>
    <row r="108" spans="1:18" x14ac:dyDescent="0.25">
      <c r="A108" s="124"/>
      <c r="B108" s="64" t="str">
        <f t="shared" si="242"/>
        <v>Cadmium and compounds</v>
      </c>
      <c r="C108" s="95">
        <v>2.3617647058823531E-2</v>
      </c>
      <c r="D108" s="95">
        <v>6.4705882352941171E-5</v>
      </c>
      <c r="E108" s="97">
        <f t="shared" si="243"/>
        <v>5.5999999999999995E-4</v>
      </c>
      <c r="F108" s="98">
        <f t="shared" si="244"/>
        <v>5.4826680672268912E-3</v>
      </c>
      <c r="G108" s="99">
        <f t="shared" si="236"/>
        <v>1.4E-2</v>
      </c>
      <c r="H108" s="98">
        <f t="shared" si="245"/>
        <v>3.7113445378151258E-5</v>
      </c>
      <c r="I108" s="99">
        <f t="shared" si="237"/>
        <v>6.7000000000000002E-3</v>
      </c>
      <c r="J108" s="98">
        <f t="shared" si="246"/>
        <v>3.1020193151887624E-3</v>
      </c>
      <c r="K108" s="97">
        <f t="shared" si="238"/>
        <v>5.0000000000000001E-3</v>
      </c>
      <c r="L108" s="98">
        <f t="shared" si="247"/>
        <v>6.1405882352941177E-4</v>
      </c>
      <c r="M108" s="99">
        <f t="shared" si="239"/>
        <v>3.6999999999999998E-2</v>
      </c>
      <c r="N108" s="98">
        <f t="shared" si="248"/>
        <v>1.4042925278219397E-5</v>
      </c>
      <c r="O108" s="99">
        <f t="shared" si="240"/>
        <v>3.6999999999999998E-2</v>
      </c>
      <c r="P108" s="98">
        <f t="shared" si="249"/>
        <v>5.6171701112877595E-4</v>
      </c>
      <c r="Q108" s="97">
        <f t="shared" si="241"/>
        <v>0.03</v>
      </c>
      <c r="R108" s="100">
        <f t="shared" si="250"/>
        <v>5.8235294117647057E-3</v>
      </c>
    </row>
    <row r="109" spans="1:18" x14ac:dyDescent="0.25">
      <c r="A109" s="124"/>
      <c r="B109" s="64" t="str">
        <f t="shared" si="242"/>
        <v>Chromium VI, chromate and dichromate particulate</v>
      </c>
      <c r="C109" s="95">
        <v>3.0058823529411763E-2</v>
      </c>
      <c r="D109" s="95">
        <v>8.2352941176470581E-5</v>
      </c>
      <c r="E109" s="97">
        <f t="shared" si="243"/>
        <v>3.1000000000000001E-5</v>
      </c>
      <c r="F109" s="98">
        <f t="shared" si="244"/>
        <v>0.12605313092979123</v>
      </c>
      <c r="G109" s="99">
        <f t="shared" si="236"/>
        <v>5.1999999999999995E-4</v>
      </c>
      <c r="H109" s="98">
        <f t="shared" si="245"/>
        <v>1.2717194570135747E-3</v>
      </c>
      <c r="I109" s="99">
        <f t="shared" si="237"/>
        <v>1E-3</v>
      </c>
      <c r="J109" s="98">
        <f t="shared" si="246"/>
        <v>2.6451764705882352E-2</v>
      </c>
      <c r="K109" s="97">
        <f t="shared" si="238"/>
        <v>8.3000000000000004E-2</v>
      </c>
      <c r="L109" s="98">
        <f t="shared" si="247"/>
        <v>4.7080085046066608E-5</v>
      </c>
      <c r="M109" s="99">
        <f t="shared" si="239"/>
        <v>0.88</v>
      </c>
      <c r="N109" s="98">
        <f t="shared" si="248"/>
        <v>7.5147058823529406E-7</v>
      </c>
      <c r="O109" s="99">
        <f t="shared" si="240"/>
        <v>0.88</v>
      </c>
      <c r="P109" s="98">
        <f t="shared" si="249"/>
        <v>3.0058823529411764E-5</v>
      </c>
      <c r="Q109" s="97">
        <f t="shared" si="241"/>
        <v>0.3</v>
      </c>
      <c r="R109" s="100">
        <f t="shared" si="250"/>
        <v>7.4117647058823534E-4</v>
      </c>
    </row>
    <row r="110" spans="1:18" x14ac:dyDescent="0.25">
      <c r="A110" s="124"/>
      <c r="B110" s="64" t="str">
        <f t="shared" si="242"/>
        <v>Cobalt and compounds</v>
      </c>
      <c r="C110" s="95">
        <v>1.8035294117647056E-3</v>
      </c>
      <c r="D110" s="95">
        <v>4.9411764705882345E-6</v>
      </c>
      <c r="E110" s="97" t="str">
        <f t="shared" si="243"/>
        <v/>
      </c>
      <c r="F110" s="98">
        <f t="shared" si="244"/>
        <v>0</v>
      </c>
      <c r="G110" s="99" t="str">
        <f t="shared" si="236"/>
        <v/>
      </c>
      <c r="H110" s="98">
        <f t="shared" si="245"/>
        <v>0</v>
      </c>
      <c r="I110" s="99" t="str">
        <f t="shared" si="237"/>
        <v/>
      </c>
      <c r="J110" s="98">
        <f t="shared" si="246"/>
        <v>0</v>
      </c>
      <c r="K110" s="97">
        <f t="shared" si="238"/>
        <v>0.1</v>
      </c>
      <c r="L110" s="98">
        <f t="shared" si="247"/>
        <v>2.3445882352941167E-6</v>
      </c>
      <c r="M110" s="99">
        <f t="shared" si="239"/>
        <v>0.44</v>
      </c>
      <c r="N110" s="98">
        <f t="shared" si="248"/>
        <v>9.0176470588235276E-8</v>
      </c>
      <c r="O110" s="99">
        <f t="shared" si="240"/>
        <v>0.44</v>
      </c>
      <c r="P110" s="98">
        <f t="shared" si="249"/>
        <v>3.6070588235294112E-6</v>
      </c>
      <c r="Q110" s="97" t="str">
        <f t="shared" si="241"/>
        <v/>
      </c>
      <c r="R110" s="100">
        <f t="shared" si="250"/>
        <v>0</v>
      </c>
    </row>
    <row r="111" spans="1:18" x14ac:dyDescent="0.25">
      <c r="A111" s="124"/>
      <c r="B111" s="64" t="str">
        <f t="shared" si="242"/>
        <v>Copper and compounds</v>
      </c>
      <c r="C111" s="95">
        <v>1.8249999999999999E-2</v>
      </c>
      <c r="D111" s="95">
        <v>4.9999999999999996E-5</v>
      </c>
      <c r="E111" s="97" t="str">
        <f t="shared" si="243"/>
        <v/>
      </c>
      <c r="F111" s="98">
        <f t="shared" si="244"/>
        <v>0</v>
      </c>
      <c r="G111" s="99" t="str">
        <f t="shared" si="236"/>
        <v/>
      </c>
      <c r="H111" s="98">
        <f t="shared" si="245"/>
        <v>0</v>
      </c>
      <c r="I111" s="99" t="str">
        <f t="shared" si="237"/>
        <v/>
      </c>
      <c r="J111" s="98">
        <f t="shared" si="246"/>
        <v>0</v>
      </c>
      <c r="K111" s="97" t="str">
        <f t="shared" si="238"/>
        <v/>
      </c>
      <c r="L111" s="98">
        <f t="shared" si="247"/>
        <v>0</v>
      </c>
      <c r="M111" s="99" t="str">
        <f t="shared" si="239"/>
        <v/>
      </c>
      <c r="N111" s="98">
        <f t="shared" si="248"/>
        <v>0</v>
      </c>
      <c r="O111" s="99" t="str">
        <f t="shared" si="240"/>
        <v/>
      </c>
      <c r="P111" s="98">
        <f t="shared" si="249"/>
        <v>0</v>
      </c>
      <c r="Q111" s="97">
        <f t="shared" si="241"/>
        <v>100</v>
      </c>
      <c r="R111" s="100">
        <f t="shared" si="250"/>
        <v>1.35E-6</v>
      </c>
    </row>
    <row r="112" spans="1:18" x14ac:dyDescent="0.25">
      <c r="A112" s="124"/>
      <c r="B112" s="64" t="str">
        <f t="shared" si="242"/>
        <v>Ethyl benzene</v>
      </c>
      <c r="C112" s="95">
        <v>0.2039705882352941</v>
      </c>
      <c r="D112" s="95">
        <v>5.5882352941176471E-4</v>
      </c>
      <c r="E112" s="97">
        <f t="shared" si="243"/>
        <v>0.4</v>
      </c>
      <c r="F112" s="98">
        <f t="shared" si="244"/>
        <v>6.6290441176470577E-5</v>
      </c>
      <c r="G112" s="99">
        <f t="shared" si="236"/>
        <v>10</v>
      </c>
      <c r="H112" s="98">
        <f t="shared" si="245"/>
        <v>4.4873529411764701E-7</v>
      </c>
      <c r="I112" s="99">
        <f t="shared" si="237"/>
        <v>4.8</v>
      </c>
      <c r="J112" s="98">
        <f t="shared" si="246"/>
        <v>3.7394607843137255E-5</v>
      </c>
      <c r="K112" s="97">
        <f t="shared" si="238"/>
        <v>260</v>
      </c>
      <c r="L112" s="98">
        <f t="shared" si="247"/>
        <v>1.0198529411764704E-7</v>
      </c>
      <c r="M112" s="99">
        <f t="shared" si="239"/>
        <v>1100</v>
      </c>
      <c r="N112" s="98">
        <f t="shared" si="248"/>
        <v>4.0794117647058819E-9</v>
      </c>
      <c r="O112" s="99">
        <f t="shared" si="240"/>
        <v>1100</v>
      </c>
      <c r="P112" s="98">
        <f t="shared" si="249"/>
        <v>1.6317647058823528E-7</v>
      </c>
      <c r="Q112" s="97">
        <f t="shared" si="241"/>
        <v>22000</v>
      </c>
      <c r="R112" s="100">
        <f t="shared" si="250"/>
        <v>6.8582887700534774E-8</v>
      </c>
    </row>
    <row r="113" spans="1:18" x14ac:dyDescent="0.25">
      <c r="A113" s="124"/>
      <c r="B113" s="64" t="str">
        <f t="shared" si="242"/>
        <v>Hexane</v>
      </c>
      <c r="C113" s="95">
        <v>0.13526470588235293</v>
      </c>
      <c r="D113" s="95">
        <v>3.7058823529411761E-4</v>
      </c>
      <c r="E113" s="97" t="str">
        <f t="shared" si="243"/>
        <v/>
      </c>
      <c r="F113" s="98">
        <f t="shared" si="244"/>
        <v>0</v>
      </c>
      <c r="G113" s="99" t="str">
        <f t="shared" si="236"/>
        <v/>
      </c>
      <c r="H113" s="98">
        <f t="shared" si="245"/>
        <v>0</v>
      </c>
      <c r="I113" s="99" t="str">
        <f t="shared" si="237"/>
        <v/>
      </c>
      <c r="J113" s="98">
        <f t="shared" si="246"/>
        <v>0</v>
      </c>
      <c r="K113" s="97">
        <f t="shared" si="238"/>
        <v>700</v>
      </c>
      <c r="L113" s="98">
        <f t="shared" si="247"/>
        <v>2.5120588235294114E-8</v>
      </c>
      <c r="M113" s="99">
        <f t="shared" si="239"/>
        <v>3100</v>
      </c>
      <c r="N113" s="98">
        <f t="shared" si="248"/>
        <v>9.59943074003795E-10</v>
      </c>
      <c r="O113" s="99">
        <f t="shared" si="240"/>
        <v>3100</v>
      </c>
      <c r="P113" s="98">
        <f t="shared" si="249"/>
        <v>3.8397722960151797E-8</v>
      </c>
      <c r="Q113" s="97" t="str">
        <f t="shared" si="241"/>
        <v/>
      </c>
      <c r="R113" s="100">
        <f t="shared" si="250"/>
        <v>0</v>
      </c>
    </row>
    <row r="114" spans="1:18" x14ac:dyDescent="0.25">
      <c r="A114" s="124"/>
      <c r="B114" s="64" t="str">
        <f t="shared" si="242"/>
        <v>Lead and compounds</v>
      </c>
      <c r="C114" s="95">
        <v>1.0735294117647058E-2</v>
      </c>
      <c r="D114" s="95">
        <v>2.941176470588235E-5</v>
      </c>
      <c r="E114" s="97" t="str">
        <f t="shared" si="243"/>
        <v/>
      </c>
      <c r="F114" s="98">
        <f t="shared" si="244"/>
        <v>0</v>
      </c>
      <c r="G114" s="99" t="str">
        <f t="shared" si="236"/>
        <v/>
      </c>
      <c r="H114" s="98">
        <f t="shared" si="245"/>
        <v>0</v>
      </c>
      <c r="I114" s="99" t="str">
        <f t="shared" si="237"/>
        <v/>
      </c>
      <c r="J114" s="98">
        <f t="shared" si="246"/>
        <v>0</v>
      </c>
      <c r="K114" s="97">
        <f t="shared" si="238"/>
        <v>0.15</v>
      </c>
      <c r="L114" s="98">
        <f t="shared" si="247"/>
        <v>9.3039215686274493E-6</v>
      </c>
      <c r="M114" s="99">
        <f t="shared" si="239"/>
        <v>0.66</v>
      </c>
      <c r="N114" s="98">
        <f t="shared" si="248"/>
        <v>3.5784313725490194E-7</v>
      </c>
      <c r="O114" s="99">
        <f t="shared" si="240"/>
        <v>0.66</v>
      </c>
      <c r="P114" s="98">
        <f t="shared" si="249"/>
        <v>1.4313725490196076E-5</v>
      </c>
      <c r="Q114" s="97">
        <f t="shared" si="241"/>
        <v>0.15</v>
      </c>
      <c r="R114" s="100">
        <f t="shared" si="250"/>
        <v>5.2941176470588231E-4</v>
      </c>
    </row>
    <row r="115" spans="1:18" x14ac:dyDescent="0.25">
      <c r="A115" s="124"/>
      <c r="B115" s="64" t="str">
        <f t="shared" si="242"/>
        <v>Manganese and compounds</v>
      </c>
      <c r="C115" s="95">
        <v>8.1588235294117652E-3</v>
      </c>
      <c r="D115" s="95">
        <v>2.2352941176470586E-5</v>
      </c>
      <c r="E115" s="97" t="str">
        <f t="shared" si="243"/>
        <v/>
      </c>
      <c r="F115" s="98">
        <f t="shared" si="244"/>
        <v>0</v>
      </c>
      <c r="G115" s="99" t="str">
        <f t="shared" si="236"/>
        <v/>
      </c>
      <c r="H115" s="98">
        <f t="shared" si="245"/>
        <v>0</v>
      </c>
      <c r="I115" s="99" t="str">
        <f t="shared" si="237"/>
        <v/>
      </c>
      <c r="J115" s="98">
        <f t="shared" si="246"/>
        <v>0</v>
      </c>
      <c r="K115" s="97">
        <f t="shared" si="238"/>
        <v>0.09</v>
      </c>
      <c r="L115" s="98">
        <f t="shared" si="247"/>
        <v>1.1784967320261437E-5</v>
      </c>
      <c r="M115" s="99">
        <f t="shared" si="239"/>
        <v>0.4</v>
      </c>
      <c r="N115" s="98">
        <f t="shared" si="248"/>
        <v>4.4873529411764706E-7</v>
      </c>
      <c r="O115" s="99">
        <f t="shared" si="240"/>
        <v>0.4</v>
      </c>
      <c r="P115" s="98">
        <f t="shared" si="249"/>
        <v>1.7949411764705883E-5</v>
      </c>
      <c r="Q115" s="97">
        <f t="shared" si="241"/>
        <v>0.3</v>
      </c>
      <c r="R115" s="100">
        <f t="shared" si="250"/>
        <v>2.011764705882353E-4</v>
      </c>
    </row>
    <row r="116" spans="1:18" x14ac:dyDescent="0.25">
      <c r="A116" s="124"/>
      <c r="B116" s="64" t="str">
        <f t="shared" si="242"/>
        <v>Mercury and compounds</v>
      </c>
      <c r="C116" s="95">
        <v>5.5823529411764697E-3</v>
      </c>
      <c r="D116" s="95">
        <v>1.5294117647058819E-5</v>
      </c>
      <c r="E116" s="97" t="str">
        <f t="shared" si="243"/>
        <v/>
      </c>
      <c r="F116" s="98">
        <f t="shared" si="244"/>
        <v>0</v>
      </c>
      <c r="G116" s="99" t="str">
        <f t="shared" si="236"/>
        <v/>
      </c>
      <c r="H116" s="98">
        <f t="shared" si="245"/>
        <v>0</v>
      </c>
      <c r="I116" s="99" t="str">
        <f t="shared" si="237"/>
        <v/>
      </c>
      <c r="J116" s="98">
        <f t="shared" si="246"/>
        <v>0</v>
      </c>
      <c r="K116" s="97">
        <f t="shared" si="238"/>
        <v>7.6999999999999999E-2</v>
      </c>
      <c r="L116" s="98">
        <f t="shared" si="247"/>
        <v>9.4247517188693636E-6</v>
      </c>
      <c r="M116" s="99">
        <f t="shared" si="239"/>
        <v>0.63</v>
      </c>
      <c r="N116" s="98">
        <f t="shared" si="248"/>
        <v>1.9493930905695609E-7</v>
      </c>
      <c r="O116" s="99">
        <f t="shared" si="240"/>
        <v>0.63</v>
      </c>
      <c r="P116" s="98">
        <f t="shared" si="249"/>
        <v>7.7975723622782444E-6</v>
      </c>
      <c r="Q116" s="97">
        <f t="shared" si="241"/>
        <v>0.6</v>
      </c>
      <c r="R116" s="100">
        <f t="shared" si="250"/>
        <v>6.8823529411764686E-5</v>
      </c>
    </row>
    <row r="117" spans="1:18" x14ac:dyDescent="0.25">
      <c r="A117" s="124"/>
      <c r="B117" s="64" t="str">
        <f t="shared" si="242"/>
        <v>Molybdenum trioxide</v>
      </c>
      <c r="C117" s="95">
        <v>3.5426470588235288E-2</v>
      </c>
      <c r="D117" s="95">
        <v>9.7058823529411743E-5</v>
      </c>
      <c r="E117" s="97"/>
      <c r="F117" s="98">
        <f t="shared" si="244"/>
        <v>0</v>
      </c>
      <c r="G117" s="99"/>
      <c r="H117" s="98">
        <f t="shared" si="245"/>
        <v>0</v>
      </c>
      <c r="I117" s="99"/>
      <c r="J117" s="98">
        <f t="shared" si="246"/>
        <v>0</v>
      </c>
      <c r="K117" s="97"/>
      <c r="L117" s="98">
        <f t="shared" si="247"/>
        <v>0</v>
      </c>
      <c r="M117" s="99"/>
      <c r="N117" s="98">
        <f t="shared" si="248"/>
        <v>0</v>
      </c>
      <c r="O117" s="99"/>
      <c r="P117" s="98">
        <f t="shared" si="249"/>
        <v>0</v>
      </c>
      <c r="Q117" s="97"/>
      <c r="R117" s="100">
        <f t="shared" si="250"/>
        <v>0</v>
      </c>
    </row>
    <row r="118" spans="1:18" x14ac:dyDescent="0.25">
      <c r="A118" s="124"/>
      <c r="B118" s="64" t="str">
        <f t="shared" si="242"/>
        <v>Nickel compounds, insoluble</v>
      </c>
      <c r="C118" s="95">
        <v>4.5088235294117644E-2</v>
      </c>
      <c r="D118" s="95">
        <v>1.2352941176470587E-4</v>
      </c>
      <c r="E118" s="97">
        <f t="shared" si="243"/>
        <v>3.8E-3</v>
      </c>
      <c r="F118" s="98">
        <f t="shared" si="244"/>
        <v>1.5424922600619192E-3</v>
      </c>
      <c r="G118" s="99">
        <f t="shared" si="236"/>
        <v>0.1</v>
      </c>
      <c r="H118" s="98">
        <f t="shared" si="245"/>
        <v>9.9194117647058802E-6</v>
      </c>
      <c r="I118" s="99">
        <f t="shared" si="237"/>
        <v>4.5999999999999999E-2</v>
      </c>
      <c r="J118" s="98">
        <f t="shared" si="246"/>
        <v>8.6255754475703323E-4</v>
      </c>
      <c r="K118" s="97">
        <f t="shared" si="238"/>
        <v>1.4E-2</v>
      </c>
      <c r="L118" s="98">
        <f t="shared" si="247"/>
        <v>4.186764705882352E-4</v>
      </c>
      <c r="M118" s="99">
        <f t="shared" si="239"/>
        <v>6.2E-2</v>
      </c>
      <c r="N118" s="98">
        <f t="shared" si="248"/>
        <v>1.5999051233396581E-5</v>
      </c>
      <c r="O118" s="99">
        <f t="shared" si="240"/>
        <v>6.2E-2</v>
      </c>
      <c r="P118" s="98">
        <f t="shared" si="249"/>
        <v>6.399620493358633E-4</v>
      </c>
      <c r="Q118" s="97">
        <f t="shared" si="241"/>
        <v>0.2</v>
      </c>
      <c r="R118" s="100">
        <f t="shared" si="250"/>
        <v>1.6676470588235293E-3</v>
      </c>
    </row>
    <row r="119" spans="1:18" x14ac:dyDescent="0.25">
      <c r="A119" s="124"/>
      <c r="B119" s="64" t="str">
        <f t="shared" si="242"/>
        <v>Selenium and compounds</v>
      </c>
      <c r="C119" s="95">
        <v>5.1529411764705878E-4</v>
      </c>
      <c r="D119" s="95">
        <v>1.4117647058823527E-6</v>
      </c>
      <c r="E119" s="97" t="str">
        <f t="shared" si="243"/>
        <v/>
      </c>
      <c r="F119" s="98">
        <f t="shared" si="244"/>
        <v>0</v>
      </c>
      <c r="G119" s="99" t="str">
        <f t="shared" si="236"/>
        <v/>
      </c>
      <c r="H119" s="98">
        <f t="shared" si="245"/>
        <v>0</v>
      </c>
      <c r="I119" s="99" t="str">
        <f t="shared" si="237"/>
        <v/>
      </c>
      <c r="J119" s="98">
        <f t="shared" si="246"/>
        <v>0</v>
      </c>
      <c r="K119" s="97" t="str">
        <f t="shared" si="238"/>
        <v/>
      </c>
      <c r="L119" s="98">
        <f t="shared" si="247"/>
        <v>0</v>
      </c>
      <c r="M119" s="99" t="str">
        <f t="shared" si="239"/>
        <v/>
      </c>
      <c r="N119" s="98">
        <f t="shared" si="248"/>
        <v>0</v>
      </c>
      <c r="O119" s="99" t="str">
        <f t="shared" si="240"/>
        <v/>
      </c>
      <c r="P119" s="98">
        <f t="shared" si="249"/>
        <v>0</v>
      </c>
      <c r="Q119" s="97">
        <f t="shared" si="241"/>
        <v>2</v>
      </c>
      <c r="R119" s="100">
        <f t="shared" si="250"/>
        <v>1.9058823529411762E-6</v>
      </c>
    </row>
    <row r="120" spans="1:18" x14ac:dyDescent="0.25">
      <c r="A120" s="124"/>
      <c r="B120" s="64" t="str">
        <f t="shared" si="242"/>
        <v>Toluene</v>
      </c>
      <c r="C120" s="95">
        <v>0.7858235294117647</v>
      </c>
      <c r="D120" s="95">
        <v>2.1529411764705879E-3</v>
      </c>
      <c r="E120" s="97" t="str">
        <f t="shared" si="243"/>
        <v/>
      </c>
      <c r="F120" s="98">
        <f t="shared" si="244"/>
        <v>0</v>
      </c>
      <c r="G120" s="99" t="str">
        <f t="shared" si="236"/>
        <v/>
      </c>
      <c r="H120" s="98">
        <f t="shared" si="245"/>
        <v>0</v>
      </c>
      <c r="I120" s="99" t="str">
        <f t="shared" si="237"/>
        <v/>
      </c>
      <c r="J120" s="98">
        <f t="shared" si="246"/>
        <v>0</v>
      </c>
      <c r="K120" s="97">
        <f t="shared" si="238"/>
        <v>5000</v>
      </c>
      <c r="L120" s="98">
        <f t="shared" si="247"/>
        <v>2.0431411764705879E-8</v>
      </c>
      <c r="M120" s="99">
        <f t="shared" si="239"/>
        <v>22000</v>
      </c>
      <c r="N120" s="98">
        <f t="shared" si="248"/>
        <v>7.8582352941176477E-10</v>
      </c>
      <c r="O120" s="99">
        <f t="shared" si="240"/>
        <v>22000</v>
      </c>
      <c r="P120" s="98">
        <f t="shared" si="249"/>
        <v>3.1432941176470591E-8</v>
      </c>
      <c r="Q120" s="97">
        <f t="shared" si="241"/>
        <v>7500</v>
      </c>
      <c r="R120" s="100">
        <f t="shared" si="250"/>
        <v>7.7505882352941171E-7</v>
      </c>
    </row>
    <row r="121" spans="1:18" x14ac:dyDescent="0.25">
      <c r="A121" s="124"/>
      <c r="B121" s="64" t="str">
        <f t="shared" si="242"/>
        <v>Vanadium (fume or dust)</v>
      </c>
      <c r="C121" s="95">
        <v>4.9382352941176468E-2</v>
      </c>
      <c r="D121" s="95">
        <v>1.3529411764705881E-4</v>
      </c>
      <c r="E121" s="97" t="str">
        <f t="shared" si="243"/>
        <v/>
      </c>
      <c r="F121" s="98">
        <f t="shared" si="244"/>
        <v>0</v>
      </c>
      <c r="G121" s="99" t="str">
        <f t="shared" si="236"/>
        <v/>
      </c>
      <c r="H121" s="98">
        <f t="shared" si="245"/>
        <v>0</v>
      </c>
      <c r="I121" s="99" t="str">
        <f t="shared" si="237"/>
        <v/>
      </c>
      <c r="J121" s="98">
        <f t="shared" si="246"/>
        <v>0</v>
      </c>
      <c r="K121" s="97">
        <f t="shared" si="238"/>
        <v>0.1</v>
      </c>
      <c r="L121" s="98">
        <f t="shared" si="247"/>
        <v>6.4197058823529403E-5</v>
      </c>
      <c r="M121" s="99">
        <f t="shared" si="239"/>
        <v>0.44</v>
      </c>
      <c r="N121" s="98">
        <f t="shared" si="248"/>
        <v>2.4691176470588234E-6</v>
      </c>
      <c r="O121" s="99">
        <f t="shared" si="240"/>
        <v>0.44</v>
      </c>
      <c r="P121" s="98">
        <f t="shared" si="249"/>
        <v>9.8764705882352941E-5</v>
      </c>
      <c r="Q121" s="97">
        <f t="shared" si="241"/>
        <v>0.8</v>
      </c>
      <c r="R121" s="100">
        <f t="shared" si="250"/>
        <v>4.566176470588235E-4</v>
      </c>
    </row>
    <row r="122" spans="1:18" x14ac:dyDescent="0.25">
      <c r="A122" s="124"/>
      <c r="B122" s="64" t="str">
        <f t="shared" si="242"/>
        <v>Xylene (mixture), including m-xylene, o-xylene, p-xylene</v>
      </c>
      <c r="C122" s="95">
        <v>0.58399999999999996</v>
      </c>
      <c r="D122" s="95">
        <v>1.5999999999999999E-3</v>
      </c>
      <c r="E122" s="97" t="str">
        <f t="shared" si="243"/>
        <v/>
      </c>
      <c r="F122" s="98">
        <f t="shared" si="244"/>
        <v>0</v>
      </c>
      <c r="G122" s="99" t="str">
        <f t="shared" si="236"/>
        <v/>
      </c>
      <c r="H122" s="98">
        <f t="shared" si="245"/>
        <v>0</v>
      </c>
      <c r="I122" s="99" t="str">
        <f t="shared" si="237"/>
        <v/>
      </c>
      <c r="J122" s="98">
        <f t="shared" si="246"/>
        <v>0</v>
      </c>
      <c r="K122" s="97">
        <f t="shared" si="238"/>
        <v>220</v>
      </c>
      <c r="L122" s="98">
        <f t="shared" si="247"/>
        <v>3.4509090909090907E-7</v>
      </c>
      <c r="M122" s="99">
        <f t="shared" si="239"/>
        <v>970</v>
      </c>
      <c r="N122" s="98">
        <f t="shared" si="248"/>
        <v>1.3245360824742267E-8</v>
      </c>
      <c r="O122" s="99">
        <f t="shared" si="240"/>
        <v>970</v>
      </c>
      <c r="P122" s="98">
        <f t="shared" si="249"/>
        <v>5.298144329896907E-7</v>
      </c>
      <c r="Q122" s="97">
        <f t="shared" si="241"/>
        <v>8700</v>
      </c>
      <c r="R122" s="100">
        <f t="shared" si="250"/>
        <v>4.9655172413793099E-7</v>
      </c>
    </row>
    <row r="123" spans="1:18" x14ac:dyDescent="0.25">
      <c r="A123" s="124"/>
      <c r="B123" s="103" t="str">
        <f t="shared" si="242"/>
        <v>Zinc and compounds</v>
      </c>
      <c r="C123" s="125">
        <v>0.62264705882352944</v>
      </c>
      <c r="D123" s="125">
        <v>1.7058823529411762E-3</v>
      </c>
      <c r="E123" s="106"/>
      <c r="F123" s="104">
        <f t="shared" si="244"/>
        <v>0</v>
      </c>
      <c r="G123" s="107"/>
      <c r="H123" s="104">
        <f t="shared" si="245"/>
        <v>0</v>
      </c>
      <c r="I123" s="107"/>
      <c r="J123" s="104">
        <f t="shared" si="246"/>
        <v>0</v>
      </c>
      <c r="K123" s="106"/>
      <c r="L123" s="104">
        <f t="shared" si="247"/>
        <v>0</v>
      </c>
      <c r="M123" s="107"/>
      <c r="N123" s="104">
        <f t="shared" si="248"/>
        <v>0</v>
      </c>
      <c r="O123" s="107"/>
      <c r="P123" s="104">
        <f t="shared" si="249"/>
        <v>0</v>
      </c>
      <c r="Q123" s="106"/>
      <c r="R123" s="105">
        <f t="shared" si="250"/>
        <v>0</v>
      </c>
    </row>
    <row r="124" spans="1:18" ht="15.75" thickBot="1" x14ac:dyDescent="0.3">
      <c r="A124" s="108"/>
      <c r="B124" s="109" t="s">
        <v>606</v>
      </c>
      <c r="C124" s="109"/>
      <c r="D124" s="110"/>
      <c r="E124" s="111"/>
      <c r="F124" s="112">
        <f>SUM(F98:F123)</f>
        <v>0.1635628515491854</v>
      </c>
      <c r="G124" s="112"/>
      <c r="H124" s="112">
        <f>SUM(H98:H123)</f>
        <v>1.4252763404616058E-3</v>
      </c>
      <c r="I124" s="112"/>
      <c r="J124" s="113">
        <f>SUM(J98:J123)</f>
        <v>3.7516097988074461E-2</v>
      </c>
      <c r="K124" s="111"/>
      <c r="L124" s="112">
        <f>SUM(L98:L123)</f>
        <v>4.5183080554638535E-3</v>
      </c>
      <c r="M124" s="112"/>
      <c r="N124" s="112">
        <f>SUM(N98:N123)</f>
        <v>7.5959776359500907E-5</v>
      </c>
      <c r="O124" s="112"/>
      <c r="P124" s="113">
        <f>SUM(P98:P123)</f>
        <v>3.0383910543800353E-3</v>
      </c>
      <c r="Q124" s="111"/>
      <c r="R124" s="113">
        <f>SUM(R98:R123)</f>
        <v>1.0333380555016217E-2</v>
      </c>
    </row>
    <row r="125" spans="1:18" ht="60" x14ac:dyDescent="0.25">
      <c r="A125" s="69" t="s">
        <v>52</v>
      </c>
      <c r="B125" s="70" t="s">
        <v>53</v>
      </c>
      <c r="C125" s="70" t="s">
        <v>54</v>
      </c>
      <c r="D125" s="71" t="s">
        <v>604</v>
      </c>
      <c r="E125" s="72" t="s">
        <v>55</v>
      </c>
      <c r="F125" s="73" t="s">
        <v>56</v>
      </c>
      <c r="G125" s="73" t="s">
        <v>595</v>
      </c>
      <c r="H125" s="73" t="s">
        <v>56</v>
      </c>
      <c r="I125" s="73" t="s">
        <v>596</v>
      </c>
      <c r="J125" s="71" t="s">
        <v>56</v>
      </c>
      <c r="K125" s="72" t="s">
        <v>55</v>
      </c>
      <c r="L125" s="73" t="s">
        <v>56</v>
      </c>
      <c r="M125" s="73" t="s">
        <v>595</v>
      </c>
      <c r="N125" s="73" t="s">
        <v>56</v>
      </c>
      <c r="O125" s="73" t="s">
        <v>596</v>
      </c>
      <c r="P125" s="71" t="s">
        <v>56</v>
      </c>
      <c r="Q125" s="72" t="s">
        <v>617</v>
      </c>
      <c r="R125" s="71" t="s">
        <v>603</v>
      </c>
    </row>
    <row r="126" spans="1:18" x14ac:dyDescent="0.25">
      <c r="A126" s="158" t="s">
        <v>588</v>
      </c>
      <c r="B126" s="159" t="s">
        <v>593</v>
      </c>
      <c r="C126" s="160" t="s">
        <v>588</v>
      </c>
      <c r="D126" s="77">
        <v>5</v>
      </c>
      <c r="E126" s="78">
        <v>300</v>
      </c>
      <c r="F126" s="79">
        <f>INDEX('Disp Factors'!$B$3:$AA$12,MATCH(D126,'Disp Factors'!$A$3:$A$12,0),MATCH(E126,'Disp Factors'!$B$2:$AA$2,0))</f>
        <v>1.7000000000000001E-4</v>
      </c>
      <c r="G126" s="80">
        <v>1000</v>
      </c>
      <c r="H126" s="79">
        <f>INDEX('Disp Factors'!$B$3:$AA$12,MATCH(D96,'Disp Factors'!$A$3:$A$12,0),MATCH(G126,'Disp Factors'!$B$2:$AA$2,0))</f>
        <v>2.1999999999999999E-5</v>
      </c>
      <c r="I126" s="80">
        <v>120</v>
      </c>
      <c r="J126" s="81">
        <f>INDEX('Disp Factors'!$B$3:$AA$12,MATCH(D126,'Disp Factors'!$A$3:$A$12,0),MATCH(I126,'Disp Factors'!$B$2:$AA$2,0))</f>
        <v>8.8000000000000003E-4</v>
      </c>
      <c r="K126" s="78">
        <v>300</v>
      </c>
      <c r="L126" s="82">
        <f>F126</f>
        <v>1.7000000000000001E-4</v>
      </c>
      <c r="M126" s="80">
        <v>1000</v>
      </c>
      <c r="N126" s="82">
        <f>H126</f>
        <v>2.1999999999999999E-5</v>
      </c>
      <c r="O126" s="80">
        <v>120</v>
      </c>
      <c r="P126" s="83">
        <f>J126</f>
        <v>8.8000000000000003E-4</v>
      </c>
      <c r="Q126" s="84">
        <f>MIN(E126,G126,I126)</f>
        <v>120</v>
      </c>
      <c r="R126" s="85">
        <f>INDEX('Disp Factors'!$B$16:$AA$25,MATCH(D126,'Disp Factors'!$A$16:$A$25,0),MATCH(Q126,'Disp Factors'!$B$15:$AA$15,0))</f>
        <v>2.7</v>
      </c>
    </row>
    <row r="127" spans="1:18" ht="15.75" x14ac:dyDescent="0.25">
      <c r="A127" s="86"/>
      <c r="B127" s="87" t="s">
        <v>11</v>
      </c>
      <c r="C127" s="88" t="s">
        <v>15</v>
      </c>
      <c r="D127" s="89" t="s">
        <v>58</v>
      </c>
      <c r="E127" s="119" t="s">
        <v>51</v>
      </c>
      <c r="F127" s="120" t="s">
        <v>57</v>
      </c>
      <c r="G127" s="121" t="s">
        <v>51</v>
      </c>
      <c r="H127" s="120" t="s">
        <v>57</v>
      </c>
      <c r="I127" s="121" t="s">
        <v>51</v>
      </c>
      <c r="J127" s="122" t="s">
        <v>57</v>
      </c>
      <c r="K127" s="119" t="s">
        <v>51</v>
      </c>
      <c r="L127" s="120" t="s">
        <v>57</v>
      </c>
      <c r="M127" s="121" t="s">
        <v>51</v>
      </c>
      <c r="N127" s="120" t="s">
        <v>57</v>
      </c>
      <c r="O127" s="121" t="s">
        <v>51</v>
      </c>
      <c r="P127" s="122" t="s">
        <v>57</v>
      </c>
      <c r="Q127" s="123" t="s">
        <v>51</v>
      </c>
      <c r="R127" s="122" t="s">
        <v>57</v>
      </c>
    </row>
    <row r="128" spans="1:18" x14ac:dyDescent="0.25">
      <c r="A128" s="94"/>
      <c r="B128" s="64" t="str">
        <f>B98</f>
        <v>Benzene</v>
      </c>
      <c r="C128" s="95">
        <v>0.17176470588235293</v>
      </c>
      <c r="D128" s="95">
        <v>4.7058823529411761E-4</v>
      </c>
      <c r="E128" s="97">
        <f>VLOOKUP($B128,RBC_Table,3,FALSE)</f>
        <v>0.13</v>
      </c>
      <c r="F128" s="98">
        <f>IF(ISNA(E128),0,IF(OR(E128=0,E128=""),0,$C128*F$126/E128))</f>
        <v>2.2461538461538463E-4</v>
      </c>
      <c r="G128" s="99">
        <f t="shared" ref="G128:G152" si="251">VLOOKUP($B128,RBC_Table,5,FALSE)</f>
        <v>3.3</v>
      </c>
      <c r="H128" s="98">
        <f>IF(ISNA(G128),0,IF(OR(G128=0,G128=""),0,$C128*H$126/G128))</f>
        <v>1.1450980392156864E-6</v>
      </c>
      <c r="I128" s="99">
        <f t="shared" ref="I128:I152" si="252">VLOOKUP($B128,RBC_Table,7,FALSE)</f>
        <v>1.5</v>
      </c>
      <c r="J128" s="98">
        <f>IF(ISNA(I128),0,IF(OR(I128=0,I128=""),0,$C128*J$126/I128))</f>
        <v>1.0076862745098038E-4</v>
      </c>
      <c r="K128" s="97">
        <f t="shared" ref="K128:K152" si="253">VLOOKUP($B128,RBC_Table,4,FALSE)</f>
        <v>3</v>
      </c>
      <c r="L128" s="98">
        <f>IF(ISNA(K128),0,IF(OR(K128=0,K128=""),0,$C128*L$126/K128))</f>
        <v>9.7333333333333339E-6</v>
      </c>
      <c r="M128" s="99">
        <f t="shared" ref="M128:M152" si="254">VLOOKUP($B128,RBC_Table,6,FALSE)</f>
        <v>13</v>
      </c>
      <c r="N128" s="98">
        <f>IF(ISNA(M128),0,IF(OR(M128=0,M128=""),0,$C128*N$126/M128))</f>
        <v>2.9067873303167418E-7</v>
      </c>
      <c r="O128" s="99">
        <f t="shared" ref="O128:O152" si="255">VLOOKUP($B128,RBC_Table,8,FALSE)</f>
        <v>13</v>
      </c>
      <c r="P128" s="98">
        <f>IF(ISNA(O128),0,IF(OR(O128=0,O128=""),0,$C128*P$126/O128))</f>
        <v>1.1627149321266968E-5</v>
      </c>
      <c r="Q128" s="97">
        <f t="shared" ref="Q128:Q152" si="256">VLOOKUP($B128,RBC_Table,9,FALSE)</f>
        <v>29</v>
      </c>
      <c r="R128" s="100">
        <f>IF(ISNA(Q128),0,IF(OR(Q128=0,Q128=""),0,$D128*R$126/Q128))</f>
        <v>4.3813387423935085E-5</v>
      </c>
    </row>
    <row r="129" spans="1:18" x14ac:dyDescent="0.25">
      <c r="A129" s="124"/>
      <c r="B129" s="64" t="str">
        <f t="shared" ref="B129:B153" si="257">B99</f>
        <v>Formaldehyde</v>
      </c>
      <c r="C129" s="95">
        <v>0.36499999999999999</v>
      </c>
      <c r="D129" s="95">
        <v>1E-3</v>
      </c>
      <c r="E129" s="97">
        <f t="shared" ref="E129:E152" si="258">VLOOKUP(B129,RBC_Table,3,FALSE)</f>
        <v>0.17</v>
      </c>
      <c r="F129" s="98">
        <f t="shared" ref="F129:F153" si="259">IF(ISNA(E129),0,IF(OR(E129=0,E129=""),0,$C129*F$126/E129))</f>
        <v>3.6499999999999998E-4</v>
      </c>
      <c r="G129" s="99">
        <f t="shared" si="251"/>
        <v>4.3</v>
      </c>
      <c r="H129" s="98">
        <f t="shared" ref="H129:H153" si="260">IF(ISNA(G129),0,IF(OR(G129=0,G129=""),0,$C129*H$126/G129))</f>
        <v>1.8674418604651163E-6</v>
      </c>
      <c r="I129" s="99">
        <f t="shared" si="252"/>
        <v>2</v>
      </c>
      <c r="J129" s="98">
        <f t="shared" ref="J129:J153" si="261">IF(ISNA(I129),0,IF(OR(I129=0,I129=""),0,$C129*J$126/I129))</f>
        <v>1.606E-4</v>
      </c>
      <c r="K129" s="97">
        <f t="shared" si="253"/>
        <v>9</v>
      </c>
      <c r="L129" s="98">
        <f t="shared" ref="L129:L153" si="262">IF(ISNA(K129),0,IF(OR(K129=0,K129=""),0,$C129*L$126/K129))</f>
        <v>6.8944444444444453E-6</v>
      </c>
      <c r="M129" s="99">
        <f t="shared" si="254"/>
        <v>40</v>
      </c>
      <c r="N129" s="98">
        <f t="shared" ref="N129:N153" si="263">IF(ISNA(M129),0,IF(OR(M129=0,M129=""),0,$C129*N$126/M129))</f>
        <v>2.0074999999999999E-7</v>
      </c>
      <c r="O129" s="99">
        <f t="shared" si="255"/>
        <v>40</v>
      </c>
      <c r="P129" s="98">
        <f t="shared" ref="P129:P153" si="264">IF(ISNA(O129),0,IF(OR(O129=0,O129=""),0,$C129*P$126/O129))</f>
        <v>8.0299999999999994E-6</v>
      </c>
      <c r="Q129" s="97">
        <f t="shared" si="256"/>
        <v>49</v>
      </c>
      <c r="R129" s="100">
        <f t="shared" ref="R129:R153" si="265">IF(ISNA(Q129),0,IF(OR(Q129=0,Q129=""),0,$D129*R$126/Q129))</f>
        <v>5.510204081632653E-5</v>
      </c>
    </row>
    <row r="130" spans="1:18" x14ac:dyDescent="0.25">
      <c r="A130" s="124"/>
      <c r="B130" s="64" t="str">
        <f t="shared" si="257"/>
        <v>Polycyclic aromatic hydrocarbons (PAHs)</v>
      </c>
      <c r="C130" s="95">
        <v>2.1470588235294116E-3</v>
      </c>
      <c r="D130" s="95">
        <v>5.8823529411764701E-6</v>
      </c>
      <c r="E130" s="97">
        <f t="shared" si="258"/>
        <v>4.2625745950554133E-5</v>
      </c>
      <c r="F130" s="98">
        <f t="shared" si="259"/>
        <v>8.5629E-3</v>
      </c>
      <c r="G130" s="99">
        <f t="shared" si="251"/>
        <v>1.6000000000000001E-3</v>
      </c>
      <c r="H130" s="98">
        <f t="shared" si="260"/>
        <v>2.9522058823529407E-5</v>
      </c>
      <c r="I130" s="99">
        <f t="shared" si="252"/>
        <v>3.0000000000000001E-3</v>
      </c>
      <c r="J130" s="98">
        <f t="shared" si="261"/>
        <v>6.2980392156862747E-4</v>
      </c>
      <c r="K130" s="97" t="str">
        <f t="shared" si="253"/>
        <v/>
      </c>
      <c r="L130" s="98">
        <f t="shared" si="262"/>
        <v>0</v>
      </c>
      <c r="M130" s="99" t="str">
        <f t="shared" si="254"/>
        <v/>
      </c>
      <c r="N130" s="98">
        <f t="shared" si="263"/>
        <v>0</v>
      </c>
      <c r="O130" s="99" t="str">
        <f t="shared" si="255"/>
        <v/>
      </c>
      <c r="P130" s="98">
        <f t="shared" si="264"/>
        <v>0</v>
      </c>
      <c r="Q130" s="97" t="str">
        <f t="shared" si="256"/>
        <v/>
      </c>
      <c r="R130" s="100">
        <f t="shared" si="265"/>
        <v>0</v>
      </c>
    </row>
    <row r="131" spans="1:18" x14ac:dyDescent="0.25">
      <c r="A131" s="124"/>
      <c r="B131" s="64" t="str">
        <f t="shared" si="257"/>
        <v>Naphthalene</v>
      </c>
      <c r="C131" s="95">
        <v>6.441176470588234E-3</v>
      </c>
      <c r="D131" s="95">
        <v>1.7647058823529407E-5</v>
      </c>
      <c r="E131" s="97">
        <f t="shared" si="258"/>
        <v>2.9000000000000001E-2</v>
      </c>
      <c r="F131" s="98">
        <f t="shared" si="259"/>
        <v>3.7758620689655163E-5</v>
      </c>
      <c r="G131" s="99">
        <f t="shared" si="251"/>
        <v>0.76</v>
      </c>
      <c r="H131" s="98">
        <f t="shared" si="260"/>
        <v>1.8645510835913308E-7</v>
      </c>
      <c r="I131" s="99">
        <f t="shared" si="252"/>
        <v>0.35</v>
      </c>
      <c r="J131" s="98">
        <f t="shared" si="261"/>
        <v>1.6194957983193276E-5</v>
      </c>
      <c r="K131" s="97">
        <f t="shared" si="253"/>
        <v>3.7</v>
      </c>
      <c r="L131" s="98">
        <f t="shared" si="262"/>
        <v>2.9594594594594592E-7</v>
      </c>
      <c r="M131" s="99">
        <f t="shared" si="254"/>
        <v>16</v>
      </c>
      <c r="N131" s="98">
        <f t="shared" si="263"/>
        <v>8.8566176470588212E-9</v>
      </c>
      <c r="O131" s="99">
        <f t="shared" si="255"/>
        <v>16</v>
      </c>
      <c r="P131" s="98">
        <f t="shared" si="264"/>
        <v>3.5426470588235286E-7</v>
      </c>
      <c r="Q131" s="97">
        <f t="shared" si="256"/>
        <v>200</v>
      </c>
      <c r="R131" s="100">
        <f t="shared" si="265"/>
        <v>2.38235294117647E-7</v>
      </c>
    </row>
    <row r="132" spans="1:18" x14ac:dyDescent="0.25">
      <c r="A132" s="124"/>
      <c r="B132" s="64" t="str">
        <f t="shared" si="257"/>
        <v>Acetaldehyde</v>
      </c>
      <c r="C132" s="95">
        <v>9.2323529411764693E-2</v>
      </c>
      <c r="D132" s="95">
        <v>2.5294117647058821E-4</v>
      </c>
      <c r="E132" s="97">
        <f t="shared" si="258"/>
        <v>0.45</v>
      </c>
      <c r="F132" s="98">
        <f t="shared" si="259"/>
        <v>3.4877777777777776E-5</v>
      </c>
      <c r="G132" s="99">
        <f t="shared" si="251"/>
        <v>12</v>
      </c>
      <c r="H132" s="98">
        <f t="shared" si="260"/>
        <v>1.6925980392156859E-7</v>
      </c>
      <c r="I132" s="99">
        <f t="shared" si="252"/>
        <v>5.5</v>
      </c>
      <c r="J132" s="98">
        <f t="shared" si="261"/>
        <v>1.4771764705882352E-5</v>
      </c>
      <c r="K132" s="97">
        <f t="shared" si="253"/>
        <v>140</v>
      </c>
      <c r="L132" s="98">
        <f t="shared" si="262"/>
        <v>1.1210714285714284E-7</v>
      </c>
      <c r="M132" s="99">
        <f t="shared" si="254"/>
        <v>620</v>
      </c>
      <c r="N132" s="98">
        <f t="shared" si="263"/>
        <v>3.2759962049335859E-9</v>
      </c>
      <c r="O132" s="99">
        <f t="shared" si="255"/>
        <v>620</v>
      </c>
      <c r="P132" s="98">
        <f t="shared" si="264"/>
        <v>1.3103984819734345E-7</v>
      </c>
      <c r="Q132" s="97">
        <f t="shared" si="256"/>
        <v>470</v>
      </c>
      <c r="R132" s="100">
        <f t="shared" si="265"/>
        <v>1.4530663329161451E-6</v>
      </c>
    </row>
    <row r="133" spans="1:18" x14ac:dyDescent="0.25">
      <c r="A133" s="124"/>
      <c r="B133" s="64" t="str">
        <f t="shared" si="257"/>
        <v>Acrolein</v>
      </c>
      <c r="C133" s="95">
        <v>5.7970588235294114E-2</v>
      </c>
      <c r="D133" s="95">
        <v>1.5882352941176469E-4</v>
      </c>
      <c r="E133" s="97">
        <f t="shared" si="258"/>
        <v>0</v>
      </c>
      <c r="F133" s="98">
        <f t="shared" si="259"/>
        <v>0</v>
      </c>
      <c r="G133" s="99">
        <f t="shared" si="251"/>
        <v>0</v>
      </c>
      <c r="H133" s="98">
        <f t="shared" si="260"/>
        <v>0</v>
      </c>
      <c r="I133" s="99">
        <f t="shared" si="252"/>
        <v>0</v>
      </c>
      <c r="J133" s="98">
        <f t="shared" si="261"/>
        <v>0</v>
      </c>
      <c r="K133" s="97">
        <f t="shared" si="253"/>
        <v>0.35</v>
      </c>
      <c r="L133" s="98">
        <f t="shared" si="262"/>
        <v>2.8157142857142858E-5</v>
      </c>
      <c r="M133" s="99">
        <f t="shared" si="254"/>
        <v>1.5</v>
      </c>
      <c r="N133" s="98">
        <f t="shared" si="263"/>
        <v>8.5023529411764689E-7</v>
      </c>
      <c r="O133" s="99">
        <f t="shared" si="255"/>
        <v>1.5</v>
      </c>
      <c r="P133" s="98">
        <f t="shared" si="264"/>
        <v>3.4009411764705882E-5</v>
      </c>
      <c r="Q133" s="97">
        <f t="shared" si="256"/>
        <v>6.9</v>
      </c>
      <c r="R133" s="100">
        <f t="shared" si="265"/>
        <v>6.2148337595907923E-5</v>
      </c>
    </row>
    <row r="134" spans="1:18" x14ac:dyDescent="0.25">
      <c r="A134" s="124"/>
      <c r="B134" s="64" t="str">
        <f t="shared" si="257"/>
        <v>Ammonia</v>
      </c>
      <c r="C134" s="95">
        <v>68.705882352941174</v>
      </c>
      <c r="D134" s="95">
        <v>0.18823529411764706</v>
      </c>
      <c r="E134" s="97">
        <f t="shared" si="258"/>
        <v>0</v>
      </c>
      <c r="F134" s="98">
        <f t="shared" si="259"/>
        <v>0</v>
      </c>
      <c r="G134" s="99">
        <f t="shared" si="251"/>
        <v>0</v>
      </c>
      <c r="H134" s="98">
        <f t="shared" si="260"/>
        <v>0</v>
      </c>
      <c r="I134" s="99">
        <f t="shared" si="252"/>
        <v>0</v>
      </c>
      <c r="J134" s="98">
        <f t="shared" si="261"/>
        <v>0</v>
      </c>
      <c r="K134" s="97">
        <f t="shared" si="253"/>
        <v>500</v>
      </c>
      <c r="L134" s="98">
        <f t="shared" si="262"/>
        <v>2.3360000000000003E-5</v>
      </c>
      <c r="M134" s="99">
        <f t="shared" si="254"/>
        <v>2200</v>
      </c>
      <c r="N134" s="98">
        <f t="shared" si="263"/>
        <v>6.8705882352941177E-7</v>
      </c>
      <c r="O134" s="99">
        <f t="shared" si="255"/>
        <v>2200</v>
      </c>
      <c r="P134" s="98">
        <f t="shared" si="264"/>
        <v>2.748235294117647E-5</v>
      </c>
      <c r="Q134" s="97">
        <f t="shared" si="256"/>
        <v>1200</v>
      </c>
      <c r="R134" s="100">
        <f t="shared" si="265"/>
        <v>4.2352941176470595E-4</v>
      </c>
    </row>
    <row r="135" spans="1:18" x14ac:dyDescent="0.25">
      <c r="A135" s="124"/>
      <c r="B135" s="64" t="str">
        <f t="shared" si="257"/>
        <v>Arsenic and compounds</v>
      </c>
      <c r="C135" s="95">
        <v>4.2941176470588233E-3</v>
      </c>
      <c r="D135" s="95">
        <v>1.176470588235294E-5</v>
      </c>
      <c r="E135" s="97">
        <f t="shared" si="258"/>
        <v>2.3975065931431311E-5</v>
      </c>
      <c r="F135" s="98">
        <f t="shared" si="259"/>
        <v>3.0448300000000001E-2</v>
      </c>
      <c r="G135" s="99">
        <f t="shared" si="251"/>
        <v>1.2999999999999999E-3</v>
      </c>
      <c r="H135" s="98">
        <f t="shared" si="260"/>
        <v>7.2669683257918551E-5</v>
      </c>
      <c r="I135" s="99">
        <f t="shared" si="252"/>
        <v>6.2E-4</v>
      </c>
      <c r="J135" s="98">
        <f t="shared" si="261"/>
        <v>6.0948766603415557E-3</v>
      </c>
      <c r="K135" s="97">
        <f t="shared" si="253"/>
        <v>1.7000000000000001E-4</v>
      </c>
      <c r="L135" s="98">
        <f t="shared" si="262"/>
        <v>4.2941176470588233E-3</v>
      </c>
      <c r="M135" s="99">
        <f t="shared" si="254"/>
        <v>2.3999999999999998E-3</v>
      </c>
      <c r="N135" s="98">
        <f t="shared" si="263"/>
        <v>3.9362745098039217E-5</v>
      </c>
      <c r="O135" s="99">
        <f t="shared" si="255"/>
        <v>2.3999999999999998E-3</v>
      </c>
      <c r="P135" s="98">
        <f t="shared" si="264"/>
        <v>1.5745098039215686E-3</v>
      </c>
      <c r="Q135" s="97">
        <f t="shared" si="256"/>
        <v>0.2</v>
      </c>
      <c r="R135" s="100">
        <f t="shared" si="265"/>
        <v>1.5882352941176469E-4</v>
      </c>
    </row>
    <row r="136" spans="1:18" x14ac:dyDescent="0.25">
      <c r="A136" s="124"/>
      <c r="B136" s="64" t="str">
        <f t="shared" si="257"/>
        <v>Barium and compounds</v>
      </c>
      <c r="C136" s="95">
        <v>9.4470588235294126E-2</v>
      </c>
      <c r="D136" s="95">
        <v>2.5882352941176468E-4</v>
      </c>
      <c r="E136" s="97"/>
      <c r="F136" s="98">
        <f t="shared" si="259"/>
        <v>0</v>
      </c>
      <c r="G136" s="99"/>
      <c r="H136" s="98">
        <f t="shared" si="260"/>
        <v>0</v>
      </c>
      <c r="I136" s="99"/>
      <c r="J136" s="98">
        <f t="shared" si="261"/>
        <v>0</v>
      </c>
      <c r="K136" s="97"/>
      <c r="L136" s="98">
        <f t="shared" si="262"/>
        <v>0</v>
      </c>
      <c r="M136" s="99"/>
      <c r="N136" s="98">
        <f t="shared" si="263"/>
        <v>0</v>
      </c>
      <c r="O136" s="99"/>
      <c r="P136" s="98">
        <f t="shared" si="264"/>
        <v>0</v>
      </c>
      <c r="Q136" s="97"/>
      <c r="R136" s="100">
        <f t="shared" si="265"/>
        <v>0</v>
      </c>
    </row>
    <row r="137" spans="1:18" x14ac:dyDescent="0.25">
      <c r="A137" s="124"/>
      <c r="B137" s="64" t="str">
        <f t="shared" si="257"/>
        <v>Beryllium and compounds</v>
      </c>
      <c r="C137" s="95">
        <v>2.5764705882352939E-4</v>
      </c>
      <c r="D137" s="95">
        <v>7.0588235294117635E-7</v>
      </c>
      <c r="E137" s="97">
        <f t="shared" si="258"/>
        <v>4.2000000000000002E-4</v>
      </c>
      <c r="F137" s="98">
        <f t="shared" si="259"/>
        <v>1.0428571428571428E-4</v>
      </c>
      <c r="G137" s="99">
        <f t="shared" si="251"/>
        <v>1.0999999999999999E-2</v>
      </c>
      <c r="H137" s="98">
        <f t="shared" si="260"/>
        <v>5.1529411764705875E-7</v>
      </c>
      <c r="I137" s="99">
        <f t="shared" si="252"/>
        <v>5.0000000000000001E-3</v>
      </c>
      <c r="J137" s="98">
        <f t="shared" si="261"/>
        <v>4.5345882352941173E-5</v>
      </c>
      <c r="K137" s="97">
        <f t="shared" si="253"/>
        <v>7.0000000000000001E-3</v>
      </c>
      <c r="L137" s="98">
        <f t="shared" si="262"/>
        <v>6.2571428571428569E-6</v>
      </c>
      <c r="M137" s="99">
        <f t="shared" si="254"/>
        <v>3.1E-2</v>
      </c>
      <c r="N137" s="98">
        <f t="shared" si="263"/>
        <v>1.8284629981024664E-7</v>
      </c>
      <c r="O137" s="99">
        <f t="shared" si="255"/>
        <v>3.1E-2</v>
      </c>
      <c r="P137" s="98">
        <f t="shared" si="264"/>
        <v>7.3138519924098673E-6</v>
      </c>
      <c r="Q137" s="97">
        <f t="shared" si="256"/>
        <v>0.02</v>
      </c>
      <c r="R137" s="100">
        <f t="shared" si="265"/>
        <v>9.5294117647058802E-5</v>
      </c>
    </row>
    <row r="138" spans="1:18" x14ac:dyDescent="0.25">
      <c r="A138" s="124"/>
      <c r="B138" s="64" t="str">
        <f t="shared" si="257"/>
        <v>Cadmium and compounds</v>
      </c>
      <c r="C138" s="95">
        <v>2.3617647058823531E-2</v>
      </c>
      <c r="D138" s="95">
        <v>6.4705882352941171E-5</v>
      </c>
      <c r="E138" s="97">
        <f t="shared" si="258"/>
        <v>5.5999999999999995E-4</v>
      </c>
      <c r="F138" s="98">
        <f t="shared" si="259"/>
        <v>7.1696428571428588E-3</v>
      </c>
      <c r="G138" s="99">
        <f t="shared" si="251"/>
        <v>1.4E-2</v>
      </c>
      <c r="H138" s="98">
        <f t="shared" si="260"/>
        <v>3.7113445378151258E-5</v>
      </c>
      <c r="I138" s="99">
        <f t="shared" si="252"/>
        <v>6.7000000000000002E-3</v>
      </c>
      <c r="J138" s="98">
        <f t="shared" si="261"/>
        <v>3.1020193151887624E-3</v>
      </c>
      <c r="K138" s="97">
        <f t="shared" si="253"/>
        <v>5.0000000000000001E-3</v>
      </c>
      <c r="L138" s="98">
        <f t="shared" si="262"/>
        <v>8.0300000000000011E-4</v>
      </c>
      <c r="M138" s="99">
        <f t="shared" si="254"/>
        <v>3.6999999999999998E-2</v>
      </c>
      <c r="N138" s="98">
        <f t="shared" si="263"/>
        <v>1.4042925278219397E-5</v>
      </c>
      <c r="O138" s="99">
        <f t="shared" si="255"/>
        <v>3.6999999999999998E-2</v>
      </c>
      <c r="P138" s="98">
        <f t="shared" si="264"/>
        <v>5.6171701112877595E-4</v>
      </c>
      <c r="Q138" s="97">
        <f t="shared" si="256"/>
        <v>0.03</v>
      </c>
      <c r="R138" s="100">
        <f t="shared" si="265"/>
        <v>5.8235294117647057E-3</v>
      </c>
    </row>
    <row r="139" spans="1:18" x14ac:dyDescent="0.25">
      <c r="A139" s="124"/>
      <c r="B139" s="64" t="str">
        <f t="shared" si="257"/>
        <v>Chromium VI, chromate and dichromate particulate</v>
      </c>
      <c r="C139" s="95">
        <v>3.0058823529411763E-2</v>
      </c>
      <c r="D139" s="95">
        <v>8.2352941176470581E-5</v>
      </c>
      <c r="E139" s="97">
        <f t="shared" si="258"/>
        <v>3.1000000000000001E-5</v>
      </c>
      <c r="F139" s="98">
        <f t="shared" si="259"/>
        <v>0.16483870967741934</v>
      </c>
      <c r="G139" s="99">
        <f t="shared" si="251"/>
        <v>5.1999999999999995E-4</v>
      </c>
      <c r="H139" s="98">
        <f t="shared" si="260"/>
        <v>1.2717194570135747E-3</v>
      </c>
      <c r="I139" s="99">
        <f t="shared" si="252"/>
        <v>1E-3</v>
      </c>
      <c r="J139" s="98">
        <f t="shared" si="261"/>
        <v>2.6451764705882352E-2</v>
      </c>
      <c r="K139" s="97">
        <f t="shared" si="253"/>
        <v>8.3000000000000004E-2</v>
      </c>
      <c r="L139" s="98">
        <f t="shared" si="262"/>
        <v>6.1566265060240968E-5</v>
      </c>
      <c r="M139" s="99">
        <f t="shared" si="254"/>
        <v>0.88</v>
      </c>
      <c r="N139" s="98">
        <f t="shared" si="263"/>
        <v>7.5147058823529406E-7</v>
      </c>
      <c r="O139" s="99">
        <f t="shared" si="255"/>
        <v>0.88</v>
      </c>
      <c r="P139" s="98">
        <f t="shared" si="264"/>
        <v>3.0058823529411764E-5</v>
      </c>
      <c r="Q139" s="97">
        <f t="shared" si="256"/>
        <v>0.3</v>
      </c>
      <c r="R139" s="100">
        <f t="shared" si="265"/>
        <v>7.4117647058823534E-4</v>
      </c>
    </row>
    <row r="140" spans="1:18" x14ac:dyDescent="0.25">
      <c r="A140" s="124"/>
      <c r="B140" s="64" t="str">
        <f t="shared" si="257"/>
        <v>Cobalt and compounds</v>
      </c>
      <c r="C140" s="95">
        <v>1.8035294117647056E-3</v>
      </c>
      <c r="D140" s="95">
        <v>4.9411764705882345E-6</v>
      </c>
      <c r="E140" s="97" t="str">
        <f t="shared" si="258"/>
        <v/>
      </c>
      <c r="F140" s="98">
        <f t="shared" si="259"/>
        <v>0</v>
      </c>
      <c r="G140" s="99" t="str">
        <f t="shared" si="251"/>
        <v/>
      </c>
      <c r="H140" s="98">
        <f t="shared" si="260"/>
        <v>0</v>
      </c>
      <c r="I140" s="99" t="str">
        <f t="shared" si="252"/>
        <v/>
      </c>
      <c r="J140" s="98">
        <f t="shared" si="261"/>
        <v>0</v>
      </c>
      <c r="K140" s="97">
        <f t="shared" si="253"/>
        <v>0.1</v>
      </c>
      <c r="L140" s="98">
        <f t="shared" si="262"/>
        <v>3.0659999999999995E-6</v>
      </c>
      <c r="M140" s="99">
        <f t="shared" si="254"/>
        <v>0.44</v>
      </c>
      <c r="N140" s="98">
        <f t="shared" si="263"/>
        <v>9.0176470588235276E-8</v>
      </c>
      <c r="O140" s="99">
        <f t="shared" si="255"/>
        <v>0.44</v>
      </c>
      <c r="P140" s="98">
        <f t="shared" si="264"/>
        <v>3.6070588235294112E-6</v>
      </c>
      <c r="Q140" s="97" t="str">
        <f t="shared" si="256"/>
        <v/>
      </c>
      <c r="R140" s="100">
        <f t="shared" si="265"/>
        <v>0</v>
      </c>
    </row>
    <row r="141" spans="1:18" x14ac:dyDescent="0.25">
      <c r="A141" s="124"/>
      <c r="B141" s="64" t="str">
        <f t="shared" si="257"/>
        <v>Copper and compounds</v>
      </c>
      <c r="C141" s="95">
        <v>1.8249999999999999E-2</v>
      </c>
      <c r="D141" s="95">
        <v>4.9999999999999996E-5</v>
      </c>
      <c r="E141" s="97" t="str">
        <f t="shared" si="258"/>
        <v/>
      </c>
      <c r="F141" s="98">
        <f t="shared" si="259"/>
        <v>0</v>
      </c>
      <c r="G141" s="99" t="str">
        <f t="shared" si="251"/>
        <v/>
      </c>
      <c r="H141" s="98">
        <f t="shared" si="260"/>
        <v>0</v>
      </c>
      <c r="I141" s="99" t="str">
        <f t="shared" si="252"/>
        <v/>
      </c>
      <c r="J141" s="98">
        <f t="shared" si="261"/>
        <v>0</v>
      </c>
      <c r="K141" s="97" t="str">
        <f t="shared" si="253"/>
        <v/>
      </c>
      <c r="L141" s="98">
        <f t="shared" si="262"/>
        <v>0</v>
      </c>
      <c r="M141" s="99" t="str">
        <f t="shared" si="254"/>
        <v/>
      </c>
      <c r="N141" s="98">
        <f t="shared" si="263"/>
        <v>0</v>
      </c>
      <c r="O141" s="99" t="str">
        <f t="shared" si="255"/>
        <v/>
      </c>
      <c r="P141" s="98">
        <f t="shared" si="264"/>
        <v>0</v>
      </c>
      <c r="Q141" s="97">
        <f t="shared" si="256"/>
        <v>100</v>
      </c>
      <c r="R141" s="100">
        <f t="shared" si="265"/>
        <v>1.35E-6</v>
      </c>
    </row>
    <row r="142" spans="1:18" x14ac:dyDescent="0.25">
      <c r="A142" s="124"/>
      <c r="B142" s="64" t="str">
        <f t="shared" si="257"/>
        <v>Ethyl benzene</v>
      </c>
      <c r="C142" s="95">
        <v>0.2039705882352941</v>
      </c>
      <c r="D142" s="95">
        <v>5.5882352941176471E-4</v>
      </c>
      <c r="E142" s="97">
        <f t="shared" si="258"/>
        <v>0.4</v>
      </c>
      <c r="F142" s="98">
        <f t="shared" si="259"/>
        <v>8.6687499999999986E-5</v>
      </c>
      <c r="G142" s="99">
        <f t="shared" si="251"/>
        <v>10</v>
      </c>
      <c r="H142" s="98">
        <f t="shared" si="260"/>
        <v>4.4873529411764701E-7</v>
      </c>
      <c r="I142" s="99">
        <f t="shared" si="252"/>
        <v>4.8</v>
      </c>
      <c r="J142" s="98">
        <f t="shared" si="261"/>
        <v>3.7394607843137255E-5</v>
      </c>
      <c r="K142" s="97">
        <f t="shared" si="253"/>
        <v>260</v>
      </c>
      <c r="L142" s="98">
        <f t="shared" si="262"/>
        <v>1.333653846153846E-7</v>
      </c>
      <c r="M142" s="99">
        <f t="shared" si="254"/>
        <v>1100</v>
      </c>
      <c r="N142" s="98">
        <f t="shared" si="263"/>
        <v>4.0794117647058819E-9</v>
      </c>
      <c r="O142" s="99">
        <f t="shared" si="255"/>
        <v>1100</v>
      </c>
      <c r="P142" s="98">
        <f t="shared" si="264"/>
        <v>1.6317647058823528E-7</v>
      </c>
      <c r="Q142" s="97">
        <f t="shared" si="256"/>
        <v>22000</v>
      </c>
      <c r="R142" s="100">
        <f t="shared" si="265"/>
        <v>6.8582887700534774E-8</v>
      </c>
    </row>
    <row r="143" spans="1:18" x14ac:dyDescent="0.25">
      <c r="A143" s="124"/>
      <c r="B143" s="64" t="str">
        <f t="shared" si="257"/>
        <v>Hexane</v>
      </c>
      <c r="C143" s="95">
        <v>0.13526470588235293</v>
      </c>
      <c r="D143" s="95">
        <v>3.7058823529411761E-4</v>
      </c>
      <c r="E143" s="97" t="str">
        <f t="shared" si="258"/>
        <v/>
      </c>
      <c r="F143" s="98">
        <f t="shared" si="259"/>
        <v>0</v>
      </c>
      <c r="G143" s="99" t="str">
        <f t="shared" si="251"/>
        <v/>
      </c>
      <c r="H143" s="98">
        <f t="shared" si="260"/>
        <v>0</v>
      </c>
      <c r="I143" s="99" t="str">
        <f t="shared" si="252"/>
        <v/>
      </c>
      <c r="J143" s="98">
        <f t="shared" si="261"/>
        <v>0</v>
      </c>
      <c r="K143" s="97">
        <f t="shared" si="253"/>
        <v>700</v>
      </c>
      <c r="L143" s="98">
        <f t="shared" si="262"/>
        <v>3.285E-8</v>
      </c>
      <c r="M143" s="99">
        <f t="shared" si="254"/>
        <v>3100</v>
      </c>
      <c r="N143" s="98">
        <f t="shared" si="263"/>
        <v>9.59943074003795E-10</v>
      </c>
      <c r="O143" s="99">
        <f t="shared" si="255"/>
        <v>3100</v>
      </c>
      <c r="P143" s="98">
        <f t="shared" si="264"/>
        <v>3.8397722960151797E-8</v>
      </c>
      <c r="Q143" s="97" t="str">
        <f t="shared" si="256"/>
        <v/>
      </c>
      <c r="R143" s="100">
        <f t="shared" si="265"/>
        <v>0</v>
      </c>
    </row>
    <row r="144" spans="1:18" x14ac:dyDescent="0.25">
      <c r="A144" s="124"/>
      <c r="B144" s="64" t="str">
        <f t="shared" si="257"/>
        <v>Lead and compounds</v>
      </c>
      <c r="C144" s="95">
        <v>1.0735294117647058E-2</v>
      </c>
      <c r="D144" s="95">
        <v>2.941176470588235E-5</v>
      </c>
      <c r="E144" s="97" t="str">
        <f t="shared" si="258"/>
        <v/>
      </c>
      <c r="F144" s="98">
        <f t="shared" si="259"/>
        <v>0</v>
      </c>
      <c r="G144" s="99" t="str">
        <f t="shared" si="251"/>
        <v/>
      </c>
      <c r="H144" s="98">
        <f t="shared" si="260"/>
        <v>0</v>
      </c>
      <c r="I144" s="99" t="str">
        <f t="shared" si="252"/>
        <v/>
      </c>
      <c r="J144" s="98">
        <f t="shared" si="261"/>
        <v>0</v>
      </c>
      <c r="K144" s="97">
        <f t="shared" si="253"/>
        <v>0.15</v>
      </c>
      <c r="L144" s="98">
        <f t="shared" si="262"/>
        <v>1.2166666666666668E-5</v>
      </c>
      <c r="M144" s="99">
        <f t="shared" si="254"/>
        <v>0.66</v>
      </c>
      <c r="N144" s="98">
        <f t="shared" si="263"/>
        <v>3.5784313725490194E-7</v>
      </c>
      <c r="O144" s="99">
        <f t="shared" si="255"/>
        <v>0.66</v>
      </c>
      <c r="P144" s="98">
        <f t="shared" si="264"/>
        <v>1.4313725490196076E-5</v>
      </c>
      <c r="Q144" s="97">
        <f t="shared" si="256"/>
        <v>0.15</v>
      </c>
      <c r="R144" s="100">
        <f t="shared" si="265"/>
        <v>5.2941176470588231E-4</v>
      </c>
    </row>
    <row r="145" spans="1:19" x14ac:dyDescent="0.25">
      <c r="A145" s="124"/>
      <c r="B145" s="64" t="str">
        <f t="shared" si="257"/>
        <v>Manganese and compounds</v>
      </c>
      <c r="C145" s="95">
        <v>8.1588235294117652E-3</v>
      </c>
      <c r="D145" s="95">
        <v>2.2352941176470586E-5</v>
      </c>
      <c r="E145" s="97" t="str">
        <f t="shared" si="258"/>
        <v/>
      </c>
      <c r="F145" s="98">
        <f t="shared" si="259"/>
        <v>0</v>
      </c>
      <c r="G145" s="99" t="str">
        <f t="shared" si="251"/>
        <v/>
      </c>
      <c r="H145" s="98">
        <f t="shared" si="260"/>
        <v>0</v>
      </c>
      <c r="I145" s="99" t="str">
        <f t="shared" si="252"/>
        <v/>
      </c>
      <c r="J145" s="98">
        <f t="shared" si="261"/>
        <v>0</v>
      </c>
      <c r="K145" s="97">
        <f t="shared" si="253"/>
        <v>0.09</v>
      </c>
      <c r="L145" s="98">
        <f t="shared" si="262"/>
        <v>1.5411111111111115E-5</v>
      </c>
      <c r="M145" s="99">
        <f t="shared" si="254"/>
        <v>0.4</v>
      </c>
      <c r="N145" s="98">
        <f t="shared" si="263"/>
        <v>4.4873529411764706E-7</v>
      </c>
      <c r="O145" s="99">
        <f t="shared" si="255"/>
        <v>0.4</v>
      </c>
      <c r="P145" s="98">
        <f t="shared" si="264"/>
        <v>1.7949411764705883E-5</v>
      </c>
      <c r="Q145" s="97">
        <f t="shared" si="256"/>
        <v>0.3</v>
      </c>
      <c r="R145" s="100">
        <f t="shared" si="265"/>
        <v>2.011764705882353E-4</v>
      </c>
    </row>
    <row r="146" spans="1:19" x14ac:dyDescent="0.25">
      <c r="A146" s="124"/>
      <c r="B146" s="64" t="str">
        <f t="shared" si="257"/>
        <v>Mercury and compounds</v>
      </c>
      <c r="C146" s="95">
        <v>5.5823529411764697E-3</v>
      </c>
      <c r="D146" s="95">
        <v>1.5294117647058819E-5</v>
      </c>
      <c r="E146" s="97" t="str">
        <f t="shared" si="258"/>
        <v/>
      </c>
      <c r="F146" s="98">
        <f t="shared" si="259"/>
        <v>0</v>
      </c>
      <c r="G146" s="99" t="str">
        <f t="shared" si="251"/>
        <v/>
      </c>
      <c r="H146" s="98">
        <f t="shared" si="260"/>
        <v>0</v>
      </c>
      <c r="I146" s="99" t="str">
        <f t="shared" si="252"/>
        <v/>
      </c>
      <c r="J146" s="98">
        <f t="shared" si="261"/>
        <v>0</v>
      </c>
      <c r="K146" s="97">
        <f t="shared" si="253"/>
        <v>7.6999999999999999E-2</v>
      </c>
      <c r="L146" s="98">
        <f t="shared" si="262"/>
        <v>1.2324675324675324E-5</v>
      </c>
      <c r="M146" s="99">
        <f t="shared" si="254"/>
        <v>0.63</v>
      </c>
      <c r="N146" s="98">
        <f t="shared" si="263"/>
        <v>1.9493930905695609E-7</v>
      </c>
      <c r="O146" s="99">
        <f t="shared" si="255"/>
        <v>0.63</v>
      </c>
      <c r="P146" s="98">
        <f t="shared" si="264"/>
        <v>7.7975723622782444E-6</v>
      </c>
      <c r="Q146" s="97">
        <f t="shared" si="256"/>
        <v>0.6</v>
      </c>
      <c r="R146" s="100">
        <f t="shared" si="265"/>
        <v>6.8823529411764686E-5</v>
      </c>
    </row>
    <row r="147" spans="1:19" x14ac:dyDescent="0.25">
      <c r="A147" s="124"/>
      <c r="B147" s="64" t="str">
        <f t="shared" si="257"/>
        <v>Molybdenum trioxide</v>
      </c>
      <c r="C147" s="95">
        <v>3.5426470588235288E-2</v>
      </c>
      <c r="D147" s="95">
        <v>9.7058823529411743E-5</v>
      </c>
      <c r="E147" s="97"/>
      <c r="F147" s="98">
        <f t="shared" si="259"/>
        <v>0</v>
      </c>
      <c r="G147" s="99"/>
      <c r="H147" s="98">
        <f t="shared" si="260"/>
        <v>0</v>
      </c>
      <c r="I147" s="99"/>
      <c r="J147" s="98">
        <f t="shared" si="261"/>
        <v>0</v>
      </c>
      <c r="K147" s="97"/>
      <c r="L147" s="98">
        <f t="shared" si="262"/>
        <v>0</v>
      </c>
      <c r="M147" s="99"/>
      <c r="N147" s="98">
        <f t="shared" si="263"/>
        <v>0</v>
      </c>
      <c r="O147" s="99"/>
      <c r="P147" s="98">
        <f t="shared" si="264"/>
        <v>0</v>
      </c>
      <c r="Q147" s="97"/>
      <c r="R147" s="100">
        <f t="shared" si="265"/>
        <v>0</v>
      </c>
    </row>
    <row r="148" spans="1:19" x14ac:dyDescent="0.25">
      <c r="A148" s="124"/>
      <c r="B148" s="64" t="str">
        <f t="shared" si="257"/>
        <v>Nickel compounds, insoluble</v>
      </c>
      <c r="C148" s="95">
        <v>4.5088235294117644E-2</v>
      </c>
      <c r="D148" s="95">
        <v>1.2352941176470587E-4</v>
      </c>
      <c r="E148" s="97">
        <f t="shared" si="258"/>
        <v>3.8E-3</v>
      </c>
      <c r="F148" s="98">
        <f t="shared" si="259"/>
        <v>2.0171052631578947E-3</v>
      </c>
      <c r="G148" s="99">
        <f t="shared" si="251"/>
        <v>0.1</v>
      </c>
      <c r="H148" s="98">
        <f t="shared" si="260"/>
        <v>9.9194117647058802E-6</v>
      </c>
      <c r="I148" s="99">
        <f t="shared" si="252"/>
        <v>4.5999999999999999E-2</v>
      </c>
      <c r="J148" s="98">
        <f t="shared" si="261"/>
        <v>8.6255754475703323E-4</v>
      </c>
      <c r="K148" s="97">
        <f t="shared" si="253"/>
        <v>1.4E-2</v>
      </c>
      <c r="L148" s="98">
        <f t="shared" si="262"/>
        <v>5.4750000000000003E-4</v>
      </c>
      <c r="M148" s="99">
        <f t="shared" si="254"/>
        <v>6.2E-2</v>
      </c>
      <c r="N148" s="98">
        <f t="shared" si="263"/>
        <v>1.5999051233396581E-5</v>
      </c>
      <c r="O148" s="99">
        <f t="shared" si="255"/>
        <v>6.2E-2</v>
      </c>
      <c r="P148" s="98">
        <f t="shared" si="264"/>
        <v>6.399620493358633E-4</v>
      </c>
      <c r="Q148" s="97">
        <f t="shared" si="256"/>
        <v>0.2</v>
      </c>
      <c r="R148" s="100">
        <f t="shared" si="265"/>
        <v>1.6676470588235293E-3</v>
      </c>
    </row>
    <row r="149" spans="1:19" x14ac:dyDescent="0.25">
      <c r="A149" s="124"/>
      <c r="B149" s="64" t="str">
        <f t="shared" si="257"/>
        <v>Selenium and compounds</v>
      </c>
      <c r="C149" s="95">
        <v>5.1529411764705878E-4</v>
      </c>
      <c r="D149" s="95">
        <v>1.4117647058823527E-6</v>
      </c>
      <c r="E149" s="97" t="str">
        <f t="shared" si="258"/>
        <v/>
      </c>
      <c r="F149" s="98">
        <f t="shared" si="259"/>
        <v>0</v>
      </c>
      <c r="G149" s="99" t="str">
        <f t="shared" si="251"/>
        <v/>
      </c>
      <c r="H149" s="98">
        <f t="shared" si="260"/>
        <v>0</v>
      </c>
      <c r="I149" s="99" t="str">
        <f t="shared" si="252"/>
        <v/>
      </c>
      <c r="J149" s="98">
        <f t="shared" si="261"/>
        <v>0</v>
      </c>
      <c r="K149" s="97" t="str">
        <f t="shared" si="253"/>
        <v/>
      </c>
      <c r="L149" s="98">
        <f t="shared" si="262"/>
        <v>0</v>
      </c>
      <c r="M149" s="99" t="str">
        <f t="shared" si="254"/>
        <v/>
      </c>
      <c r="N149" s="98">
        <f t="shared" si="263"/>
        <v>0</v>
      </c>
      <c r="O149" s="99" t="str">
        <f t="shared" si="255"/>
        <v/>
      </c>
      <c r="P149" s="98">
        <f t="shared" si="264"/>
        <v>0</v>
      </c>
      <c r="Q149" s="97">
        <f t="shared" si="256"/>
        <v>2</v>
      </c>
      <c r="R149" s="100">
        <f t="shared" si="265"/>
        <v>1.9058823529411762E-6</v>
      </c>
    </row>
    <row r="150" spans="1:19" x14ac:dyDescent="0.25">
      <c r="A150" s="124"/>
      <c r="B150" s="64" t="str">
        <f t="shared" si="257"/>
        <v>Toluene</v>
      </c>
      <c r="C150" s="95">
        <v>0.7858235294117647</v>
      </c>
      <c r="D150" s="95">
        <v>2.1529411764705879E-3</v>
      </c>
      <c r="E150" s="97" t="str">
        <f t="shared" si="258"/>
        <v/>
      </c>
      <c r="F150" s="98">
        <f t="shared" si="259"/>
        <v>0</v>
      </c>
      <c r="G150" s="99" t="str">
        <f t="shared" si="251"/>
        <v/>
      </c>
      <c r="H150" s="98">
        <f t="shared" si="260"/>
        <v>0</v>
      </c>
      <c r="I150" s="99" t="str">
        <f t="shared" si="252"/>
        <v/>
      </c>
      <c r="J150" s="98">
        <f t="shared" si="261"/>
        <v>0</v>
      </c>
      <c r="K150" s="97">
        <f t="shared" si="253"/>
        <v>5000</v>
      </c>
      <c r="L150" s="98">
        <f t="shared" si="262"/>
        <v>2.6718000000000001E-8</v>
      </c>
      <c r="M150" s="99">
        <f t="shared" si="254"/>
        <v>22000</v>
      </c>
      <c r="N150" s="98">
        <f t="shared" si="263"/>
        <v>7.8582352941176477E-10</v>
      </c>
      <c r="O150" s="99">
        <f t="shared" si="255"/>
        <v>22000</v>
      </c>
      <c r="P150" s="98">
        <f t="shared" si="264"/>
        <v>3.1432941176470591E-8</v>
      </c>
      <c r="Q150" s="97">
        <f t="shared" si="256"/>
        <v>7500</v>
      </c>
      <c r="R150" s="100">
        <f t="shared" si="265"/>
        <v>7.7505882352941171E-7</v>
      </c>
    </row>
    <row r="151" spans="1:19" x14ac:dyDescent="0.25">
      <c r="A151" s="124"/>
      <c r="B151" s="64" t="str">
        <f t="shared" si="257"/>
        <v>Vanadium (fume or dust)</v>
      </c>
      <c r="C151" s="95">
        <v>4.9382352941176468E-2</v>
      </c>
      <c r="D151" s="95">
        <v>1.3529411764705881E-4</v>
      </c>
      <c r="E151" s="97" t="str">
        <f t="shared" si="258"/>
        <v/>
      </c>
      <c r="F151" s="98">
        <f t="shared" si="259"/>
        <v>0</v>
      </c>
      <c r="G151" s="99" t="str">
        <f t="shared" si="251"/>
        <v/>
      </c>
      <c r="H151" s="98">
        <f t="shared" si="260"/>
        <v>0</v>
      </c>
      <c r="I151" s="99" t="str">
        <f t="shared" si="252"/>
        <v/>
      </c>
      <c r="J151" s="98">
        <f t="shared" si="261"/>
        <v>0</v>
      </c>
      <c r="K151" s="97">
        <f t="shared" si="253"/>
        <v>0.1</v>
      </c>
      <c r="L151" s="98">
        <f t="shared" si="262"/>
        <v>8.3949999999999994E-5</v>
      </c>
      <c r="M151" s="99">
        <f t="shared" si="254"/>
        <v>0.44</v>
      </c>
      <c r="N151" s="98">
        <f t="shared" si="263"/>
        <v>2.4691176470588234E-6</v>
      </c>
      <c r="O151" s="99">
        <f t="shared" si="255"/>
        <v>0.44</v>
      </c>
      <c r="P151" s="98">
        <f t="shared" si="264"/>
        <v>9.8764705882352941E-5</v>
      </c>
      <c r="Q151" s="97">
        <f t="shared" si="256"/>
        <v>0.8</v>
      </c>
      <c r="R151" s="100">
        <f t="shared" si="265"/>
        <v>4.566176470588235E-4</v>
      </c>
    </row>
    <row r="152" spans="1:19" x14ac:dyDescent="0.25">
      <c r="A152" s="124"/>
      <c r="B152" s="64" t="str">
        <f t="shared" si="257"/>
        <v>Xylene (mixture), including m-xylene, o-xylene, p-xylene</v>
      </c>
      <c r="C152" s="95">
        <v>0.58399999999999996</v>
      </c>
      <c r="D152" s="95">
        <v>1.5999999999999999E-3</v>
      </c>
      <c r="E152" s="97" t="str">
        <f t="shared" si="258"/>
        <v/>
      </c>
      <c r="F152" s="98">
        <f t="shared" si="259"/>
        <v>0</v>
      </c>
      <c r="G152" s="99" t="str">
        <f t="shared" si="251"/>
        <v/>
      </c>
      <c r="H152" s="98">
        <f t="shared" si="260"/>
        <v>0</v>
      </c>
      <c r="I152" s="99" t="str">
        <f t="shared" si="252"/>
        <v/>
      </c>
      <c r="J152" s="98">
        <f t="shared" si="261"/>
        <v>0</v>
      </c>
      <c r="K152" s="97">
        <f t="shared" si="253"/>
        <v>220</v>
      </c>
      <c r="L152" s="98">
        <f t="shared" si="262"/>
        <v>4.5127272727272728E-7</v>
      </c>
      <c r="M152" s="99">
        <f t="shared" si="254"/>
        <v>970</v>
      </c>
      <c r="N152" s="98">
        <f t="shared" si="263"/>
        <v>1.3245360824742267E-8</v>
      </c>
      <c r="O152" s="99">
        <f t="shared" si="255"/>
        <v>970</v>
      </c>
      <c r="P152" s="98">
        <f t="shared" si="264"/>
        <v>5.298144329896907E-7</v>
      </c>
      <c r="Q152" s="97">
        <f t="shared" si="256"/>
        <v>8700</v>
      </c>
      <c r="R152" s="100">
        <f t="shared" si="265"/>
        <v>4.9655172413793099E-7</v>
      </c>
    </row>
    <row r="153" spans="1:19" x14ac:dyDescent="0.25">
      <c r="A153" s="124"/>
      <c r="B153" s="103" t="str">
        <f t="shared" si="257"/>
        <v>Zinc and compounds</v>
      </c>
      <c r="C153" s="125">
        <v>0.62264705882352944</v>
      </c>
      <c r="D153" s="125">
        <v>1.7058823529411762E-3</v>
      </c>
      <c r="E153" s="106"/>
      <c r="F153" s="104">
        <f t="shared" si="259"/>
        <v>0</v>
      </c>
      <c r="G153" s="107"/>
      <c r="H153" s="104">
        <f t="shared" si="260"/>
        <v>0</v>
      </c>
      <c r="I153" s="107"/>
      <c r="J153" s="104">
        <f t="shared" si="261"/>
        <v>0</v>
      </c>
      <c r="K153" s="106"/>
      <c r="L153" s="104">
        <f t="shared" si="262"/>
        <v>0</v>
      </c>
      <c r="M153" s="107"/>
      <c r="N153" s="104">
        <f t="shared" si="263"/>
        <v>0</v>
      </c>
      <c r="O153" s="107"/>
      <c r="P153" s="104">
        <f t="shared" si="264"/>
        <v>0</v>
      </c>
      <c r="Q153" s="106"/>
      <c r="R153" s="105">
        <f t="shared" si="265"/>
        <v>0</v>
      </c>
    </row>
    <row r="154" spans="1:19" ht="15.75" thickBot="1" x14ac:dyDescent="0.3">
      <c r="A154" s="108"/>
      <c r="B154" s="109" t="s">
        <v>606</v>
      </c>
      <c r="C154" s="109"/>
      <c r="D154" s="110"/>
      <c r="E154" s="111"/>
      <c r="F154" s="112">
        <f>SUM(F128:F153)</f>
        <v>0.21388988279508864</v>
      </c>
      <c r="G154" s="112"/>
      <c r="H154" s="112">
        <f>SUM(H128:H153)</f>
        <v>1.4252763404616058E-3</v>
      </c>
      <c r="I154" s="112"/>
      <c r="J154" s="113">
        <f>SUM(J128:J153)</f>
        <v>3.7516097988074461E-2</v>
      </c>
      <c r="K154" s="111"/>
      <c r="L154" s="112">
        <f>SUM(L128:L153)</f>
        <v>5.9085566879142721E-3</v>
      </c>
      <c r="M154" s="112"/>
      <c r="N154" s="112">
        <f>SUM(N128:N153)</f>
        <v>7.5959776359500907E-5</v>
      </c>
      <c r="O154" s="112"/>
      <c r="P154" s="113">
        <f>SUM(P128:P153)</f>
        <v>3.0383910543800353E-3</v>
      </c>
      <c r="Q154" s="111"/>
      <c r="R154" s="113">
        <f>SUM(R128:R153)</f>
        <v>1.0333380555016217E-2</v>
      </c>
    </row>
    <row r="155" spans="1:19" ht="30" customHeight="1" thickBot="1" x14ac:dyDescent="0.3">
      <c r="A155" s="69" t="s">
        <v>607</v>
      </c>
      <c r="B155" s="70" t="s">
        <v>53</v>
      </c>
      <c r="C155" s="70" t="s">
        <v>54</v>
      </c>
      <c r="D155" s="71"/>
      <c r="E155" s="72"/>
      <c r="F155" s="73"/>
      <c r="G155" s="73"/>
      <c r="H155" s="73"/>
      <c r="I155" s="73"/>
      <c r="J155" s="71"/>
      <c r="K155" s="72"/>
      <c r="L155" s="73"/>
      <c r="M155" s="73"/>
      <c r="N155" s="73"/>
      <c r="O155" s="73"/>
      <c r="P155" s="71"/>
      <c r="Q155" s="72"/>
      <c r="R155" s="71"/>
    </row>
    <row r="156" spans="1:19" x14ac:dyDescent="0.25">
      <c r="A156" s="161" t="str">
        <f>A6</f>
        <v>BLR-1</v>
      </c>
      <c r="B156" s="135" t="str">
        <f>B6</f>
        <v>Existing NG Boiler #1</v>
      </c>
      <c r="C156" s="135" t="str">
        <f>C6</f>
        <v>BLR-1</v>
      </c>
      <c r="D156" s="137"/>
      <c r="E156" s="161"/>
      <c r="F156" s="162">
        <f>F34</f>
        <v>1.207243948382444</v>
      </c>
      <c r="G156" s="135"/>
      <c r="H156" s="162">
        <f>H34</f>
        <v>1.332344615049471E-2</v>
      </c>
      <c r="I156" s="135"/>
      <c r="J156" s="163">
        <f>J34</f>
        <v>0.45851295246175539</v>
      </c>
      <c r="K156" s="161"/>
      <c r="L156" s="162">
        <f>L34</f>
        <v>3.3352802019339454E-2</v>
      </c>
      <c r="M156" s="135"/>
      <c r="N156" s="162">
        <f>N34</f>
        <v>7.0924460582036841E-4</v>
      </c>
      <c r="O156" s="135"/>
      <c r="P156" s="163">
        <f>P34</f>
        <v>3.7150907923924066E-2</v>
      </c>
      <c r="Q156" s="161"/>
      <c r="R156" s="163">
        <f>R34</f>
        <v>0.11595396434768672</v>
      </c>
      <c r="S156" s="64"/>
    </row>
    <row r="157" spans="1:19" x14ac:dyDescent="0.25">
      <c r="A157" s="124" t="str">
        <f>A36</f>
        <v>BLR-2</v>
      </c>
      <c r="B157" s="64" t="str">
        <f>B36</f>
        <v>Existing NG Boiler #2</v>
      </c>
      <c r="C157" s="64" t="str">
        <f>C36</f>
        <v>BLR-2</v>
      </c>
      <c r="D157" s="138"/>
      <c r="E157" s="124"/>
      <c r="F157" s="98">
        <f>F64</f>
        <v>1.207243948382444</v>
      </c>
      <c r="H157" s="98">
        <f>H64</f>
        <v>1.332344615049471E-2</v>
      </c>
      <c r="J157" s="100">
        <f>J64</f>
        <v>0.39182015937640907</v>
      </c>
      <c r="K157" s="124"/>
      <c r="L157" s="98">
        <f>L64</f>
        <v>3.3352802019339454E-2</v>
      </c>
      <c r="N157" s="98">
        <f>N64</f>
        <v>7.0924460582036841E-4</v>
      </c>
      <c r="P157" s="100">
        <f>P64</f>
        <v>3.1747139498626009E-2</v>
      </c>
      <c r="Q157" s="124"/>
      <c r="R157" s="100">
        <f>R64</f>
        <v>0.10473261295920092</v>
      </c>
      <c r="S157" s="64"/>
    </row>
    <row r="158" spans="1:19" x14ac:dyDescent="0.25">
      <c r="A158" s="124" t="str">
        <f>A66</f>
        <v>BLR-3</v>
      </c>
      <c r="B158" s="64" t="str">
        <f>B66</f>
        <v>New NG Boiler #3</v>
      </c>
      <c r="C158" s="64" t="str">
        <f>C66</f>
        <v>BLR-3</v>
      </c>
      <c r="D158" s="138"/>
      <c r="E158" s="124"/>
      <c r="F158" s="98">
        <f>F94</f>
        <v>0.1635628515491854</v>
      </c>
      <c r="H158" s="98">
        <f>H94</f>
        <v>1.4252763404616058E-3</v>
      </c>
      <c r="J158" s="100">
        <f>J94</f>
        <v>3.7516097988074461E-2</v>
      </c>
      <c r="K158" s="124"/>
      <c r="L158" s="98">
        <f>L94</f>
        <v>4.5183080554638535E-3</v>
      </c>
      <c r="N158" s="98">
        <f>N94</f>
        <v>7.5959776359500907E-5</v>
      </c>
      <c r="P158" s="100">
        <f>P94</f>
        <v>3.0383910543800353E-3</v>
      </c>
      <c r="Q158" s="124"/>
      <c r="R158" s="100">
        <f>R94</f>
        <v>1.0333380555016217E-2</v>
      </c>
      <c r="S158" s="64"/>
    </row>
    <row r="159" spans="1:19" x14ac:dyDescent="0.25">
      <c r="A159" s="124" t="str">
        <f>A96</f>
        <v>BLR-4</v>
      </c>
      <c r="B159" s="64" t="str">
        <f>B96</f>
        <v>New NG Boiler #4</v>
      </c>
      <c r="C159" s="64" t="str">
        <f>C96</f>
        <v>BLR-4</v>
      </c>
      <c r="D159" s="138"/>
      <c r="E159" s="124"/>
      <c r="F159" s="98">
        <f>F124</f>
        <v>0.1635628515491854</v>
      </c>
      <c r="H159" s="98">
        <f>H124</f>
        <v>1.4252763404616058E-3</v>
      </c>
      <c r="J159" s="100">
        <f>J124</f>
        <v>3.7516097988074461E-2</v>
      </c>
      <c r="K159" s="124"/>
      <c r="L159" s="98">
        <f>L124</f>
        <v>4.5183080554638535E-3</v>
      </c>
      <c r="N159" s="98">
        <f>N124</f>
        <v>7.5959776359500907E-5</v>
      </c>
      <c r="P159" s="100">
        <f>P124</f>
        <v>3.0383910543800353E-3</v>
      </c>
      <c r="Q159" s="124"/>
      <c r="R159" s="100">
        <f>R124</f>
        <v>1.0333380555016217E-2</v>
      </c>
      <c r="S159" s="64"/>
    </row>
    <row r="160" spans="1:19" x14ac:dyDescent="0.25">
      <c r="A160" s="139" t="str">
        <f>A126</f>
        <v>BLR-5</v>
      </c>
      <c r="B160" s="103" t="str">
        <f>B126</f>
        <v>New NG Boiler #5</v>
      </c>
      <c r="C160" s="103" t="str">
        <f>C126</f>
        <v>BLR-5</v>
      </c>
      <c r="D160" s="140"/>
      <c r="E160" s="139"/>
      <c r="F160" s="104">
        <f>F154</f>
        <v>0.21388988279508864</v>
      </c>
      <c r="G160" s="103"/>
      <c r="H160" s="104">
        <f>H154</f>
        <v>1.4252763404616058E-3</v>
      </c>
      <c r="I160" s="103"/>
      <c r="J160" s="105">
        <f>J154</f>
        <v>3.7516097988074461E-2</v>
      </c>
      <c r="K160" s="139"/>
      <c r="L160" s="104">
        <f>L154</f>
        <v>5.9085566879142721E-3</v>
      </c>
      <c r="M160" s="103"/>
      <c r="N160" s="104">
        <f>N154</f>
        <v>7.5959776359500907E-5</v>
      </c>
      <c r="O160" s="103"/>
      <c r="P160" s="105">
        <f>P154</f>
        <v>3.0383910543800353E-3</v>
      </c>
      <c r="Q160" s="139"/>
      <c r="R160" s="105">
        <f>R154</f>
        <v>1.0333380555016217E-2</v>
      </c>
      <c r="S160" s="64"/>
    </row>
    <row r="161" spans="1:18" ht="15.75" thickBot="1" x14ac:dyDescent="0.3">
      <c r="A161" s="141"/>
      <c r="B161" s="142" t="s">
        <v>605</v>
      </c>
      <c r="C161" s="143"/>
      <c r="D161" s="144"/>
      <c r="E161" s="141"/>
      <c r="F161" s="145">
        <f>SUM(F156:F160)</f>
        <v>2.9555034826583477</v>
      </c>
      <c r="G161" s="145"/>
      <c r="H161" s="146">
        <f t="shared" ref="H161:R161" si="266">SUM(H156:H160)</f>
        <v>3.0922721322374239E-2</v>
      </c>
      <c r="I161" s="145"/>
      <c r="J161" s="147">
        <f t="shared" si="266"/>
        <v>0.96288140580238779</v>
      </c>
      <c r="K161" s="148"/>
      <c r="L161" s="146">
        <f t="shared" si="266"/>
        <v>8.1650776837520894E-2</v>
      </c>
      <c r="M161" s="145"/>
      <c r="N161" s="149">
        <f t="shared" si="266"/>
        <v>1.6463685407192398E-3</v>
      </c>
      <c r="O161" s="145"/>
      <c r="P161" s="150">
        <f t="shared" si="266"/>
        <v>7.8013220585690157E-2</v>
      </c>
      <c r="Q161" s="148"/>
      <c r="R161" s="147">
        <f t="shared" si="266"/>
        <v>0.25168671897193623</v>
      </c>
    </row>
    <row r="162" spans="1:18" ht="15.75" thickBot="1" x14ac:dyDescent="0.3">
      <c r="A162" s="141"/>
      <c r="B162" s="142" t="s">
        <v>611</v>
      </c>
      <c r="C162" s="143"/>
      <c r="D162" s="144"/>
      <c r="E162" s="141"/>
      <c r="F162" s="151">
        <f>F161</f>
        <v>2.9555034826583477</v>
      </c>
      <c r="G162" s="154"/>
      <c r="H162" s="151">
        <f>H161</f>
        <v>3.0922721322374239E-2</v>
      </c>
      <c r="I162" s="154"/>
      <c r="J162" s="153">
        <f>J161</f>
        <v>0.96288140580238779</v>
      </c>
      <c r="K162" s="155"/>
      <c r="L162" s="151">
        <f>L161</f>
        <v>8.1650776837520894E-2</v>
      </c>
      <c r="M162" s="154"/>
      <c r="N162" s="151">
        <f>N161</f>
        <v>1.6463685407192398E-3</v>
      </c>
      <c r="O162" s="154"/>
      <c r="P162" s="153">
        <f>P161</f>
        <v>7.8013220585690157E-2</v>
      </c>
      <c r="Q162" s="155"/>
      <c r="R162" s="153">
        <f>R161</f>
        <v>0.25168671897193623</v>
      </c>
    </row>
  </sheetData>
  <sheetProtection algorithmName="SHA-512" hashValue="8xM8oURFajJPcqUIgcOGzZigDcObbeODzKFdqAWtmx/yIhjkFSQjpPRjn5uA7OYt996dXCtGq8pcurk5c26oGw==" saltValue="rZYnRE/gdoVuzHUemC/7Gg==" spinCount="100000" sheet="1" objects="1" scenarios="1"/>
  <mergeCells count="7">
    <mergeCell ref="O4:P4"/>
    <mergeCell ref="Q4:R4"/>
    <mergeCell ref="E4:F4"/>
    <mergeCell ref="G4:H4"/>
    <mergeCell ref="I4:J4"/>
    <mergeCell ref="K4:L4"/>
    <mergeCell ref="M4:N4"/>
  </mergeCells>
  <printOptions horizontalCentered="1" verticalCentered="1"/>
  <pageMargins left="0.75" right="0.75" top="1" bottom="1" header="0.5" footer="0.5"/>
  <pageSetup scale="50" fitToWidth="2" fitToHeight="3" orientation="landscape" horizontalDpi="4294967292" verticalDpi="4294967292" r:id="rId1"/>
  <headerFooter>
    <oddFooter>&amp;R&amp;"Calibri,Regular"&amp;K000000Page &amp;P of &amp;N</oddFooter>
  </headerFooter>
  <rowBreaks count="5" manualBreakCount="5">
    <brk id="34" max="16383" man="1"/>
    <brk id="64" max="16383" man="1"/>
    <brk id="94" max="16383" man="1"/>
    <brk id="124" max="16383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6"/>
  <sheetViews>
    <sheetView zoomScale="140" zoomScaleNormal="140" workbookViewId="0">
      <selection activeCell="J11" sqref="J11"/>
    </sheetView>
  </sheetViews>
  <sheetFormatPr defaultColWidth="8.875" defaultRowHeight="12.75" x14ac:dyDescent="0.25"/>
  <cols>
    <col min="1" max="1" width="14" style="3" customWidth="1"/>
    <col min="2" max="2" width="25.5" style="3" customWidth="1"/>
    <col min="3" max="3" width="8" style="3" customWidth="1"/>
    <col min="4" max="7" width="10.5" style="3" customWidth="1"/>
    <col min="8" max="10" width="9.375" style="3" customWidth="1"/>
    <col min="11" max="12" width="8.875" style="3"/>
    <col min="13" max="14" width="13.125" style="3" customWidth="1"/>
    <col min="15" max="15" width="11.5" style="3" bestFit="1" customWidth="1"/>
    <col min="16" max="16" width="32.375" style="3" bestFit="1" customWidth="1"/>
    <col min="17" max="17" width="8.875" style="3"/>
    <col min="18" max="18" width="41.5" style="3" customWidth="1"/>
    <col min="19" max="26" width="13.625" style="4" customWidth="1"/>
    <col min="27" max="16384" width="8.875" style="3"/>
  </cols>
  <sheetData>
    <row r="1" spans="1:26" ht="17.100000000000001" customHeight="1" x14ac:dyDescent="0.25">
      <c r="A1" s="2" t="s">
        <v>59</v>
      </c>
    </row>
    <row r="2" spans="1:26" ht="17.100000000000001" customHeight="1" x14ac:dyDescent="0.25">
      <c r="A2" s="2" t="s">
        <v>60</v>
      </c>
    </row>
    <row r="3" spans="1:26" ht="78.95" customHeight="1" x14ac:dyDescent="0.25">
      <c r="A3" s="172" t="s">
        <v>61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26" ht="17.100000000000001" customHeight="1" x14ac:dyDescent="0.25">
      <c r="A4" s="5"/>
      <c r="B4" s="5"/>
      <c r="C4" s="5"/>
      <c r="D4" s="175" t="s">
        <v>62</v>
      </c>
      <c r="E4" s="176"/>
      <c r="F4" s="177" t="s">
        <v>63</v>
      </c>
      <c r="G4" s="178"/>
      <c r="H4" s="178"/>
      <c r="I4" s="179"/>
      <c r="J4" s="6" t="s">
        <v>64</v>
      </c>
      <c r="S4" s="7"/>
      <c r="T4" s="7"/>
      <c r="U4" s="7"/>
      <c r="V4" s="7"/>
      <c r="W4" s="7"/>
      <c r="X4" s="7"/>
      <c r="Y4" s="7"/>
    </row>
    <row r="5" spans="1:26" ht="36.950000000000003" customHeight="1" x14ac:dyDescent="0.25">
      <c r="A5" s="10" t="s">
        <v>71</v>
      </c>
      <c r="B5" s="6" t="s">
        <v>72</v>
      </c>
      <c r="C5" s="5"/>
      <c r="D5" s="8" t="s">
        <v>65</v>
      </c>
      <c r="E5" s="6" t="s">
        <v>66</v>
      </c>
      <c r="F5" s="6" t="s">
        <v>67</v>
      </c>
      <c r="G5" s="6" t="s">
        <v>68</v>
      </c>
      <c r="H5" s="6" t="s">
        <v>69</v>
      </c>
      <c r="I5" s="6" t="s">
        <v>70</v>
      </c>
      <c r="J5" s="6" t="s">
        <v>66</v>
      </c>
      <c r="M5" s="3" t="s">
        <v>573</v>
      </c>
      <c r="N5" s="9" t="s">
        <v>580</v>
      </c>
      <c r="Q5" s="10" t="s">
        <v>71</v>
      </c>
      <c r="R5" s="6" t="s">
        <v>72</v>
      </c>
      <c r="S5" s="60" t="s">
        <v>581</v>
      </c>
      <c r="T5" s="8" t="s">
        <v>65</v>
      </c>
      <c r="U5" s="6" t="s">
        <v>66</v>
      </c>
      <c r="V5" s="6" t="s">
        <v>67</v>
      </c>
      <c r="W5" s="6" t="s">
        <v>68</v>
      </c>
      <c r="X5" s="6" t="s">
        <v>69</v>
      </c>
      <c r="Y5" s="6" t="s">
        <v>70</v>
      </c>
      <c r="Z5" s="6" t="s">
        <v>66</v>
      </c>
    </row>
    <row r="6" spans="1:26" ht="18" customHeight="1" x14ac:dyDescent="0.25">
      <c r="A6" s="11" t="s">
        <v>29</v>
      </c>
      <c r="B6" s="12" t="s">
        <v>9</v>
      </c>
      <c r="C6" s="13"/>
      <c r="D6" s="14">
        <v>0.45</v>
      </c>
      <c r="E6" s="15">
        <v>140</v>
      </c>
      <c r="F6" s="16">
        <v>12</v>
      </c>
      <c r="G6" s="16">
        <v>620</v>
      </c>
      <c r="H6" s="15">
        <v>5.5</v>
      </c>
      <c r="I6" s="16">
        <v>620</v>
      </c>
      <c r="J6" s="16">
        <v>470</v>
      </c>
      <c r="K6" s="17">
        <v>1</v>
      </c>
      <c r="M6" s="3" t="s">
        <v>73</v>
      </c>
      <c r="N6" s="3" t="str">
        <f>VLOOKUP(M6,$A$6:$J$266,2,FALSE)</f>
        <v>Ethylene glycol</v>
      </c>
      <c r="Q6" s="3" t="s">
        <v>17</v>
      </c>
      <c r="R6" s="3" t="str">
        <f>VLOOKUP($Q6,$A$6:$J$266,2,FALSE)</f>
        <v>Benzene</v>
      </c>
      <c r="S6" s="3">
        <f>VLOOKUP($Q6,$A$6:$J$266,3,FALSE)</f>
        <v>0</v>
      </c>
      <c r="T6" s="3">
        <f>VLOOKUP($Q6,$A$6:$J$266,4,FALSE)</f>
        <v>0.13</v>
      </c>
      <c r="U6" s="3">
        <f>VLOOKUP($Q6,$A$6:$J$266,5,FALSE)</f>
        <v>3</v>
      </c>
      <c r="V6" s="3">
        <f>VLOOKUP($Q6,$A$6:$J$266,6,FALSE)</f>
        <v>3.3</v>
      </c>
      <c r="W6" s="3">
        <f>VLOOKUP($Q6,$A$6:$J$266,7,FALSE)</f>
        <v>13</v>
      </c>
      <c r="X6" s="3">
        <f>VLOOKUP($Q6,$A$6:$J$266,8,FALSE)</f>
        <v>1.5</v>
      </c>
      <c r="Y6" s="3">
        <f>VLOOKUP($Q6,$A$6:$J$266,9,FALSE)</f>
        <v>13</v>
      </c>
      <c r="Z6" s="3">
        <f>VLOOKUP($Q6,$A$6:$J$266,10,FALSE)</f>
        <v>29</v>
      </c>
    </row>
    <row r="7" spans="1:26" ht="18" customHeight="1" x14ac:dyDescent="0.25">
      <c r="A7" s="11" t="s">
        <v>74</v>
      </c>
      <c r="B7" s="12" t="s">
        <v>75</v>
      </c>
      <c r="C7" s="13"/>
      <c r="D7" s="18">
        <v>0.05</v>
      </c>
      <c r="E7" s="13"/>
      <c r="F7" s="15">
        <v>1.3</v>
      </c>
      <c r="G7" s="13"/>
      <c r="H7" s="14">
        <v>0.6</v>
      </c>
      <c r="I7" s="13"/>
      <c r="J7" s="13"/>
      <c r="K7" s="17">
        <v>2</v>
      </c>
      <c r="M7" s="3" t="s">
        <v>76</v>
      </c>
      <c r="N7" s="3" t="str">
        <f t="shared" ref="N7:N31" si="0">VLOOKUP(M7,$A$6:$J$266,2,FALSE)</f>
        <v>Propylene glycol monomethyl ether</v>
      </c>
      <c r="Q7" s="3" t="s">
        <v>19</v>
      </c>
      <c r="R7" s="3" t="str">
        <f t="shared" ref="R7:R35" si="1">VLOOKUP($Q7,$A$6:$J$266,2,FALSE)</f>
        <v>1,3-Butadiene</v>
      </c>
      <c r="S7" s="3">
        <f t="shared" ref="S7:S35" si="2">VLOOKUP($Q7,$A$6:$J$266,3,FALSE)</f>
        <v>0</v>
      </c>
      <c r="T7" s="3">
        <f t="shared" ref="T7:T35" si="3">VLOOKUP($Q7,$A$6:$J$266,4,FALSE)</f>
        <v>3.3000000000000002E-2</v>
      </c>
      <c r="U7" s="3">
        <f t="shared" ref="U7:U35" si="4">VLOOKUP($Q7,$A$6:$J$266,5,FALSE)</f>
        <v>2</v>
      </c>
      <c r="V7" s="3">
        <f t="shared" ref="V7:V35" si="5">VLOOKUP($Q7,$A$6:$J$266,6,FALSE)</f>
        <v>0.86</v>
      </c>
      <c r="W7" s="3">
        <f t="shared" ref="W7:W35" si="6">VLOOKUP($Q7,$A$6:$J$266,7,FALSE)</f>
        <v>8.8000000000000007</v>
      </c>
      <c r="X7" s="3">
        <f t="shared" ref="X7:X35" si="7">VLOOKUP($Q7,$A$6:$J$266,8,FALSE)</f>
        <v>0.4</v>
      </c>
      <c r="Y7" s="3">
        <f t="shared" ref="Y7:Y35" si="8">VLOOKUP($Q7,$A$6:$J$266,9,FALSE)</f>
        <v>8.8000000000000007</v>
      </c>
      <c r="Z7" s="3">
        <f t="shared" ref="Z7:Z35" si="9">VLOOKUP($Q7,$A$6:$J$266,10,FALSE)</f>
        <v>660</v>
      </c>
    </row>
    <row r="8" spans="1:26" ht="18" customHeight="1" x14ac:dyDescent="0.25">
      <c r="A8" s="11" t="s">
        <v>77</v>
      </c>
      <c r="B8" s="12" t="s">
        <v>78</v>
      </c>
      <c r="C8" s="13"/>
      <c r="D8" s="13"/>
      <c r="E8" s="19">
        <v>31000</v>
      </c>
      <c r="F8" s="13"/>
      <c r="G8" s="19">
        <v>140000</v>
      </c>
      <c r="H8" s="13"/>
      <c r="I8" s="19">
        <v>140000</v>
      </c>
      <c r="J8" s="19">
        <v>62000</v>
      </c>
      <c r="K8" s="17">
        <v>3</v>
      </c>
      <c r="M8" s="3" t="s">
        <v>5</v>
      </c>
      <c r="N8" s="3" t="str">
        <f t="shared" si="0"/>
        <v>Toluene</v>
      </c>
      <c r="Q8" s="3" t="s">
        <v>21</v>
      </c>
      <c r="R8" s="3" t="str">
        <f t="shared" si="1"/>
        <v>Cadmium and compounds</v>
      </c>
      <c r="S8" s="3" t="str">
        <f t="shared" si="2"/>
        <v>c, l</v>
      </c>
      <c r="T8" s="3">
        <f t="shared" si="3"/>
        <v>5.5999999999999995E-4</v>
      </c>
      <c r="U8" s="3">
        <f t="shared" si="4"/>
        <v>5.0000000000000001E-3</v>
      </c>
      <c r="V8" s="3">
        <f t="shared" si="5"/>
        <v>1.4E-2</v>
      </c>
      <c r="W8" s="3">
        <f t="shared" si="6"/>
        <v>3.6999999999999998E-2</v>
      </c>
      <c r="X8" s="3">
        <f t="shared" si="7"/>
        <v>6.7000000000000002E-3</v>
      </c>
      <c r="Y8" s="3">
        <f t="shared" si="8"/>
        <v>3.6999999999999998E-2</v>
      </c>
      <c r="Z8" s="3">
        <f t="shared" si="9"/>
        <v>0.03</v>
      </c>
    </row>
    <row r="9" spans="1:26" ht="18" customHeight="1" x14ac:dyDescent="0.25">
      <c r="A9" s="20" t="s">
        <v>3</v>
      </c>
      <c r="B9" s="12" t="s">
        <v>2</v>
      </c>
      <c r="C9" s="13"/>
      <c r="D9" s="13"/>
      <c r="E9" s="16">
        <v>60</v>
      </c>
      <c r="F9" s="13"/>
      <c r="G9" s="16">
        <v>260</v>
      </c>
      <c r="H9" s="13"/>
      <c r="I9" s="16">
        <v>260</v>
      </c>
      <c r="J9" s="13"/>
      <c r="K9" s="17">
        <v>4</v>
      </c>
      <c r="M9" s="3" t="s">
        <v>79</v>
      </c>
      <c r="N9" s="3" t="str">
        <f t="shared" si="0"/>
        <v>Phenol</v>
      </c>
      <c r="Q9" s="3" t="s">
        <v>22</v>
      </c>
      <c r="R9" s="3" t="str">
        <f t="shared" si="1"/>
        <v>Formaldehyde</v>
      </c>
      <c r="S9" s="3">
        <f t="shared" si="2"/>
        <v>0</v>
      </c>
      <c r="T9" s="3">
        <f t="shared" si="3"/>
        <v>0.17</v>
      </c>
      <c r="U9" s="3">
        <f t="shared" si="4"/>
        <v>9</v>
      </c>
      <c r="V9" s="3">
        <f t="shared" si="5"/>
        <v>4.3</v>
      </c>
      <c r="W9" s="3">
        <f t="shared" si="6"/>
        <v>40</v>
      </c>
      <c r="X9" s="3">
        <f t="shared" si="7"/>
        <v>2</v>
      </c>
      <c r="Y9" s="3">
        <f t="shared" si="8"/>
        <v>40</v>
      </c>
      <c r="Z9" s="3">
        <f t="shared" si="9"/>
        <v>49</v>
      </c>
    </row>
    <row r="10" spans="1:26" ht="18" customHeight="1" x14ac:dyDescent="0.25">
      <c r="A10" s="11" t="s">
        <v>30</v>
      </c>
      <c r="B10" s="12" t="s">
        <v>10</v>
      </c>
      <c r="C10" s="13"/>
      <c r="D10" s="13"/>
      <c r="E10" s="14">
        <v>0.35</v>
      </c>
      <c r="F10" s="13"/>
      <c r="G10" s="15">
        <v>1.5</v>
      </c>
      <c r="H10" s="13"/>
      <c r="I10" s="15">
        <v>1.5</v>
      </c>
      <c r="J10" s="15">
        <v>6.9</v>
      </c>
      <c r="K10" s="17">
        <v>5</v>
      </c>
      <c r="M10" s="3" t="s">
        <v>80</v>
      </c>
      <c r="N10" s="3" t="str">
        <f t="shared" si="0"/>
        <v>Ethylene glycol monobutyl ether</v>
      </c>
      <c r="Q10" s="3" t="s">
        <v>179</v>
      </c>
      <c r="R10" s="3" t="str">
        <f t="shared" si="1"/>
        <v>Chromium VI, chromate and dichromate particulate</v>
      </c>
      <c r="S10" s="3" t="str">
        <f t="shared" si="2"/>
        <v>c, d</v>
      </c>
      <c r="T10" s="3">
        <f t="shared" si="3"/>
        <v>3.1000000000000001E-5</v>
      </c>
      <c r="U10" s="3">
        <f t="shared" si="4"/>
        <v>8.3000000000000004E-2</v>
      </c>
      <c r="V10" s="3">
        <f t="shared" si="5"/>
        <v>5.1999999999999995E-4</v>
      </c>
      <c r="W10" s="3">
        <f t="shared" si="6"/>
        <v>0.88</v>
      </c>
      <c r="X10" s="3">
        <f t="shared" si="7"/>
        <v>1E-3</v>
      </c>
      <c r="Y10" s="3">
        <f t="shared" si="8"/>
        <v>0.88</v>
      </c>
      <c r="Z10" s="3">
        <f t="shared" si="9"/>
        <v>0.3</v>
      </c>
    </row>
    <row r="11" spans="1:26" ht="18" customHeight="1" x14ac:dyDescent="0.25">
      <c r="A11" s="20" t="s">
        <v>81</v>
      </c>
      <c r="B11" s="12" t="s">
        <v>82</v>
      </c>
      <c r="C11" s="13" t="s">
        <v>83</v>
      </c>
      <c r="D11" s="21">
        <v>5.8999999999999999E-3</v>
      </c>
      <c r="E11" s="15">
        <v>6</v>
      </c>
      <c r="F11" s="14">
        <v>6.2E-2</v>
      </c>
      <c r="G11" s="16">
        <v>26</v>
      </c>
      <c r="H11" s="14">
        <v>0.12</v>
      </c>
      <c r="I11" s="16">
        <v>26</v>
      </c>
      <c r="J11" s="13" t="s">
        <v>84</v>
      </c>
      <c r="K11" s="17">
        <v>6</v>
      </c>
      <c r="M11" s="3" t="s">
        <v>80</v>
      </c>
      <c r="N11" s="3" t="str">
        <f t="shared" si="0"/>
        <v>Ethylene glycol monobutyl ether</v>
      </c>
      <c r="Q11" s="9" t="s">
        <v>24</v>
      </c>
      <c r="R11" s="3" t="str">
        <f t="shared" si="1"/>
        <v>Arsenic and compounds</v>
      </c>
      <c r="S11" s="3" t="str">
        <f t="shared" si="2"/>
        <v>l</v>
      </c>
      <c r="T11" s="3">
        <f t="shared" si="3"/>
        <v>2.3975065931431311E-5</v>
      </c>
      <c r="U11" s="3">
        <f t="shared" si="4"/>
        <v>1.7000000000000001E-4</v>
      </c>
      <c r="V11" s="3">
        <f t="shared" si="5"/>
        <v>1.2999999999999999E-3</v>
      </c>
      <c r="W11" s="3">
        <f t="shared" si="6"/>
        <v>2.3999999999999998E-3</v>
      </c>
      <c r="X11" s="3">
        <f t="shared" si="7"/>
        <v>6.2E-4</v>
      </c>
      <c r="Y11" s="3">
        <f t="shared" si="8"/>
        <v>2.3999999999999998E-3</v>
      </c>
      <c r="Z11" s="3">
        <f t="shared" si="9"/>
        <v>0.2</v>
      </c>
    </row>
    <row r="12" spans="1:26" ht="18" customHeight="1" x14ac:dyDescent="0.25">
      <c r="A12" s="20" t="s">
        <v>85</v>
      </c>
      <c r="B12" s="12" t="s">
        <v>86</v>
      </c>
      <c r="C12" s="13"/>
      <c r="D12" s="13"/>
      <c r="E12" s="15">
        <v>1</v>
      </c>
      <c r="F12" s="13" t="s">
        <v>84</v>
      </c>
      <c r="G12" s="15">
        <v>4.4000000000000004</v>
      </c>
      <c r="H12" s="13" t="s">
        <v>84</v>
      </c>
      <c r="I12" s="15">
        <v>4.4000000000000004</v>
      </c>
      <c r="J12" s="19">
        <v>6000</v>
      </c>
      <c r="K12" s="17">
        <v>7</v>
      </c>
      <c r="M12" s="3" t="s">
        <v>87</v>
      </c>
      <c r="N12" s="3" t="str">
        <f t="shared" si="0"/>
        <v>Diethylene glycol monobutyl ether</v>
      </c>
      <c r="Q12" s="3" t="s">
        <v>26</v>
      </c>
      <c r="R12" s="3" t="str">
        <f t="shared" si="1"/>
        <v>Lead and compounds</v>
      </c>
      <c r="S12" s="3" t="str">
        <f t="shared" si="2"/>
        <v>c, l</v>
      </c>
      <c r="T12" s="3" t="str">
        <f t="shared" si="3"/>
        <v/>
      </c>
      <c r="U12" s="3">
        <f t="shared" si="4"/>
        <v>0.15</v>
      </c>
      <c r="V12" s="3" t="str">
        <f t="shared" si="5"/>
        <v/>
      </c>
      <c r="W12" s="3">
        <f t="shared" si="6"/>
        <v>0.66</v>
      </c>
      <c r="X12" s="3" t="str">
        <f t="shared" si="7"/>
        <v/>
      </c>
      <c r="Y12" s="3">
        <f t="shared" si="8"/>
        <v>0.66</v>
      </c>
      <c r="Z12" s="3">
        <f t="shared" si="9"/>
        <v>0.15</v>
      </c>
    </row>
    <row r="13" spans="1:26" ht="18" customHeight="1" x14ac:dyDescent="0.25">
      <c r="A13" s="11" t="s">
        <v>88</v>
      </c>
      <c r="B13" s="12" t="s">
        <v>89</v>
      </c>
      <c r="C13" s="13"/>
      <c r="D13" s="18">
        <v>1.4999999999999999E-2</v>
      </c>
      <c r="E13" s="15">
        <v>5</v>
      </c>
      <c r="F13" s="14">
        <v>0.38</v>
      </c>
      <c r="G13" s="15">
        <v>22</v>
      </c>
      <c r="H13" s="14">
        <v>0.18</v>
      </c>
      <c r="I13" s="15">
        <v>22</v>
      </c>
      <c r="J13" s="16">
        <v>220</v>
      </c>
      <c r="K13" s="17">
        <v>8</v>
      </c>
      <c r="M13" s="3" t="s">
        <v>90</v>
      </c>
      <c r="N13" s="3" t="str">
        <f t="shared" si="0"/>
        <v>Triethylamine</v>
      </c>
      <c r="Q13" s="38" t="s">
        <v>332</v>
      </c>
      <c r="R13" s="3" t="str">
        <f t="shared" si="1"/>
        <v>Nickel compounds, insoluble</v>
      </c>
      <c r="S13" s="3" t="str">
        <f t="shared" si="2"/>
        <v>f</v>
      </c>
      <c r="T13" s="3">
        <f t="shared" si="3"/>
        <v>3.8E-3</v>
      </c>
      <c r="U13" s="3">
        <f t="shared" si="4"/>
        <v>1.4E-2</v>
      </c>
      <c r="V13" s="3">
        <f t="shared" si="5"/>
        <v>0.1</v>
      </c>
      <c r="W13" s="3">
        <f t="shared" si="6"/>
        <v>6.2E-2</v>
      </c>
      <c r="X13" s="3">
        <f t="shared" si="7"/>
        <v>4.5999999999999999E-2</v>
      </c>
      <c r="Y13" s="3">
        <f t="shared" si="8"/>
        <v>6.2E-2</v>
      </c>
      <c r="Z13" s="3">
        <f t="shared" si="9"/>
        <v>0.2</v>
      </c>
    </row>
    <row r="14" spans="1:26" ht="18" customHeight="1" x14ac:dyDescent="0.25">
      <c r="A14" s="11" t="s">
        <v>91</v>
      </c>
      <c r="B14" s="12" t="s">
        <v>92</v>
      </c>
      <c r="C14" s="13"/>
      <c r="D14" s="22">
        <v>2.0000000000000001E-4</v>
      </c>
      <c r="E14" s="13"/>
      <c r="F14" s="21">
        <v>5.3E-3</v>
      </c>
      <c r="G14" s="13"/>
      <c r="H14" s="21">
        <v>2.3999999999999998E-3</v>
      </c>
      <c r="I14" s="13"/>
      <c r="J14" s="13"/>
      <c r="K14" s="17">
        <v>9</v>
      </c>
      <c r="M14" s="3" t="s">
        <v>45</v>
      </c>
      <c r="N14" s="3" t="str">
        <f t="shared" si="0"/>
        <v>Xylene (mixture), including m-xylene, o-xylene, p-xylene</v>
      </c>
      <c r="Q14" s="3" t="s">
        <v>27</v>
      </c>
      <c r="R14" s="3" t="str">
        <f t="shared" si="1"/>
        <v>Naphthalene</v>
      </c>
      <c r="S14" s="3" t="str">
        <f t="shared" si="2"/>
        <v>c</v>
      </c>
      <c r="T14" s="3">
        <f t="shared" si="3"/>
        <v>2.9000000000000001E-2</v>
      </c>
      <c r="U14" s="3">
        <f t="shared" si="4"/>
        <v>3.7</v>
      </c>
      <c r="V14" s="3">
        <f t="shared" si="5"/>
        <v>0.76</v>
      </c>
      <c r="W14" s="3">
        <f t="shared" si="6"/>
        <v>16</v>
      </c>
      <c r="X14" s="3">
        <f t="shared" si="7"/>
        <v>0.35</v>
      </c>
      <c r="Y14" s="3">
        <f t="shared" si="8"/>
        <v>16</v>
      </c>
      <c r="Z14" s="3">
        <f t="shared" si="9"/>
        <v>200</v>
      </c>
    </row>
    <row r="15" spans="1:26" ht="18" customHeight="1" x14ac:dyDescent="0.25">
      <c r="A15" s="11" t="s">
        <v>93</v>
      </c>
      <c r="B15" s="12" t="s">
        <v>94</v>
      </c>
      <c r="C15" s="13"/>
      <c r="D15" s="14">
        <v>0.17</v>
      </c>
      <c r="E15" s="15">
        <v>1</v>
      </c>
      <c r="F15" s="15">
        <v>4.3</v>
      </c>
      <c r="G15" s="15">
        <v>4.4000000000000004</v>
      </c>
      <c r="H15" s="15">
        <v>2</v>
      </c>
      <c r="I15" s="15">
        <v>4.4000000000000004</v>
      </c>
      <c r="J15" s="13" t="s">
        <v>84</v>
      </c>
      <c r="K15" s="17">
        <v>10</v>
      </c>
      <c r="M15" s="3" t="s">
        <v>95</v>
      </c>
      <c r="N15" s="3" t="e">
        <f t="shared" si="0"/>
        <v>#N/A</v>
      </c>
      <c r="Q15" s="3" t="s">
        <v>28</v>
      </c>
      <c r="R15" s="3" t="str">
        <f t="shared" si="1"/>
        <v>Benzo[a]pyrene</v>
      </c>
      <c r="S15" s="3" t="str">
        <f t="shared" si="2"/>
        <v>c, g</v>
      </c>
      <c r="T15" s="3">
        <f t="shared" si="3"/>
        <v>4.2625745950554133E-5</v>
      </c>
      <c r="U15" s="3">
        <f t="shared" si="4"/>
        <v>2E-3</v>
      </c>
      <c r="V15" s="3">
        <f t="shared" si="5"/>
        <v>1.6000000000000001E-3</v>
      </c>
      <c r="W15" s="3">
        <f t="shared" si="6"/>
        <v>8.8000000000000005E-3</v>
      </c>
      <c r="X15" s="3">
        <f t="shared" si="7"/>
        <v>3.0000000000000001E-3</v>
      </c>
      <c r="Y15" s="3">
        <f t="shared" si="8"/>
        <v>8.8000000000000005E-3</v>
      </c>
      <c r="Z15" s="3">
        <f t="shared" si="9"/>
        <v>2E-3</v>
      </c>
    </row>
    <row r="16" spans="1:26" ht="18" customHeight="1" x14ac:dyDescent="0.25">
      <c r="A16" s="11" t="s">
        <v>96</v>
      </c>
      <c r="B16" s="12" t="s">
        <v>97</v>
      </c>
      <c r="C16" s="13" t="s">
        <v>98</v>
      </c>
      <c r="D16" s="13"/>
      <c r="E16" s="15">
        <v>5</v>
      </c>
      <c r="F16" s="13"/>
      <c r="G16" s="16">
        <v>22</v>
      </c>
      <c r="H16" s="13"/>
      <c r="I16" s="16">
        <v>22</v>
      </c>
      <c r="J16" s="13"/>
      <c r="K16" s="17">
        <v>11</v>
      </c>
      <c r="M16" s="3" t="s">
        <v>22</v>
      </c>
      <c r="N16" s="3" t="str">
        <f t="shared" si="0"/>
        <v>Formaldehyde</v>
      </c>
      <c r="Q16" s="3" t="s">
        <v>29</v>
      </c>
      <c r="R16" s="3" t="str">
        <f t="shared" si="1"/>
        <v>Acetaldehyde</v>
      </c>
      <c r="S16" s="3">
        <f t="shared" si="2"/>
        <v>0</v>
      </c>
      <c r="T16" s="3">
        <f t="shared" si="3"/>
        <v>0.45</v>
      </c>
      <c r="U16" s="3">
        <f t="shared" si="4"/>
        <v>140</v>
      </c>
      <c r="V16" s="3">
        <f t="shared" si="5"/>
        <v>12</v>
      </c>
      <c r="W16" s="3">
        <f t="shared" si="6"/>
        <v>620</v>
      </c>
      <c r="X16" s="3">
        <f t="shared" si="7"/>
        <v>5.5</v>
      </c>
      <c r="Y16" s="3">
        <f t="shared" si="8"/>
        <v>620</v>
      </c>
      <c r="Z16" s="3">
        <f t="shared" si="9"/>
        <v>470</v>
      </c>
    </row>
    <row r="17" spans="1:27" ht="18" customHeight="1" x14ac:dyDescent="0.25">
      <c r="A17" s="11" t="s">
        <v>31</v>
      </c>
      <c r="B17" s="12" t="s">
        <v>46</v>
      </c>
      <c r="C17" s="13"/>
      <c r="D17" s="13"/>
      <c r="E17" s="16">
        <v>500</v>
      </c>
      <c r="F17" s="13"/>
      <c r="G17" s="19">
        <v>2200</v>
      </c>
      <c r="H17" s="13"/>
      <c r="I17" s="19">
        <v>2200</v>
      </c>
      <c r="J17" s="19">
        <v>1200</v>
      </c>
      <c r="K17" s="17">
        <v>12</v>
      </c>
      <c r="M17" s="3" t="s">
        <v>4</v>
      </c>
      <c r="N17" s="3" t="str">
        <f t="shared" si="0"/>
        <v>Methanol</v>
      </c>
      <c r="Q17" s="3" t="s">
        <v>30</v>
      </c>
      <c r="R17" s="3" t="str">
        <f t="shared" si="1"/>
        <v>Acrolein</v>
      </c>
      <c r="S17" s="3">
        <f t="shared" si="2"/>
        <v>0</v>
      </c>
      <c r="T17" s="3">
        <f t="shared" si="3"/>
        <v>0</v>
      </c>
      <c r="U17" s="3">
        <f t="shared" si="4"/>
        <v>0.35</v>
      </c>
      <c r="V17" s="3">
        <f t="shared" si="5"/>
        <v>0</v>
      </c>
      <c r="W17" s="3">
        <f t="shared" si="6"/>
        <v>1.5</v>
      </c>
      <c r="X17" s="3">
        <f t="shared" si="7"/>
        <v>0</v>
      </c>
      <c r="Y17" s="3">
        <f t="shared" si="8"/>
        <v>1.5</v>
      </c>
      <c r="Z17" s="3">
        <f t="shared" si="9"/>
        <v>6.9</v>
      </c>
    </row>
    <row r="18" spans="1:27" ht="18" customHeight="1" x14ac:dyDescent="0.25">
      <c r="A18" s="11" t="s">
        <v>99</v>
      </c>
      <c r="B18" s="12" t="s">
        <v>100</v>
      </c>
      <c r="C18" s="13"/>
      <c r="D18" s="14">
        <v>0.63</v>
      </c>
      <c r="E18" s="15">
        <v>1</v>
      </c>
      <c r="F18" s="16">
        <v>16</v>
      </c>
      <c r="G18" s="15">
        <v>4.4000000000000004</v>
      </c>
      <c r="H18" s="15">
        <v>7.5</v>
      </c>
      <c r="I18" s="15">
        <v>4.4000000000000004</v>
      </c>
      <c r="J18" s="13" t="s">
        <v>84</v>
      </c>
      <c r="K18" s="17">
        <v>13</v>
      </c>
      <c r="M18" s="3" t="s">
        <v>101</v>
      </c>
      <c r="N18" s="3" t="str">
        <f t="shared" si="0"/>
        <v>Isopropyl alcohol</v>
      </c>
      <c r="Q18" s="3" t="s">
        <v>31</v>
      </c>
      <c r="R18" s="3" t="str">
        <f t="shared" si="1"/>
        <v>Ammonia</v>
      </c>
      <c r="S18" s="3">
        <f t="shared" si="2"/>
        <v>0</v>
      </c>
      <c r="T18" s="3">
        <f t="shared" si="3"/>
        <v>0</v>
      </c>
      <c r="U18" s="3">
        <f t="shared" si="4"/>
        <v>500</v>
      </c>
      <c r="V18" s="3">
        <f t="shared" si="5"/>
        <v>0</v>
      </c>
      <c r="W18" s="3">
        <f t="shared" si="6"/>
        <v>2200</v>
      </c>
      <c r="X18" s="3">
        <f t="shared" si="7"/>
        <v>0</v>
      </c>
      <c r="Y18" s="3">
        <f t="shared" si="8"/>
        <v>2200</v>
      </c>
      <c r="Z18" s="3">
        <f t="shared" si="9"/>
        <v>1200</v>
      </c>
    </row>
    <row r="19" spans="1:27" ht="18" customHeight="1" x14ac:dyDescent="0.25">
      <c r="A19" s="23" t="s">
        <v>102</v>
      </c>
      <c r="B19" s="24" t="s">
        <v>103</v>
      </c>
      <c r="C19" s="25"/>
      <c r="D19" s="25"/>
      <c r="E19" s="26">
        <v>0.3</v>
      </c>
      <c r="F19" s="25" t="s">
        <v>84</v>
      </c>
      <c r="G19" s="26">
        <v>1.3</v>
      </c>
      <c r="H19" s="25" t="s">
        <v>84</v>
      </c>
      <c r="I19" s="26">
        <v>1.3</v>
      </c>
      <c r="J19" s="25" t="s">
        <v>84</v>
      </c>
      <c r="K19" s="17">
        <v>14</v>
      </c>
      <c r="M19" s="3" t="s">
        <v>77</v>
      </c>
      <c r="N19" s="3" t="str">
        <f t="shared" si="0"/>
        <v>Acetone</v>
      </c>
      <c r="Q19" s="3" t="s">
        <v>33</v>
      </c>
      <c r="R19" s="3" t="str">
        <f t="shared" si="1"/>
        <v>Copper and compounds</v>
      </c>
      <c r="S19" s="3" t="str">
        <f t="shared" si="2"/>
        <v>l</v>
      </c>
      <c r="T19" s="3" t="str">
        <f t="shared" si="3"/>
        <v/>
      </c>
      <c r="U19" s="3" t="str">
        <f t="shared" si="4"/>
        <v/>
      </c>
      <c r="V19" s="3" t="str">
        <f t="shared" si="5"/>
        <v/>
      </c>
      <c r="W19" s="3" t="str">
        <f t="shared" si="6"/>
        <v/>
      </c>
      <c r="X19" s="3" t="str">
        <f t="shared" si="7"/>
        <v/>
      </c>
      <c r="Y19" s="3" t="str">
        <f t="shared" si="8"/>
        <v/>
      </c>
      <c r="Z19" s="3">
        <f t="shared" si="9"/>
        <v>100</v>
      </c>
    </row>
    <row r="20" spans="1:27" ht="18" customHeight="1" x14ac:dyDescent="0.25">
      <c r="A20" s="11" t="s">
        <v>104</v>
      </c>
      <c r="B20" s="12" t="s">
        <v>105</v>
      </c>
      <c r="C20" s="13"/>
      <c r="D20" s="14">
        <v>0.14000000000000001</v>
      </c>
      <c r="E20" s="13" t="s">
        <v>84</v>
      </c>
      <c r="F20" s="15">
        <v>3.7</v>
      </c>
      <c r="G20" s="13" t="s">
        <v>84</v>
      </c>
      <c r="H20" s="15">
        <v>1.7</v>
      </c>
      <c r="I20" s="13" t="s">
        <v>84</v>
      </c>
      <c r="J20" s="13" t="s">
        <v>84</v>
      </c>
      <c r="K20" s="17">
        <v>15</v>
      </c>
      <c r="M20" s="3" t="s">
        <v>106</v>
      </c>
      <c r="N20" s="3" t="e">
        <f t="shared" si="0"/>
        <v>#N/A</v>
      </c>
      <c r="Q20" s="3" t="s">
        <v>34</v>
      </c>
      <c r="R20" s="3" t="str">
        <f t="shared" si="1"/>
        <v>Ethyl benzene</v>
      </c>
      <c r="S20" s="3">
        <f t="shared" si="2"/>
        <v>0</v>
      </c>
      <c r="T20" s="3">
        <f t="shared" si="3"/>
        <v>0.4</v>
      </c>
      <c r="U20" s="3">
        <f t="shared" si="4"/>
        <v>260</v>
      </c>
      <c r="V20" s="3">
        <f t="shared" si="5"/>
        <v>10</v>
      </c>
      <c r="W20" s="3">
        <f t="shared" si="6"/>
        <v>1100</v>
      </c>
      <c r="X20" s="3">
        <f t="shared" si="7"/>
        <v>4.8</v>
      </c>
      <c r="Y20" s="3">
        <f t="shared" si="8"/>
        <v>1100</v>
      </c>
      <c r="Z20" s="3">
        <f t="shared" si="9"/>
        <v>22000</v>
      </c>
    </row>
    <row r="21" spans="1:27" ht="18" customHeight="1" x14ac:dyDescent="0.25">
      <c r="A21" s="11" t="s">
        <v>24</v>
      </c>
      <c r="B21" s="12" t="s">
        <v>23</v>
      </c>
      <c r="C21" s="11" t="s">
        <v>98</v>
      </c>
      <c r="D21" s="27">
        <v>2.3975065931431311E-5</v>
      </c>
      <c r="E21" s="22">
        <v>1.7000000000000001E-4</v>
      </c>
      <c r="F21" s="21">
        <v>1.2999999999999999E-3</v>
      </c>
      <c r="G21" s="21">
        <v>2.3999999999999998E-3</v>
      </c>
      <c r="H21" s="22">
        <v>6.2E-4</v>
      </c>
      <c r="I21" s="21">
        <v>2.3999999999999998E-3</v>
      </c>
      <c r="J21" s="14">
        <v>0.2</v>
      </c>
      <c r="K21" s="17">
        <v>16</v>
      </c>
      <c r="M21" s="3" t="s">
        <v>107</v>
      </c>
      <c r="N21" s="3" t="str">
        <f t="shared" si="0"/>
        <v>Phosphoric acid</v>
      </c>
      <c r="Q21" s="3" t="s">
        <v>35</v>
      </c>
      <c r="R21" s="3" t="str">
        <f t="shared" si="1"/>
        <v>Hexane</v>
      </c>
      <c r="S21" s="3">
        <f t="shared" si="2"/>
        <v>0</v>
      </c>
      <c r="T21" s="3" t="str">
        <f t="shared" si="3"/>
        <v/>
      </c>
      <c r="U21" s="3">
        <f t="shared" si="4"/>
        <v>700</v>
      </c>
      <c r="V21" s="3" t="str">
        <f t="shared" si="5"/>
        <v/>
      </c>
      <c r="W21" s="3">
        <f t="shared" si="6"/>
        <v>3100</v>
      </c>
      <c r="X21" s="3" t="str">
        <f t="shared" si="7"/>
        <v/>
      </c>
      <c r="Y21" s="3">
        <f t="shared" si="8"/>
        <v>3100</v>
      </c>
      <c r="Z21" s="3" t="str">
        <f t="shared" si="9"/>
        <v/>
      </c>
    </row>
    <row r="22" spans="1:27" ht="18" customHeight="1" x14ac:dyDescent="0.25">
      <c r="A22" s="11" t="s">
        <v>108</v>
      </c>
      <c r="B22" s="12" t="s">
        <v>109</v>
      </c>
      <c r="C22" s="13"/>
      <c r="D22" s="13"/>
      <c r="E22" s="18">
        <v>1.4999999999999999E-2</v>
      </c>
      <c r="F22" s="13" t="s">
        <v>84</v>
      </c>
      <c r="G22" s="18">
        <v>6.6000000000000003E-2</v>
      </c>
      <c r="H22" s="13" t="s">
        <v>84</v>
      </c>
      <c r="I22" s="18">
        <v>6.6000000000000003E-2</v>
      </c>
      <c r="J22" s="14">
        <v>0.2</v>
      </c>
      <c r="K22" s="17">
        <v>17</v>
      </c>
      <c r="M22" s="3" t="s">
        <v>110</v>
      </c>
      <c r="N22" s="3" t="str">
        <f t="shared" si="0"/>
        <v>sec-Butyl alcohol</v>
      </c>
      <c r="Q22" s="9" t="s">
        <v>37</v>
      </c>
      <c r="R22" s="3" t="str">
        <f t="shared" si="1"/>
        <v>Hydrochloric acid</v>
      </c>
      <c r="S22" s="3">
        <f t="shared" si="2"/>
        <v>0</v>
      </c>
      <c r="T22" s="3" t="str">
        <f t="shared" si="3"/>
        <v/>
      </c>
      <c r="U22" s="3">
        <f t="shared" si="4"/>
        <v>20</v>
      </c>
      <c r="V22" s="3" t="str">
        <f t="shared" si="5"/>
        <v/>
      </c>
      <c r="W22" s="3">
        <f t="shared" si="6"/>
        <v>88</v>
      </c>
      <c r="X22" s="3" t="str">
        <f t="shared" si="7"/>
        <v/>
      </c>
      <c r="Y22" s="3">
        <f t="shared" si="8"/>
        <v>88</v>
      </c>
      <c r="Z22" s="3">
        <f t="shared" si="9"/>
        <v>2100</v>
      </c>
    </row>
    <row r="23" spans="1:27" ht="18" customHeight="1" x14ac:dyDescent="0.25">
      <c r="A23" s="11" t="s">
        <v>111</v>
      </c>
      <c r="B23" s="28" t="s">
        <v>112</v>
      </c>
      <c r="C23" s="11" t="s">
        <v>113</v>
      </c>
      <c r="D23" s="29">
        <v>4.3478260869565214E-6</v>
      </c>
      <c r="E23" s="13" t="s">
        <v>84</v>
      </c>
      <c r="F23" s="22">
        <v>1.1E-4</v>
      </c>
      <c r="G23" s="13" t="s">
        <v>84</v>
      </c>
      <c r="H23" s="11">
        <v>5.2173913043478256E-5</v>
      </c>
      <c r="I23" s="13" t="s">
        <v>84</v>
      </c>
      <c r="J23" s="13" t="s">
        <v>84</v>
      </c>
      <c r="K23" s="17">
        <v>18</v>
      </c>
      <c r="M23" s="3" t="s">
        <v>114</v>
      </c>
      <c r="N23" s="3" t="e">
        <f t="shared" si="0"/>
        <v>#N/A</v>
      </c>
      <c r="Q23" s="3" t="s">
        <v>39</v>
      </c>
      <c r="R23" s="3" t="str">
        <f t="shared" si="1"/>
        <v>Manganese and compounds</v>
      </c>
      <c r="S23" s="3" t="str">
        <f t="shared" si="2"/>
        <v>l</v>
      </c>
      <c r="T23" s="3" t="str">
        <f t="shared" si="3"/>
        <v/>
      </c>
      <c r="U23" s="3">
        <f t="shared" si="4"/>
        <v>0.09</v>
      </c>
      <c r="V23" s="3" t="str">
        <f t="shared" si="5"/>
        <v/>
      </c>
      <c r="W23" s="3">
        <f t="shared" si="6"/>
        <v>0.4</v>
      </c>
      <c r="X23" s="3" t="str">
        <f t="shared" si="7"/>
        <v/>
      </c>
      <c r="Y23" s="3">
        <f t="shared" si="8"/>
        <v>0.4</v>
      </c>
      <c r="Z23" s="3">
        <f t="shared" si="9"/>
        <v>0.3</v>
      </c>
    </row>
    <row r="24" spans="1:27" ht="18" customHeight="1" x14ac:dyDescent="0.25">
      <c r="A24" s="11" t="s">
        <v>115</v>
      </c>
      <c r="B24" s="12" t="s">
        <v>116</v>
      </c>
      <c r="C24" s="13"/>
      <c r="D24" s="18">
        <v>3.2000000000000001E-2</v>
      </c>
      <c r="E24" s="13" t="s">
        <v>84</v>
      </c>
      <c r="F24" s="14">
        <v>0.84</v>
      </c>
      <c r="G24" s="13" t="s">
        <v>84</v>
      </c>
      <c r="H24" s="14">
        <v>0.39</v>
      </c>
      <c r="I24" s="13" t="s">
        <v>84</v>
      </c>
      <c r="J24" s="13" t="s">
        <v>84</v>
      </c>
      <c r="K24" s="17">
        <v>19</v>
      </c>
      <c r="N24" s="3" t="e">
        <f t="shared" si="0"/>
        <v>#N/A</v>
      </c>
      <c r="Q24" s="3" t="s">
        <v>41</v>
      </c>
      <c r="R24" s="3" t="str">
        <f t="shared" si="1"/>
        <v>Mercury and compounds</v>
      </c>
      <c r="S24" s="3" t="str">
        <f t="shared" si="2"/>
        <v>c, l</v>
      </c>
      <c r="T24" s="3" t="str">
        <f t="shared" si="3"/>
        <v/>
      </c>
      <c r="U24" s="3">
        <f t="shared" si="4"/>
        <v>7.6999999999999999E-2</v>
      </c>
      <c r="V24" s="3" t="str">
        <f t="shared" si="5"/>
        <v/>
      </c>
      <c r="W24" s="3">
        <f t="shared" si="6"/>
        <v>0.63</v>
      </c>
      <c r="X24" s="3" t="str">
        <f t="shared" si="7"/>
        <v/>
      </c>
      <c r="Y24" s="3">
        <f t="shared" si="8"/>
        <v>0.63</v>
      </c>
      <c r="Z24" s="3">
        <f t="shared" si="9"/>
        <v>0.6</v>
      </c>
    </row>
    <row r="25" spans="1:27" ht="18" customHeight="1" x14ac:dyDescent="0.25">
      <c r="A25" s="11" t="s">
        <v>17</v>
      </c>
      <c r="B25" s="12" t="s">
        <v>8</v>
      </c>
      <c r="C25" s="13"/>
      <c r="D25" s="14">
        <v>0.13</v>
      </c>
      <c r="E25" s="16">
        <v>3</v>
      </c>
      <c r="F25" s="15">
        <v>3.3</v>
      </c>
      <c r="G25" s="16">
        <v>13</v>
      </c>
      <c r="H25" s="15">
        <v>1.5</v>
      </c>
      <c r="I25" s="16">
        <v>13</v>
      </c>
      <c r="J25" s="16">
        <v>29</v>
      </c>
      <c r="K25" s="17">
        <v>20</v>
      </c>
      <c r="N25" s="3" t="e">
        <f t="shared" si="0"/>
        <v>#N/A</v>
      </c>
      <c r="Q25" s="9" t="s">
        <v>43</v>
      </c>
      <c r="R25" s="3" t="str">
        <f t="shared" si="1"/>
        <v>Selenium and compounds</v>
      </c>
      <c r="S25" s="3" t="str">
        <f t="shared" si="2"/>
        <v>l</v>
      </c>
      <c r="T25" s="3" t="str">
        <f t="shared" si="3"/>
        <v/>
      </c>
      <c r="U25" s="3" t="str">
        <f t="shared" si="4"/>
        <v/>
      </c>
      <c r="V25" s="3" t="str">
        <f t="shared" si="5"/>
        <v/>
      </c>
      <c r="W25" s="3" t="str">
        <f t="shared" si="6"/>
        <v/>
      </c>
      <c r="X25" s="3" t="str">
        <f t="shared" si="7"/>
        <v/>
      </c>
      <c r="Y25" s="3" t="str">
        <f t="shared" si="8"/>
        <v/>
      </c>
      <c r="Z25" s="3">
        <f t="shared" si="9"/>
        <v>2</v>
      </c>
    </row>
    <row r="26" spans="1:27" ht="18" customHeight="1" x14ac:dyDescent="0.25">
      <c r="A26" s="11" t="s">
        <v>117</v>
      </c>
      <c r="B26" s="12" t="s">
        <v>118</v>
      </c>
      <c r="C26" s="13" t="s">
        <v>83</v>
      </c>
      <c r="D26" s="30">
        <v>4.2016806722689068E-6</v>
      </c>
      <c r="E26" s="13" t="s">
        <v>84</v>
      </c>
      <c r="F26" s="30">
        <v>4.3999999999999999E-5</v>
      </c>
      <c r="G26" s="13" t="s">
        <v>84</v>
      </c>
      <c r="H26" s="29">
        <v>8.6000000000000003E-5</v>
      </c>
      <c r="I26" s="13" t="s">
        <v>84</v>
      </c>
      <c r="J26" s="13" t="s">
        <v>84</v>
      </c>
      <c r="K26" s="17">
        <v>21</v>
      </c>
      <c r="N26" s="3" t="e">
        <f t="shared" si="0"/>
        <v>#N/A</v>
      </c>
      <c r="Q26" s="3" t="s">
        <v>5</v>
      </c>
      <c r="R26" s="3" t="str">
        <f t="shared" si="1"/>
        <v>Toluene</v>
      </c>
      <c r="S26" s="3">
        <f t="shared" si="2"/>
        <v>0</v>
      </c>
      <c r="T26" s="3" t="str">
        <f t="shared" si="3"/>
        <v/>
      </c>
      <c r="U26" s="3">
        <f t="shared" si="4"/>
        <v>5000</v>
      </c>
      <c r="V26" s="3" t="str">
        <f t="shared" si="5"/>
        <v/>
      </c>
      <c r="W26" s="3">
        <f t="shared" si="6"/>
        <v>22000</v>
      </c>
      <c r="X26" s="3" t="str">
        <f t="shared" si="7"/>
        <v/>
      </c>
      <c r="Y26" s="3">
        <f t="shared" si="8"/>
        <v>22000</v>
      </c>
      <c r="Z26" s="3">
        <f t="shared" si="9"/>
        <v>7500</v>
      </c>
    </row>
    <row r="27" spans="1:27" ht="18" customHeight="1" x14ac:dyDescent="0.25">
      <c r="A27" s="11" t="s">
        <v>119</v>
      </c>
      <c r="B27" s="12" t="s">
        <v>120</v>
      </c>
      <c r="C27" s="13"/>
      <c r="D27" s="18">
        <v>0.02</v>
      </c>
      <c r="E27" s="15">
        <v>1</v>
      </c>
      <c r="F27" s="14">
        <v>0.53</v>
      </c>
      <c r="G27" s="15">
        <v>4.4000000000000004</v>
      </c>
      <c r="H27" s="14">
        <v>0.24</v>
      </c>
      <c r="I27" s="15">
        <v>4.4000000000000004</v>
      </c>
      <c r="J27" s="16">
        <v>240</v>
      </c>
      <c r="K27" s="17">
        <v>22</v>
      </c>
      <c r="N27" s="3" t="e">
        <f t="shared" si="0"/>
        <v>#N/A</v>
      </c>
      <c r="Q27" s="3" t="s">
        <v>45</v>
      </c>
      <c r="R27" s="3" t="str">
        <f t="shared" si="1"/>
        <v>Xylene (mixture), including m-xylene, o-xylene, p-xylene</v>
      </c>
      <c r="S27" s="3">
        <f t="shared" si="2"/>
        <v>0</v>
      </c>
      <c r="T27" s="3" t="str">
        <f t="shared" si="3"/>
        <v/>
      </c>
      <c r="U27" s="3">
        <f t="shared" si="4"/>
        <v>220</v>
      </c>
      <c r="V27" s="3" t="str">
        <f t="shared" si="5"/>
        <v/>
      </c>
      <c r="W27" s="3">
        <f t="shared" si="6"/>
        <v>970</v>
      </c>
      <c r="X27" s="3" t="str">
        <f t="shared" si="7"/>
        <v/>
      </c>
      <c r="Y27" s="3">
        <f t="shared" si="8"/>
        <v>970</v>
      </c>
      <c r="Z27" s="3">
        <f t="shared" si="9"/>
        <v>8700</v>
      </c>
    </row>
    <row r="28" spans="1:27" ht="18" customHeight="1" x14ac:dyDescent="0.25">
      <c r="A28" s="11" t="s">
        <v>121</v>
      </c>
      <c r="B28" s="12" t="s">
        <v>122</v>
      </c>
      <c r="C28" s="13" t="s">
        <v>98</v>
      </c>
      <c r="D28" s="22">
        <v>4.2000000000000002E-4</v>
      </c>
      <c r="E28" s="18">
        <v>7.0000000000000001E-3</v>
      </c>
      <c r="F28" s="18">
        <v>1.0999999999999999E-2</v>
      </c>
      <c r="G28" s="18">
        <v>3.1E-2</v>
      </c>
      <c r="H28" s="21">
        <v>5.0000000000000001E-3</v>
      </c>
      <c r="I28" s="18">
        <v>3.1E-2</v>
      </c>
      <c r="J28" s="18">
        <v>0.02</v>
      </c>
      <c r="K28" s="17">
        <v>23</v>
      </c>
      <c r="N28" s="3" t="e">
        <f t="shared" si="0"/>
        <v>#N/A</v>
      </c>
      <c r="Q28" s="61" t="s">
        <v>224</v>
      </c>
      <c r="R28" s="3" t="str">
        <f t="shared" si="1"/>
        <v>Diesel Particulate Matter</v>
      </c>
      <c r="S28" s="3">
        <f t="shared" si="2"/>
        <v>0</v>
      </c>
      <c r="T28" s="3">
        <f t="shared" si="3"/>
        <v>0.1</v>
      </c>
      <c r="U28" s="3">
        <f t="shared" si="4"/>
        <v>5</v>
      </c>
      <c r="V28" s="3">
        <f t="shared" si="5"/>
        <v>2.6</v>
      </c>
      <c r="W28" s="3">
        <f t="shared" si="6"/>
        <v>22</v>
      </c>
      <c r="X28" s="3">
        <f t="shared" si="7"/>
        <v>1.2</v>
      </c>
      <c r="Y28" s="3">
        <f t="shared" si="8"/>
        <v>22</v>
      </c>
      <c r="Z28" s="3" t="str">
        <f t="shared" si="9"/>
        <v/>
      </c>
    </row>
    <row r="29" spans="1:27" ht="18" customHeight="1" x14ac:dyDescent="0.25">
      <c r="A29" s="11" t="s">
        <v>123</v>
      </c>
      <c r="B29" s="12" t="s">
        <v>124</v>
      </c>
      <c r="C29" s="13"/>
      <c r="D29" s="21">
        <v>1.4E-3</v>
      </c>
      <c r="E29" s="13" t="s">
        <v>84</v>
      </c>
      <c r="F29" s="18">
        <v>3.6999999999999998E-2</v>
      </c>
      <c r="G29" s="13" t="s">
        <v>84</v>
      </c>
      <c r="H29" s="18">
        <v>1.7000000000000001E-2</v>
      </c>
      <c r="I29" s="13" t="s">
        <v>84</v>
      </c>
      <c r="J29" s="16">
        <v>120</v>
      </c>
      <c r="K29" s="17">
        <v>24</v>
      </c>
      <c r="N29" s="3" t="e">
        <f t="shared" si="0"/>
        <v>#N/A</v>
      </c>
      <c r="Q29" s="3" t="s">
        <v>575</v>
      </c>
      <c r="R29" s="3" t="s">
        <v>582</v>
      </c>
      <c r="S29" s="3" t="e">
        <f t="shared" si="2"/>
        <v>#N/A</v>
      </c>
      <c r="T29" s="3" t="e">
        <f t="shared" si="3"/>
        <v>#N/A</v>
      </c>
      <c r="U29" s="3" t="e">
        <f t="shared" si="4"/>
        <v>#N/A</v>
      </c>
      <c r="V29" s="3" t="e">
        <f t="shared" si="5"/>
        <v>#N/A</v>
      </c>
      <c r="W29" s="3" t="e">
        <f t="shared" si="6"/>
        <v>#N/A</v>
      </c>
      <c r="X29" s="3" t="e">
        <f t="shared" si="7"/>
        <v>#N/A</v>
      </c>
      <c r="Y29" s="3" t="e">
        <f t="shared" si="8"/>
        <v>#N/A</v>
      </c>
      <c r="Z29" s="3" t="e">
        <f t="shared" si="9"/>
        <v>#N/A</v>
      </c>
      <c r="AA29" s="3" t="s">
        <v>583</v>
      </c>
    </row>
    <row r="30" spans="1:27" ht="18" customHeight="1" x14ac:dyDescent="0.25">
      <c r="A30" s="11" t="s">
        <v>125</v>
      </c>
      <c r="B30" s="31" t="s">
        <v>126</v>
      </c>
      <c r="C30" s="13"/>
      <c r="D30" s="27">
        <v>7.6923076923076926E-5</v>
      </c>
      <c r="E30" s="13" t="s">
        <v>84</v>
      </c>
      <c r="F30" s="22">
        <v>2E-3</v>
      </c>
      <c r="G30" s="13" t="s">
        <v>84</v>
      </c>
      <c r="H30" s="22">
        <v>9.2000000000000003E-4</v>
      </c>
      <c r="I30" s="13" t="s">
        <v>84</v>
      </c>
      <c r="J30" s="15">
        <v>1.4</v>
      </c>
      <c r="K30" s="17">
        <v>25</v>
      </c>
      <c r="N30" s="3" t="e">
        <f t="shared" si="0"/>
        <v>#N/A</v>
      </c>
      <c r="Q30" s="3" t="s">
        <v>121</v>
      </c>
      <c r="R30" s="3" t="str">
        <f t="shared" si="1"/>
        <v>Beryllium and compounds</v>
      </c>
      <c r="S30" s="3" t="str">
        <f t="shared" si="2"/>
        <v>l</v>
      </c>
      <c r="T30" s="3">
        <f t="shared" si="3"/>
        <v>4.2000000000000002E-4</v>
      </c>
      <c r="U30" s="3">
        <f t="shared" si="4"/>
        <v>7.0000000000000001E-3</v>
      </c>
      <c r="V30" s="3">
        <f t="shared" si="5"/>
        <v>1.0999999999999999E-2</v>
      </c>
      <c r="W30" s="3">
        <f t="shared" si="6"/>
        <v>3.1E-2</v>
      </c>
      <c r="X30" s="3">
        <f t="shared" si="7"/>
        <v>5.0000000000000001E-3</v>
      </c>
      <c r="Y30" s="3">
        <f t="shared" si="8"/>
        <v>3.1E-2</v>
      </c>
      <c r="Z30" s="3">
        <f t="shared" si="9"/>
        <v>0.02</v>
      </c>
    </row>
    <row r="31" spans="1:27" ht="18" customHeight="1" x14ac:dyDescent="0.25">
      <c r="A31" s="11" t="s">
        <v>127</v>
      </c>
      <c r="B31" s="31" t="s">
        <v>128</v>
      </c>
      <c r="C31" s="11" t="s">
        <v>129</v>
      </c>
      <c r="D31" s="18">
        <v>0.08</v>
      </c>
      <c r="E31" s="13" t="s">
        <v>84</v>
      </c>
      <c r="F31" s="16">
        <v>11</v>
      </c>
      <c r="G31" s="13" t="s">
        <v>84</v>
      </c>
      <c r="H31" s="15">
        <v>5</v>
      </c>
      <c r="I31" s="13" t="s">
        <v>84</v>
      </c>
      <c r="J31" s="13" t="s">
        <v>84</v>
      </c>
      <c r="K31" s="17">
        <v>26</v>
      </c>
      <c r="N31" s="3" t="e">
        <f t="shared" si="0"/>
        <v>#N/A</v>
      </c>
      <c r="Q31" s="3" t="s">
        <v>182</v>
      </c>
      <c r="R31" s="3" t="str">
        <f t="shared" si="1"/>
        <v>Cobalt and compounds</v>
      </c>
      <c r="S31" s="3" t="str">
        <f t="shared" si="2"/>
        <v>l</v>
      </c>
      <c r="T31" s="3" t="str">
        <f t="shared" si="3"/>
        <v/>
      </c>
      <c r="U31" s="3">
        <f t="shared" si="4"/>
        <v>0.1</v>
      </c>
      <c r="V31" s="3" t="str">
        <f t="shared" si="5"/>
        <v/>
      </c>
      <c r="W31" s="3">
        <f t="shared" si="6"/>
        <v>0.44</v>
      </c>
      <c r="X31" s="3" t="str">
        <f t="shared" si="7"/>
        <v/>
      </c>
      <c r="Y31" s="3">
        <f t="shared" si="8"/>
        <v>0.44</v>
      </c>
      <c r="Z31" s="3" t="str">
        <f t="shared" si="9"/>
        <v/>
      </c>
    </row>
    <row r="32" spans="1:27" ht="18" customHeight="1" x14ac:dyDescent="0.25">
      <c r="A32" s="11" t="s">
        <v>130</v>
      </c>
      <c r="B32" s="12" t="s">
        <v>131</v>
      </c>
      <c r="C32" s="13"/>
      <c r="D32" s="14">
        <v>0.91</v>
      </c>
      <c r="E32" s="13" t="s">
        <v>84</v>
      </c>
      <c r="F32" s="16">
        <v>24</v>
      </c>
      <c r="G32" s="13" t="s">
        <v>84</v>
      </c>
      <c r="H32" s="16">
        <v>11</v>
      </c>
      <c r="I32" s="13" t="s">
        <v>84</v>
      </c>
      <c r="J32" s="13" t="s">
        <v>84</v>
      </c>
      <c r="K32" s="17">
        <v>27</v>
      </c>
      <c r="Q32" s="3" t="s">
        <v>577</v>
      </c>
      <c r="R32" s="3" t="s">
        <v>576</v>
      </c>
      <c r="S32" s="3" t="e">
        <f t="shared" si="2"/>
        <v>#N/A</v>
      </c>
      <c r="T32" s="3" t="e">
        <f t="shared" si="3"/>
        <v>#N/A</v>
      </c>
      <c r="U32" s="3" t="e">
        <f t="shared" si="4"/>
        <v>#N/A</v>
      </c>
      <c r="V32" s="3" t="e">
        <f t="shared" si="5"/>
        <v>#N/A</v>
      </c>
      <c r="W32" s="3" t="e">
        <f t="shared" si="6"/>
        <v>#N/A</v>
      </c>
      <c r="X32" s="3" t="e">
        <f t="shared" si="7"/>
        <v>#N/A</v>
      </c>
      <c r="Y32" s="3" t="e">
        <f t="shared" si="8"/>
        <v>#N/A</v>
      </c>
      <c r="Z32" s="3" t="e">
        <f t="shared" si="9"/>
        <v>#N/A</v>
      </c>
      <c r="AA32" s="3" t="s">
        <v>583</v>
      </c>
    </row>
    <row r="33" spans="1:27" ht="18" customHeight="1" x14ac:dyDescent="0.25">
      <c r="A33" s="11" t="s">
        <v>132</v>
      </c>
      <c r="B33" s="12" t="s">
        <v>133</v>
      </c>
      <c r="C33" s="13"/>
      <c r="D33" s="13"/>
      <c r="E33" s="15">
        <v>5</v>
      </c>
      <c r="F33" s="13" t="s">
        <v>84</v>
      </c>
      <c r="G33" s="16">
        <v>22</v>
      </c>
      <c r="H33" s="13" t="s">
        <v>84</v>
      </c>
      <c r="I33" s="16">
        <v>22</v>
      </c>
      <c r="J33" s="32">
        <v>3900</v>
      </c>
      <c r="K33" s="17">
        <v>28</v>
      </c>
      <c r="Q33" s="3" t="s">
        <v>548</v>
      </c>
      <c r="R33" s="3" t="str">
        <f t="shared" si="1"/>
        <v>Vanadium (fume or dust)</v>
      </c>
      <c r="S33" s="3">
        <f t="shared" si="2"/>
        <v>0</v>
      </c>
      <c r="T33" s="3" t="str">
        <f t="shared" si="3"/>
        <v/>
      </c>
      <c r="U33" s="3">
        <f t="shared" si="4"/>
        <v>0.1</v>
      </c>
      <c r="V33" s="3" t="str">
        <f t="shared" si="5"/>
        <v/>
      </c>
      <c r="W33" s="3">
        <f t="shared" si="6"/>
        <v>0.44</v>
      </c>
      <c r="X33" s="3" t="str">
        <f t="shared" si="7"/>
        <v/>
      </c>
      <c r="Y33" s="3">
        <f t="shared" si="8"/>
        <v>0.44</v>
      </c>
      <c r="Z33" s="3">
        <f t="shared" si="9"/>
        <v>0.8</v>
      </c>
    </row>
    <row r="34" spans="1:27" ht="18" customHeight="1" x14ac:dyDescent="0.25">
      <c r="A34" s="11" t="s">
        <v>134</v>
      </c>
      <c r="B34" s="31" t="s">
        <v>135</v>
      </c>
      <c r="C34" s="13"/>
      <c r="D34" s="14">
        <v>0.48</v>
      </c>
      <c r="E34" s="32">
        <v>33</v>
      </c>
      <c r="F34" s="16">
        <v>12</v>
      </c>
      <c r="G34" s="32">
        <v>150</v>
      </c>
      <c r="H34" s="15">
        <v>5.7</v>
      </c>
      <c r="I34" s="32">
        <v>150</v>
      </c>
      <c r="J34" s="33">
        <v>1700</v>
      </c>
      <c r="K34" s="17">
        <v>29</v>
      </c>
      <c r="Q34" s="3" t="s">
        <v>579</v>
      </c>
      <c r="R34" s="3" t="s">
        <v>578</v>
      </c>
      <c r="S34" s="3" t="e">
        <f t="shared" si="2"/>
        <v>#N/A</v>
      </c>
      <c r="T34" s="3" t="e">
        <f t="shared" si="3"/>
        <v>#N/A</v>
      </c>
      <c r="U34" s="3" t="e">
        <f t="shared" si="4"/>
        <v>#N/A</v>
      </c>
      <c r="V34" s="3" t="e">
        <f t="shared" si="5"/>
        <v>#N/A</v>
      </c>
      <c r="W34" s="3" t="e">
        <f t="shared" si="6"/>
        <v>#N/A</v>
      </c>
      <c r="X34" s="3" t="e">
        <f t="shared" si="7"/>
        <v>#N/A</v>
      </c>
      <c r="Y34" s="3" t="e">
        <f t="shared" si="8"/>
        <v>#N/A</v>
      </c>
      <c r="Z34" s="3" t="e">
        <f t="shared" si="9"/>
        <v>#N/A</v>
      </c>
      <c r="AA34" s="3" t="s">
        <v>583</v>
      </c>
    </row>
    <row r="35" spans="1:27" ht="18" customHeight="1" x14ac:dyDescent="0.25">
      <c r="A35" s="11" t="s">
        <v>19</v>
      </c>
      <c r="B35" s="12" t="s">
        <v>18</v>
      </c>
      <c r="C35" s="13"/>
      <c r="D35" s="18">
        <v>3.3000000000000002E-2</v>
      </c>
      <c r="E35" s="15">
        <v>2</v>
      </c>
      <c r="F35" s="14">
        <v>0.86</v>
      </c>
      <c r="G35" s="15">
        <v>8.8000000000000007</v>
      </c>
      <c r="H35" s="14">
        <v>0.4</v>
      </c>
      <c r="I35" s="15">
        <v>8.8000000000000007</v>
      </c>
      <c r="J35" s="16">
        <v>660</v>
      </c>
      <c r="K35" s="17">
        <v>30</v>
      </c>
      <c r="Q35" s="3" t="s">
        <v>101</v>
      </c>
      <c r="R35" s="3" t="str">
        <f t="shared" si="1"/>
        <v>Isopropyl alcohol</v>
      </c>
      <c r="S35" s="3">
        <f t="shared" si="2"/>
        <v>0</v>
      </c>
      <c r="T35" s="3" t="str">
        <f t="shared" si="3"/>
        <v/>
      </c>
      <c r="U35" s="3">
        <f t="shared" si="4"/>
        <v>200</v>
      </c>
      <c r="V35" s="3" t="str">
        <f t="shared" si="5"/>
        <v/>
      </c>
      <c r="W35" s="3">
        <f t="shared" si="6"/>
        <v>880</v>
      </c>
      <c r="X35" s="3" t="str">
        <f t="shared" si="7"/>
        <v/>
      </c>
      <c r="Y35" s="3">
        <f t="shared" si="8"/>
        <v>880</v>
      </c>
      <c r="Z35" s="3">
        <f t="shared" si="9"/>
        <v>3200</v>
      </c>
    </row>
    <row r="36" spans="1:27" ht="27" customHeight="1" x14ac:dyDescent="0.25">
      <c r="A36" s="11" t="s">
        <v>136</v>
      </c>
      <c r="B36" s="12" t="s">
        <v>137</v>
      </c>
      <c r="C36" s="13"/>
      <c r="D36" s="13"/>
      <c r="E36" s="19">
        <v>5000</v>
      </c>
      <c r="F36" s="13" t="s">
        <v>84</v>
      </c>
      <c r="G36" s="19">
        <v>22000</v>
      </c>
      <c r="H36" s="13" t="s">
        <v>84</v>
      </c>
      <c r="I36" s="19">
        <v>22000</v>
      </c>
      <c r="J36" s="19">
        <v>5000</v>
      </c>
      <c r="K36" s="17">
        <v>31</v>
      </c>
      <c r="S36" s="3"/>
      <c r="T36" s="3"/>
      <c r="U36" s="3"/>
      <c r="V36" s="3"/>
      <c r="W36" s="3"/>
      <c r="X36" s="3"/>
      <c r="Y36" s="3"/>
      <c r="Z36" s="3"/>
    </row>
    <row r="37" spans="1:27" ht="15.95" customHeight="1" x14ac:dyDescent="0.25">
      <c r="A37" s="11" t="s">
        <v>110</v>
      </c>
      <c r="B37" s="31" t="s">
        <v>138</v>
      </c>
      <c r="C37" s="13"/>
      <c r="D37" s="13" t="s">
        <v>84</v>
      </c>
      <c r="E37" s="19">
        <v>30000</v>
      </c>
      <c r="F37" s="13" t="s">
        <v>84</v>
      </c>
      <c r="G37" s="19">
        <v>130000</v>
      </c>
      <c r="H37" s="13" t="s">
        <v>84</v>
      </c>
      <c r="I37" s="19">
        <v>130000</v>
      </c>
      <c r="J37" s="13" t="s">
        <v>84</v>
      </c>
      <c r="K37" s="17">
        <v>32</v>
      </c>
      <c r="S37" s="3"/>
      <c r="T37" s="3"/>
      <c r="U37" s="3"/>
      <c r="V37" s="3"/>
      <c r="W37" s="3"/>
      <c r="X37" s="3"/>
      <c r="Y37" s="3"/>
      <c r="Z37" s="3"/>
    </row>
    <row r="38" spans="1:27" ht="15.95" customHeight="1" x14ac:dyDescent="0.25">
      <c r="A38" s="11" t="s">
        <v>21</v>
      </c>
      <c r="B38" s="12" t="s">
        <v>20</v>
      </c>
      <c r="C38" s="11" t="s">
        <v>139</v>
      </c>
      <c r="D38" s="22">
        <v>5.5999999999999995E-4</v>
      </c>
      <c r="E38" s="21">
        <v>5.0000000000000001E-3</v>
      </c>
      <c r="F38" s="18">
        <v>1.4E-2</v>
      </c>
      <c r="G38" s="18">
        <v>3.6999999999999998E-2</v>
      </c>
      <c r="H38" s="21">
        <v>6.7000000000000002E-3</v>
      </c>
      <c r="I38" s="18">
        <v>3.6999999999999998E-2</v>
      </c>
      <c r="J38" s="18">
        <v>0.03</v>
      </c>
      <c r="K38" s="17">
        <v>33</v>
      </c>
      <c r="Z38" s="3"/>
    </row>
    <row r="39" spans="1:27" ht="15.95" customHeight="1" x14ac:dyDescent="0.25">
      <c r="A39" s="11" t="s">
        <v>140</v>
      </c>
      <c r="B39" s="12" t="s">
        <v>141</v>
      </c>
      <c r="C39" s="13"/>
      <c r="D39" s="13"/>
      <c r="E39" s="15">
        <v>2.2000000000000002</v>
      </c>
      <c r="F39" s="13" t="s">
        <v>84</v>
      </c>
      <c r="G39" s="15">
        <v>9.6999999999999993</v>
      </c>
      <c r="H39" s="13" t="s">
        <v>84</v>
      </c>
      <c r="I39" s="15">
        <v>9.6999999999999993</v>
      </c>
      <c r="J39" s="16">
        <v>50</v>
      </c>
      <c r="K39" s="17">
        <v>34</v>
      </c>
      <c r="Z39" s="3"/>
    </row>
    <row r="40" spans="1:27" ht="15.95" customHeight="1" x14ac:dyDescent="0.25">
      <c r="A40" s="11" t="s">
        <v>142</v>
      </c>
      <c r="B40" s="12" t="s">
        <v>143</v>
      </c>
      <c r="C40" s="13"/>
      <c r="D40" s="13"/>
      <c r="E40" s="16">
        <v>800</v>
      </c>
      <c r="F40" s="13" t="s">
        <v>84</v>
      </c>
      <c r="G40" s="19">
        <v>3500</v>
      </c>
      <c r="H40" s="13" t="s">
        <v>84</v>
      </c>
      <c r="I40" s="19">
        <v>3500</v>
      </c>
      <c r="J40" s="19">
        <v>6200</v>
      </c>
      <c r="K40" s="17">
        <v>35</v>
      </c>
    </row>
    <row r="41" spans="1:27" ht="15.95" customHeight="1" x14ac:dyDescent="0.25">
      <c r="A41" s="11" t="s">
        <v>144</v>
      </c>
      <c r="B41" s="12" t="s">
        <v>145</v>
      </c>
      <c r="C41" s="13"/>
      <c r="D41" s="14">
        <v>0.17</v>
      </c>
      <c r="E41" s="16">
        <v>100</v>
      </c>
      <c r="F41" s="15">
        <v>4.3</v>
      </c>
      <c r="G41" s="16">
        <v>440</v>
      </c>
      <c r="H41" s="15">
        <v>2</v>
      </c>
      <c r="I41" s="16">
        <v>440</v>
      </c>
      <c r="J41" s="19">
        <v>1900</v>
      </c>
      <c r="K41" s="17">
        <v>36</v>
      </c>
    </row>
    <row r="42" spans="1:27" ht="15.95" customHeight="1" x14ac:dyDescent="0.25">
      <c r="A42" s="11" t="s">
        <v>146</v>
      </c>
      <c r="B42" s="12" t="s">
        <v>147</v>
      </c>
      <c r="C42" s="13"/>
      <c r="D42" s="13"/>
      <c r="E42" s="16">
        <v>10</v>
      </c>
      <c r="F42" s="13" t="s">
        <v>84</v>
      </c>
      <c r="G42" s="16">
        <v>44</v>
      </c>
      <c r="H42" s="13" t="s">
        <v>84</v>
      </c>
      <c r="I42" s="16">
        <v>44</v>
      </c>
      <c r="J42" s="16">
        <v>660</v>
      </c>
      <c r="K42" s="17">
        <v>37</v>
      </c>
    </row>
    <row r="43" spans="1:27" ht="15.95" customHeight="1" x14ac:dyDescent="0.25">
      <c r="A43" s="11" t="s">
        <v>148</v>
      </c>
      <c r="B43" s="12" t="s">
        <v>149</v>
      </c>
      <c r="C43" s="13"/>
      <c r="D43" s="21">
        <v>0.01</v>
      </c>
      <c r="E43" s="26">
        <v>0.02</v>
      </c>
      <c r="F43" s="14">
        <v>0.26</v>
      </c>
      <c r="G43" s="34">
        <v>8.7999999999999995E-2</v>
      </c>
      <c r="H43" s="14">
        <v>0.12</v>
      </c>
      <c r="I43" s="34">
        <v>8.7999999999999995E-2</v>
      </c>
      <c r="J43" s="26">
        <v>0.2</v>
      </c>
      <c r="K43" s="17">
        <v>38</v>
      </c>
    </row>
    <row r="44" spans="1:27" ht="15.95" customHeight="1" x14ac:dyDescent="0.25">
      <c r="A44" s="11" t="s">
        <v>150</v>
      </c>
      <c r="B44" s="12" t="s">
        <v>151</v>
      </c>
      <c r="C44" s="11" t="s">
        <v>152</v>
      </c>
      <c r="D44" s="18">
        <v>0.04</v>
      </c>
      <c r="E44" s="13" t="s">
        <v>84</v>
      </c>
      <c r="F44" s="14">
        <v>1</v>
      </c>
      <c r="G44" s="13" t="s">
        <v>84</v>
      </c>
      <c r="H44" s="14">
        <v>0.48</v>
      </c>
      <c r="I44" s="13" t="s">
        <v>84</v>
      </c>
      <c r="J44" s="13" t="s">
        <v>84</v>
      </c>
      <c r="K44" s="17">
        <v>39</v>
      </c>
    </row>
    <row r="45" spans="1:27" ht="15.95" customHeight="1" x14ac:dyDescent="0.25">
      <c r="A45" s="11" t="s">
        <v>153</v>
      </c>
      <c r="B45" s="12" t="s">
        <v>154</v>
      </c>
      <c r="C45" s="13"/>
      <c r="D45" s="13"/>
      <c r="E45" s="14">
        <v>0.15</v>
      </c>
      <c r="F45" s="13"/>
      <c r="G45" s="14">
        <v>0.66</v>
      </c>
      <c r="H45" s="13"/>
      <c r="I45" s="14">
        <v>0.66</v>
      </c>
      <c r="J45" s="16">
        <v>170</v>
      </c>
      <c r="K45" s="17">
        <v>40</v>
      </c>
    </row>
    <row r="46" spans="1:27" ht="15.95" customHeight="1" x14ac:dyDescent="0.25">
      <c r="A46" s="11" t="s">
        <v>155</v>
      </c>
      <c r="B46" s="12" t="s">
        <v>156</v>
      </c>
      <c r="C46" s="13"/>
      <c r="D46" s="13"/>
      <c r="E46" s="14">
        <v>0.6</v>
      </c>
      <c r="F46" s="13"/>
      <c r="G46" s="14">
        <v>2.6</v>
      </c>
      <c r="H46" s="13"/>
      <c r="I46" s="14">
        <v>2.6</v>
      </c>
      <c r="J46" s="15">
        <v>2.8</v>
      </c>
      <c r="K46" s="17">
        <v>41</v>
      </c>
    </row>
    <row r="47" spans="1:27" ht="15.95" customHeight="1" x14ac:dyDescent="0.25">
      <c r="A47" s="11" t="s">
        <v>157</v>
      </c>
      <c r="B47" s="12" t="s">
        <v>158</v>
      </c>
      <c r="C47" s="13"/>
      <c r="D47" s="13"/>
      <c r="E47" s="18">
        <v>0.03</v>
      </c>
      <c r="F47" s="13"/>
      <c r="G47" s="14">
        <v>0.13</v>
      </c>
      <c r="H47" s="13"/>
      <c r="I47" s="14">
        <v>0.13</v>
      </c>
      <c r="J47" s="13" t="s">
        <v>84</v>
      </c>
      <c r="K47" s="17">
        <v>42</v>
      </c>
    </row>
    <row r="48" spans="1:27" ht="15.95" customHeight="1" x14ac:dyDescent="0.25">
      <c r="A48" s="11" t="s">
        <v>159</v>
      </c>
      <c r="B48" s="12" t="s">
        <v>160</v>
      </c>
      <c r="C48" s="13"/>
      <c r="D48" s="13"/>
      <c r="E48" s="16">
        <v>50</v>
      </c>
      <c r="F48" s="13"/>
      <c r="G48" s="16">
        <v>220</v>
      </c>
      <c r="H48" s="13"/>
      <c r="I48" s="16">
        <v>220</v>
      </c>
      <c r="J48" s="13" t="s">
        <v>84</v>
      </c>
      <c r="K48" s="17">
        <v>43</v>
      </c>
    </row>
    <row r="49" spans="1:11" ht="27" customHeight="1" x14ac:dyDescent="0.25">
      <c r="A49" s="11" t="s">
        <v>161</v>
      </c>
      <c r="B49" s="12" t="s">
        <v>162</v>
      </c>
      <c r="C49" s="13"/>
      <c r="D49" s="13"/>
      <c r="E49" s="19">
        <v>50000</v>
      </c>
      <c r="F49" s="13"/>
      <c r="G49" s="19">
        <v>220000</v>
      </c>
      <c r="H49" s="13"/>
      <c r="I49" s="19">
        <v>220000</v>
      </c>
      <c r="J49" s="13" t="s">
        <v>84</v>
      </c>
      <c r="K49" s="17">
        <v>44</v>
      </c>
    </row>
    <row r="50" spans="1:11" ht="27" customHeight="1" x14ac:dyDescent="0.25">
      <c r="A50" s="11" t="s">
        <v>163</v>
      </c>
      <c r="B50" s="12" t="s">
        <v>164</v>
      </c>
      <c r="C50" s="13"/>
      <c r="D50" s="13"/>
      <c r="E50" s="19">
        <v>50000</v>
      </c>
      <c r="F50" s="13"/>
      <c r="G50" s="19">
        <v>220000</v>
      </c>
      <c r="H50" s="13"/>
      <c r="I50" s="19">
        <v>220000</v>
      </c>
      <c r="J50" s="13" t="s">
        <v>84</v>
      </c>
      <c r="K50" s="17">
        <v>45</v>
      </c>
    </row>
    <row r="51" spans="1:11" ht="27" customHeight="1" x14ac:dyDescent="0.25">
      <c r="A51" s="11" t="s">
        <v>165</v>
      </c>
      <c r="B51" s="12" t="s">
        <v>166</v>
      </c>
      <c r="C51" s="13"/>
      <c r="D51" s="13"/>
      <c r="E51" s="19">
        <v>30000</v>
      </c>
      <c r="F51" s="13"/>
      <c r="G51" s="19">
        <v>130000</v>
      </c>
      <c r="H51" s="13"/>
      <c r="I51" s="19">
        <v>130000</v>
      </c>
      <c r="J51" s="19">
        <v>40000</v>
      </c>
      <c r="K51" s="17">
        <v>46</v>
      </c>
    </row>
    <row r="52" spans="1:11" ht="15.95" customHeight="1" x14ac:dyDescent="0.25">
      <c r="A52" s="11" t="s">
        <v>167</v>
      </c>
      <c r="B52" s="12" t="s">
        <v>168</v>
      </c>
      <c r="C52" s="13"/>
      <c r="D52" s="18"/>
      <c r="E52" s="16">
        <v>300</v>
      </c>
      <c r="F52" s="15"/>
      <c r="G52" s="19">
        <v>1300</v>
      </c>
      <c r="H52" s="14"/>
      <c r="I52" s="19">
        <v>1300</v>
      </c>
      <c r="J52" s="16">
        <v>490</v>
      </c>
      <c r="K52" s="17">
        <v>47</v>
      </c>
    </row>
    <row r="53" spans="1:11" x14ac:dyDescent="0.25">
      <c r="A53" s="11" t="s">
        <v>169</v>
      </c>
      <c r="B53" s="12" t="s">
        <v>170</v>
      </c>
      <c r="C53" s="13"/>
      <c r="D53" s="13"/>
      <c r="E53" s="16">
        <v>90</v>
      </c>
      <c r="F53" s="13"/>
      <c r="G53" s="16">
        <v>400</v>
      </c>
      <c r="H53" s="13"/>
      <c r="I53" s="16">
        <v>400</v>
      </c>
      <c r="J53" s="19">
        <v>1000</v>
      </c>
      <c r="K53" s="17">
        <v>48</v>
      </c>
    </row>
    <row r="54" spans="1:11" ht="27" customHeight="1" x14ac:dyDescent="0.25">
      <c r="A54" s="11" t="s">
        <v>171</v>
      </c>
      <c r="B54" s="31" t="s">
        <v>172</v>
      </c>
      <c r="C54" s="13"/>
      <c r="D54" s="14">
        <v>0.22</v>
      </c>
      <c r="E54" s="13" t="s">
        <v>84</v>
      </c>
      <c r="F54" s="15">
        <v>5.7</v>
      </c>
      <c r="G54" s="13" t="s">
        <v>84</v>
      </c>
      <c r="H54" s="15">
        <v>2.6</v>
      </c>
      <c r="I54" s="13" t="s">
        <v>84</v>
      </c>
      <c r="J54" s="13" t="s">
        <v>84</v>
      </c>
      <c r="K54" s="17">
        <v>49</v>
      </c>
    </row>
    <row r="55" spans="1:11" ht="15.95" customHeight="1" x14ac:dyDescent="0.25">
      <c r="A55" s="20" t="s">
        <v>173</v>
      </c>
      <c r="B55" s="12" t="s">
        <v>174</v>
      </c>
      <c r="C55" s="13"/>
      <c r="D55" s="13" t="s">
        <v>84</v>
      </c>
      <c r="E55" s="14">
        <v>0.4</v>
      </c>
      <c r="F55" s="13" t="s">
        <v>84</v>
      </c>
      <c r="G55" s="15">
        <v>1.8</v>
      </c>
      <c r="H55" s="13" t="s">
        <v>84</v>
      </c>
      <c r="I55" s="15">
        <v>1.8</v>
      </c>
      <c r="J55" s="16">
        <v>29</v>
      </c>
      <c r="K55" s="17">
        <v>50</v>
      </c>
    </row>
    <row r="56" spans="1:11" ht="15.95" customHeight="1" x14ac:dyDescent="0.25">
      <c r="A56" s="11" t="s">
        <v>175</v>
      </c>
      <c r="B56" s="12" t="s">
        <v>176</v>
      </c>
      <c r="C56" s="13"/>
      <c r="D56" s="21">
        <v>3.3E-3</v>
      </c>
      <c r="E56" s="16">
        <v>20</v>
      </c>
      <c r="F56" s="18">
        <v>8.6999999999999994E-2</v>
      </c>
      <c r="G56" s="16">
        <v>88</v>
      </c>
      <c r="H56" s="18">
        <v>0.04</v>
      </c>
      <c r="I56" s="16">
        <v>88</v>
      </c>
      <c r="J56" s="13" t="s">
        <v>84</v>
      </c>
      <c r="K56" s="17">
        <v>51</v>
      </c>
    </row>
    <row r="57" spans="1:11" ht="15.95" customHeight="1" x14ac:dyDescent="0.25">
      <c r="A57" s="11" t="s">
        <v>177</v>
      </c>
      <c r="B57" s="31" t="s">
        <v>178</v>
      </c>
      <c r="C57" s="13"/>
      <c r="D57" s="18">
        <v>1.2999999999999999E-2</v>
      </c>
      <c r="E57" s="13" t="s">
        <v>84</v>
      </c>
      <c r="F57" s="14">
        <v>0.34</v>
      </c>
      <c r="G57" s="13" t="s">
        <v>84</v>
      </c>
      <c r="H57" s="14">
        <v>0.16</v>
      </c>
      <c r="I57" s="13" t="s">
        <v>84</v>
      </c>
      <c r="J57" s="13" t="s">
        <v>84</v>
      </c>
      <c r="K57" s="17">
        <v>52</v>
      </c>
    </row>
    <row r="58" spans="1:11" ht="27" customHeight="1" x14ac:dyDescent="0.25">
      <c r="A58" s="11" t="s">
        <v>179</v>
      </c>
      <c r="B58" s="12" t="s">
        <v>47</v>
      </c>
      <c r="C58" s="11" t="s">
        <v>180</v>
      </c>
      <c r="D58" s="30">
        <v>3.1000000000000001E-5</v>
      </c>
      <c r="E58" s="34">
        <v>8.3000000000000004E-2</v>
      </c>
      <c r="F58" s="22">
        <v>5.1999999999999995E-4</v>
      </c>
      <c r="G58" s="26">
        <v>0.88</v>
      </c>
      <c r="H58" s="22">
        <v>1E-3</v>
      </c>
      <c r="I58" s="26">
        <v>0.88</v>
      </c>
      <c r="J58" s="14">
        <v>0.3</v>
      </c>
      <c r="K58" s="17">
        <v>53</v>
      </c>
    </row>
    <row r="59" spans="1:11" ht="27" customHeight="1" x14ac:dyDescent="0.25">
      <c r="A59" s="11" t="s">
        <v>179</v>
      </c>
      <c r="B59" s="12" t="s">
        <v>181</v>
      </c>
      <c r="C59" s="11" t="s">
        <v>180</v>
      </c>
      <c r="D59" s="30">
        <v>3.1000000000000001E-5</v>
      </c>
      <c r="E59" s="21">
        <v>2.0999999999999999E-3</v>
      </c>
      <c r="F59" s="22">
        <v>5.1999999999999995E-4</v>
      </c>
      <c r="G59" s="18">
        <v>2.1999999999999999E-2</v>
      </c>
      <c r="H59" s="22">
        <v>1E-3</v>
      </c>
      <c r="I59" s="18">
        <v>2.1999999999999999E-2</v>
      </c>
      <c r="J59" s="21">
        <v>5.0000000000000001E-3</v>
      </c>
      <c r="K59" s="17">
        <v>54</v>
      </c>
    </row>
    <row r="60" spans="1:11" ht="15.95" customHeight="1" x14ac:dyDescent="0.25">
      <c r="A60" s="11" t="s">
        <v>182</v>
      </c>
      <c r="B60" s="12" t="s">
        <v>183</v>
      </c>
      <c r="C60" s="13" t="s">
        <v>98</v>
      </c>
      <c r="D60" s="22" t="s">
        <v>84</v>
      </c>
      <c r="E60" s="14">
        <v>0.1</v>
      </c>
      <c r="F60" s="21" t="s">
        <v>84</v>
      </c>
      <c r="G60" s="14">
        <v>0.44</v>
      </c>
      <c r="H60" s="21" t="s">
        <v>84</v>
      </c>
      <c r="I60" s="14">
        <v>0.44</v>
      </c>
      <c r="J60" s="13" t="s">
        <v>84</v>
      </c>
      <c r="K60" s="17">
        <v>55</v>
      </c>
    </row>
    <row r="61" spans="1:11" ht="15.95" customHeight="1" x14ac:dyDescent="0.25">
      <c r="A61" s="13" t="s">
        <v>184</v>
      </c>
      <c r="B61" s="12" t="s">
        <v>185</v>
      </c>
      <c r="C61" s="13" t="s">
        <v>83</v>
      </c>
      <c r="D61" s="22">
        <v>9.5E-4</v>
      </c>
      <c r="E61" s="13" t="s">
        <v>84</v>
      </c>
      <c r="F61" s="18">
        <v>0.01</v>
      </c>
      <c r="G61" s="13" t="s">
        <v>84</v>
      </c>
      <c r="H61" s="18">
        <v>1.9E-2</v>
      </c>
      <c r="I61" s="13" t="s">
        <v>84</v>
      </c>
      <c r="J61" s="13" t="s">
        <v>84</v>
      </c>
      <c r="K61" s="17">
        <v>56</v>
      </c>
    </row>
    <row r="62" spans="1:11" ht="15.95" customHeight="1" x14ac:dyDescent="0.25">
      <c r="A62" s="11" t="s">
        <v>33</v>
      </c>
      <c r="B62" s="12" t="s">
        <v>32</v>
      </c>
      <c r="C62" s="13" t="s">
        <v>98</v>
      </c>
      <c r="D62" s="13" t="s">
        <v>84</v>
      </c>
      <c r="E62" s="13" t="s">
        <v>84</v>
      </c>
      <c r="F62" s="13" t="s">
        <v>84</v>
      </c>
      <c r="G62" s="13" t="s">
        <v>84</v>
      </c>
      <c r="H62" s="13" t="s">
        <v>84</v>
      </c>
      <c r="I62" s="13" t="s">
        <v>84</v>
      </c>
      <c r="J62" s="16">
        <v>100</v>
      </c>
      <c r="K62" s="17">
        <v>57</v>
      </c>
    </row>
    <row r="63" spans="1:11" ht="15.95" customHeight="1" x14ac:dyDescent="0.25">
      <c r="A63" s="11" t="s">
        <v>186</v>
      </c>
      <c r="B63" s="31" t="s">
        <v>187</v>
      </c>
      <c r="C63" s="13"/>
      <c r="D63" s="18">
        <v>2.3E-2</v>
      </c>
      <c r="E63" s="13" t="s">
        <v>84</v>
      </c>
      <c r="F63" s="14">
        <v>0.6</v>
      </c>
      <c r="G63" s="13" t="s">
        <v>84</v>
      </c>
      <c r="H63" s="14">
        <v>0.28000000000000003</v>
      </c>
      <c r="I63" s="13" t="s">
        <v>84</v>
      </c>
      <c r="J63" s="13" t="s">
        <v>84</v>
      </c>
      <c r="K63" s="17">
        <v>58</v>
      </c>
    </row>
    <row r="64" spans="1:11" ht="36.950000000000003" customHeight="1" x14ac:dyDescent="0.25">
      <c r="A64" s="11" t="s">
        <v>188</v>
      </c>
      <c r="B64" s="31" t="s">
        <v>189</v>
      </c>
      <c r="C64" s="13"/>
      <c r="D64" s="13"/>
      <c r="E64" s="16">
        <v>600</v>
      </c>
      <c r="F64" s="13" t="s">
        <v>84</v>
      </c>
      <c r="G64" s="19">
        <v>2600</v>
      </c>
      <c r="H64" s="13" t="s">
        <v>84</v>
      </c>
      <c r="I64" s="19">
        <v>2600</v>
      </c>
      <c r="J64" s="13" t="s">
        <v>84</v>
      </c>
      <c r="K64" s="17">
        <v>59</v>
      </c>
    </row>
    <row r="65" spans="1:11" ht="15.95" customHeight="1" x14ac:dyDescent="0.25">
      <c r="A65" s="11" t="s">
        <v>190</v>
      </c>
      <c r="B65" s="12" t="s">
        <v>191</v>
      </c>
      <c r="C65" s="13"/>
      <c r="D65" s="18">
        <v>1.6E-2</v>
      </c>
      <c r="E65" s="13" t="s">
        <v>84</v>
      </c>
      <c r="F65" s="14">
        <v>0.41</v>
      </c>
      <c r="G65" s="13" t="s">
        <v>84</v>
      </c>
      <c r="H65" s="14">
        <v>0.19</v>
      </c>
      <c r="I65" s="13" t="s">
        <v>84</v>
      </c>
      <c r="J65" s="13" t="s">
        <v>84</v>
      </c>
      <c r="K65" s="17">
        <v>60</v>
      </c>
    </row>
    <row r="66" spans="1:11" ht="15.95" customHeight="1" x14ac:dyDescent="0.25">
      <c r="A66" s="11" t="s">
        <v>192</v>
      </c>
      <c r="B66" s="12" t="s">
        <v>193</v>
      </c>
      <c r="C66" s="13"/>
      <c r="D66" s="13"/>
      <c r="E66" s="14">
        <v>0.8</v>
      </c>
      <c r="F66" s="13" t="s">
        <v>84</v>
      </c>
      <c r="G66" s="15">
        <v>3.5</v>
      </c>
      <c r="H66" s="13" t="s">
        <v>84</v>
      </c>
      <c r="I66" s="15">
        <v>3.5</v>
      </c>
      <c r="J66" s="16">
        <v>340</v>
      </c>
      <c r="K66" s="17">
        <v>61</v>
      </c>
    </row>
    <row r="67" spans="1:11" ht="15.95" customHeight="1" x14ac:dyDescent="0.25">
      <c r="A67" s="11" t="s">
        <v>194</v>
      </c>
      <c r="B67" s="12" t="s">
        <v>195</v>
      </c>
      <c r="C67" s="13"/>
      <c r="D67" s="13"/>
      <c r="E67" s="19">
        <v>6000</v>
      </c>
      <c r="F67" s="13" t="s">
        <v>84</v>
      </c>
      <c r="G67" s="19">
        <v>26000</v>
      </c>
      <c r="H67" s="13" t="s">
        <v>84</v>
      </c>
      <c r="I67" s="19">
        <v>26000</v>
      </c>
      <c r="J67" s="13" t="s">
        <v>84</v>
      </c>
      <c r="K67" s="17">
        <v>62</v>
      </c>
    </row>
    <row r="68" spans="1:11" ht="15.95" customHeight="1" x14ac:dyDescent="0.25">
      <c r="A68" s="13" t="s">
        <v>196</v>
      </c>
      <c r="B68" s="12" t="s">
        <v>197</v>
      </c>
      <c r="C68" s="11" t="s">
        <v>198</v>
      </c>
      <c r="D68" s="18">
        <v>0.01</v>
      </c>
      <c r="E68" s="13" t="s">
        <v>84</v>
      </c>
      <c r="F68" s="14">
        <v>0.27</v>
      </c>
      <c r="G68" s="13" t="s">
        <v>84</v>
      </c>
      <c r="H68" s="14">
        <v>0.12</v>
      </c>
      <c r="I68" s="13" t="s">
        <v>84</v>
      </c>
      <c r="J68" s="13" t="s">
        <v>84</v>
      </c>
      <c r="K68" s="17">
        <v>63</v>
      </c>
    </row>
    <row r="69" spans="1:11" ht="15.95" customHeight="1" x14ac:dyDescent="0.25">
      <c r="A69" s="11" t="s">
        <v>199</v>
      </c>
      <c r="B69" s="12" t="s">
        <v>200</v>
      </c>
      <c r="C69" s="13"/>
      <c r="D69" s="14">
        <v>0.15</v>
      </c>
      <c r="E69" s="13" t="s">
        <v>84</v>
      </c>
      <c r="F69" s="15">
        <v>3.9</v>
      </c>
      <c r="G69" s="13" t="s">
        <v>84</v>
      </c>
      <c r="H69" s="15">
        <v>1.8</v>
      </c>
      <c r="I69" s="13" t="s">
        <v>84</v>
      </c>
      <c r="J69" s="13" t="s">
        <v>84</v>
      </c>
      <c r="K69" s="17">
        <v>64</v>
      </c>
    </row>
    <row r="70" spans="1:11" ht="27" customHeight="1" x14ac:dyDescent="0.25">
      <c r="A70" s="11" t="s">
        <v>201</v>
      </c>
      <c r="B70" s="12" t="s">
        <v>202</v>
      </c>
      <c r="C70" s="13"/>
      <c r="D70" s="22">
        <v>9.1E-4</v>
      </c>
      <c r="E70" s="13" t="s">
        <v>84</v>
      </c>
      <c r="F70" s="18">
        <v>2.4E-2</v>
      </c>
      <c r="G70" s="13" t="s">
        <v>84</v>
      </c>
      <c r="H70" s="18">
        <v>1.0999999999999999E-2</v>
      </c>
      <c r="I70" s="13" t="s">
        <v>84</v>
      </c>
      <c r="J70" s="13" t="s">
        <v>84</v>
      </c>
      <c r="K70" s="17">
        <v>65</v>
      </c>
    </row>
    <row r="71" spans="1:11" ht="15.95" customHeight="1" x14ac:dyDescent="0.25">
      <c r="A71" s="11" t="s">
        <v>203</v>
      </c>
      <c r="B71" s="12" t="s">
        <v>204</v>
      </c>
      <c r="C71" s="13"/>
      <c r="D71" s="13"/>
      <c r="E71" s="13" t="s">
        <v>84</v>
      </c>
      <c r="F71" s="13" t="s">
        <v>84</v>
      </c>
      <c r="G71" s="13" t="s">
        <v>84</v>
      </c>
      <c r="H71" s="13" t="s">
        <v>84</v>
      </c>
      <c r="I71" s="13" t="s">
        <v>84</v>
      </c>
      <c r="J71" s="16">
        <v>10</v>
      </c>
      <c r="K71" s="17">
        <v>66</v>
      </c>
    </row>
    <row r="72" spans="1:11" ht="27" customHeight="1" x14ac:dyDescent="0.25">
      <c r="A72" s="20" t="s">
        <v>205</v>
      </c>
      <c r="B72" s="12" t="s">
        <v>206</v>
      </c>
      <c r="C72" s="13" t="s">
        <v>83</v>
      </c>
      <c r="D72" s="30">
        <v>9.8039215686274506E-5</v>
      </c>
      <c r="E72" s="14">
        <v>0.2</v>
      </c>
      <c r="F72" s="21">
        <v>1E-3</v>
      </c>
      <c r="G72" s="14">
        <v>0.88</v>
      </c>
      <c r="H72" s="21">
        <v>2E-3</v>
      </c>
      <c r="I72" s="14">
        <v>0.88</v>
      </c>
      <c r="J72" s="15">
        <v>1.9</v>
      </c>
      <c r="K72" s="17">
        <v>67</v>
      </c>
    </row>
    <row r="73" spans="1:11" ht="27" customHeight="1" x14ac:dyDescent="0.25">
      <c r="A73" s="11" t="s">
        <v>207</v>
      </c>
      <c r="B73" s="12" t="s">
        <v>208</v>
      </c>
      <c r="C73" s="13"/>
      <c r="D73" s="18">
        <v>9.0999999999999998E-2</v>
      </c>
      <c r="E73" s="16">
        <v>60</v>
      </c>
      <c r="F73" s="15">
        <v>2.4</v>
      </c>
      <c r="G73" s="19">
        <v>260</v>
      </c>
      <c r="H73" s="15">
        <v>1.1000000000000001</v>
      </c>
      <c r="I73" s="19">
        <v>260</v>
      </c>
      <c r="J73" s="19">
        <v>12000</v>
      </c>
      <c r="K73" s="17">
        <v>68</v>
      </c>
    </row>
    <row r="74" spans="1:11" ht="15.95" customHeight="1" x14ac:dyDescent="0.25">
      <c r="A74" s="11" t="s">
        <v>209</v>
      </c>
      <c r="B74" s="12" t="s">
        <v>210</v>
      </c>
      <c r="C74" s="13"/>
      <c r="D74" s="21">
        <v>2.8999999999999998E-3</v>
      </c>
      <c r="E74" s="13" t="s">
        <v>84</v>
      </c>
      <c r="F74" s="18">
        <v>7.5999999999999998E-2</v>
      </c>
      <c r="G74" s="13" t="s">
        <v>84</v>
      </c>
      <c r="H74" s="18">
        <v>3.5000000000000003E-2</v>
      </c>
      <c r="I74" s="13" t="s">
        <v>84</v>
      </c>
      <c r="J74" s="13" t="s">
        <v>84</v>
      </c>
      <c r="K74" s="17">
        <v>69</v>
      </c>
    </row>
    <row r="75" spans="1:11" ht="27" customHeight="1" x14ac:dyDescent="0.25">
      <c r="A75" s="11" t="s">
        <v>211</v>
      </c>
      <c r="B75" s="12" t="s">
        <v>212</v>
      </c>
      <c r="C75" s="13"/>
      <c r="D75" s="14">
        <v>0.63</v>
      </c>
      <c r="E75" s="13" t="s">
        <v>84</v>
      </c>
      <c r="F75" s="16">
        <v>16</v>
      </c>
      <c r="G75" s="13" t="s">
        <v>84</v>
      </c>
      <c r="H75" s="15">
        <v>7.5</v>
      </c>
      <c r="I75" s="13" t="s">
        <v>84</v>
      </c>
      <c r="J75" s="13" t="s">
        <v>84</v>
      </c>
      <c r="K75" s="17">
        <v>70</v>
      </c>
    </row>
    <row r="76" spans="1:11" ht="15.95" customHeight="1" x14ac:dyDescent="0.25">
      <c r="A76" s="11" t="s">
        <v>213</v>
      </c>
      <c r="B76" s="31" t="s">
        <v>214</v>
      </c>
      <c r="C76" s="13"/>
      <c r="D76" s="13" t="s">
        <v>84</v>
      </c>
      <c r="E76" s="13" t="s">
        <v>84</v>
      </c>
      <c r="F76" s="13" t="s">
        <v>84</v>
      </c>
      <c r="G76" s="13" t="s">
        <v>84</v>
      </c>
      <c r="H76" s="13" t="s">
        <v>84</v>
      </c>
      <c r="I76" s="13" t="s">
        <v>84</v>
      </c>
      <c r="J76" s="16">
        <v>790</v>
      </c>
      <c r="K76" s="17">
        <v>71</v>
      </c>
    </row>
    <row r="77" spans="1:11" ht="27" customHeight="1" x14ac:dyDescent="0.25">
      <c r="A77" s="35" t="s">
        <v>16</v>
      </c>
      <c r="B77" s="12" t="s">
        <v>215</v>
      </c>
      <c r="C77" s="13"/>
      <c r="D77" s="16">
        <v>59</v>
      </c>
      <c r="E77" s="16">
        <v>600</v>
      </c>
      <c r="F77" s="16">
        <v>620</v>
      </c>
      <c r="G77" s="19">
        <v>2600</v>
      </c>
      <c r="H77" s="19">
        <v>1200</v>
      </c>
      <c r="I77" s="19">
        <v>2600</v>
      </c>
      <c r="J77" s="19">
        <v>2100</v>
      </c>
      <c r="K77" s="17">
        <v>72</v>
      </c>
    </row>
    <row r="78" spans="1:11" ht="27" customHeight="1" x14ac:dyDescent="0.25">
      <c r="A78" s="11" t="s">
        <v>216</v>
      </c>
      <c r="B78" s="12" t="s">
        <v>217</v>
      </c>
      <c r="C78" s="13"/>
      <c r="D78" s="13" t="s">
        <v>84</v>
      </c>
      <c r="E78" s="15">
        <v>4</v>
      </c>
      <c r="F78" s="13" t="s">
        <v>84</v>
      </c>
      <c r="G78" s="16">
        <v>18</v>
      </c>
      <c r="H78" s="13" t="s">
        <v>84</v>
      </c>
      <c r="I78" s="16">
        <v>18</v>
      </c>
      <c r="J78" s="16">
        <v>230</v>
      </c>
      <c r="K78" s="17">
        <v>73</v>
      </c>
    </row>
    <row r="79" spans="1:11" ht="15.95" customHeight="1" x14ac:dyDescent="0.25">
      <c r="A79" s="11" t="s">
        <v>218</v>
      </c>
      <c r="B79" s="12" t="s">
        <v>219</v>
      </c>
      <c r="C79" s="13"/>
      <c r="D79" s="14">
        <v>0.25</v>
      </c>
      <c r="E79" s="16">
        <v>32</v>
      </c>
      <c r="F79" s="15">
        <v>6.5</v>
      </c>
      <c r="G79" s="16">
        <v>140</v>
      </c>
      <c r="H79" s="15">
        <v>3</v>
      </c>
      <c r="I79" s="16">
        <v>140</v>
      </c>
      <c r="J79" s="16">
        <v>36</v>
      </c>
      <c r="K79" s="17">
        <v>74</v>
      </c>
    </row>
    <row r="80" spans="1:11" ht="15.95" customHeight="1" x14ac:dyDescent="0.25">
      <c r="A80" s="11" t="s">
        <v>220</v>
      </c>
      <c r="B80" s="12" t="s">
        <v>221</v>
      </c>
      <c r="C80" s="13"/>
      <c r="D80" s="13" t="s">
        <v>84</v>
      </c>
      <c r="E80" s="14">
        <v>0.54</v>
      </c>
      <c r="F80" s="13" t="s">
        <v>84</v>
      </c>
      <c r="G80" s="15">
        <v>2.4</v>
      </c>
      <c r="H80" s="13" t="s">
        <v>84</v>
      </c>
      <c r="I80" s="15">
        <v>2.4</v>
      </c>
      <c r="J80" s="16">
        <v>18</v>
      </c>
      <c r="K80" s="17">
        <v>75</v>
      </c>
    </row>
    <row r="81" spans="1:11" ht="15.95" customHeight="1" x14ac:dyDescent="0.25">
      <c r="A81" s="11" t="s">
        <v>222</v>
      </c>
      <c r="B81" s="12" t="s">
        <v>223</v>
      </c>
      <c r="C81" s="13"/>
      <c r="D81" s="22">
        <v>2.2000000000000001E-4</v>
      </c>
      <c r="E81" s="13" t="s">
        <v>84</v>
      </c>
      <c r="F81" s="21">
        <v>5.7000000000000002E-3</v>
      </c>
      <c r="G81" s="13" t="s">
        <v>84</v>
      </c>
      <c r="H81" s="21">
        <v>2.5999999999999999E-3</v>
      </c>
      <c r="I81" s="13" t="s">
        <v>84</v>
      </c>
      <c r="J81" s="13" t="s">
        <v>84</v>
      </c>
      <c r="K81" s="17">
        <v>76</v>
      </c>
    </row>
    <row r="82" spans="1:11" ht="15.95" customHeight="1" x14ac:dyDescent="0.25">
      <c r="A82" s="13" t="s">
        <v>224</v>
      </c>
      <c r="B82" s="12" t="s">
        <v>225</v>
      </c>
      <c r="C82" s="13"/>
      <c r="D82" s="14">
        <v>0.1</v>
      </c>
      <c r="E82" s="15">
        <v>5</v>
      </c>
      <c r="F82" s="15">
        <v>2.6</v>
      </c>
      <c r="G82" s="16">
        <v>22</v>
      </c>
      <c r="H82" s="15">
        <v>1.2</v>
      </c>
      <c r="I82" s="16">
        <v>22</v>
      </c>
      <c r="J82" s="13" t="s">
        <v>84</v>
      </c>
      <c r="K82" s="17">
        <v>77</v>
      </c>
    </row>
    <row r="83" spans="1:11" ht="15.95" customHeight="1" x14ac:dyDescent="0.25">
      <c r="A83" s="11" t="s">
        <v>226</v>
      </c>
      <c r="B83" s="12" t="s">
        <v>227</v>
      </c>
      <c r="C83" s="13"/>
      <c r="D83" s="13" t="s">
        <v>84</v>
      </c>
      <c r="E83" s="14">
        <v>0.2</v>
      </c>
      <c r="F83" s="13" t="s">
        <v>84</v>
      </c>
      <c r="G83" s="14">
        <v>0.88</v>
      </c>
      <c r="H83" s="13" t="s">
        <v>84</v>
      </c>
      <c r="I83" s="14">
        <v>0.88</v>
      </c>
      <c r="J83" s="13" t="s">
        <v>84</v>
      </c>
      <c r="K83" s="17">
        <v>78</v>
      </c>
    </row>
    <row r="84" spans="1:11" ht="27" customHeight="1" x14ac:dyDescent="0.25">
      <c r="A84" s="11" t="s">
        <v>87</v>
      </c>
      <c r="B84" s="12" t="s">
        <v>228</v>
      </c>
      <c r="C84" s="13"/>
      <c r="D84" s="13" t="s">
        <v>84</v>
      </c>
      <c r="E84" s="14">
        <v>0.1</v>
      </c>
      <c r="F84" s="13" t="s">
        <v>84</v>
      </c>
      <c r="G84" s="14">
        <v>0.44</v>
      </c>
      <c r="H84" s="13" t="s">
        <v>84</v>
      </c>
      <c r="I84" s="14">
        <v>0.44</v>
      </c>
      <c r="J84" s="13" t="s">
        <v>84</v>
      </c>
      <c r="K84" s="17">
        <v>79</v>
      </c>
    </row>
    <row r="85" spans="1:11" ht="27" customHeight="1" x14ac:dyDescent="0.25">
      <c r="A85" s="11" t="s">
        <v>229</v>
      </c>
      <c r="B85" s="12" t="s">
        <v>230</v>
      </c>
      <c r="C85" s="13"/>
      <c r="D85" s="13" t="s">
        <v>84</v>
      </c>
      <c r="E85" s="14">
        <v>0.3</v>
      </c>
      <c r="F85" s="13" t="s">
        <v>84</v>
      </c>
      <c r="G85" s="15">
        <v>1.3</v>
      </c>
      <c r="H85" s="13" t="s">
        <v>84</v>
      </c>
      <c r="I85" s="15">
        <v>1.3</v>
      </c>
      <c r="J85" s="13" t="s">
        <v>84</v>
      </c>
      <c r="K85" s="17">
        <v>80</v>
      </c>
    </row>
    <row r="86" spans="1:11" ht="15.95" customHeight="1" x14ac:dyDescent="0.25">
      <c r="A86" s="11" t="s">
        <v>231</v>
      </c>
      <c r="B86" s="12" t="s">
        <v>232</v>
      </c>
      <c r="C86" s="13"/>
      <c r="D86" s="13" t="s">
        <v>84</v>
      </c>
      <c r="E86" s="19">
        <v>40000</v>
      </c>
      <c r="F86" s="13" t="s">
        <v>84</v>
      </c>
      <c r="G86" s="19">
        <v>180000</v>
      </c>
      <c r="H86" s="13" t="s">
        <v>84</v>
      </c>
      <c r="I86" s="19">
        <v>180000</v>
      </c>
      <c r="J86" s="13" t="s">
        <v>84</v>
      </c>
      <c r="K86" s="17">
        <v>81</v>
      </c>
    </row>
    <row r="87" spans="1:11" ht="27" customHeight="1" x14ac:dyDescent="0.25">
      <c r="A87" s="20" t="s">
        <v>233</v>
      </c>
      <c r="B87" s="31" t="s">
        <v>234</v>
      </c>
      <c r="C87" s="13"/>
      <c r="D87" s="22">
        <v>7.6999999999999996E-4</v>
      </c>
      <c r="E87" s="13" t="s">
        <v>84</v>
      </c>
      <c r="F87" s="18">
        <v>0.02</v>
      </c>
      <c r="G87" s="13" t="s">
        <v>84</v>
      </c>
      <c r="H87" s="21">
        <v>9.1999999999999998E-3</v>
      </c>
      <c r="I87" s="13" t="s">
        <v>84</v>
      </c>
      <c r="J87" s="13" t="s">
        <v>84</v>
      </c>
      <c r="K87" s="17">
        <v>82</v>
      </c>
    </row>
    <row r="88" spans="1:11" ht="15.95" customHeight="1" x14ac:dyDescent="0.25">
      <c r="A88" s="20" t="s">
        <v>235</v>
      </c>
      <c r="B88" s="12" t="s">
        <v>236</v>
      </c>
      <c r="C88" s="13"/>
      <c r="D88" s="13" t="s">
        <v>84</v>
      </c>
      <c r="E88" s="16">
        <v>80</v>
      </c>
      <c r="F88" s="13" t="s">
        <v>84</v>
      </c>
      <c r="G88" s="16">
        <v>350</v>
      </c>
      <c r="H88" s="13" t="s">
        <v>84</v>
      </c>
      <c r="I88" s="16">
        <v>350</v>
      </c>
      <c r="J88" s="13" t="s">
        <v>84</v>
      </c>
      <c r="K88" s="17">
        <v>83</v>
      </c>
    </row>
    <row r="89" spans="1:11" ht="15.95" customHeight="1" x14ac:dyDescent="0.25">
      <c r="A89" s="11" t="s">
        <v>237</v>
      </c>
      <c r="B89" s="12" t="s">
        <v>238</v>
      </c>
      <c r="C89" s="13"/>
      <c r="D89" s="13" t="s">
        <v>84</v>
      </c>
      <c r="E89" s="13" t="s">
        <v>84</v>
      </c>
      <c r="F89" s="13" t="s">
        <v>84</v>
      </c>
      <c r="G89" s="13" t="s">
        <v>84</v>
      </c>
      <c r="H89" s="13" t="s">
        <v>84</v>
      </c>
      <c r="I89" s="13" t="s">
        <v>84</v>
      </c>
      <c r="J89" s="14">
        <v>0.49</v>
      </c>
      <c r="K89" s="17">
        <v>84</v>
      </c>
    </row>
    <row r="90" spans="1:11" ht="15.95" customHeight="1" x14ac:dyDescent="0.25">
      <c r="A90" s="11" t="s">
        <v>239</v>
      </c>
      <c r="B90" s="12" t="s">
        <v>240</v>
      </c>
      <c r="C90" s="13"/>
      <c r="D90" s="18">
        <v>1.0999999999999999E-2</v>
      </c>
      <c r="E90" s="13" t="s">
        <v>84</v>
      </c>
      <c r="F90" s="14">
        <v>0.28999999999999998</v>
      </c>
      <c r="G90" s="13" t="s">
        <v>84</v>
      </c>
      <c r="H90" s="14">
        <v>0.13</v>
      </c>
      <c r="I90" s="13" t="s">
        <v>84</v>
      </c>
      <c r="J90" s="13" t="s">
        <v>84</v>
      </c>
      <c r="K90" s="17">
        <v>85</v>
      </c>
    </row>
    <row r="91" spans="1:11" ht="15.95" customHeight="1" x14ac:dyDescent="0.25">
      <c r="A91" s="11" t="s">
        <v>241</v>
      </c>
      <c r="B91" s="12" t="s">
        <v>242</v>
      </c>
      <c r="C91" s="13"/>
      <c r="D91" s="14">
        <v>0.2</v>
      </c>
      <c r="E91" s="32">
        <v>30</v>
      </c>
      <c r="F91" s="15">
        <v>5.2</v>
      </c>
      <c r="G91" s="32">
        <v>130</v>
      </c>
      <c r="H91" s="15">
        <v>2.4</v>
      </c>
      <c r="I91" s="32">
        <v>130</v>
      </c>
      <c r="J91" s="19">
        <v>7200</v>
      </c>
      <c r="K91" s="17">
        <v>86</v>
      </c>
    </row>
    <row r="92" spans="1:11" ht="27" customHeight="1" x14ac:dyDescent="0.25">
      <c r="A92" s="11" t="s">
        <v>243</v>
      </c>
      <c r="B92" s="12" t="s">
        <v>244</v>
      </c>
      <c r="C92" s="13"/>
      <c r="D92" s="21">
        <v>4.4999999999999997E-3</v>
      </c>
      <c r="E92" s="13" t="s">
        <v>84</v>
      </c>
      <c r="F92" s="14">
        <v>0.12</v>
      </c>
      <c r="G92" s="13" t="s">
        <v>84</v>
      </c>
      <c r="H92" s="18">
        <v>5.5E-2</v>
      </c>
      <c r="I92" s="13" t="s">
        <v>84</v>
      </c>
      <c r="J92" s="13" t="s">
        <v>84</v>
      </c>
      <c r="K92" s="17">
        <v>87</v>
      </c>
    </row>
    <row r="93" spans="1:11" ht="15.95" customHeight="1" x14ac:dyDescent="0.25">
      <c r="A93" s="11" t="s">
        <v>245</v>
      </c>
      <c r="B93" s="12" t="s">
        <v>246</v>
      </c>
      <c r="C93" s="13"/>
      <c r="D93" s="29">
        <v>7.1428571428571419E-6</v>
      </c>
      <c r="E93" s="13" t="s">
        <v>84</v>
      </c>
      <c r="F93" s="22">
        <v>1.9000000000000001E-4</v>
      </c>
      <c r="G93" s="13" t="s">
        <v>84</v>
      </c>
      <c r="H93" s="29">
        <v>8.5714285714285699E-5</v>
      </c>
      <c r="I93" s="13" t="s">
        <v>84</v>
      </c>
      <c r="J93" s="13" t="s">
        <v>84</v>
      </c>
      <c r="K93" s="17">
        <v>88</v>
      </c>
    </row>
    <row r="94" spans="1:11" ht="15.95" customHeight="1" x14ac:dyDescent="0.25">
      <c r="A94" s="11" t="s">
        <v>247</v>
      </c>
      <c r="B94" s="12" t="s">
        <v>248</v>
      </c>
      <c r="C94" s="13"/>
      <c r="D94" s="29">
        <v>7.1428571428571419E-6</v>
      </c>
      <c r="E94" s="13" t="s">
        <v>84</v>
      </c>
      <c r="F94" s="22">
        <v>1.9000000000000001E-4</v>
      </c>
      <c r="G94" s="13" t="s">
        <v>84</v>
      </c>
      <c r="H94" s="29">
        <v>8.5714285714285699E-5</v>
      </c>
      <c r="I94" s="13" t="s">
        <v>84</v>
      </c>
      <c r="J94" s="13" t="s">
        <v>84</v>
      </c>
      <c r="K94" s="17">
        <v>89</v>
      </c>
    </row>
    <row r="95" spans="1:11" ht="27" customHeight="1" x14ac:dyDescent="0.25">
      <c r="A95" s="11" t="s">
        <v>249</v>
      </c>
      <c r="B95" s="12" t="s">
        <v>250</v>
      </c>
      <c r="C95" s="13"/>
      <c r="D95" s="29">
        <v>7.1428571428571419E-6</v>
      </c>
      <c r="E95" s="13" t="s">
        <v>84</v>
      </c>
      <c r="F95" s="22">
        <v>1.9000000000000001E-4</v>
      </c>
      <c r="G95" s="13" t="s">
        <v>84</v>
      </c>
      <c r="H95" s="29">
        <v>8.5714285714285699E-5</v>
      </c>
      <c r="I95" s="13" t="s">
        <v>84</v>
      </c>
      <c r="J95" s="13" t="s">
        <v>84</v>
      </c>
      <c r="K95" s="17">
        <v>90</v>
      </c>
    </row>
    <row r="96" spans="1:11" ht="15.95" customHeight="1" x14ac:dyDescent="0.25">
      <c r="A96" s="11" t="s">
        <v>251</v>
      </c>
      <c r="B96" s="12" t="s">
        <v>252</v>
      </c>
      <c r="C96" s="13"/>
      <c r="D96" s="13" t="s">
        <v>84</v>
      </c>
      <c r="E96" s="13" t="s">
        <v>84</v>
      </c>
      <c r="F96" s="13" t="s">
        <v>84</v>
      </c>
      <c r="G96" s="13" t="s">
        <v>84</v>
      </c>
      <c r="H96" s="13" t="s">
        <v>84</v>
      </c>
      <c r="I96" s="13" t="s">
        <v>84</v>
      </c>
      <c r="J96" s="15">
        <v>6</v>
      </c>
      <c r="K96" s="17">
        <v>91</v>
      </c>
    </row>
    <row r="97" spans="1:11" ht="15.95" customHeight="1" x14ac:dyDescent="0.25">
      <c r="A97" s="11" t="s">
        <v>253</v>
      </c>
      <c r="B97" s="12" t="s">
        <v>254</v>
      </c>
      <c r="C97" s="13"/>
      <c r="D97" s="18">
        <v>4.2999999999999997E-2</v>
      </c>
      <c r="E97" s="15">
        <v>3</v>
      </c>
      <c r="F97" s="15">
        <v>1.1000000000000001</v>
      </c>
      <c r="G97" s="15">
        <v>13</v>
      </c>
      <c r="H97" s="14">
        <v>0.52</v>
      </c>
      <c r="I97" s="15">
        <v>13</v>
      </c>
      <c r="J97" s="19">
        <v>1300</v>
      </c>
      <c r="K97" s="17">
        <v>92</v>
      </c>
    </row>
    <row r="98" spans="1:11" ht="15.95" customHeight="1" x14ac:dyDescent="0.25">
      <c r="A98" s="11" t="s">
        <v>255</v>
      </c>
      <c r="B98" s="12" t="s">
        <v>256</v>
      </c>
      <c r="C98" s="13"/>
      <c r="D98" s="13" t="s">
        <v>84</v>
      </c>
      <c r="E98" s="16">
        <v>20</v>
      </c>
      <c r="F98" s="13" t="s">
        <v>84</v>
      </c>
      <c r="G98" s="16">
        <v>88</v>
      </c>
      <c r="H98" s="13" t="s">
        <v>84</v>
      </c>
      <c r="I98" s="16">
        <v>88</v>
      </c>
      <c r="J98" s="13" t="s">
        <v>84</v>
      </c>
      <c r="K98" s="17">
        <v>93</v>
      </c>
    </row>
    <row r="99" spans="1:11" ht="15.95" customHeight="1" x14ac:dyDescent="0.25">
      <c r="A99" s="11" t="s">
        <v>257</v>
      </c>
      <c r="B99" s="12" t="s">
        <v>258</v>
      </c>
      <c r="C99" s="13"/>
      <c r="D99" s="13" t="s">
        <v>84</v>
      </c>
      <c r="E99" s="15">
        <v>8</v>
      </c>
      <c r="F99" s="13" t="s">
        <v>84</v>
      </c>
      <c r="G99" s="16">
        <v>35</v>
      </c>
      <c r="H99" s="13" t="s">
        <v>84</v>
      </c>
      <c r="I99" s="16">
        <v>35</v>
      </c>
      <c r="J99" s="13" t="s">
        <v>84</v>
      </c>
      <c r="K99" s="17">
        <v>94</v>
      </c>
    </row>
    <row r="100" spans="1:11" ht="15.95" customHeight="1" x14ac:dyDescent="0.25">
      <c r="A100" s="11" t="s">
        <v>34</v>
      </c>
      <c r="B100" s="12" t="s">
        <v>13</v>
      </c>
      <c r="C100" s="13"/>
      <c r="D100" s="14">
        <v>0.4</v>
      </c>
      <c r="E100" s="19">
        <v>260</v>
      </c>
      <c r="F100" s="16">
        <v>10</v>
      </c>
      <c r="G100" s="19">
        <v>1100</v>
      </c>
      <c r="H100" s="15">
        <v>4.8</v>
      </c>
      <c r="I100" s="19">
        <v>1100</v>
      </c>
      <c r="J100" s="19">
        <v>22000</v>
      </c>
      <c r="K100" s="17">
        <v>95</v>
      </c>
    </row>
    <row r="101" spans="1:11" ht="24" x14ac:dyDescent="0.25">
      <c r="A101" s="11" t="s">
        <v>259</v>
      </c>
      <c r="B101" s="12" t="s">
        <v>260</v>
      </c>
      <c r="C101" s="13"/>
      <c r="D101" s="21">
        <v>1.6999999999999999E-3</v>
      </c>
      <c r="E101" s="15">
        <v>9</v>
      </c>
      <c r="F101" s="18">
        <v>4.2999999999999997E-2</v>
      </c>
      <c r="G101" s="16">
        <v>40</v>
      </c>
      <c r="H101" s="18">
        <v>0.02</v>
      </c>
      <c r="I101" s="16">
        <v>40</v>
      </c>
      <c r="J101" s="13" t="s">
        <v>84</v>
      </c>
      <c r="K101" s="17">
        <v>96</v>
      </c>
    </row>
    <row r="102" spans="1:11" ht="27" customHeight="1" x14ac:dyDescent="0.25">
      <c r="A102" s="11" t="s">
        <v>261</v>
      </c>
      <c r="B102" s="12" t="s">
        <v>262</v>
      </c>
      <c r="C102" s="13"/>
      <c r="D102" s="18">
        <v>3.7999999999999999E-2</v>
      </c>
      <c r="E102" s="15">
        <v>7</v>
      </c>
      <c r="F102" s="15">
        <v>1</v>
      </c>
      <c r="G102" s="16">
        <v>31</v>
      </c>
      <c r="H102" s="14">
        <v>0.46</v>
      </c>
      <c r="I102" s="16">
        <v>31</v>
      </c>
      <c r="J102" s="13" t="s">
        <v>84</v>
      </c>
      <c r="K102" s="17">
        <v>97</v>
      </c>
    </row>
    <row r="103" spans="1:11" ht="15.95" customHeight="1" x14ac:dyDescent="0.25">
      <c r="A103" s="11" t="s">
        <v>73</v>
      </c>
      <c r="B103" s="12" t="s">
        <v>49</v>
      </c>
      <c r="C103" s="13"/>
      <c r="D103" s="13" t="s">
        <v>84</v>
      </c>
      <c r="E103" s="16">
        <v>400</v>
      </c>
      <c r="F103" s="13" t="s">
        <v>84</v>
      </c>
      <c r="G103" s="19">
        <v>1800</v>
      </c>
      <c r="H103" s="13" t="s">
        <v>84</v>
      </c>
      <c r="I103" s="19">
        <v>1800</v>
      </c>
      <c r="J103" s="19">
        <v>2000</v>
      </c>
      <c r="K103" s="17">
        <v>98</v>
      </c>
    </row>
    <row r="104" spans="1:11" ht="27" customHeight="1" x14ac:dyDescent="0.25">
      <c r="A104" s="11" t="s">
        <v>80</v>
      </c>
      <c r="B104" s="12" t="s">
        <v>263</v>
      </c>
      <c r="C104" s="13"/>
      <c r="D104" s="13" t="s">
        <v>84</v>
      </c>
      <c r="E104" s="33">
        <v>82</v>
      </c>
      <c r="F104" s="13" t="s">
        <v>84</v>
      </c>
      <c r="G104" s="33">
        <v>360</v>
      </c>
      <c r="H104" s="13" t="s">
        <v>84</v>
      </c>
      <c r="I104" s="33">
        <v>360</v>
      </c>
      <c r="J104" s="19">
        <v>29000</v>
      </c>
      <c r="K104" s="17">
        <v>99</v>
      </c>
    </row>
    <row r="105" spans="1:11" ht="27" customHeight="1" x14ac:dyDescent="0.25">
      <c r="A105" s="11" t="s">
        <v>264</v>
      </c>
      <c r="B105" s="12" t="s">
        <v>265</v>
      </c>
      <c r="C105" s="13"/>
      <c r="D105" s="13" t="s">
        <v>84</v>
      </c>
      <c r="E105" s="16">
        <v>70</v>
      </c>
      <c r="F105" s="13" t="s">
        <v>84</v>
      </c>
      <c r="G105" s="16">
        <v>310</v>
      </c>
      <c r="H105" s="13" t="s">
        <v>84</v>
      </c>
      <c r="I105" s="16">
        <v>310</v>
      </c>
      <c r="J105" s="16">
        <v>370</v>
      </c>
      <c r="K105" s="17">
        <v>100</v>
      </c>
    </row>
    <row r="106" spans="1:11" ht="27" customHeight="1" x14ac:dyDescent="0.25">
      <c r="A106" s="11" t="s">
        <v>266</v>
      </c>
      <c r="B106" s="12" t="s">
        <v>267</v>
      </c>
      <c r="C106" s="13"/>
      <c r="D106" s="13" t="s">
        <v>84</v>
      </c>
      <c r="E106" s="16">
        <v>60</v>
      </c>
      <c r="F106" s="13" t="s">
        <v>84</v>
      </c>
      <c r="G106" s="16">
        <v>260</v>
      </c>
      <c r="H106" s="13" t="s">
        <v>84</v>
      </c>
      <c r="I106" s="16">
        <v>260</v>
      </c>
      <c r="J106" s="16">
        <v>140</v>
      </c>
      <c r="K106" s="17">
        <v>101</v>
      </c>
    </row>
    <row r="107" spans="1:11" ht="27" customHeight="1" x14ac:dyDescent="0.25">
      <c r="A107" s="11" t="s">
        <v>268</v>
      </c>
      <c r="B107" s="12" t="s">
        <v>269</v>
      </c>
      <c r="C107" s="13"/>
      <c r="D107" s="13" t="s">
        <v>84</v>
      </c>
      <c r="E107" s="16">
        <v>60</v>
      </c>
      <c r="F107" s="13" t="s">
        <v>84</v>
      </c>
      <c r="G107" s="16">
        <v>260</v>
      </c>
      <c r="H107" s="13" t="s">
        <v>84</v>
      </c>
      <c r="I107" s="16">
        <v>260</v>
      </c>
      <c r="J107" s="16">
        <v>93</v>
      </c>
      <c r="K107" s="17">
        <v>102</v>
      </c>
    </row>
    <row r="108" spans="1:11" ht="27" customHeight="1" x14ac:dyDescent="0.25">
      <c r="A108" s="11" t="s">
        <v>270</v>
      </c>
      <c r="B108" s="12" t="s">
        <v>271</v>
      </c>
      <c r="C108" s="13"/>
      <c r="D108" s="13" t="s">
        <v>84</v>
      </c>
      <c r="E108" s="15">
        <v>1</v>
      </c>
      <c r="F108" s="13" t="s">
        <v>84</v>
      </c>
      <c r="G108" s="15">
        <v>4.4000000000000004</v>
      </c>
      <c r="H108" s="13" t="s">
        <v>84</v>
      </c>
      <c r="I108" s="15">
        <v>4.4000000000000004</v>
      </c>
      <c r="J108" s="13" t="s">
        <v>84</v>
      </c>
      <c r="K108" s="17">
        <v>103</v>
      </c>
    </row>
    <row r="109" spans="1:11" ht="15.95" customHeight="1" x14ac:dyDescent="0.25">
      <c r="A109" s="11" t="s">
        <v>272</v>
      </c>
      <c r="B109" s="12" t="s">
        <v>273</v>
      </c>
      <c r="C109" s="13" t="s">
        <v>83</v>
      </c>
      <c r="D109" s="22">
        <v>2.0000000000000001E-4</v>
      </c>
      <c r="E109" s="16">
        <v>30</v>
      </c>
      <c r="F109" s="21">
        <v>2.0999999999999999E-3</v>
      </c>
      <c r="G109" s="16">
        <v>130</v>
      </c>
      <c r="H109" s="21">
        <v>4.0000000000000001E-3</v>
      </c>
      <c r="I109" s="16">
        <v>130</v>
      </c>
      <c r="J109" s="16">
        <v>160</v>
      </c>
      <c r="K109" s="17">
        <v>104</v>
      </c>
    </row>
    <row r="110" spans="1:11" ht="15.95" customHeight="1" x14ac:dyDescent="0.25">
      <c r="A110" s="11" t="s">
        <v>274</v>
      </c>
      <c r="B110" s="12" t="s">
        <v>275</v>
      </c>
      <c r="C110" s="13"/>
      <c r="D110" s="18">
        <v>7.6999999999999999E-2</v>
      </c>
      <c r="E110" s="13" t="s">
        <v>84</v>
      </c>
      <c r="F110" s="15">
        <v>2</v>
      </c>
      <c r="G110" s="13" t="s">
        <v>84</v>
      </c>
      <c r="H110" s="14">
        <v>0.92</v>
      </c>
      <c r="I110" s="13" t="s">
        <v>84</v>
      </c>
      <c r="J110" s="13" t="s">
        <v>84</v>
      </c>
      <c r="K110" s="17">
        <v>105</v>
      </c>
    </row>
    <row r="111" spans="1:11" ht="15.95" customHeight="1" x14ac:dyDescent="0.25">
      <c r="A111" s="11" t="s">
        <v>276</v>
      </c>
      <c r="B111" s="12" t="s">
        <v>276</v>
      </c>
      <c r="C111" s="11" t="s">
        <v>129</v>
      </c>
      <c r="D111" s="13" t="s">
        <v>84</v>
      </c>
      <c r="E111" s="15">
        <v>2.2999999999999998</v>
      </c>
      <c r="F111" s="13" t="s">
        <v>84</v>
      </c>
      <c r="G111" s="16">
        <v>20</v>
      </c>
      <c r="H111" s="13" t="s">
        <v>84</v>
      </c>
      <c r="I111" s="16">
        <v>20</v>
      </c>
      <c r="J111" s="16">
        <v>240</v>
      </c>
      <c r="K111" s="17">
        <v>106</v>
      </c>
    </row>
    <row r="112" spans="1:11" ht="15.95" customHeight="1" x14ac:dyDescent="0.25">
      <c r="A112" s="11" t="s">
        <v>277</v>
      </c>
      <c r="B112" s="12" t="s">
        <v>278</v>
      </c>
      <c r="C112" s="13"/>
      <c r="D112" s="13" t="s">
        <v>84</v>
      </c>
      <c r="E112" s="13" t="s">
        <v>84</v>
      </c>
      <c r="F112" s="13" t="s">
        <v>84</v>
      </c>
      <c r="G112" s="13" t="s">
        <v>84</v>
      </c>
      <c r="H112" s="13" t="s">
        <v>84</v>
      </c>
      <c r="I112" s="13" t="s">
        <v>84</v>
      </c>
      <c r="J112" s="16">
        <v>16</v>
      </c>
      <c r="K112" s="17">
        <v>107</v>
      </c>
    </row>
    <row r="113" spans="1:11" ht="15.95" customHeight="1" x14ac:dyDescent="0.25">
      <c r="A113" s="11" t="s">
        <v>22</v>
      </c>
      <c r="B113" s="12" t="s">
        <v>6</v>
      </c>
      <c r="C113" s="13"/>
      <c r="D113" s="18">
        <v>0.17</v>
      </c>
      <c r="E113" s="14">
        <v>9</v>
      </c>
      <c r="F113" s="15">
        <v>4.3</v>
      </c>
      <c r="G113" s="14">
        <v>40</v>
      </c>
      <c r="H113" s="14">
        <v>2</v>
      </c>
      <c r="I113" s="14">
        <v>40</v>
      </c>
      <c r="J113" s="16">
        <v>49</v>
      </c>
      <c r="K113" s="17">
        <v>108</v>
      </c>
    </row>
    <row r="114" spans="1:11" ht="15.95" customHeight="1" x14ac:dyDescent="0.25">
      <c r="A114" s="11" t="s">
        <v>279</v>
      </c>
      <c r="B114" s="12" t="s">
        <v>280</v>
      </c>
      <c r="C114" s="13"/>
      <c r="D114" s="13" t="s">
        <v>84</v>
      </c>
      <c r="E114" s="18">
        <v>0.08</v>
      </c>
      <c r="F114" s="13" t="s">
        <v>84</v>
      </c>
      <c r="G114" s="14">
        <v>0.35</v>
      </c>
      <c r="H114" s="13" t="s">
        <v>84</v>
      </c>
      <c r="I114" s="14">
        <v>0.35</v>
      </c>
      <c r="J114" s="15">
        <v>4.0999999999999996</v>
      </c>
      <c r="K114" s="17">
        <v>109</v>
      </c>
    </row>
    <row r="115" spans="1:11" ht="15.95" customHeight="1" x14ac:dyDescent="0.25">
      <c r="A115" s="11" t="s">
        <v>281</v>
      </c>
      <c r="B115" s="12" t="s">
        <v>282</v>
      </c>
      <c r="C115" s="13"/>
      <c r="D115" s="22">
        <v>7.6999999999999996E-4</v>
      </c>
      <c r="E115" s="13" t="s">
        <v>84</v>
      </c>
      <c r="F115" s="18">
        <v>0.02</v>
      </c>
      <c r="G115" s="13" t="s">
        <v>84</v>
      </c>
      <c r="H115" s="21">
        <v>9.1999999999999998E-3</v>
      </c>
      <c r="I115" s="13" t="s">
        <v>84</v>
      </c>
      <c r="J115" s="13" t="s">
        <v>84</v>
      </c>
      <c r="K115" s="17">
        <v>110</v>
      </c>
    </row>
    <row r="116" spans="1:11" ht="15.95" customHeight="1" x14ac:dyDescent="0.25">
      <c r="A116" s="11" t="s">
        <v>283</v>
      </c>
      <c r="B116" s="12" t="s">
        <v>284</v>
      </c>
      <c r="C116" s="13"/>
      <c r="D116" s="22">
        <v>3.8000000000000002E-4</v>
      </c>
      <c r="E116" s="13" t="s">
        <v>84</v>
      </c>
      <c r="F116" s="21">
        <v>0.01</v>
      </c>
      <c r="G116" s="13" t="s">
        <v>84</v>
      </c>
      <c r="H116" s="21">
        <v>4.5999999999999999E-3</v>
      </c>
      <c r="I116" s="13" t="s">
        <v>84</v>
      </c>
      <c r="J116" s="13" t="s">
        <v>84</v>
      </c>
      <c r="K116" s="17">
        <v>111</v>
      </c>
    </row>
    <row r="117" spans="1:11" ht="15.95" customHeight="1" x14ac:dyDescent="0.25">
      <c r="A117" s="11" t="s">
        <v>285</v>
      </c>
      <c r="B117" s="12" t="s">
        <v>286</v>
      </c>
      <c r="C117" s="13"/>
      <c r="D117" s="21">
        <v>2E-3</v>
      </c>
      <c r="E117" s="13" t="s">
        <v>84</v>
      </c>
      <c r="F117" s="18">
        <v>5.0999999999999997E-2</v>
      </c>
      <c r="G117" s="13" t="s">
        <v>84</v>
      </c>
      <c r="H117" s="18">
        <v>2.4E-2</v>
      </c>
      <c r="I117" s="13" t="s">
        <v>84</v>
      </c>
      <c r="J117" s="13" t="s">
        <v>84</v>
      </c>
      <c r="K117" s="17">
        <v>112</v>
      </c>
    </row>
    <row r="118" spans="1:11" ht="15.95" customHeight="1" x14ac:dyDescent="0.25">
      <c r="A118" s="11" t="s">
        <v>287</v>
      </c>
      <c r="B118" s="12" t="s">
        <v>288</v>
      </c>
      <c r="C118" s="13"/>
      <c r="D118" s="18">
        <v>4.4999999999999998E-2</v>
      </c>
      <c r="E118" s="13" t="s">
        <v>84</v>
      </c>
      <c r="F118" s="15">
        <v>1.2</v>
      </c>
      <c r="G118" s="13" t="s">
        <v>84</v>
      </c>
      <c r="H118" s="14">
        <v>0.55000000000000004</v>
      </c>
      <c r="I118" s="13" t="s">
        <v>84</v>
      </c>
      <c r="J118" s="13" t="s">
        <v>84</v>
      </c>
      <c r="K118" s="17">
        <v>113</v>
      </c>
    </row>
    <row r="119" spans="1:11" ht="36.950000000000003" customHeight="1" x14ac:dyDescent="0.25">
      <c r="A119" s="11" t="s">
        <v>289</v>
      </c>
      <c r="B119" s="12" t="s">
        <v>290</v>
      </c>
      <c r="C119" s="11" t="s">
        <v>129</v>
      </c>
      <c r="D119" s="22">
        <v>1.7000000000000001E-4</v>
      </c>
      <c r="E119" s="13" t="s">
        <v>84</v>
      </c>
      <c r="F119" s="18">
        <v>1.7999999999999999E-2</v>
      </c>
      <c r="G119" s="13" t="s">
        <v>84</v>
      </c>
      <c r="H119" s="21">
        <v>8.3999999999999995E-3</v>
      </c>
      <c r="I119" s="13" t="s">
        <v>84</v>
      </c>
      <c r="J119" s="13" t="s">
        <v>84</v>
      </c>
      <c r="K119" s="17">
        <v>114</v>
      </c>
    </row>
    <row r="120" spans="1:11" ht="27" customHeight="1" x14ac:dyDescent="0.25">
      <c r="A120" s="11" t="s">
        <v>291</v>
      </c>
      <c r="B120" s="31" t="s">
        <v>292</v>
      </c>
      <c r="C120" s="11" t="s">
        <v>129</v>
      </c>
      <c r="D120" s="22">
        <v>1.7000000000000001E-4</v>
      </c>
      <c r="E120" s="13" t="s">
        <v>84</v>
      </c>
      <c r="F120" s="18">
        <v>1.7999999999999999E-2</v>
      </c>
      <c r="G120" s="13" t="s">
        <v>84</v>
      </c>
      <c r="H120" s="21">
        <v>8.3999999999999995E-3</v>
      </c>
      <c r="I120" s="13" t="s">
        <v>84</v>
      </c>
      <c r="J120" s="13" t="s">
        <v>84</v>
      </c>
      <c r="K120" s="17">
        <v>115</v>
      </c>
    </row>
    <row r="121" spans="1:11" ht="27" customHeight="1" x14ac:dyDescent="0.25">
      <c r="A121" s="11" t="s">
        <v>293</v>
      </c>
      <c r="B121" s="31" t="s">
        <v>294</v>
      </c>
      <c r="C121" s="11" t="s">
        <v>129</v>
      </c>
      <c r="D121" s="22">
        <v>1.7000000000000001E-4</v>
      </c>
      <c r="E121" s="13" t="s">
        <v>84</v>
      </c>
      <c r="F121" s="18">
        <v>1.7999999999999999E-2</v>
      </c>
      <c r="G121" s="13" t="s">
        <v>84</v>
      </c>
      <c r="H121" s="21">
        <v>8.3999999999999995E-3</v>
      </c>
      <c r="I121" s="13" t="s">
        <v>84</v>
      </c>
      <c r="J121" s="13" t="s">
        <v>84</v>
      </c>
      <c r="K121" s="17">
        <v>116</v>
      </c>
    </row>
    <row r="122" spans="1:11" ht="36.950000000000003" customHeight="1" x14ac:dyDescent="0.25">
      <c r="A122" s="11" t="s">
        <v>295</v>
      </c>
      <c r="B122" s="31" t="s">
        <v>296</v>
      </c>
      <c r="C122" s="11" t="s">
        <v>129</v>
      </c>
      <c r="D122" s="22">
        <v>5.9999999999999995E-4</v>
      </c>
      <c r="E122" s="13" t="s">
        <v>84</v>
      </c>
      <c r="F122" s="18">
        <v>6.5000000000000002E-2</v>
      </c>
      <c r="G122" s="13" t="s">
        <v>84</v>
      </c>
      <c r="H122" s="18">
        <v>0.03</v>
      </c>
      <c r="I122" s="13" t="s">
        <v>84</v>
      </c>
      <c r="J122" s="13" t="s">
        <v>84</v>
      </c>
      <c r="K122" s="17">
        <v>117</v>
      </c>
    </row>
    <row r="123" spans="1:11" ht="15.95" customHeight="1" x14ac:dyDescent="0.25">
      <c r="A123" s="11" t="s">
        <v>297</v>
      </c>
      <c r="B123" s="12" t="s">
        <v>298</v>
      </c>
      <c r="C123" s="13"/>
      <c r="D123" s="13" t="s">
        <v>84</v>
      </c>
      <c r="E123" s="14">
        <v>0.2</v>
      </c>
      <c r="F123" s="13" t="s">
        <v>84</v>
      </c>
      <c r="G123" s="14">
        <v>0.88</v>
      </c>
      <c r="H123" s="13" t="s">
        <v>84</v>
      </c>
      <c r="I123" s="14">
        <v>0.88</v>
      </c>
      <c r="J123" s="16">
        <v>110</v>
      </c>
      <c r="K123" s="17">
        <v>118</v>
      </c>
    </row>
    <row r="124" spans="1:11" ht="15.95" customHeight="1" x14ac:dyDescent="0.25">
      <c r="A124" s="11" t="s">
        <v>299</v>
      </c>
      <c r="B124" s="12" t="s">
        <v>300</v>
      </c>
      <c r="C124" s="13"/>
      <c r="D124" s="13" t="s">
        <v>84</v>
      </c>
      <c r="E124" s="16">
        <v>30</v>
      </c>
      <c r="F124" s="13" t="s">
        <v>84</v>
      </c>
      <c r="G124" s="16">
        <v>130</v>
      </c>
      <c r="H124" s="13" t="s">
        <v>84</v>
      </c>
      <c r="I124" s="16">
        <v>130</v>
      </c>
      <c r="J124" s="19">
        <v>58000</v>
      </c>
      <c r="K124" s="17">
        <v>119</v>
      </c>
    </row>
    <row r="125" spans="1:11" ht="27" customHeight="1" x14ac:dyDescent="0.25">
      <c r="A125" s="11" t="s">
        <v>301</v>
      </c>
      <c r="B125" s="12" t="s">
        <v>302</v>
      </c>
      <c r="C125" s="13"/>
      <c r="D125" s="13" t="s">
        <v>84</v>
      </c>
      <c r="E125" s="18">
        <v>6.9000000000000006E-2</v>
      </c>
      <c r="F125" s="13" t="s">
        <v>84</v>
      </c>
      <c r="G125" s="18">
        <v>0.3</v>
      </c>
      <c r="H125" s="13" t="s">
        <v>84</v>
      </c>
      <c r="I125" s="18">
        <v>0.3</v>
      </c>
      <c r="J125" s="14">
        <v>0.21</v>
      </c>
      <c r="K125" s="17">
        <v>120</v>
      </c>
    </row>
    <row r="126" spans="1:11" ht="15.95" customHeight="1" x14ac:dyDescent="0.25">
      <c r="A126" s="11" t="s">
        <v>35</v>
      </c>
      <c r="B126" s="12" t="s">
        <v>14</v>
      </c>
      <c r="C126" s="13"/>
      <c r="D126" s="13" t="s">
        <v>84</v>
      </c>
      <c r="E126" s="16">
        <v>700</v>
      </c>
      <c r="F126" s="13" t="s">
        <v>84</v>
      </c>
      <c r="G126" s="19">
        <v>3100</v>
      </c>
      <c r="H126" s="13" t="s">
        <v>84</v>
      </c>
      <c r="I126" s="19">
        <v>3100</v>
      </c>
      <c r="J126" s="13" t="s">
        <v>84</v>
      </c>
      <c r="K126" s="17">
        <v>121</v>
      </c>
    </row>
    <row r="127" spans="1:11" ht="15.95" customHeight="1" x14ac:dyDescent="0.25">
      <c r="A127" s="11" t="s">
        <v>303</v>
      </c>
      <c r="B127" s="12" t="s">
        <v>304</v>
      </c>
      <c r="C127" s="13"/>
      <c r="D127" s="22">
        <v>2.0000000000000001E-4</v>
      </c>
      <c r="E127" s="18">
        <v>0.03</v>
      </c>
      <c r="F127" s="21">
        <v>5.3E-3</v>
      </c>
      <c r="G127" s="14">
        <v>0.13</v>
      </c>
      <c r="H127" s="21">
        <v>2.3999999999999998E-3</v>
      </c>
      <c r="I127" s="14">
        <v>0.13</v>
      </c>
      <c r="J127" s="15">
        <v>5.2</v>
      </c>
      <c r="K127" s="17">
        <v>122</v>
      </c>
    </row>
    <row r="128" spans="1:11" ht="15.95" customHeight="1" x14ac:dyDescent="0.25">
      <c r="A128" s="11" t="s">
        <v>37</v>
      </c>
      <c r="B128" s="12" t="s">
        <v>36</v>
      </c>
      <c r="C128" s="13"/>
      <c r="D128" s="13" t="s">
        <v>84</v>
      </c>
      <c r="E128" s="16">
        <v>20</v>
      </c>
      <c r="F128" s="13" t="s">
        <v>84</v>
      </c>
      <c r="G128" s="16">
        <v>88</v>
      </c>
      <c r="H128" s="13" t="s">
        <v>84</v>
      </c>
      <c r="I128" s="16">
        <v>88</v>
      </c>
      <c r="J128" s="19">
        <v>2100</v>
      </c>
      <c r="K128" s="17">
        <v>123</v>
      </c>
    </row>
    <row r="129" spans="1:11" ht="15.95" customHeight="1" x14ac:dyDescent="0.25">
      <c r="A129" s="11" t="s">
        <v>305</v>
      </c>
      <c r="B129" s="12" t="s">
        <v>306</v>
      </c>
      <c r="C129" s="11" t="s">
        <v>129</v>
      </c>
      <c r="D129" s="13" t="s">
        <v>84</v>
      </c>
      <c r="E129" s="15">
        <v>2.1</v>
      </c>
      <c r="F129" s="13" t="s">
        <v>84</v>
      </c>
      <c r="G129" s="16">
        <v>19</v>
      </c>
      <c r="H129" s="13" t="s">
        <v>84</v>
      </c>
      <c r="I129" s="16">
        <v>19</v>
      </c>
      <c r="J129" s="16">
        <v>16</v>
      </c>
      <c r="K129" s="17">
        <v>124</v>
      </c>
    </row>
    <row r="130" spans="1:11" ht="15.95" customHeight="1" x14ac:dyDescent="0.25">
      <c r="A130" s="36" t="s">
        <v>307</v>
      </c>
      <c r="B130" s="12" t="s">
        <v>308</v>
      </c>
      <c r="C130" s="13"/>
      <c r="D130" s="13" t="s">
        <v>84</v>
      </c>
      <c r="E130" s="15">
        <v>2</v>
      </c>
      <c r="F130" s="13" t="s">
        <v>84</v>
      </c>
      <c r="G130" s="15">
        <v>8.8000000000000007</v>
      </c>
      <c r="H130" s="13" t="s">
        <v>84</v>
      </c>
      <c r="I130" s="15">
        <v>8.8000000000000007</v>
      </c>
      <c r="J130" s="16">
        <v>98</v>
      </c>
      <c r="K130" s="17">
        <v>125</v>
      </c>
    </row>
    <row r="131" spans="1:11" ht="15.95" customHeight="1" x14ac:dyDescent="0.25">
      <c r="A131" s="11" t="s">
        <v>309</v>
      </c>
      <c r="B131" s="12" t="s">
        <v>310</v>
      </c>
      <c r="C131" s="13"/>
      <c r="D131" s="13" t="s">
        <v>84</v>
      </c>
      <c r="E131" s="19">
        <v>2000</v>
      </c>
      <c r="F131" s="13" t="s">
        <v>84</v>
      </c>
      <c r="G131" s="19">
        <v>8800</v>
      </c>
      <c r="H131" s="13" t="s">
        <v>84</v>
      </c>
      <c r="I131" s="19">
        <v>8800</v>
      </c>
      <c r="J131" s="13" t="s">
        <v>84</v>
      </c>
      <c r="K131" s="17">
        <v>126</v>
      </c>
    </row>
    <row r="132" spans="1:11" ht="15.95" customHeight="1" x14ac:dyDescent="0.25">
      <c r="A132" s="11" t="s">
        <v>101</v>
      </c>
      <c r="B132" s="12" t="s">
        <v>311</v>
      </c>
      <c r="C132" s="13"/>
      <c r="D132" s="13" t="s">
        <v>84</v>
      </c>
      <c r="E132" s="16">
        <v>200</v>
      </c>
      <c r="F132" s="13" t="s">
        <v>84</v>
      </c>
      <c r="G132" s="16">
        <v>880</v>
      </c>
      <c r="H132" s="13" t="s">
        <v>84</v>
      </c>
      <c r="I132" s="16">
        <v>880</v>
      </c>
      <c r="J132" s="19">
        <v>3200</v>
      </c>
      <c r="K132" s="17">
        <v>127</v>
      </c>
    </row>
    <row r="133" spans="1:11" ht="27" customHeight="1" x14ac:dyDescent="0.25">
      <c r="A133" s="11" t="s">
        <v>312</v>
      </c>
      <c r="B133" s="12" t="s">
        <v>313</v>
      </c>
      <c r="C133" s="13"/>
      <c r="D133" s="13" t="s">
        <v>84</v>
      </c>
      <c r="E133" s="16">
        <v>400</v>
      </c>
      <c r="F133" s="13" t="s">
        <v>84</v>
      </c>
      <c r="G133" s="19">
        <v>1800</v>
      </c>
      <c r="H133" s="13" t="s">
        <v>84</v>
      </c>
      <c r="I133" s="19">
        <v>1800</v>
      </c>
      <c r="J133" s="13" t="s">
        <v>84</v>
      </c>
      <c r="K133" s="17">
        <v>128</v>
      </c>
    </row>
    <row r="134" spans="1:11" ht="15.95" customHeight="1" x14ac:dyDescent="0.25">
      <c r="A134" s="11" t="s">
        <v>26</v>
      </c>
      <c r="B134" s="12" t="s">
        <v>25</v>
      </c>
      <c r="C134" s="11" t="s">
        <v>139</v>
      </c>
      <c r="D134" s="21" t="s">
        <v>84</v>
      </c>
      <c r="E134" s="14">
        <v>0.15</v>
      </c>
      <c r="F134" s="14" t="s">
        <v>84</v>
      </c>
      <c r="G134" s="14">
        <v>0.66</v>
      </c>
      <c r="H134" s="14" t="s">
        <v>84</v>
      </c>
      <c r="I134" s="14">
        <v>0.66</v>
      </c>
      <c r="J134" s="14">
        <v>0.15</v>
      </c>
      <c r="K134" s="17">
        <v>129</v>
      </c>
    </row>
    <row r="135" spans="1:11" ht="15.95" customHeight="1" x14ac:dyDescent="0.25">
      <c r="A135" s="11" t="s">
        <v>314</v>
      </c>
      <c r="B135" s="12" t="s">
        <v>315</v>
      </c>
      <c r="C135" s="13"/>
      <c r="D135" s="13" t="s">
        <v>84</v>
      </c>
      <c r="E135" s="14">
        <v>0.7</v>
      </c>
      <c r="F135" s="13" t="s">
        <v>84</v>
      </c>
      <c r="G135" s="15">
        <v>3.1</v>
      </c>
      <c r="H135" s="13" t="s">
        <v>84</v>
      </c>
      <c r="I135" s="15">
        <v>3.1</v>
      </c>
      <c r="J135" s="13" t="s">
        <v>84</v>
      </c>
      <c r="K135" s="17">
        <v>130</v>
      </c>
    </row>
    <row r="136" spans="1:11" ht="15.95" customHeight="1" x14ac:dyDescent="0.25">
      <c r="A136" s="11" t="s">
        <v>39</v>
      </c>
      <c r="B136" s="12" t="s">
        <v>38</v>
      </c>
      <c r="C136" s="13" t="s">
        <v>98</v>
      </c>
      <c r="D136" s="13" t="s">
        <v>84</v>
      </c>
      <c r="E136" s="18">
        <v>0.09</v>
      </c>
      <c r="F136" s="13" t="s">
        <v>84</v>
      </c>
      <c r="G136" s="14">
        <v>0.4</v>
      </c>
      <c r="H136" s="13" t="s">
        <v>84</v>
      </c>
      <c r="I136" s="14">
        <v>0.4</v>
      </c>
      <c r="J136" s="14">
        <v>0.3</v>
      </c>
      <c r="K136" s="17">
        <v>131</v>
      </c>
    </row>
    <row r="137" spans="1:11" ht="15.95" customHeight="1" x14ac:dyDescent="0.25">
      <c r="A137" s="11" t="s">
        <v>41</v>
      </c>
      <c r="B137" s="12" t="s">
        <v>40</v>
      </c>
      <c r="C137" s="11" t="s">
        <v>139</v>
      </c>
      <c r="D137" s="13" t="s">
        <v>84</v>
      </c>
      <c r="E137" s="18">
        <v>7.6999999999999999E-2</v>
      </c>
      <c r="F137" s="13" t="s">
        <v>84</v>
      </c>
      <c r="G137" s="14">
        <v>0.63</v>
      </c>
      <c r="H137" s="13" t="s">
        <v>84</v>
      </c>
      <c r="I137" s="14">
        <v>0.63</v>
      </c>
      <c r="J137" s="14">
        <v>0.6</v>
      </c>
      <c r="K137" s="17">
        <v>132</v>
      </c>
    </row>
    <row r="138" spans="1:11" ht="15.95" customHeight="1" x14ac:dyDescent="0.25">
      <c r="A138" s="11" t="s">
        <v>4</v>
      </c>
      <c r="B138" s="12" t="s">
        <v>0</v>
      </c>
      <c r="C138" s="13"/>
      <c r="D138" s="13" t="s">
        <v>84</v>
      </c>
      <c r="E138" s="19">
        <v>4000</v>
      </c>
      <c r="F138" s="13" t="s">
        <v>84</v>
      </c>
      <c r="G138" s="19">
        <v>18000</v>
      </c>
      <c r="H138" s="13" t="s">
        <v>84</v>
      </c>
      <c r="I138" s="19">
        <v>18000</v>
      </c>
      <c r="J138" s="19">
        <v>28000</v>
      </c>
      <c r="K138" s="17">
        <v>133</v>
      </c>
    </row>
    <row r="139" spans="1:11" ht="27" customHeight="1" x14ac:dyDescent="0.25">
      <c r="A139" s="11" t="s">
        <v>316</v>
      </c>
      <c r="B139" s="31" t="s">
        <v>317</v>
      </c>
      <c r="C139" s="13"/>
      <c r="D139" s="21">
        <v>2.3E-3</v>
      </c>
      <c r="E139" s="13" t="s">
        <v>84</v>
      </c>
      <c r="F139" s="18">
        <v>0.06</v>
      </c>
      <c r="G139" s="13" t="s">
        <v>84</v>
      </c>
      <c r="H139" s="18">
        <v>2.8000000000000001E-2</v>
      </c>
      <c r="I139" s="13" t="s">
        <v>84</v>
      </c>
      <c r="J139" s="13" t="s">
        <v>84</v>
      </c>
      <c r="K139" s="17">
        <v>134</v>
      </c>
    </row>
    <row r="140" spans="1:11" ht="27" customHeight="1" x14ac:dyDescent="0.25">
      <c r="A140" s="11" t="s">
        <v>318</v>
      </c>
      <c r="B140" s="12" t="s">
        <v>319</v>
      </c>
      <c r="C140" s="13"/>
      <c r="D140" s="22">
        <v>2.9999999999999997E-4</v>
      </c>
      <c r="E140" s="16">
        <v>20</v>
      </c>
      <c r="F140" s="18">
        <v>2.3E-2</v>
      </c>
      <c r="G140" s="16">
        <v>88</v>
      </c>
      <c r="H140" s="18">
        <v>0.01</v>
      </c>
      <c r="I140" s="16">
        <v>88</v>
      </c>
      <c r="J140" s="13" t="s">
        <v>84</v>
      </c>
      <c r="K140" s="17">
        <v>135</v>
      </c>
    </row>
    <row r="141" spans="1:11" ht="27" customHeight="1" x14ac:dyDescent="0.25">
      <c r="A141" s="11" t="s">
        <v>320</v>
      </c>
      <c r="B141" s="12" t="s">
        <v>321</v>
      </c>
      <c r="C141" s="13"/>
      <c r="D141" s="13" t="s">
        <v>84</v>
      </c>
      <c r="E141" s="14">
        <v>0.08</v>
      </c>
      <c r="F141" s="13" t="s">
        <v>84</v>
      </c>
      <c r="G141" s="14">
        <v>0.35</v>
      </c>
      <c r="H141" s="37" t="s">
        <v>84</v>
      </c>
      <c r="I141" s="14">
        <v>0.35</v>
      </c>
      <c r="J141" s="16">
        <v>12</v>
      </c>
      <c r="K141" s="17">
        <v>136</v>
      </c>
    </row>
    <row r="142" spans="1:11" ht="27" customHeight="1" x14ac:dyDescent="0.25">
      <c r="A142" s="11" t="s">
        <v>322</v>
      </c>
      <c r="B142" s="12" t="s">
        <v>323</v>
      </c>
      <c r="C142" s="13"/>
      <c r="D142" s="13" t="s">
        <v>84</v>
      </c>
      <c r="E142" s="19">
        <v>3000</v>
      </c>
      <c r="F142" s="13" t="s">
        <v>84</v>
      </c>
      <c r="G142" s="19">
        <v>13000</v>
      </c>
      <c r="H142" s="13" t="s">
        <v>84</v>
      </c>
      <c r="I142" s="19">
        <v>13000</v>
      </c>
      <c r="J142" s="13" t="s">
        <v>84</v>
      </c>
      <c r="K142" s="17">
        <v>137</v>
      </c>
    </row>
    <row r="143" spans="1:11" ht="15.95" customHeight="1" x14ac:dyDescent="0.25">
      <c r="A143" s="11" t="s">
        <v>324</v>
      </c>
      <c r="B143" s="12" t="s">
        <v>325</v>
      </c>
      <c r="C143" s="13"/>
      <c r="D143" s="13" t="s">
        <v>84</v>
      </c>
      <c r="E143" s="15">
        <v>1</v>
      </c>
      <c r="F143" s="13" t="s">
        <v>84</v>
      </c>
      <c r="G143" s="15">
        <v>4.4000000000000004</v>
      </c>
      <c r="H143" s="13" t="s">
        <v>84</v>
      </c>
      <c r="I143" s="15">
        <v>4.4000000000000004</v>
      </c>
      <c r="J143" s="13" t="s">
        <v>84</v>
      </c>
      <c r="K143" s="17">
        <v>138</v>
      </c>
    </row>
    <row r="144" spans="1:11" ht="15.95" customHeight="1" x14ac:dyDescent="0.25">
      <c r="A144" s="11" t="s">
        <v>326</v>
      </c>
      <c r="B144" s="12" t="s">
        <v>327</v>
      </c>
      <c r="C144" s="13"/>
      <c r="D144" s="13" t="s">
        <v>84</v>
      </c>
      <c r="E144" s="16">
        <v>700</v>
      </c>
      <c r="F144" s="13" t="s">
        <v>84</v>
      </c>
      <c r="G144" s="19">
        <v>3100</v>
      </c>
      <c r="H144" s="13" t="s">
        <v>84</v>
      </c>
      <c r="I144" s="19">
        <v>3100</v>
      </c>
      <c r="J144" s="13" t="s">
        <v>84</v>
      </c>
      <c r="K144" s="17">
        <v>139</v>
      </c>
    </row>
    <row r="145" spans="1:11" ht="15.95" customHeight="1" x14ac:dyDescent="0.25">
      <c r="A145" s="11" t="s">
        <v>328</v>
      </c>
      <c r="B145" s="31" t="s">
        <v>329</v>
      </c>
      <c r="C145" s="13"/>
      <c r="D145" s="15">
        <v>3.8</v>
      </c>
      <c r="E145" s="19">
        <v>8000</v>
      </c>
      <c r="F145" s="16">
        <v>100</v>
      </c>
      <c r="G145" s="19">
        <v>35000</v>
      </c>
      <c r="H145" s="16">
        <v>46</v>
      </c>
      <c r="I145" s="19">
        <v>35000</v>
      </c>
      <c r="J145" s="19">
        <v>8000</v>
      </c>
      <c r="K145" s="17">
        <v>140</v>
      </c>
    </row>
    <row r="146" spans="1:11" ht="15.95" customHeight="1" x14ac:dyDescent="0.25">
      <c r="A146" s="11" t="s">
        <v>330</v>
      </c>
      <c r="B146" s="12" t="s">
        <v>331</v>
      </c>
      <c r="C146" s="13"/>
      <c r="D146" s="21">
        <v>4.0000000000000001E-3</v>
      </c>
      <c r="E146" s="13" t="s">
        <v>84</v>
      </c>
      <c r="F146" s="14">
        <v>0.1</v>
      </c>
      <c r="G146" s="13" t="s">
        <v>84</v>
      </c>
      <c r="H146" s="18">
        <v>4.8000000000000001E-2</v>
      </c>
      <c r="I146" s="13" t="s">
        <v>84</v>
      </c>
      <c r="J146" s="13" t="s">
        <v>84</v>
      </c>
      <c r="K146" s="17">
        <v>141</v>
      </c>
    </row>
    <row r="147" spans="1:11" ht="15.95" customHeight="1" x14ac:dyDescent="0.25">
      <c r="A147" s="11" t="s">
        <v>27</v>
      </c>
      <c r="B147" s="12" t="s">
        <v>12</v>
      </c>
      <c r="C147" s="11" t="s">
        <v>129</v>
      </c>
      <c r="D147" s="18">
        <v>2.9000000000000001E-2</v>
      </c>
      <c r="E147" s="15">
        <v>3.7</v>
      </c>
      <c r="F147" s="14">
        <v>0.76</v>
      </c>
      <c r="G147" s="16">
        <v>16</v>
      </c>
      <c r="H147" s="14">
        <v>0.35</v>
      </c>
      <c r="I147" s="16">
        <v>16</v>
      </c>
      <c r="J147" s="16">
        <v>200</v>
      </c>
      <c r="K147" s="17">
        <v>142</v>
      </c>
    </row>
    <row r="148" spans="1:11" x14ac:dyDescent="0.25">
      <c r="A148" s="38" t="s">
        <v>332</v>
      </c>
      <c r="B148" s="12" t="s">
        <v>48</v>
      </c>
      <c r="C148" s="11" t="s">
        <v>333</v>
      </c>
      <c r="D148" s="21">
        <v>3.8E-3</v>
      </c>
      <c r="E148" s="18">
        <v>1.4E-2</v>
      </c>
      <c r="F148" s="14">
        <v>0.1</v>
      </c>
      <c r="G148" s="18">
        <v>6.2E-2</v>
      </c>
      <c r="H148" s="18">
        <v>4.5999999999999999E-2</v>
      </c>
      <c r="I148" s="18">
        <v>6.2E-2</v>
      </c>
      <c r="J148" s="14">
        <v>0.2</v>
      </c>
      <c r="K148" s="17">
        <v>143</v>
      </c>
    </row>
    <row r="149" spans="1:11" ht="15.75" customHeight="1" x14ac:dyDescent="0.25">
      <c r="A149" s="13" t="s">
        <v>334</v>
      </c>
      <c r="B149" s="12" t="s">
        <v>335</v>
      </c>
      <c r="C149" s="11" t="s">
        <v>333</v>
      </c>
      <c r="D149" s="21" t="s">
        <v>84</v>
      </c>
      <c r="E149" s="18">
        <v>1.4E-2</v>
      </c>
      <c r="F149" s="18" t="s">
        <v>84</v>
      </c>
      <c r="G149" s="18">
        <v>6.2E-2</v>
      </c>
      <c r="H149" s="18" t="s">
        <v>84</v>
      </c>
      <c r="I149" s="18">
        <v>6.2E-2</v>
      </c>
      <c r="J149" s="14">
        <v>0.2</v>
      </c>
      <c r="K149" s="17">
        <v>144</v>
      </c>
    </row>
    <row r="150" spans="1:11" ht="15.95" customHeight="1" x14ac:dyDescent="0.25">
      <c r="A150" s="11" t="s">
        <v>336</v>
      </c>
      <c r="B150" s="12" t="s">
        <v>337</v>
      </c>
      <c r="C150" s="13"/>
      <c r="D150" s="13" t="s">
        <v>84</v>
      </c>
      <c r="E150" s="13" t="s">
        <v>84</v>
      </c>
      <c r="F150" s="13" t="s">
        <v>84</v>
      </c>
      <c r="G150" s="13" t="s">
        <v>84</v>
      </c>
      <c r="H150" s="13" t="s">
        <v>84</v>
      </c>
      <c r="I150" s="13" t="s">
        <v>84</v>
      </c>
      <c r="J150" s="16">
        <v>86</v>
      </c>
      <c r="K150" s="17">
        <v>145</v>
      </c>
    </row>
    <row r="151" spans="1:11" ht="15.95" customHeight="1" x14ac:dyDescent="0.25">
      <c r="A151" s="11" t="s">
        <v>338</v>
      </c>
      <c r="B151" s="12" t="s">
        <v>339</v>
      </c>
      <c r="C151" s="13"/>
      <c r="D151" s="18">
        <v>2.5000000000000001E-2</v>
      </c>
      <c r="E151" s="15">
        <v>9</v>
      </c>
      <c r="F151" s="14">
        <v>0.65</v>
      </c>
      <c r="G151" s="16">
        <v>40</v>
      </c>
      <c r="H151" s="14">
        <v>0.3</v>
      </c>
      <c r="I151" s="16">
        <v>40</v>
      </c>
      <c r="J151" s="13" t="s">
        <v>84</v>
      </c>
      <c r="K151" s="17">
        <v>146</v>
      </c>
    </row>
    <row r="152" spans="1:11" ht="15.95" customHeight="1" x14ac:dyDescent="0.25">
      <c r="A152" s="11" t="s">
        <v>340</v>
      </c>
      <c r="B152" s="12" t="s">
        <v>341</v>
      </c>
      <c r="C152" s="13"/>
      <c r="D152" s="13" t="s">
        <v>84</v>
      </c>
      <c r="E152" s="16">
        <v>20</v>
      </c>
      <c r="F152" s="13" t="s">
        <v>84</v>
      </c>
      <c r="G152" s="16">
        <v>88</v>
      </c>
      <c r="H152" s="13" t="s">
        <v>84</v>
      </c>
      <c r="I152" s="16">
        <v>88</v>
      </c>
      <c r="J152" s="13" t="s">
        <v>84</v>
      </c>
      <c r="K152" s="17">
        <v>147</v>
      </c>
    </row>
    <row r="153" spans="1:11" ht="15.95" customHeight="1" x14ac:dyDescent="0.25">
      <c r="A153" s="11" t="s">
        <v>342</v>
      </c>
      <c r="B153" s="31" t="s">
        <v>343</v>
      </c>
      <c r="C153" s="13"/>
      <c r="D153" s="22">
        <v>3.2000000000000003E-4</v>
      </c>
      <c r="E153" s="13" t="s">
        <v>84</v>
      </c>
      <c r="F153" s="21">
        <v>8.3999999999999995E-3</v>
      </c>
      <c r="G153" s="13" t="s">
        <v>84</v>
      </c>
      <c r="H153" s="21">
        <v>3.8999999999999998E-3</v>
      </c>
      <c r="I153" s="13" t="s">
        <v>84</v>
      </c>
      <c r="J153" s="13" t="s">
        <v>84</v>
      </c>
      <c r="K153" s="17">
        <v>148</v>
      </c>
    </row>
    <row r="154" spans="1:11" ht="15.95" customHeight="1" x14ac:dyDescent="0.25">
      <c r="A154" s="11" t="s">
        <v>344</v>
      </c>
      <c r="B154" s="31" t="s">
        <v>345</v>
      </c>
      <c r="C154" s="13" t="s">
        <v>83</v>
      </c>
      <c r="D154" s="27">
        <v>5.8823529411764701E-5</v>
      </c>
      <c r="E154" s="13" t="s">
        <v>84</v>
      </c>
      <c r="F154" s="22">
        <v>6.2E-4</v>
      </c>
      <c r="G154" s="13" t="s">
        <v>84</v>
      </c>
      <c r="H154" s="22">
        <v>1.1999999999999999E-3</v>
      </c>
      <c r="I154" s="13" t="s">
        <v>84</v>
      </c>
      <c r="J154" s="13" t="s">
        <v>84</v>
      </c>
      <c r="K154" s="17">
        <v>149</v>
      </c>
    </row>
    <row r="155" spans="1:11" ht="15.95" customHeight="1" x14ac:dyDescent="0.25">
      <c r="A155" s="11" t="s">
        <v>346</v>
      </c>
      <c r="B155" s="31" t="s">
        <v>347</v>
      </c>
      <c r="C155" s="13" t="s">
        <v>83</v>
      </c>
      <c r="D155" s="27">
        <v>1.2999999999999999E-4</v>
      </c>
      <c r="E155" s="13" t="s">
        <v>84</v>
      </c>
      <c r="F155" s="21">
        <v>1.2999999999999999E-3</v>
      </c>
      <c r="G155" s="13" t="s">
        <v>84</v>
      </c>
      <c r="H155" s="22">
        <v>2.5999999999999999E-3</v>
      </c>
      <c r="I155" s="13" t="s">
        <v>84</v>
      </c>
      <c r="J155" s="13" t="s">
        <v>84</v>
      </c>
      <c r="K155" s="17">
        <v>150</v>
      </c>
    </row>
    <row r="156" spans="1:11" ht="15.95" customHeight="1" x14ac:dyDescent="0.25">
      <c r="A156" s="11" t="s">
        <v>348</v>
      </c>
      <c r="B156" s="31" t="s">
        <v>349</v>
      </c>
      <c r="C156" s="13"/>
      <c r="D156" s="14">
        <v>0.38</v>
      </c>
      <c r="E156" s="13" t="s">
        <v>84</v>
      </c>
      <c r="F156" s="15">
        <v>10</v>
      </c>
      <c r="G156" s="13" t="s">
        <v>84</v>
      </c>
      <c r="H156" s="15">
        <v>4.5999999999999996</v>
      </c>
      <c r="I156" s="13" t="s">
        <v>84</v>
      </c>
      <c r="J156" s="13" t="s">
        <v>84</v>
      </c>
      <c r="K156" s="17">
        <v>151</v>
      </c>
    </row>
    <row r="157" spans="1:11" ht="15.95" customHeight="1" x14ac:dyDescent="0.25">
      <c r="A157" s="11" t="s">
        <v>350</v>
      </c>
      <c r="B157" s="31" t="s">
        <v>351</v>
      </c>
      <c r="C157" s="13"/>
      <c r="D157" s="14">
        <v>0.16</v>
      </c>
      <c r="E157" s="13" t="s">
        <v>84</v>
      </c>
      <c r="F157" s="15">
        <v>4.0999999999999996</v>
      </c>
      <c r="G157" s="13" t="s">
        <v>84</v>
      </c>
      <c r="H157" s="15">
        <v>1.9</v>
      </c>
      <c r="I157" s="13" t="s">
        <v>84</v>
      </c>
      <c r="J157" s="13" t="s">
        <v>84</v>
      </c>
      <c r="K157" s="17">
        <v>152</v>
      </c>
    </row>
    <row r="158" spans="1:11" ht="15.95" customHeight="1" x14ac:dyDescent="0.25">
      <c r="A158" s="11" t="s">
        <v>352</v>
      </c>
      <c r="B158" s="31" t="s">
        <v>353</v>
      </c>
      <c r="C158" s="13"/>
      <c r="D158" s="22">
        <v>5.0000000000000001E-4</v>
      </c>
      <c r="E158" s="13" t="s">
        <v>84</v>
      </c>
      <c r="F158" s="18">
        <v>1.2999999999999999E-2</v>
      </c>
      <c r="G158" s="13" t="s">
        <v>84</v>
      </c>
      <c r="H158" s="21">
        <v>6.0000000000000001E-3</v>
      </c>
      <c r="I158" s="13" t="s">
        <v>84</v>
      </c>
      <c r="J158" s="13" t="s">
        <v>84</v>
      </c>
      <c r="K158" s="17">
        <v>153</v>
      </c>
    </row>
    <row r="159" spans="1:11" ht="15.95" customHeight="1" x14ac:dyDescent="0.25">
      <c r="A159" s="11" t="s">
        <v>354</v>
      </c>
      <c r="B159" s="31" t="s">
        <v>355</v>
      </c>
      <c r="C159" s="13"/>
      <c r="D159" s="22">
        <v>1.6000000000000001E-4</v>
      </c>
      <c r="E159" s="13" t="s">
        <v>84</v>
      </c>
      <c r="F159" s="21">
        <v>4.1000000000000003E-3</v>
      </c>
      <c r="G159" s="13" t="s">
        <v>84</v>
      </c>
      <c r="H159" s="21">
        <v>1.9E-3</v>
      </c>
      <c r="I159" s="13" t="s">
        <v>84</v>
      </c>
      <c r="J159" s="13" t="s">
        <v>84</v>
      </c>
      <c r="K159" s="17">
        <v>154</v>
      </c>
    </row>
    <row r="160" spans="1:11" ht="15.95" customHeight="1" x14ac:dyDescent="0.25">
      <c r="A160" s="11" t="s">
        <v>356</v>
      </c>
      <c r="B160" s="31" t="s">
        <v>357</v>
      </c>
      <c r="C160" s="13"/>
      <c r="D160" s="22">
        <v>5.2999999999999998E-4</v>
      </c>
      <c r="E160" s="13" t="s">
        <v>84</v>
      </c>
      <c r="F160" s="18">
        <v>1.4E-2</v>
      </c>
      <c r="G160" s="13" t="s">
        <v>84</v>
      </c>
      <c r="H160" s="21">
        <v>6.3E-3</v>
      </c>
      <c r="I160" s="13" t="s">
        <v>84</v>
      </c>
      <c r="J160" s="13" t="s">
        <v>84</v>
      </c>
      <c r="K160" s="17">
        <v>155</v>
      </c>
    </row>
    <row r="161" spans="1:11" ht="15.95" customHeight="1" x14ac:dyDescent="0.25">
      <c r="A161" s="11" t="s">
        <v>358</v>
      </c>
      <c r="B161" s="31" t="s">
        <v>359</v>
      </c>
      <c r="C161" s="13"/>
      <c r="D161" s="22">
        <v>3.6999999999999999E-4</v>
      </c>
      <c r="E161" s="13" t="s">
        <v>84</v>
      </c>
      <c r="F161" s="21">
        <v>9.5999999999999992E-3</v>
      </c>
      <c r="G161" s="13" t="s">
        <v>84</v>
      </c>
      <c r="H161" s="21">
        <v>4.4000000000000003E-3</v>
      </c>
      <c r="I161" s="13" t="s">
        <v>84</v>
      </c>
      <c r="J161" s="13" t="s">
        <v>84</v>
      </c>
      <c r="K161" s="17">
        <v>156</v>
      </c>
    </row>
    <row r="162" spans="1:11" ht="15.95" customHeight="1" x14ac:dyDescent="0.25">
      <c r="A162" s="11" t="s">
        <v>360</v>
      </c>
      <c r="B162" s="31" t="s">
        <v>361</v>
      </c>
      <c r="C162" s="13"/>
      <c r="D162" s="21">
        <v>1.6999999999999999E-3</v>
      </c>
      <c r="E162" s="13" t="s">
        <v>84</v>
      </c>
      <c r="F162" s="18">
        <v>4.2999999999999997E-2</v>
      </c>
      <c r="G162" s="13" t="s">
        <v>84</v>
      </c>
      <c r="H162" s="18">
        <v>0.02</v>
      </c>
      <c r="I162" s="13" t="s">
        <v>84</v>
      </c>
      <c r="J162" s="13" t="s">
        <v>84</v>
      </c>
      <c r="K162" s="17">
        <v>157</v>
      </c>
    </row>
    <row r="163" spans="1:11" ht="15.95" customHeight="1" x14ac:dyDescent="0.25">
      <c r="A163" s="11" t="s">
        <v>362</v>
      </c>
      <c r="B163" s="12" t="s">
        <v>363</v>
      </c>
      <c r="C163" s="13"/>
      <c r="D163" s="13" t="s">
        <v>84</v>
      </c>
      <c r="E163" s="13" t="s">
        <v>84</v>
      </c>
      <c r="F163" s="13" t="s">
        <v>84</v>
      </c>
      <c r="G163" s="13" t="s">
        <v>84</v>
      </c>
      <c r="H163" s="13" t="s">
        <v>84</v>
      </c>
      <c r="I163" s="13" t="s">
        <v>84</v>
      </c>
      <c r="J163" s="16">
        <v>120</v>
      </c>
      <c r="K163" s="17">
        <v>158</v>
      </c>
    </row>
    <row r="164" spans="1:11" ht="15.95" customHeight="1" x14ac:dyDescent="0.25">
      <c r="A164" s="11" t="s">
        <v>364</v>
      </c>
      <c r="B164" s="12" t="s">
        <v>365</v>
      </c>
      <c r="C164" s="13"/>
      <c r="D164" s="13" t="s">
        <v>84</v>
      </c>
      <c r="E164" s="13" t="s">
        <v>84</v>
      </c>
      <c r="F164" s="13" t="s">
        <v>84</v>
      </c>
      <c r="G164" s="13" t="s">
        <v>84</v>
      </c>
      <c r="H164" s="13" t="s">
        <v>84</v>
      </c>
      <c r="I164" s="13" t="s">
        <v>84</v>
      </c>
      <c r="J164" s="18">
        <v>0.02</v>
      </c>
      <c r="K164" s="17">
        <v>159</v>
      </c>
    </row>
    <row r="165" spans="1:11" ht="15.95" customHeight="1" x14ac:dyDescent="0.25">
      <c r="A165" s="11" t="s">
        <v>366</v>
      </c>
      <c r="B165" s="12" t="s">
        <v>367</v>
      </c>
      <c r="C165" s="13"/>
      <c r="D165" s="14">
        <v>0.2</v>
      </c>
      <c r="E165" s="13" t="s">
        <v>84</v>
      </c>
      <c r="F165" s="15">
        <v>5.0999999999999996</v>
      </c>
      <c r="G165" s="13" t="s">
        <v>84</v>
      </c>
      <c r="H165" s="15">
        <v>2.4</v>
      </c>
      <c r="I165" s="13" t="s">
        <v>84</v>
      </c>
      <c r="J165" s="13" t="s">
        <v>84</v>
      </c>
      <c r="K165" s="17">
        <v>160</v>
      </c>
    </row>
    <row r="166" spans="1:11" ht="15.95" customHeight="1" x14ac:dyDescent="0.25">
      <c r="A166" s="11" t="s">
        <v>79</v>
      </c>
      <c r="B166" s="12" t="s">
        <v>368</v>
      </c>
      <c r="C166" s="13"/>
      <c r="D166" s="13" t="s">
        <v>84</v>
      </c>
      <c r="E166" s="16">
        <v>200</v>
      </c>
      <c r="F166" s="13" t="s">
        <v>84</v>
      </c>
      <c r="G166" s="16">
        <v>880</v>
      </c>
      <c r="H166" s="13" t="s">
        <v>84</v>
      </c>
      <c r="I166" s="16">
        <v>880</v>
      </c>
      <c r="J166" s="19">
        <v>5800</v>
      </c>
      <c r="K166" s="17">
        <v>161</v>
      </c>
    </row>
    <row r="167" spans="1:11" ht="15.95" customHeight="1" x14ac:dyDescent="0.25">
      <c r="A167" s="11" t="s">
        <v>369</v>
      </c>
      <c r="B167" s="12" t="s">
        <v>370</v>
      </c>
      <c r="C167" s="13"/>
      <c r="D167" s="13" t="s">
        <v>84</v>
      </c>
      <c r="E167" s="14">
        <v>0.3</v>
      </c>
      <c r="F167" s="13" t="s">
        <v>84</v>
      </c>
      <c r="G167" s="15">
        <v>1.3</v>
      </c>
      <c r="H167" s="13" t="s">
        <v>84</v>
      </c>
      <c r="I167" s="15">
        <v>1.3</v>
      </c>
      <c r="J167" s="15">
        <v>4</v>
      </c>
      <c r="K167" s="17">
        <v>162</v>
      </c>
    </row>
    <row r="168" spans="1:11" ht="15.95" customHeight="1" x14ac:dyDescent="0.25">
      <c r="A168" s="11" t="s">
        <v>371</v>
      </c>
      <c r="B168" s="12" t="s">
        <v>372</v>
      </c>
      <c r="C168" s="13"/>
      <c r="D168" s="13" t="s">
        <v>84</v>
      </c>
      <c r="E168" s="14">
        <v>0.8</v>
      </c>
      <c r="F168" s="13" t="s">
        <v>84</v>
      </c>
      <c r="G168" s="15">
        <v>3.5</v>
      </c>
      <c r="H168" s="13" t="s">
        <v>84</v>
      </c>
      <c r="I168" s="15">
        <v>3.5</v>
      </c>
      <c r="J168" s="13" t="s">
        <v>84</v>
      </c>
      <c r="K168" s="17">
        <v>163</v>
      </c>
    </row>
    <row r="169" spans="1:11" ht="15.95" customHeight="1" x14ac:dyDescent="0.25">
      <c r="A169" s="11" t="s">
        <v>107</v>
      </c>
      <c r="B169" s="12" t="s">
        <v>373</v>
      </c>
      <c r="C169" s="13"/>
      <c r="D169" s="13" t="s">
        <v>84</v>
      </c>
      <c r="E169" s="16">
        <v>10</v>
      </c>
      <c r="F169" s="13" t="s">
        <v>84</v>
      </c>
      <c r="G169" s="16">
        <v>44</v>
      </c>
      <c r="H169" s="13" t="s">
        <v>84</v>
      </c>
      <c r="I169" s="16">
        <v>44</v>
      </c>
      <c r="J169" s="13" t="s">
        <v>84</v>
      </c>
      <c r="K169" s="17">
        <v>164</v>
      </c>
    </row>
    <row r="170" spans="1:11" ht="15.95" customHeight="1" x14ac:dyDescent="0.25">
      <c r="A170" s="11" t="s">
        <v>374</v>
      </c>
      <c r="B170" s="12" t="s">
        <v>375</v>
      </c>
      <c r="C170" s="13"/>
      <c r="D170" s="13" t="s">
        <v>84</v>
      </c>
      <c r="E170" s="15">
        <v>9</v>
      </c>
      <c r="F170" s="13" t="s">
        <v>84</v>
      </c>
      <c r="G170" s="16">
        <v>40</v>
      </c>
      <c r="H170" s="13" t="s">
        <v>84</v>
      </c>
      <c r="I170" s="16">
        <v>40</v>
      </c>
      <c r="J170" s="16">
        <v>20</v>
      </c>
      <c r="K170" s="17">
        <v>165</v>
      </c>
    </row>
    <row r="171" spans="1:11" ht="15.95" customHeight="1" x14ac:dyDescent="0.25">
      <c r="A171" s="11" t="s">
        <v>376</v>
      </c>
      <c r="B171" s="12" t="s">
        <v>377</v>
      </c>
      <c r="C171" s="13"/>
      <c r="D171" s="13" t="s">
        <v>84</v>
      </c>
      <c r="E171" s="16">
        <v>20</v>
      </c>
      <c r="F171" s="13" t="s">
        <v>84</v>
      </c>
      <c r="G171" s="16">
        <v>88</v>
      </c>
      <c r="H171" s="13" t="s">
        <v>84</v>
      </c>
      <c r="I171" s="16">
        <v>88</v>
      </c>
      <c r="J171" s="13" t="s">
        <v>84</v>
      </c>
      <c r="K171" s="17">
        <v>166</v>
      </c>
    </row>
    <row r="172" spans="1:11" ht="27" customHeight="1" x14ac:dyDescent="0.25">
      <c r="A172" s="13" t="s">
        <v>378</v>
      </c>
      <c r="B172" s="12" t="s">
        <v>379</v>
      </c>
      <c r="C172" s="11" t="s">
        <v>380</v>
      </c>
      <c r="D172" s="13" t="s">
        <v>84</v>
      </c>
      <c r="E172" s="13" t="s">
        <v>84</v>
      </c>
      <c r="F172" s="13" t="s">
        <v>84</v>
      </c>
      <c r="G172" s="13" t="s">
        <v>84</v>
      </c>
      <c r="H172" s="13" t="s">
        <v>84</v>
      </c>
      <c r="I172" s="13" t="s">
        <v>84</v>
      </c>
      <c r="J172" s="15">
        <v>6</v>
      </c>
      <c r="K172" s="17">
        <v>167</v>
      </c>
    </row>
    <row r="173" spans="1:11" ht="27" customHeight="1" x14ac:dyDescent="0.25">
      <c r="A173" s="11" t="s">
        <v>381</v>
      </c>
      <c r="B173" s="12" t="s">
        <v>382</v>
      </c>
      <c r="C173" s="11" t="s">
        <v>129</v>
      </c>
      <c r="D173" s="22">
        <v>5.2999999999999998E-4</v>
      </c>
      <c r="E173" s="13" t="s">
        <v>84</v>
      </c>
      <c r="F173" s="18">
        <v>0.02</v>
      </c>
      <c r="G173" s="13" t="s">
        <v>84</v>
      </c>
      <c r="H173" s="21">
        <v>9.1999999999999998E-3</v>
      </c>
      <c r="I173" s="13" t="s">
        <v>84</v>
      </c>
      <c r="J173" s="13" t="s">
        <v>84</v>
      </c>
      <c r="K173" s="17">
        <v>168</v>
      </c>
    </row>
    <row r="174" spans="1:11" ht="27" customHeight="1" x14ac:dyDescent="0.25">
      <c r="A174" s="13" t="s">
        <v>383</v>
      </c>
      <c r="B174" s="12" t="s">
        <v>384</v>
      </c>
      <c r="C174" s="11" t="s">
        <v>129</v>
      </c>
      <c r="D174" s="29">
        <v>1.0121457489878541E-9</v>
      </c>
      <c r="E174" s="29">
        <v>1.2903225806451614E-7</v>
      </c>
      <c r="F174" s="29">
        <v>9.0027700831024925E-8</v>
      </c>
      <c r="G174" s="29">
        <v>2.6268656716417917E-5</v>
      </c>
      <c r="H174" s="29">
        <v>4.1551246537396121E-8</v>
      </c>
      <c r="I174" s="29">
        <v>2.6268656716417917E-5</v>
      </c>
      <c r="J174" s="13" t="s">
        <v>84</v>
      </c>
      <c r="K174" s="17">
        <v>169</v>
      </c>
    </row>
    <row r="175" spans="1:11" ht="27" customHeight="1" x14ac:dyDescent="0.25">
      <c r="A175" s="11" t="s">
        <v>385</v>
      </c>
      <c r="B175" s="31" t="s">
        <v>386</v>
      </c>
      <c r="C175" s="11" t="s">
        <v>129</v>
      </c>
      <c r="D175" s="27">
        <v>1.0121457489878541E-5</v>
      </c>
      <c r="E175" s="21">
        <v>1.2999999999999999E-3</v>
      </c>
      <c r="F175" s="22">
        <v>8.9999999999999998E-4</v>
      </c>
      <c r="G175" s="14">
        <v>0.26</v>
      </c>
      <c r="H175" s="22">
        <v>4.2000000000000002E-4</v>
      </c>
      <c r="I175" s="14">
        <v>0.26</v>
      </c>
      <c r="J175" s="13" t="s">
        <v>84</v>
      </c>
      <c r="K175" s="17">
        <v>170</v>
      </c>
    </row>
    <row r="176" spans="1:11" ht="27" customHeight="1" x14ac:dyDescent="0.25">
      <c r="A176" s="11" t="s">
        <v>387</v>
      </c>
      <c r="B176" s="31" t="s">
        <v>388</v>
      </c>
      <c r="C176" s="11" t="s">
        <v>129</v>
      </c>
      <c r="D176" s="29">
        <v>3.3738191632928472E-6</v>
      </c>
      <c r="E176" s="22">
        <v>4.2000000000000002E-4</v>
      </c>
      <c r="F176" s="22">
        <v>2.9999999999999997E-4</v>
      </c>
      <c r="G176" s="18">
        <v>8.5000000000000006E-2</v>
      </c>
      <c r="H176" s="22">
        <v>1.3999999999999999E-4</v>
      </c>
      <c r="I176" s="18">
        <v>8.5000000000000006E-2</v>
      </c>
      <c r="J176" s="13" t="s">
        <v>84</v>
      </c>
      <c r="K176" s="17">
        <v>171</v>
      </c>
    </row>
    <row r="177" spans="1:11" ht="27" customHeight="1" x14ac:dyDescent="0.25">
      <c r="A177" s="11" t="s">
        <v>389</v>
      </c>
      <c r="B177" s="31" t="s">
        <v>390</v>
      </c>
      <c r="C177" s="11" t="s">
        <v>129</v>
      </c>
      <c r="D177" s="27">
        <v>3.3738191632928474E-5</v>
      </c>
      <c r="E177" s="21">
        <v>4.1999999999999997E-3</v>
      </c>
      <c r="F177" s="21">
        <v>3.0000000000000001E-3</v>
      </c>
      <c r="G177" s="14">
        <v>0.85</v>
      </c>
      <c r="H177" s="21">
        <v>1.4E-3</v>
      </c>
      <c r="I177" s="14">
        <v>0.85</v>
      </c>
      <c r="J177" s="13" t="s">
        <v>84</v>
      </c>
      <c r="K177" s="17">
        <v>172</v>
      </c>
    </row>
    <row r="178" spans="1:11" ht="27" customHeight="1" x14ac:dyDescent="0.25">
      <c r="A178" s="11" t="s">
        <v>391</v>
      </c>
      <c r="B178" s="31" t="s">
        <v>392</v>
      </c>
      <c r="C178" s="11" t="s">
        <v>129</v>
      </c>
      <c r="D178" s="27">
        <v>3.3738191632928474E-5</v>
      </c>
      <c r="E178" s="21">
        <v>4.1999999999999997E-3</v>
      </c>
      <c r="F178" s="21">
        <v>3.0000000000000001E-3</v>
      </c>
      <c r="G178" s="14">
        <v>0.85</v>
      </c>
      <c r="H178" s="21">
        <v>1.4E-3</v>
      </c>
      <c r="I178" s="14">
        <v>0.85</v>
      </c>
      <c r="J178" s="13" t="s">
        <v>84</v>
      </c>
      <c r="K178" s="17">
        <v>173</v>
      </c>
    </row>
    <row r="179" spans="1:11" ht="27" customHeight="1" x14ac:dyDescent="0.25">
      <c r="A179" s="11" t="s">
        <v>393</v>
      </c>
      <c r="B179" s="31" t="s">
        <v>394</v>
      </c>
      <c r="C179" s="11" t="s">
        <v>129</v>
      </c>
      <c r="D179" s="27">
        <v>3.3738191632928474E-5</v>
      </c>
      <c r="E179" s="21">
        <v>4.1999999999999997E-3</v>
      </c>
      <c r="F179" s="21">
        <v>3.0000000000000001E-3</v>
      </c>
      <c r="G179" s="14">
        <v>0.85</v>
      </c>
      <c r="H179" s="21">
        <v>1.4E-3</v>
      </c>
      <c r="I179" s="14">
        <v>0.85</v>
      </c>
      <c r="J179" s="13" t="s">
        <v>84</v>
      </c>
      <c r="K179" s="17">
        <v>174</v>
      </c>
    </row>
    <row r="180" spans="1:11" ht="27" customHeight="1" x14ac:dyDescent="0.25">
      <c r="A180" s="11" t="s">
        <v>395</v>
      </c>
      <c r="B180" s="31" t="s">
        <v>396</v>
      </c>
      <c r="C180" s="11" t="s">
        <v>129</v>
      </c>
      <c r="D180" s="27">
        <v>3.3738191632928474E-5</v>
      </c>
      <c r="E180" s="21">
        <v>4.1999999999999997E-3</v>
      </c>
      <c r="F180" s="21">
        <v>3.0000000000000001E-3</v>
      </c>
      <c r="G180" s="14">
        <v>0.85</v>
      </c>
      <c r="H180" s="21">
        <v>1.4E-3</v>
      </c>
      <c r="I180" s="14">
        <v>0.85</v>
      </c>
      <c r="J180" s="13" t="s">
        <v>84</v>
      </c>
      <c r="K180" s="17">
        <v>175</v>
      </c>
    </row>
    <row r="181" spans="1:11" ht="27" customHeight="1" x14ac:dyDescent="0.25">
      <c r="A181" s="11" t="s">
        <v>397</v>
      </c>
      <c r="B181" s="31" t="s">
        <v>398</v>
      </c>
      <c r="C181" s="11" t="s">
        <v>129</v>
      </c>
      <c r="D181" s="29">
        <v>1.0121457489878542E-8</v>
      </c>
      <c r="E181" s="29">
        <v>1.2903225806451614E-6</v>
      </c>
      <c r="F181" s="29">
        <v>9.0027700831024923E-7</v>
      </c>
      <c r="G181" s="22">
        <v>2.5999999999999998E-4</v>
      </c>
      <c r="H181" s="29">
        <v>4.1551246537396117E-7</v>
      </c>
      <c r="I181" s="22">
        <v>2.5999999999999998E-4</v>
      </c>
      <c r="J181" s="13" t="s">
        <v>84</v>
      </c>
      <c r="K181" s="17">
        <v>176</v>
      </c>
    </row>
    <row r="182" spans="1:11" ht="27" customHeight="1" x14ac:dyDescent="0.25">
      <c r="A182" s="11" t="s">
        <v>399</v>
      </c>
      <c r="B182" s="31" t="s">
        <v>400</v>
      </c>
      <c r="C182" s="11" t="s">
        <v>129</v>
      </c>
      <c r="D182" s="27">
        <v>3.3738191632928474E-5</v>
      </c>
      <c r="E182" s="21">
        <v>4.1999999999999997E-3</v>
      </c>
      <c r="F182" s="21">
        <v>3.0000000000000001E-3</v>
      </c>
      <c r="G182" s="14">
        <v>0.85</v>
      </c>
      <c r="H182" s="21">
        <v>1.4E-3</v>
      </c>
      <c r="I182" s="14">
        <v>0.85</v>
      </c>
      <c r="J182" s="13" t="s">
        <v>84</v>
      </c>
      <c r="K182" s="17">
        <v>177</v>
      </c>
    </row>
    <row r="183" spans="1:11" ht="27" customHeight="1" x14ac:dyDescent="0.25">
      <c r="A183" s="11" t="s">
        <v>401</v>
      </c>
      <c r="B183" s="31" t="s">
        <v>402</v>
      </c>
      <c r="C183" s="11" t="s">
        <v>129</v>
      </c>
      <c r="D183" s="27">
        <v>3.3738191632928474E-5</v>
      </c>
      <c r="E183" s="21">
        <v>4.1999999999999997E-3</v>
      </c>
      <c r="F183" s="21">
        <v>3.0000000000000001E-3</v>
      </c>
      <c r="G183" s="14">
        <v>0.85</v>
      </c>
      <c r="H183" s="21">
        <v>1.4E-3</v>
      </c>
      <c r="I183" s="14">
        <v>0.85</v>
      </c>
      <c r="J183" s="13" t="s">
        <v>84</v>
      </c>
      <c r="K183" s="17">
        <v>178</v>
      </c>
    </row>
    <row r="184" spans="1:11" ht="27" customHeight="1" x14ac:dyDescent="0.25">
      <c r="A184" s="11" t="s">
        <v>403</v>
      </c>
      <c r="B184" s="31" t="s">
        <v>404</v>
      </c>
      <c r="C184" s="11" t="s">
        <v>129</v>
      </c>
      <c r="D184" s="27">
        <v>3.3738191632928474E-5</v>
      </c>
      <c r="E184" s="21">
        <v>4.1999999999999997E-3</v>
      </c>
      <c r="F184" s="21">
        <v>3.0000000000000001E-3</v>
      </c>
      <c r="G184" s="14">
        <v>0.85</v>
      </c>
      <c r="H184" s="21">
        <v>1.4E-3</v>
      </c>
      <c r="I184" s="14">
        <v>0.85</v>
      </c>
      <c r="J184" s="13" t="s">
        <v>84</v>
      </c>
      <c r="K184" s="17">
        <v>179</v>
      </c>
    </row>
    <row r="185" spans="1:11" ht="27" customHeight="1" x14ac:dyDescent="0.25">
      <c r="A185" s="11" t="s">
        <v>405</v>
      </c>
      <c r="B185" s="31" t="s">
        <v>406</v>
      </c>
      <c r="C185" s="11" t="s">
        <v>129</v>
      </c>
      <c r="D185" s="29">
        <v>3.3738191632928474E-8</v>
      </c>
      <c r="E185" s="29">
        <v>4.1935483870967744E-6</v>
      </c>
      <c r="F185" s="29">
        <v>3.0009233610341641E-6</v>
      </c>
      <c r="G185" s="22">
        <v>8.4999999999999995E-4</v>
      </c>
      <c r="H185" s="29">
        <v>1.3850415512465373E-6</v>
      </c>
      <c r="I185" s="22">
        <v>8.4999999999999995E-4</v>
      </c>
      <c r="J185" s="13" t="s">
        <v>84</v>
      </c>
      <c r="K185" s="17">
        <v>180</v>
      </c>
    </row>
    <row r="186" spans="1:11" ht="36.950000000000003" customHeight="1" x14ac:dyDescent="0.25">
      <c r="A186" s="11" t="s">
        <v>407</v>
      </c>
      <c r="B186" s="31" t="s">
        <v>408</v>
      </c>
      <c r="C186" s="11" t="s">
        <v>129</v>
      </c>
      <c r="D186" s="22">
        <v>8.8000000000000003E-4</v>
      </c>
      <c r="E186" s="15">
        <v>1.3</v>
      </c>
      <c r="F186" s="18">
        <v>2.3E-2</v>
      </c>
      <c r="G186" s="15">
        <v>5.7</v>
      </c>
      <c r="H186" s="18">
        <v>1.0999999999999999E-2</v>
      </c>
      <c r="I186" s="15">
        <v>5.7</v>
      </c>
      <c r="J186" s="13" t="s">
        <v>84</v>
      </c>
      <c r="K186" s="17">
        <v>181</v>
      </c>
    </row>
    <row r="187" spans="1:11" ht="47.1" customHeight="1" x14ac:dyDescent="0.25">
      <c r="A187" s="13" t="s">
        <v>409</v>
      </c>
      <c r="B187" s="31" t="s">
        <v>410</v>
      </c>
      <c r="C187" s="11" t="s">
        <v>129</v>
      </c>
      <c r="D187" s="29">
        <v>1.0121457489878541E-9</v>
      </c>
      <c r="E187" s="29">
        <v>1.2903225806451614E-7</v>
      </c>
      <c r="F187" s="29">
        <v>9.0027700831024925E-8</v>
      </c>
      <c r="G187" s="29">
        <v>2.6268656716417917E-5</v>
      </c>
      <c r="H187" s="29">
        <v>4.1551246537396121E-8</v>
      </c>
      <c r="I187" s="29">
        <v>2.6268656716417917E-5</v>
      </c>
      <c r="J187" s="13" t="s">
        <v>84</v>
      </c>
      <c r="K187" s="17">
        <v>182</v>
      </c>
    </row>
    <row r="188" spans="1:11" ht="36.950000000000003" customHeight="1" x14ac:dyDescent="0.25">
      <c r="A188" s="11" t="s">
        <v>411</v>
      </c>
      <c r="B188" s="31" t="s">
        <v>412</v>
      </c>
      <c r="C188" s="11" t="s">
        <v>129</v>
      </c>
      <c r="D188" s="29">
        <v>1.0121457489878541E-9</v>
      </c>
      <c r="E188" s="29">
        <v>1.2903225806451614E-7</v>
      </c>
      <c r="F188" s="29">
        <v>9.0027700831024925E-8</v>
      </c>
      <c r="G188" s="29">
        <v>2.6268656716417917E-5</v>
      </c>
      <c r="H188" s="29">
        <v>4.1551246537396121E-8</v>
      </c>
      <c r="I188" s="29">
        <v>2.6268656716417917E-5</v>
      </c>
      <c r="J188" s="13" t="s">
        <v>84</v>
      </c>
      <c r="K188" s="17">
        <v>183</v>
      </c>
    </row>
    <row r="189" spans="1:11" ht="36.950000000000003" customHeight="1" x14ac:dyDescent="0.25">
      <c r="A189" s="11" t="s">
        <v>413</v>
      </c>
      <c r="B189" s="31" t="s">
        <v>414</v>
      </c>
      <c r="C189" s="11" t="s">
        <v>129</v>
      </c>
      <c r="D189" s="29">
        <v>1.0121457489878541E-9</v>
      </c>
      <c r="E189" s="29">
        <v>1.2903225806451614E-7</v>
      </c>
      <c r="F189" s="29">
        <v>9.0027700831024925E-8</v>
      </c>
      <c r="G189" s="29">
        <v>2.6268656716417917E-5</v>
      </c>
      <c r="H189" s="29">
        <v>4.1551246537396121E-8</v>
      </c>
      <c r="I189" s="29">
        <v>2.6268656716417917E-5</v>
      </c>
      <c r="J189" s="13" t="s">
        <v>84</v>
      </c>
      <c r="K189" s="17">
        <v>184</v>
      </c>
    </row>
    <row r="190" spans="1:11" ht="24" customHeight="1" x14ac:dyDescent="0.25">
      <c r="A190" s="11" t="s">
        <v>415</v>
      </c>
      <c r="B190" s="12" t="s">
        <v>416</v>
      </c>
      <c r="C190" s="11" t="s">
        <v>129</v>
      </c>
      <c r="D190" s="29">
        <v>1.0121457489878542E-8</v>
      </c>
      <c r="E190" s="29">
        <v>1.2903225806451614E-6</v>
      </c>
      <c r="F190" s="29">
        <v>9.0027700831024923E-7</v>
      </c>
      <c r="G190" s="22">
        <v>2.5999999999999998E-4</v>
      </c>
      <c r="H190" s="29">
        <v>4.1551246537396117E-7</v>
      </c>
      <c r="I190" s="22">
        <v>2.5999999999999998E-4</v>
      </c>
      <c r="J190" s="13" t="s">
        <v>84</v>
      </c>
      <c r="K190" s="17">
        <v>185</v>
      </c>
    </row>
    <row r="191" spans="1:11" ht="36.950000000000003" customHeight="1" x14ac:dyDescent="0.25">
      <c r="A191" s="11" t="s">
        <v>417</v>
      </c>
      <c r="B191" s="31" t="s">
        <v>418</v>
      </c>
      <c r="C191" s="11" t="s">
        <v>129</v>
      </c>
      <c r="D191" s="29">
        <v>1.0121457489878542E-8</v>
      </c>
      <c r="E191" s="29">
        <v>1.2903225806451614E-6</v>
      </c>
      <c r="F191" s="29">
        <v>9.0027700831024923E-7</v>
      </c>
      <c r="G191" s="22">
        <v>2.5999999999999998E-4</v>
      </c>
      <c r="H191" s="29">
        <v>4.1551246537396117E-7</v>
      </c>
      <c r="I191" s="22">
        <v>2.5999999999999998E-4</v>
      </c>
      <c r="J191" s="13" t="s">
        <v>84</v>
      </c>
      <c r="K191" s="17">
        <v>186</v>
      </c>
    </row>
    <row r="192" spans="1:11" ht="36.950000000000003" customHeight="1" x14ac:dyDescent="0.25">
      <c r="A192" s="11" t="s">
        <v>419</v>
      </c>
      <c r="B192" s="31" t="s">
        <v>420</v>
      </c>
      <c r="C192" s="11" t="s">
        <v>129</v>
      </c>
      <c r="D192" s="29">
        <v>1.0121457489878542E-8</v>
      </c>
      <c r="E192" s="29">
        <v>1.2903225806451614E-6</v>
      </c>
      <c r="F192" s="29">
        <v>9.0027700831024923E-7</v>
      </c>
      <c r="G192" s="22">
        <v>2.5999999999999998E-4</v>
      </c>
      <c r="H192" s="29">
        <v>4.1551246537396117E-7</v>
      </c>
      <c r="I192" s="22">
        <v>2.5999999999999998E-4</v>
      </c>
      <c r="J192" s="13" t="s">
        <v>84</v>
      </c>
      <c r="K192" s="17">
        <v>187</v>
      </c>
    </row>
    <row r="193" spans="1:11" ht="36.950000000000003" customHeight="1" x14ac:dyDescent="0.25">
      <c r="A193" s="11" t="s">
        <v>421</v>
      </c>
      <c r="B193" s="31" t="s">
        <v>422</v>
      </c>
      <c r="C193" s="11" t="s">
        <v>129</v>
      </c>
      <c r="D193" s="29">
        <v>1.0121457489878542E-7</v>
      </c>
      <c r="E193" s="27">
        <v>1.2903225806451613E-5</v>
      </c>
      <c r="F193" s="29">
        <v>9.0027700831024931E-6</v>
      </c>
      <c r="G193" s="21">
        <v>2.5999999999999999E-3</v>
      </c>
      <c r="H193" s="29">
        <v>4.155124653739612E-6</v>
      </c>
      <c r="I193" s="21">
        <v>2.5999999999999999E-3</v>
      </c>
      <c r="J193" s="13" t="s">
        <v>84</v>
      </c>
      <c r="K193" s="17">
        <v>188</v>
      </c>
    </row>
    <row r="194" spans="1:11" ht="27" customHeight="1" x14ac:dyDescent="0.25">
      <c r="A194" s="11" t="s">
        <v>423</v>
      </c>
      <c r="B194" s="31" t="s">
        <v>424</v>
      </c>
      <c r="C194" s="11" t="s">
        <v>129</v>
      </c>
      <c r="D194" s="29">
        <v>3.3738191632928472E-6</v>
      </c>
      <c r="E194" s="22">
        <v>4.2000000000000002E-4</v>
      </c>
      <c r="F194" s="22">
        <v>2.9999999999999997E-4</v>
      </c>
      <c r="G194" s="18">
        <v>8.5000000000000006E-2</v>
      </c>
      <c r="H194" s="22">
        <v>1.3999999999999999E-4</v>
      </c>
      <c r="I194" s="18">
        <v>8.5000000000000006E-2</v>
      </c>
      <c r="J194" s="13" t="s">
        <v>84</v>
      </c>
      <c r="K194" s="17">
        <v>189</v>
      </c>
    </row>
    <row r="195" spans="1:11" ht="36.950000000000003" customHeight="1" x14ac:dyDescent="0.25">
      <c r="A195" s="11" t="s">
        <v>425</v>
      </c>
      <c r="B195" s="31" t="s">
        <v>426</v>
      </c>
      <c r="C195" s="11" t="s">
        <v>129</v>
      </c>
      <c r="D195" s="29">
        <v>1.0121457489878542E-8</v>
      </c>
      <c r="E195" s="29">
        <v>1.2903225806451614E-6</v>
      </c>
      <c r="F195" s="29">
        <v>9.0027700831024923E-7</v>
      </c>
      <c r="G195" s="22">
        <v>2.5999999999999998E-4</v>
      </c>
      <c r="H195" s="29">
        <v>4.1551246537396117E-7</v>
      </c>
      <c r="I195" s="22">
        <v>2.5999999999999998E-4</v>
      </c>
      <c r="J195" s="13" t="s">
        <v>84</v>
      </c>
      <c r="K195" s="17">
        <v>190</v>
      </c>
    </row>
    <row r="196" spans="1:11" ht="36.950000000000003" customHeight="1" x14ac:dyDescent="0.25">
      <c r="A196" s="11" t="s">
        <v>427</v>
      </c>
      <c r="B196" s="31" t="s">
        <v>428</v>
      </c>
      <c r="C196" s="11" t="s">
        <v>129</v>
      </c>
      <c r="D196" s="29">
        <v>3.3738191632928474E-8</v>
      </c>
      <c r="E196" s="29">
        <v>4.1935483870967744E-6</v>
      </c>
      <c r="F196" s="29">
        <v>3.0009233610341641E-6</v>
      </c>
      <c r="G196" s="22">
        <v>8.4999999999999995E-4</v>
      </c>
      <c r="H196" s="29">
        <v>1.3850415512465373E-6</v>
      </c>
      <c r="I196" s="22">
        <v>8.4999999999999995E-4</v>
      </c>
      <c r="J196" s="13" t="s">
        <v>84</v>
      </c>
      <c r="K196" s="17">
        <v>191</v>
      </c>
    </row>
    <row r="197" spans="1:11" ht="36.950000000000003" customHeight="1" x14ac:dyDescent="0.25">
      <c r="A197" s="11" t="s">
        <v>429</v>
      </c>
      <c r="B197" s="31" t="s">
        <v>430</v>
      </c>
      <c r="C197" s="11" t="s">
        <v>129</v>
      </c>
      <c r="D197" s="29">
        <v>3.373819163292847E-9</v>
      </c>
      <c r="E197" s="29">
        <v>4.1935483870967738E-7</v>
      </c>
      <c r="F197" s="29">
        <v>3.0009233610341641E-7</v>
      </c>
      <c r="G197" s="29">
        <v>8.5373134328358208E-5</v>
      </c>
      <c r="H197" s="29">
        <v>1.3850415512465372E-7</v>
      </c>
      <c r="I197" s="29">
        <v>8.5373134328358208E-5</v>
      </c>
      <c r="J197" s="13" t="s">
        <v>84</v>
      </c>
      <c r="K197" s="17">
        <v>192</v>
      </c>
    </row>
    <row r="198" spans="1:11" ht="36.950000000000003" customHeight="1" x14ac:dyDescent="0.25">
      <c r="A198" s="11" t="s">
        <v>431</v>
      </c>
      <c r="B198" s="31" t="s">
        <v>432</v>
      </c>
      <c r="C198" s="11" t="s">
        <v>129</v>
      </c>
      <c r="D198" s="29">
        <v>1.0121457489878542E-8</v>
      </c>
      <c r="E198" s="29">
        <v>1.2903225806451614E-6</v>
      </c>
      <c r="F198" s="29">
        <v>9.0027700831024923E-7</v>
      </c>
      <c r="G198" s="22">
        <v>2.5999999999999998E-4</v>
      </c>
      <c r="H198" s="29">
        <v>4.1551246537396117E-7</v>
      </c>
      <c r="I198" s="22">
        <v>2.5999999999999998E-4</v>
      </c>
      <c r="J198" s="13" t="s">
        <v>84</v>
      </c>
      <c r="K198" s="17">
        <v>193</v>
      </c>
    </row>
    <row r="199" spans="1:11" ht="36.950000000000003" customHeight="1" x14ac:dyDescent="0.25">
      <c r="A199" s="11" t="s">
        <v>433</v>
      </c>
      <c r="B199" s="31" t="s">
        <v>434</v>
      </c>
      <c r="C199" s="11" t="s">
        <v>129</v>
      </c>
      <c r="D199" s="29">
        <v>1.0121457489878542E-8</v>
      </c>
      <c r="E199" s="29">
        <v>1.2903225806451614E-6</v>
      </c>
      <c r="F199" s="29">
        <v>9.0027700831024923E-7</v>
      </c>
      <c r="G199" s="22">
        <v>2.5999999999999998E-4</v>
      </c>
      <c r="H199" s="29">
        <v>4.1551246537396117E-7</v>
      </c>
      <c r="I199" s="22">
        <v>2.5999999999999998E-4</v>
      </c>
      <c r="J199" s="13" t="s">
        <v>84</v>
      </c>
      <c r="K199" s="17">
        <v>194</v>
      </c>
    </row>
    <row r="200" spans="1:11" ht="36.950000000000003" customHeight="1" x14ac:dyDescent="0.25">
      <c r="A200" s="11" t="s">
        <v>435</v>
      </c>
      <c r="B200" s="31" t="s">
        <v>436</v>
      </c>
      <c r="C200" s="11" t="s">
        <v>129</v>
      </c>
      <c r="D200" s="29">
        <v>1.0121457489878542E-8</v>
      </c>
      <c r="E200" s="29">
        <v>1.2903225806451614E-6</v>
      </c>
      <c r="F200" s="29">
        <v>9.0027700831024923E-7</v>
      </c>
      <c r="G200" s="22">
        <v>2.5999999999999998E-4</v>
      </c>
      <c r="H200" s="29">
        <v>4.1551246537396117E-7</v>
      </c>
      <c r="I200" s="22">
        <v>2.5999999999999998E-4</v>
      </c>
      <c r="J200" s="13" t="s">
        <v>84</v>
      </c>
      <c r="K200" s="17">
        <v>195</v>
      </c>
    </row>
    <row r="201" spans="1:11" ht="36.950000000000003" customHeight="1" x14ac:dyDescent="0.25">
      <c r="A201" s="11" t="s">
        <v>437</v>
      </c>
      <c r="B201" s="31" t="s">
        <v>438</v>
      </c>
      <c r="C201" s="11" t="s">
        <v>129</v>
      </c>
      <c r="D201" s="29">
        <v>1.0121457489878542E-8</v>
      </c>
      <c r="E201" s="29">
        <v>1.2903225806451614E-6</v>
      </c>
      <c r="F201" s="29">
        <v>9.0027700831024923E-7</v>
      </c>
      <c r="G201" s="22">
        <v>2.5999999999999998E-4</v>
      </c>
      <c r="H201" s="29">
        <v>4.1551246537396117E-7</v>
      </c>
      <c r="I201" s="22">
        <v>2.5999999999999998E-4</v>
      </c>
      <c r="J201" s="13" t="s">
        <v>84</v>
      </c>
      <c r="K201" s="17">
        <v>196</v>
      </c>
    </row>
    <row r="202" spans="1:11" ht="36.950000000000003" customHeight="1" x14ac:dyDescent="0.25">
      <c r="A202" s="11" t="s">
        <v>439</v>
      </c>
      <c r="B202" s="31" t="s">
        <v>440</v>
      </c>
      <c r="C202" s="11" t="s">
        <v>129</v>
      </c>
      <c r="D202" s="29">
        <v>1.0121457489878542E-7</v>
      </c>
      <c r="E202" s="27">
        <v>1.2903225806451613E-5</v>
      </c>
      <c r="F202" s="29">
        <v>9.0027700831024931E-6</v>
      </c>
      <c r="G202" s="21">
        <v>2.5999999999999999E-3</v>
      </c>
      <c r="H202" s="29">
        <v>4.155124653739612E-6</v>
      </c>
      <c r="I202" s="21">
        <v>2.5999999999999999E-3</v>
      </c>
      <c r="J202" s="13" t="s">
        <v>84</v>
      </c>
      <c r="K202" s="17">
        <v>197</v>
      </c>
    </row>
    <row r="203" spans="1:11" ht="36.950000000000003" customHeight="1" x14ac:dyDescent="0.25">
      <c r="A203" s="11" t="s">
        <v>441</v>
      </c>
      <c r="B203" s="31" t="s">
        <v>442</v>
      </c>
      <c r="C203" s="11" t="s">
        <v>129</v>
      </c>
      <c r="D203" s="29">
        <v>1.0121457489878542E-7</v>
      </c>
      <c r="E203" s="27">
        <v>1.2903225806451613E-5</v>
      </c>
      <c r="F203" s="29">
        <v>9.0027700831024931E-6</v>
      </c>
      <c r="G203" s="21">
        <v>2.5999999999999999E-3</v>
      </c>
      <c r="H203" s="29">
        <v>4.155124653739612E-6</v>
      </c>
      <c r="I203" s="21">
        <v>2.5999999999999999E-3</v>
      </c>
      <c r="J203" s="13" t="s">
        <v>84</v>
      </c>
      <c r="K203" s="17">
        <v>198</v>
      </c>
    </row>
    <row r="204" spans="1:11" ht="27" customHeight="1" x14ac:dyDescent="0.25">
      <c r="A204" s="11" t="s">
        <v>443</v>
      </c>
      <c r="B204" s="12" t="s">
        <v>444</v>
      </c>
      <c r="C204" s="11" t="s">
        <v>129</v>
      </c>
      <c r="D204" s="29">
        <v>3.3738191632928472E-6</v>
      </c>
      <c r="E204" s="22">
        <v>4.2000000000000002E-4</v>
      </c>
      <c r="F204" s="22">
        <v>2.9999999999999997E-4</v>
      </c>
      <c r="G204" s="18">
        <v>8.5000000000000006E-2</v>
      </c>
      <c r="H204" s="22">
        <v>1.3999999999999999E-4</v>
      </c>
      <c r="I204" s="18">
        <v>8.5000000000000006E-2</v>
      </c>
      <c r="J204" s="13" t="s">
        <v>84</v>
      </c>
      <c r="K204" s="17">
        <v>199</v>
      </c>
    </row>
    <row r="205" spans="1:11" ht="27" customHeight="1" x14ac:dyDescent="0.25">
      <c r="A205" s="13" t="s">
        <v>445</v>
      </c>
      <c r="B205" s="12" t="s">
        <v>50</v>
      </c>
      <c r="C205" s="11" t="s">
        <v>446</v>
      </c>
      <c r="D205" s="27">
        <v>4.2625745950554133E-5</v>
      </c>
      <c r="E205" s="13" t="s">
        <v>84</v>
      </c>
      <c r="F205" s="21">
        <v>1.6000000000000001E-3</v>
      </c>
      <c r="G205" s="13" t="s">
        <v>84</v>
      </c>
      <c r="H205" s="21">
        <v>3.0000000000000001E-3</v>
      </c>
      <c r="I205" s="13" t="s">
        <v>84</v>
      </c>
      <c r="J205" s="13" t="s">
        <v>84</v>
      </c>
      <c r="K205" s="17">
        <v>200</v>
      </c>
    </row>
    <row r="206" spans="1:11" ht="15.95" customHeight="1" x14ac:dyDescent="0.25">
      <c r="A206" s="11" t="s">
        <v>447</v>
      </c>
      <c r="B206" s="12" t="s">
        <v>448</v>
      </c>
      <c r="C206" s="11" t="s">
        <v>446</v>
      </c>
      <c r="D206" s="22">
        <v>1.1E-4</v>
      </c>
      <c r="E206" s="13" t="s">
        <v>84</v>
      </c>
      <c r="F206" s="21">
        <v>3.8999999999999998E-3</v>
      </c>
      <c r="G206" s="13" t="s">
        <v>84</v>
      </c>
      <c r="H206" s="18">
        <v>7.6E-3</v>
      </c>
      <c r="I206" s="13" t="s">
        <v>84</v>
      </c>
      <c r="J206" s="13" t="s">
        <v>84</v>
      </c>
      <c r="K206" s="17">
        <v>201</v>
      </c>
    </row>
    <row r="207" spans="1:11" ht="15.95" customHeight="1" x14ac:dyDescent="0.25">
      <c r="A207" s="11" t="s">
        <v>449</v>
      </c>
      <c r="B207" s="12" t="s">
        <v>450</v>
      </c>
      <c r="C207" s="11" t="s">
        <v>446</v>
      </c>
      <c r="D207" s="27">
        <v>2.1000000000000001E-4</v>
      </c>
      <c r="E207" s="21" t="s">
        <v>84</v>
      </c>
      <c r="F207" s="21">
        <v>7.7999999999999996E-3</v>
      </c>
      <c r="G207" s="21" t="s">
        <v>84</v>
      </c>
      <c r="H207" s="21">
        <v>1.4999999999999999E-2</v>
      </c>
      <c r="I207" s="21" t="s">
        <v>84</v>
      </c>
      <c r="J207" s="21" t="s">
        <v>84</v>
      </c>
      <c r="K207" s="17">
        <v>202</v>
      </c>
    </row>
    <row r="208" spans="1:11" ht="15.95" customHeight="1" x14ac:dyDescent="0.25">
      <c r="A208" s="11" t="s">
        <v>28</v>
      </c>
      <c r="B208" s="12" t="s">
        <v>451</v>
      </c>
      <c r="C208" s="11" t="s">
        <v>446</v>
      </c>
      <c r="D208" s="29">
        <v>4.2625745950554133E-5</v>
      </c>
      <c r="E208" s="13">
        <v>2E-3</v>
      </c>
      <c r="F208" s="21">
        <v>1.6000000000000001E-3</v>
      </c>
      <c r="G208" s="13">
        <v>8.8000000000000005E-3</v>
      </c>
      <c r="H208" s="21">
        <v>3.0000000000000001E-3</v>
      </c>
      <c r="I208" s="13">
        <v>8.8000000000000005E-3</v>
      </c>
      <c r="J208" s="13">
        <v>2E-3</v>
      </c>
      <c r="K208" s="17">
        <v>203</v>
      </c>
    </row>
    <row r="209" spans="1:11" ht="15.95" customHeight="1" x14ac:dyDescent="0.25">
      <c r="A209" s="11" t="s">
        <v>452</v>
      </c>
      <c r="B209" s="12" t="s">
        <v>453</v>
      </c>
      <c r="C209" s="11" t="s">
        <v>446</v>
      </c>
      <c r="D209" s="29">
        <v>5.3282182438192668E-5</v>
      </c>
      <c r="E209" s="13" t="s">
        <v>84</v>
      </c>
      <c r="F209" s="21">
        <v>2E-3</v>
      </c>
      <c r="G209" s="13" t="s">
        <v>84</v>
      </c>
      <c r="H209" s="18">
        <v>3.8E-3</v>
      </c>
      <c r="I209" s="13" t="s">
        <v>84</v>
      </c>
      <c r="J209" s="13" t="s">
        <v>84</v>
      </c>
      <c r="K209" s="17">
        <v>204</v>
      </c>
    </row>
    <row r="210" spans="1:11" ht="15.95" customHeight="1" x14ac:dyDescent="0.25">
      <c r="A210" s="11" t="s">
        <v>454</v>
      </c>
      <c r="B210" s="12" t="s">
        <v>455</v>
      </c>
      <c r="C210" s="11" t="s">
        <v>446</v>
      </c>
      <c r="D210" s="29">
        <v>2.1312872975277068E-6</v>
      </c>
      <c r="E210" s="13" t="s">
        <v>84</v>
      </c>
      <c r="F210" s="30">
        <v>7.8162578162578185E-5</v>
      </c>
      <c r="G210" s="39" t="s">
        <v>84</v>
      </c>
      <c r="H210" s="30">
        <v>1.4999999999999999E-4</v>
      </c>
      <c r="I210" s="13" t="s">
        <v>84</v>
      </c>
      <c r="J210" s="13" t="s">
        <v>84</v>
      </c>
      <c r="K210" s="17">
        <v>205</v>
      </c>
    </row>
    <row r="211" spans="1:11" ht="15.95" customHeight="1" x14ac:dyDescent="0.25">
      <c r="A211" s="11" t="s">
        <v>456</v>
      </c>
      <c r="B211" s="12" t="s">
        <v>457</v>
      </c>
      <c r="C211" s="11" t="s">
        <v>446</v>
      </c>
      <c r="D211" s="22">
        <v>4.7000000000000002E-3</v>
      </c>
      <c r="E211" s="13" t="s">
        <v>84</v>
      </c>
      <c r="F211" s="18">
        <v>0.17</v>
      </c>
      <c r="G211" s="13" t="s">
        <v>84</v>
      </c>
      <c r="H211" s="18">
        <v>0.34</v>
      </c>
      <c r="I211" s="13" t="s">
        <v>84</v>
      </c>
      <c r="J211" s="13" t="s">
        <v>84</v>
      </c>
      <c r="K211" s="17">
        <v>206</v>
      </c>
    </row>
    <row r="212" spans="1:11" ht="15.95" customHeight="1" x14ac:dyDescent="0.25">
      <c r="A212" s="11" t="s">
        <v>458</v>
      </c>
      <c r="B212" s="12" t="s">
        <v>459</v>
      </c>
      <c r="C212" s="11" t="s">
        <v>446</v>
      </c>
      <c r="D212" s="21">
        <v>1.3999999999999999E-4</v>
      </c>
      <c r="E212" s="13" t="s">
        <v>84</v>
      </c>
      <c r="F212" s="21">
        <v>5.1999999999999998E-3</v>
      </c>
      <c r="G212" s="40" t="s">
        <v>84</v>
      </c>
      <c r="H212" s="21">
        <v>0.01</v>
      </c>
      <c r="I212" s="13" t="s">
        <v>84</v>
      </c>
      <c r="J212" s="13" t="s">
        <v>84</v>
      </c>
      <c r="K212" s="17">
        <v>207</v>
      </c>
    </row>
    <row r="213" spans="1:11" ht="15.95" customHeight="1" x14ac:dyDescent="0.25">
      <c r="A213" s="11" t="s">
        <v>460</v>
      </c>
      <c r="B213" s="12" t="s">
        <v>461</v>
      </c>
      <c r="C213" s="11" t="s">
        <v>446</v>
      </c>
      <c r="D213" s="21">
        <v>1.4E-3</v>
      </c>
      <c r="E213" s="13" t="s">
        <v>84</v>
      </c>
      <c r="F213" s="21">
        <v>5.1999999999999998E-2</v>
      </c>
      <c r="G213" s="40" t="s">
        <v>84</v>
      </c>
      <c r="H213" s="21">
        <v>0.1</v>
      </c>
      <c r="I213" s="13" t="s">
        <v>84</v>
      </c>
      <c r="J213" s="13" t="s">
        <v>84</v>
      </c>
      <c r="K213" s="17">
        <v>208</v>
      </c>
    </row>
    <row r="214" spans="1:11" ht="27" customHeight="1" x14ac:dyDescent="0.25">
      <c r="A214" s="11" t="s">
        <v>462</v>
      </c>
      <c r="B214" s="31" t="s">
        <v>463</v>
      </c>
      <c r="C214" s="11" t="s">
        <v>446</v>
      </c>
      <c r="D214" s="22">
        <v>4.2999999999999999E-4</v>
      </c>
      <c r="E214" s="13" t="s">
        <v>84</v>
      </c>
      <c r="F214" s="18">
        <v>1.6E-2</v>
      </c>
      <c r="G214" s="13" t="s">
        <v>84</v>
      </c>
      <c r="H214" s="18">
        <v>0.03</v>
      </c>
      <c r="I214" s="13" t="s">
        <v>84</v>
      </c>
      <c r="J214" s="13" t="s">
        <v>84</v>
      </c>
      <c r="K214" s="17">
        <v>209</v>
      </c>
    </row>
    <row r="215" spans="1:11" ht="15.95" customHeight="1" x14ac:dyDescent="0.25">
      <c r="A215" s="11" t="s">
        <v>464</v>
      </c>
      <c r="B215" s="12" t="s">
        <v>465</v>
      </c>
      <c r="C215" s="11" t="s">
        <v>446</v>
      </c>
      <c r="D215" s="29">
        <v>1.1E-4</v>
      </c>
      <c r="E215" s="13" t="s">
        <v>84</v>
      </c>
      <c r="F215" s="22">
        <v>3.8999999999999998E-3</v>
      </c>
      <c r="G215" s="13" t="s">
        <v>84</v>
      </c>
      <c r="H215" s="22">
        <v>7.6E-3</v>
      </c>
      <c r="I215" s="13" t="s">
        <v>84</v>
      </c>
      <c r="J215" s="13" t="s">
        <v>84</v>
      </c>
      <c r="K215" s="17">
        <v>210</v>
      </c>
    </row>
    <row r="216" spans="1:11" ht="15.95" customHeight="1" x14ac:dyDescent="0.25">
      <c r="A216" s="11" t="s">
        <v>466</v>
      </c>
      <c r="B216" s="12" t="s">
        <v>467</v>
      </c>
      <c r="C216" s="11" t="s">
        <v>446</v>
      </c>
      <c r="D216" s="22">
        <v>4.2625745950554137E-6</v>
      </c>
      <c r="E216" s="13" t="s">
        <v>84</v>
      </c>
      <c r="F216" s="22">
        <v>1.6000000000000001E-4</v>
      </c>
      <c r="G216" s="13" t="s">
        <v>84</v>
      </c>
      <c r="H216" s="21">
        <v>2.9999999999999997E-4</v>
      </c>
      <c r="I216" s="13" t="s">
        <v>84</v>
      </c>
      <c r="J216" s="13" t="s">
        <v>84</v>
      </c>
      <c r="K216" s="17">
        <v>211</v>
      </c>
    </row>
    <row r="217" spans="1:11" ht="15.95" customHeight="1" x14ac:dyDescent="0.25">
      <c r="A217" s="11" t="s">
        <v>468</v>
      </c>
      <c r="B217" s="12" t="s">
        <v>469</v>
      </c>
      <c r="C217" s="11" t="s">
        <v>446</v>
      </c>
      <c r="D217" s="27">
        <v>1.1E-4</v>
      </c>
      <c r="E217" s="13" t="s">
        <v>84</v>
      </c>
      <c r="F217" s="21">
        <v>3.8999999999999998E-3</v>
      </c>
      <c r="G217" s="13" t="s">
        <v>84</v>
      </c>
      <c r="H217" s="21">
        <v>7.6E-3</v>
      </c>
      <c r="I217" s="13" t="s">
        <v>84</v>
      </c>
      <c r="J217" s="13" t="s">
        <v>84</v>
      </c>
      <c r="K217" s="17">
        <v>212</v>
      </c>
    </row>
    <row r="218" spans="1:11" ht="15.95" customHeight="1" x14ac:dyDescent="0.25">
      <c r="A218" s="11" t="s">
        <v>470</v>
      </c>
      <c r="B218" s="12" t="s">
        <v>471</v>
      </c>
      <c r="C218" s="11" t="s">
        <v>446</v>
      </c>
      <c r="D218" s="27">
        <v>4.7361939945060156E-5</v>
      </c>
      <c r="E218" s="13" t="s">
        <v>84</v>
      </c>
      <c r="F218" s="22">
        <v>1.6999999999999999E-3</v>
      </c>
      <c r="G218" s="13" t="s">
        <v>84</v>
      </c>
      <c r="H218" s="21">
        <v>3.3999999999999998E-3</v>
      </c>
      <c r="I218" s="13" t="s">
        <v>84</v>
      </c>
      <c r="J218" s="13" t="s">
        <v>84</v>
      </c>
      <c r="K218" s="17">
        <v>213</v>
      </c>
    </row>
    <row r="219" spans="1:11" ht="15.95" customHeight="1" x14ac:dyDescent="0.25">
      <c r="A219" s="11" t="s">
        <v>472</v>
      </c>
      <c r="B219" s="12" t="s">
        <v>473</v>
      </c>
      <c r="C219" s="11" t="s">
        <v>446</v>
      </c>
      <c r="D219" s="29">
        <v>7.1042909917590224E-5</v>
      </c>
      <c r="E219" s="13" t="s">
        <v>84</v>
      </c>
      <c r="F219" s="27">
        <v>2.5999999999999999E-3</v>
      </c>
      <c r="G219" s="13" t="s">
        <v>84</v>
      </c>
      <c r="H219" s="22">
        <v>5.1000000000000004E-3</v>
      </c>
      <c r="I219" s="13" t="s">
        <v>84</v>
      </c>
      <c r="J219" s="13" t="s">
        <v>84</v>
      </c>
      <c r="K219" s="17">
        <v>214</v>
      </c>
    </row>
    <row r="220" spans="1:11" ht="15.95" customHeight="1" x14ac:dyDescent="0.25">
      <c r="A220" s="11" t="s">
        <v>474</v>
      </c>
      <c r="B220" s="12" t="s">
        <v>475</v>
      </c>
      <c r="C220" s="11" t="s">
        <v>446</v>
      </c>
      <c r="D220" s="30">
        <v>1.4208581983518046E-6</v>
      </c>
      <c r="E220" s="13" t="s">
        <v>84</v>
      </c>
      <c r="F220" s="30">
        <v>5.2108385441718781E-5</v>
      </c>
      <c r="G220" s="13" t="s">
        <v>84</v>
      </c>
      <c r="H220" s="18">
        <v>1E-4</v>
      </c>
      <c r="I220" s="13" t="s">
        <v>84</v>
      </c>
      <c r="J220" s="13" t="s">
        <v>84</v>
      </c>
      <c r="K220" s="17">
        <v>215</v>
      </c>
    </row>
    <row r="221" spans="1:11" ht="15.95" customHeight="1" x14ac:dyDescent="0.25">
      <c r="A221" s="11" t="s">
        <v>476</v>
      </c>
      <c r="B221" s="12" t="s">
        <v>477</v>
      </c>
      <c r="C221" s="11" t="s">
        <v>446</v>
      </c>
      <c r="D221" s="27">
        <v>5.2999999999999998E-4</v>
      </c>
      <c r="E221" s="13" t="s">
        <v>84</v>
      </c>
      <c r="F221" s="21">
        <v>0.02</v>
      </c>
      <c r="G221" s="13" t="s">
        <v>84</v>
      </c>
      <c r="H221" s="21">
        <v>3.7999999999999999E-2</v>
      </c>
      <c r="I221" s="13" t="s">
        <v>84</v>
      </c>
      <c r="J221" s="13" t="s">
        <v>84</v>
      </c>
      <c r="K221" s="17">
        <v>216</v>
      </c>
    </row>
    <row r="222" spans="1:11" ht="15.95" customHeight="1" x14ac:dyDescent="0.25">
      <c r="A222" s="41" t="s">
        <v>478</v>
      </c>
      <c r="B222" s="12" t="s">
        <v>479</v>
      </c>
      <c r="C222" s="13" t="s">
        <v>446</v>
      </c>
      <c r="D222" s="29">
        <v>6.0999999999999997E-4</v>
      </c>
      <c r="E222" s="13" t="s">
        <v>84</v>
      </c>
      <c r="F222" s="22">
        <v>2.1999999999999999E-2</v>
      </c>
      <c r="G222" s="13" t="s">
        <v>84</v>
      </c>
      <c r="H222" s="22">
        <v>4.2999999999999997E-2</v>
      </c>
      <c r="I222" s="13" t="s">
        <v>84</v>
      </c>
      <c r="J222" s="13" t="s">
        <v>84</v>
      </c>
      <c r="K222" s="17">
        <v>217</v>
      </c>
    </row>
    <row r="223" spans="1:11" ht="15.95" customHeight="1" x14ac:dyDescent="0.25">
      <c r="A223" s="41" t="s">
        <v>480</v>
      </c>
      <c r="B223" s="12" t="s">
        <v>481</v>
      </c>
      <c r="C223" s="13" t="s">
        <v>446</v>
      </c>
      <c r="D223" s="30">
        <v>4.2625745950554133E-5</v>
      </c>
      <c r="E223" s="13" t="s">
        <v>84</v>
      </c>
      <c r="F223" s="14">
        <v>1.6000000000000001E-3</v>
      </c>
      <c r="G223" s="13" t="s">
        <v>84</v>
      </c>
      <c r="H223" s="18">
        <v>3.0000000000000001E-3</v>
      </c>
      <c r="I223" s="13" t="s">
        <v>84</v>
      </c>
      <c r="J223" s="13" t="s">
        <v>84</v>
      </c>
      <c r="K223" s="17">
        <v>218</v>
      </c>
    </row>
    <row r="224" spans="1:11" ht="15.95" customHeight="1" x14ac:dyDescent="0.25">
      <c r="A224" s="11" t="s">
        <v>482</v>
      </c>
      <c r="B224" s="12" t="s">
        <v>483</v>
      </c>
      <c r="C224" s="13" t="s">
        <v>446</v>
      </c>
      <c r="D224" s="30">
        <v>4.2625745950554137E-6</v>
      </c>
      <c r="E224" s="13" t="s">
        <v>84</v>
      </c>
      <c r="F224" s="18">
        <v>1.6000000000000001E-4</v>
      </c>
      <c r="G224" s="13" t="s">
        <v>84</v>
      </c>
      <c r="H224" s="18">
        <v>2.9999999999999997E-4</v>
      </c>
      <c r="I224" s="13" t="s">
        <v>84</v>
      </c>
      <c r="J224" s="13" t="s">
        <v>84</v>
      </c>
      <c r="K224" s="17">
        <v>219</v>
      </c>
    </row>
    <row r="225" spans="1:11" ht="15.95" customHeight="1" x14ac:dyDescent="0.25">
      <c r="A225" s="11" t="s">
        <v>484</v>
      </c>
      <c r="B225" s="12" t="s">
        <v>485</v>
      </c>
      <c r="C225" s="13"/>
      <c r="D225" s="13">
        <v>7.1000000000000004E-3</v>
      </c>
      <c r="E225" s="15" t="s">
        <v>84</v>
      </c>
      <c r="F225" s="13">
        <v>0.19</v>
      </c>
      <c r="G225" s="16" t="s">
        <v>84</v>
      </c>
      <c r="H225" s="13">
        <v>8.5999999999999993E-2</v>
      </c>
      <c r="I225" s="16" t="s">
        <v>84</v>
      </c>
      <c r="J225" s="13" t="s">
        <v>84</v>
      </c>
      <c r="K225" s="17">
        <v>220</v>
      </c>
    </row>
    <row r="226" spans="1:11" ht="15.95" customHeight="1" x14ac:dyDescent="0.25">
      <c r="A226" s="11" t="s">
        <v>486</v>
      </c>
      <c r="B226" s="12" t="s">
        <v>487</v>
      </c>
      <c r="C226" s="13"/>
      <c r="D226" s="13">
        <v>1.4E-3</v>
      </c>
      <c r="E226" s="19" t="s">
        <v>84</v>
      </c>
      <c r="F226" s="13">
        <v>3.7999999999999999E-2</v>
      </c>
      <c r="G226" s="19" t="s">
        <v>84</v>
      </c>
      <c r="H226" s="13">
        <v>1.7000000000000001E-2</v>
      </c>
      <c r="I226" s="19" t="s">
        <v>84</v>
      </c>
      <c r="J226" s="13" t="s">
        <v>84</v>
      </c>
      <c r="K226" s="17">
        <v>221</v>
      </c>
    </row>
    <row r="227" spans="1:11" ht="15.95" customHeight="1" x14ac:dyDescent="0.25">
      <c r="A227" s="11" t="s">
        <v>488</v>
      </c>
      <c r="B227" s="12" t="s">
        <v>489</v>
      </c>
      <c r="C227" s="13"/>
      <c r="D227" s="13" t="s">
        <v>84</v>
      </c>
      <c r="E227" s="14">
        <v>8</v>
      </c>
      <c r="F227" s="13" t="s">
        <v>84</v>
      </c>
      <c r="G227" s="15">
        <v>35</v>
      </c>
      <c r="H227" s="13" t="s">
        <v>84</v>
      </c>
      <c r="I227" s="15">
        <v>35</v>
      </c>
      <c r="J227" s="16" t="s">
        <v>84</v>
      </c>
      <c r="K227" s="17">
        <v>222</v>
      </c>
    </row>
    <row r="228" spans="1:11" ht="27" customHeight="1" x14ac:dyDescent="0.25">
      <c r="A228" s="11" t="s">
        <v>490</v>
      </c>
      <c r="B228" s="12" t="s">
        <v>491</v>
      </c>
      <c r="C228" s="13"/>
      <c r="D228" s="13" t="s">
        <v>84</v>
      </c>
      <c r="E228" s="19">
        <v>3000</v>
      </c>
      <c r="F228" s="13" t="s">
        <v>84</v>
      </c>
      <c r="G228" s="19">
        <v>13000</v>
      </c>
      <c r="H228" s="13" t="s">
        <v>84</v>
      </c>
      <c r="I228" s="19">
        <v>13000</v>
      </c>
      <c r="J228" s="13" t="s">
        <v>84</v>
      </c>
      <c r="K228" s="17">
        <v>223</v>
      </c>
    </row>
    <row r="229" spans="1:11" ht="15.95" customHeight="1" x14ac:dyDescent="0.25">
      <c r="A229" s="11" t="s">
        <v>492</v>
      </c>
      <c r="B229" s="12" t="s">
        <v>493</v>
      </c>
      <c r="C229" s="13"/>
      <c r="D229" s="14" t="s">
        <v>84</v>
      </c>
      <c r="E229" s="14">
        <v>0.27</v>
      </c>
      <c r="F229" s="15" t="s">
        <v>84</v>
      </c>
      <c r="G229" s="15">
        <v>1.2</v>
      </c>
      <c r="H229" s="15" t="s">
        <v>84</v>
      </c>
      <c r="I229" s="15">
        <v>1.2</v>
      </c>
      <c r="J229" s="19">
        <v>20</v>
      </c>
      <c r="K229" s="17">
        <v>224</v>
      </c>
    </row>
    <row r="230" spans="1:11" ht="15.95" customHeight="1" x14ac:dyDescent="0.25">
      <c r="A230" s="13" t="s">
        <v>76</v>
      </c>
      <c r="B230" s="12" t="s">
        <v>494</v>
      </c>
      <c r="C230" s="11"/>
      <c r="D230" s="13" t="s">
        <v>84</v>
      </c>
      <c r="E230" s="16">
        <v>7000</v>
      </c>
      <c r="F230" s="42" t="s">
        <v>84</v>
      </c>
      <c r="G230" s="16">
        <v>31000</v>
      </c>
      <c r="H230" s="42" t="s">
        <v>84</v>
      </c>
      <c r="I230" s="16">
        <v>31000</v>
      </c>
      <c r="J230" s="13" t="s">
        <v>84</v>
      </c>
      <c r="K230" s="17">
        <v>225</v>
      </c>
    </row>
    <row r="231" spans="1:11" ht="15.95" customHeight="1" x14ac:dyDescent="0.25">
      <c r="A231" s="43" t="s">
        <v>495</v>
      </c>
      <c r="B231" s="12" t="s">
        <v>496</v>
      </c>
      <c r="C231" s="13"/>
      <c r="D231" s="13">
        <v>0.27</v>
      </c>
      <c r="E231" s="13">
        <v>30</v>
      </c>
      <c r="F231" s="13">
        <v>7</v>
      </c>
      <c r="G231" s="13">
        <v>130</v>
      </c>
      <c r="H231" s="13">
        <v>3.2</v>
      </c>
      <c r="I231" s="13">
        <v>130</v>
      </c>
      <c r="J231" s="15">
        <v>3100</v>
      </c>
      <c r="K231" s="17">
        <v>226</v>
      </c>
    </row>
    <row r="232" spans="1:11" ht="15.95" customHeight="1" x14ac:dyDescent="0.25">
      <c r="A232" s="11" t="s">
        <v>497</v>
      </c>
      <c r="B232" s="12" t="s">
        <v>498</v>
      </c>
      <c r="C232" s="11" t="s">
        <v>113</v>
      </c>
      <c r="D232" s="13" t="s">
        <v>84</v>
      </c>
      <c r="E232" s="14">
        <v>0.03</v>
      </c>
      <c r="F232" s="13" t="s">
        <v>84</v>
      </c>
      <c r="G232" s="14">
        <v>0.13</v>
      </c>
      <c r="H232" s="37" t="s">
        <v>84</v>
      </c>
      <c r="I232" s="14">
        <v>0.13</v>
      </c>
      <c r="J232" s="16" t="s">
        <v>84</v>
      </c>
      <c r="K232" s="17">
        <v>227</v>
      </c>
    </row>
    <row r="233" spans="1:11" ht="15.95" customHeight="1" x14ac:dyDescent="0.25">
      <c r="A233" s="11" t="s">
        <v>499</v>
      </c>
      <c r="B233" s="12" t="s">
        <v>500</v>
      </c>
      <c r="C233" s="11"/>
      <c r="D233" s="13" t="s">
        <v>84</v>
      </c>
      <c r="E233" s="14" t="s">
        <v>84</v>
      </c>
      <c r="F233" s="13" t="s">
        <v>84</v>
      </c>
      <c r="G233" s="15" t="s">
        <v>84</v>
      </c>
      <c r="H233" s="13" t="s">
        <v>84</v>
      </c>
      <c r="I233" s="15" t="s">
        <v>84</v>
      </c>
      <c r="J233" s="13">
        <v>5</v>
      </c>
      <c r="K233" s="17">
        <v>228</v>
      </c>
    </row>
    <row r="234" spans="1:11" ht="27" customHeight="1" x14ac:dyDescent="0.25">
      <c r="A234" s="11" t="s">
        <v>43</v>
      </c>
      <c r="B234" s="12" t="s">
        <v>42</v>
      </c>
      <c r="C234" s="13" t="s">
        <v>98</v>
      </c>
      <c r="D234" s="13" t="s">
        <v>84</v>
      </c>
      <c r="E234" s="15" t="s">
        <v>84</v>
      </c>
      <c r="F234" s="13" t="s">
        <v>84</v>
      </c>
      <c r="G234" s="16" t="s">
        <v>84</v>
      </c>
      <c r="H234" s="13" t="s">
        <v>84</v>
      </c>
      <c r="I234" s="16" t="s">
        <v>84</v>
      </c>
      <c r="J234" s="13">
        <v>2</v>
      </c>
      <c r="K234" s="17">
        <v>229</v>
      </c>
    </row>
    <row r="235" spans="1:11" ht="15.95" customHeight="1" x14ac:dyDescent="0.25">
      <c r="A235" s="11" t="s">
        <v>501</v>
      </c>
      <c r="B235" s="12" t="s">
        <v>502</v>
      </c>
      <c r="C235" s="13"/>
      <c r="D235" s="13" t="s">
        <v>84</v>
      </c>
      <c r="E235" s="13">
        <v>3</v>
      </c>
      <c r="F235" s="13" t="s">
        <v>84</v>
      </c>
      <c r="G235" s="13">
        <v>13</v>
      </c>
      <c r="H235" s="13" t="s">
        <v>84</v>
      </c>
      <c r="I235" s="13">
        <v>13</v>
      </c>
      <c r="J235" s="15" t="s">
        <v>84</v>
      </c>
      <c r="K235" s="17">
        <v>230</v>
      </c>
    </row>
    <row r="236" spans="1:11" ht="15.95" customHeight="1" x14ac:dyDescent="0.25">
      <c r="A236" s="11" t="s">
        <v>503</v>
      </c>
      <c r="B236" s="12" t="s">
        <v>504</v>
      </c>
      <c r="C236" s="13"/>
      <c r="D236" s="13" t="s">
        <v>84</v>
      </c>
      <c r="E236" s="19" t="s">
        <v>84</v>
      </c>
      <c r="F236" s="13" t="s">
        <v>84</v>
      </c>
      <c r="G236" s="19" t="s">
        <v>84</v>
      </c>
      <c r="H236" s="13" t="s">
        <v>84</v>
      </c>
      <c r="I236" s="19" t="s">
        <v>84</v>
      </c>
      <c r="J236" s="19">
        <v>8</v>
      </c>
      <c r="K236" s="17">
        <v>231</v>
      </c>
    </row>
    <row r="237" spans="1:11" ht="15.95" customHeight="1" x14ac:dyDescent="0.25">
      <c r="A237" s="11" t="s">
        <v>505</v>
      </c>
      <c r="B237" s="12" t="s">
        <v>506</v>
      </c>
      <c r="C237" s="13"/>
      <c r="D237" s="13" t="s">
        <v>84</v>
      </c>
      <c r="E237" s="15">
        <v>1000</v>
      </c>
      <c r="F237" s="13" t="s">
        <v>84</v>
      </c>
      <c r="G237" s="15">
        <v>4400</v>
      </c>
      <c r="H237" s="13" t="s">
        <v>84</v>
      </c>
      <c r="I237" s="15">
        <v>4400</v>
      </c>
      <c r="J237" s="16">
        <v>21000</v>
      </c>
      <c r="K237" s="17">
        <v>232</v>
      </c>
    </row>
    <row r="238" spans="1:11" ht="15.95" customHeight="1" x14ac:dyDescent="0.25">
      <c r="A238" s="11" t="s">
        <v>507</v>
      </c>
      <c r="B238" s="12" t="s">
        <v>508</v>
      </c>
      <c r="C238" s="13"/>
      <c r="D238" s="13" t="s">
        <v>84</v>
      </c>
      <c r="E238" s="13">
        <v>1</v>
      </c>
      <c r="F238" s="13" t="s">
        <v>84</v>
      </c>
      <c r="G238" s="13">
        <v>4.4000000000000004</v>
      </c>
      <c r="H238" s="13" t="s">
        <v>84</v>
      </c>
      <c r="I238" s="13">
        <v>4.4000000000000004</v>
      </c>
      <c r="J238" s="14">
        <v>120</v>
      </c>
      <c r="K238" s="17">
        <v>233</v>
      </c>
    </row>
    <row r="239" spans="1:11" ht="15.95" customHeight="1" x14ac:dyDescent="0.25">
      <c r="A239" s="11" t="s">
        <v>509</v>
      </c>
      <c r="B239" s="12" t="s">
        <v>510</v>
      </c>
      <c r="C239" s="13"/>
      <c r="D239" s="13" t="s">
        <v>84</v>
      </c>
      <c r="E239" s="15" t="s">
        <v>84</v>
      </c>
      <c r="F239" s="13" t="s">
        <v>84</v>
      </c>
      <c r="G239" s="15" t="s">
        <v>84</v>
      </c>
      <c r="H239" s="13" t="s">
        <v>84</v>
      </c>
      <c r="I239" s="15" t="s">
        <v>84</v>
      </c>
      <c r="J239" s="15">
        <v>0.7</v>
      </c>
      <c r="K239" s="17">
        <v>234</v>
      </c>
    </row>
    <row r="240" spans="1:11" ht="15.95" customHeight="1" x14ac:dyDescent="0.25">
      <c r="A240" s="11" t="s">
        <v>511</v>
      </c>
      <c r="B240" s="12" t="s">
        <v>512</v>
      </c>
      <c r="C240" s="13"/>
      <c r="D240" s="14" t="s">
        <v>84</v>
      </c>
      <c r="E240" s="13">
        <v>1</v>
      </c>
      <c r="F240" s="15" t="s">
        <v>84</v>
      </c>
      <c r="G240" s="13">
        <v>4.4000000000000004</v>
      </c>
      <c r="H240" s="15" t="s">
        <v>84</v>
      </c>
      <c r="I240" s="13">
        <v>4.4000000000000004</v>
      </c>
      <c r="J240" s="13">
        <v>120</v>
      </c>
      <c r="K240" s="17">
        <v>235</v>
      </c>
    </row>
    <row r="241" spans="1:11" ht="15.95" customHeight="1" x14ac:dyDescent="0.25">
      <c r="A241" s="11" t="s">
        <v>513</v>
      </c>
      <c r="B241" s="12" t="s">
        <v>514</v>
      </c>
      <c r="C241" s="13"/>
      <c r="D241" s="18">
        <v>0.14000000000000001</v>
      </c>
      <c r="E241" s="13" t="s">
        <v>84</v>
      </c>
      <c r="F241" s="14">
        <v>3.5</v>
      </c>
      <c r="G241" s="13" t="s">
        <v>84</v>
      </c>
      <c r="H241" s="14">
        <v>1.6</v>
      </c>
      <c r="I241" s="13" t="s">
        <v>84</v>
      </c>
      <c r="J241" s="13" t="s">
        <v>84</v>
      </c>
      <c r="K241" s="17">
        <v>236</v>
      </c>
    </row>
    <row r="242" spans="1:11" ht="27" customHeight="1" x14ac:dyDescent="0.25">
      <c r="A242" s="11" t="s">
        <v>515</v>
      </c>
      <c r="B242" s="12" t="s">
        <v>516</v>
      </c>
      <c r="C242" s="13"/>
      <c r="D242" s="18">
        <v>1.7000000000000001E-2</v>
      </c>
      <c r="E242" s="18" t="s">
        <v>84</v>
      </c>
      <c r="F242" s="18">
        <v>0.45</v>
      </c>
      <c r="G242" s="18" t="s">
        <v>84</v>
      </c>
      <c r="H242" s="18">
        <v>0.21</v>
      </c>
      <c r="I242" s="16" t="s">
        <v>84</v>
      </c>
      <c r="J242" s="16" t="s">
        <v>84</v>
      </c>
      <c r="K242" s="17">
        <v>237</v>
      </c>
    </row>
    <row r="243" spans="1:11" ht="15.95" customHeight="1" x14ac:dyDescent="0.25">
      <c r="A243" s="11" t="s">
        <v>517</v>
      </c>
      <c r="B243" s="12" t="s">
        <v>518</v>
      </c>
      <c r="C243" s="13"/>
      <c r="D243" s="13">
        <v>3.8</v>
      </c>
      <c r="E243" s="19">
        <v>41</v>
      </c>
      <c r="F243" s="13">
        <v>100</v>
      </c>
      <c r="G243" s="19">
        <v>180</v>
      </c>
      <c r="H243" s="13">
        <v>46</v>
      </c>
      <c r="I243" s="19">
        <v>180</v>
      </c>
      <c r="J243" s="13">
        <v>41</v>
      </c>
      <c r="K243" s="17">
        <v>238</v>
      </c>
    </row>
    <row r="244" spans="1:11" ht="15.95" customHeight="1" x14ac:dyDescent="0.25">
      <c r="A244" s="11" t="s">
        <v>519</v>
      </c>
      <c r="B244" s="12" t="s">
        <v>520</v>
      </c>
      <c r="C244" s="13"/>
      <c r="D244" s="22" t="s">
        <v>84</v>
      </c>
      <c r="E244" s="13">
        <v>80000</v>
      </c>
      <c r="F244" s="18" t="s">
        <v>84</v>
      </c>
      <c r="G244" s="13">
        <v>350000</v>
      </c>
      <c r="H244" s="21" t="s">
        <v>84</v>
      </c>
      <c r="I244" s="13">
        <v>350000</v>
      </c>
      <c r="J244" s="13" t="s">
        <v>84</v>
      </c>
      <c r="K244" s="17">
        <v>239</v>
      </c>
    </row>
    <row r="245" spans="1:11" ht="15.95" customHeight="1" x14ac:dyDescent="0.25">
      <c r="A245" s="11" t="s">
        <v>521</v>
      </c>
      <c r="B245" s="12" t="s">
        <v>522</v>
      </c>
      <c r="C245" s="13"/>
      <c r="D245" s="13">
        <v>5.9000000000000003E-4</v>
      </c>
      <c r="E245" s="14" t="s">
        <v>84</v>
      </c>
      <c r="F245" s="13">
        <v>1.4999999999999999E-2</v>
      </c>
      <c r="G245" s="14" t="s">
        <v>84</v>
      </c>
      <c r="H245" s="13">
        <v>7.1000000000000004E-3</v>
      </c>
      <c r="I245" s="14" t="s">
        <v>84</v>
      </c>
      <c r="J245" s="16" t="s">
        <v>84</v>
      </c>
      <c r="K245" s="17">
        <v>240</v>
      </c>
    </row>
    <row r="246" spans="1:11" ht="15.95" customHeight="1" x14ac:dyDescent="0.25">
      <c r="A246" s="11" t="s">
        <v>523</v>
      </c>
      <c r="B246" s="12" t="s">
        <v>524</v>
      </c>
      <c r="C246" s="13"/>
      <c r="D246" s="13" t="s">
        <v>84</v>
      </c>
      <c r="E246" s="44">
        <v>0.1</v>
      </c>
      <c r="F246" s="45" t="s">
        <v>84</v>
      </c>
      <c r="G246" s="44">
        <v>0.44</v>
      </c>
      <c r="H246" s="45" t="s">
        <v>84</v>
      </c>
      <c r="I246" s="44">
        <v>0.44</v>
      </c>
      <c r="J246" s="19">
        <v>10</v>
      </c>
      <c r="K246" s="17">
        <v>241</v>
      </c>
    </row>
    <row r="247" spans="1:11" ht="27" customHeight="1" x14ac:dyDescent="0.25">
      <c r="A247" s="11" t="s">
        <v>5</v>
      </c>
      <c r="B247" s="31" t="s">
        <v>1</v>
      </c>
      <c r="C247" s="13"/>
      <c r="D247" s="18" t="s">
        <v>84</v>
      </c>
      <c r="E247" s="16">
        <v>5000</v>
      </c>
      <c r="F247" s="16" t="s">
        <v>84</v>
      </c>
      <c r="G247" s="16">
        <v>22000</v>
      </c>
      <c r="H247" s="16" t="s">
        <v>84</v>
      </c>
      <c r="I247" s="16">
        <v>22000</v>
      </c>
      <c r="J247" s="16">
        <v>7500</v>
      </c>
      <c r="K247" s="17">
        <v>242</v>
      </c>
    </row>
    <row r="248" spans="1:11" ht="36.950000000000003" customHeight="1" x14ac:dyDescent="0.25">
      <c r="A248" s="11" t="s">
        <v>525</v>
      </c>
      <c r="B248" s="12" t="s">
        <v>526</v>
      </c>
      <c r="C248" s="13"/>
      <c r="D248" s="21">
        <v>9.0999999999999998E-2</v>
      </c>
      <c r="E248" s="13">
        <v>2.1000000000000001E-2</v>
      </c>
      <c r="F248" s="18">
        <v>2.4</v>
      </c>
      <c r="G248" s="13">
        <v>9.1999999999999998E-2</v>
      </c>
      <c r="H248" s="18">
        <v>1.1000000000000001</v>
      </c>
      <c r="I248" s="13">
        <v>9.1999999999999998E-2</v>
      </c>
      <c r="J248" s="13">
        <v>7.0999999999999994E-2</v>
      </c>
      <c r="K248" s="17">
        <v>243</v>
      </c>
    </row>
    <row r="249" spans="1:11" ht="27" customHeight="1" x14ac:dyDescent="0.25">
      <c r="A249" s="11" t="s">
        <v>527</v>
      </c>
      <c r="B249" s="12" t="s">
        <v>528</v>
      </c>
      <c r="C249" s="13"/>
      <c r="D249" s="13">
        <v>3.0999999999999999E-3</v>
      </c>
      <c r="E249" s="19" t="s">
        <v>84</v>
      </c>
      <c r="F249" s="13">
        <v>8.1000000000000003E-2</v>
      </c>
      <c r="G249" s="19" t="s">
        <v>84</v>
      </c>
      <c r="H249" s="13">
        <v>3.7999999999999999E-2</v>
      </c>
      <c r="I249" s="19" t="s">
        <v>84</v>
      </c>
      <c r="J249" s="19" t="s">
        <v>84</v>
      </c>
      <c r="K249" s="17">
        <v>244</v>
      </c>
    </row>
    <row r="250" spans="1:11" ht="27" customHeight="1" x14ac:dyDescent="0.25">
      <c r="A250" s="11" t="s">
        <v>529</v>
      </c>
      <c r="B250" s="12" t="s">
        <v>530</v>
      </c>
      <c r="C250" s="13"/>
      <c r="D250" s="18" t="s">
        <v>84</v>
      </c>
      <c r="E250" s="13">
        <v>5000</v>
      </c>
      <c r="F250" s="15" t="s">
        <v>84</v>
      </c>
      <c r="G250" s="13">
        <v>22000</v>
      </c>
      <c r="H250" s="14" t="s">
        <v>84</v>
      </c>
      <c r="I250" s="13">
        <v>22000</v>
      </c>
      <c r="J250" s="13">
        <v>11000</v>
      </c>
      <c r="K250" s="17">
        <v>245</v>
      </c>
    </row>
    <row r="251" spans="1:11" ht="27" customHeight="1" x14ac:dyDescent="0.25">
      <c r="A251" s="46" t="s">
        <v>531</v>
      </c>
      <c r="B251" s="12" t="s">
        <v>532</v>
      </c>
      <c r="C251" s="11"/>
      <c r="D251" s="18">
        <v>6.3E-2</v>
      </c>
      <c r="E251" s="15" t="s">
        <v>84</v>
      </c>
      <c r="F251" s="15">
        <v>1.6</v>
      </c>
      <c r="G251" s="15" t="s">
        <v>84</v>
      </c>
      <c r="H251" s="14">
        <v>0.75</v>
      </c>
      <c r="I251" s="15" t="s">
        <v>84</v>
      </c>
      <c r="J251" s="15" t="s">
        <v>84</v>
      </c>
      <c r="K251" s="17">
        <v>246</v>
      </c>
    </row>
    <row r="252" spans="1:11" ht="15.95" customHeight="1" x14ac:dyDescent="0.25">
      <c r="A252" s="46" t="s">
        <v>533</v>
      </c>
      <c r="B252" s="12" t="s">
        <v>534</v>
      </c>
      <c r="C252" s="13" t="s">
        <v>83</v>
      </c>
      <c r="D252" s="14">
        <v>0.2</v>
      </c>
      <c r="E252" s="13">
        <v>2.1</v>
      </c>
      <c r="F252" s="15">
        <v>3.5</v>
      </c>
      <c r="G252" s="13">
        <v>9.1999999999999993</v>
      </c>
      <c r="H252" s="15">
        <v>2.9</v>
      </c>
      <c r="I252" s="13">
        <v>9.1999999999999993</v>
      </c>
      <c r="J252" s="13">
        <v>2.1</v>
      </c>
      <c r="K252" s="17">
        <v>247</v>
      </c>
    </row>
    <row r="253" spans="1:11" ht="15.95" customHeight="1" x14ac:dyDescent="0.25">
      <c r="A253" s="11" t="s">
        <v>535</v>
      </c>
      <c r="B253" s="12" t="s">
        <v>536</v>
      </c>
      <c r="C253" s="13"/>
      <c r="D253" s="13">
        <v>0.05</v>
      </c>
      <c r="E253" s="14" t="s">
        <v>84</v>
      </c>
      <c r="F253" s="13">
        <v>1.3</v>
      </c>
      <c r="G253" s="15" t="s">
        <v>84</v>
      </c>
      <c r="H253" s="13">
        <v>0.6</v>
      </c>
      <c r="I253" s="15" t="s">
        <v>84</v>
      </c>
      <c r="J253" s="15" t="s">
        <v>84</v>
      </c>
      <c r="K253" s="17">
        <v>248</v>
      </c>
    </row>
    <row r="254" spans="1:11" ht="15.95" customHeight="1" x14ac:dyDescent="0.25">
      <c r="A254" s="11" t="s">
        <v>537</v>
      </c>
      <c r="B254" s="12" t="s">
        <v>538</v>
      </c>
      <c r="C254" s="13"/>
      <c r="D254" s="13" t="s">
        <v>84</v>
      </c>
      <c r="E254" s="15">
        <v>0.3</v>
      </c>
      <c r="F254" s="13" t="s">
        <v>84</v>
      </c>
      <c r="G254" s="15">
        <v>1.3</v>
      </c>
      <c r="H254" s="13" t="s">
        <v>84</v>
      </c>
      <c r="I254" s="15">
        <v>1.3</v>
      </c>
      <c r="J254" s="47">
        <v>1.8</v>
      </c>
      <c r="K254" s="17">
        <v>249</v>
      </c>
    </row>
    <row r="255" spans="1:11" ht="15.95" customHeight="1" x14ac:dyDescent="0.25">
      <c r="A255" s="11" t="s">
        <v>90</v>
      </c>
      <c r="B255" s="12" t="s">
        <v>539</v>
      </c>
      <c r="C255" s="13"/>
      <c r="D255" s="13" t="s">
        <v>84</v>
      </c>
      <c r="E255" s="16">
        <v>200</v>
      </c>
      <c r="F255" s="13" t="s">
        <v>84</v>
      </c>
      <c r="G255" s="16">
        <v>880</v>
      </c>
      <c r="H255" s="13" t="s">
        <v>84</v>
      </c>
      <c r="I255" s="16">
        <v>880</v>
      </c>
      <c r="J255" s="13">
        <v>2800</v>
      </c>
      <c r="K255" s="17">
        <v>250</v>
      </c>
    </row>
    <row r="256" spans="1:11" ht="15.95" customHeight="1" x14ac:dyDescent="0.25">
      <c r="A256" s="11" t="s">
        <v>540</v>
      </c>
      <c r="B256" s="12" t="s">
        <v>541</v>
      </c>
      <c r="C256" s="13"/>
      <c r="D256" s="13" t="s">
        <v>84</v>
      </c>
      <c r="E256" s="16">
        <v>60</v>
      </c>
      <c r="F256" s="13" t="s">
        <v>84</v>
      </c>
      <c r="G256" s="16">
        <v>260</v>
      </c>
      <c r="H256" s="13" t="s">
        <v>84</v>
      </c>
      <c r="I256" s="16">
        <v>260</v>
      </c>
      <c r="J256" s="13" t="s">
        <v>84</v>
      </c>
      <c r="K256" s="17">
        <v>251</v>
      </c>
    </row>
    <row r="257" spans="1:11" ht="15.95" customHeight="1" x14ac:dyDescent="0.25">
      <c r="A257" s="11" t="s">
        <v>542</v>
      </c>
      <c r="B257" s="12" t="s">
        <v>543</v>
      </c>
      <c r="C257" s="13"/>
      <c r="D257" s="13" t="s">
        <v>84</v>
      </c>
      <c r="E257" s="16">
        <v>60</v>
      </c>
      <c r="F257" s="13" t="s">
        <v>84</v>
      </c>
      <c r="G257" s="16">
        <v>260</v>
      </c>
      <c r="H257" s="13" t="s">
        <v>84</v>
      </c>
      <c r="I257" s="16">
        <v>260</v>
      </c>
      <c r="J257" s="13" t="s">
        <v>84</v>
      </c>
      <c r="K257" s="17">
        <v>252</v>
      </c>
    </row>
    <row r="258" spans="1:11" ht="15.95" customHeight="1" x14ac:dyDescent="0.25">
      <c r="A258" s="11" t="s">
        <v>544</v>
      </c>
      <c r="B258" s="12" t="s">
        <v>545</v>
      </c>
      <c r="C258" s="13"/>
      <c r="D258" s="21" t="s">
        <v>84</v>
      </c>
      <c r="E258" s="13">
        <v>60</v>
      </c>
      <c r="F258" s="18" t="s">
        <v>84</v>
      </c>
      <c r="G258" s="13">
        <v>260</v>
      </c>
      <c r="H258" s="18" t="s">
        <v>84</v>
      </c>
      <c r="I258" s="13">
        <v>260</v>
      </c>
      <c r="J258" s="13" t="s">
        <v>84</v>
      </c>
      <c r="K258" s="17">
        <v>253</v>
      </c>
    </row>
    <row r="259" spans="1:11" ht="15.95" customHeight="1" x14ac:dyDescent="0.25">
      <c r="A259" s="11" t="s">
        <v>546</v>
      </c>
      <c r="B259" s="12" t="s">
        <v>547</v>
      </c>
      <c r="C259" s="13" t="s">
        <v>83</v>
      </c>
      <c r="D259" s="13">
        <v>2E-3</v>
      </c>
      <c r="E259" s="14" t="s">
        <v>84</v>
      </c>
      <c r="F259" s="13">
        <v>2.1000000000000001E-2</v>
      </c>
      <c r="G259" s="14" t="s">
        <v>84</v>
      </c>
      <c r="H259" s="13">
        <v>4.1000000000000002E-2</v>
      </c>
      <c r="I259" s="14" t="s">
        <v>84</v>
      </c>
      <c r="J259" s="14" t="s">
        <v>84</v>
      </c>
      <c r="K259" s="17">
        <v>254</v>
      </c>
    </row>
    <row r="260" spans="1:11" ht="15.95" customHeight="1" x14ac:dyDescent="0.25">
      <c r="A260" s="11" t="s">
        <v>548</v>
      </c>
      <c r="B260" s="12" t="s">
        <v>549</v>
      </c>
      <c r="C260" s="13"/>
      <c r="D260" s="22" t="s">
        <v>84</v>
      </c>
      <c r="E260" s="21">
        <v>0.1</v>
      </c>
      <c r="F260" s="21" t="s">
        <v>84</v>
      </c>
      <c r="G260" s="18">
        <v>0.44</v>
      </c>
      <c r="H260" s="21" t="s">
        <v>84</v>
      </c>
      <c r="I260" s="18">
        <v>0.44</v>
      </c>
      <c r="J260" s="15">
        <v>0.8</v>
      </c>
      <c r="K260" s="17">
        <v>255</v>
      </c>
    </row>
    <row r="261" spans="1:11" ht="15.95" customHeight="1" x14ac:dyDescent="0.25">
      <c r="A261" s="11" t="s">
        <v>550</v>
      </c>
      <c r="B261" s="12" t="s">
        <v>551</v>
      </c>
      <c r="C261" s="13"/>
      <c r="D261" s="13">
        <v>1.2E-4</v>
      </c>
      <c r="E261" s="18">
        <v>7.0000000000000001E-3</v>
      </c>
      <c r="F261" s="13">
        <v>3.0999999999999999E-3</v>
      </c>
      <c r="G261" s="18">
        <v>3.1E-2</v>
      </c>
      <c r="H261" s="13">
        <v>1.4E-3</v>
      </c>
      <c r="I261" s="16">
        <v>3.1E-2</v>
      </c>
      <c r="J261" s="16">
        <v>30</v>
      </c>
      <c r="K261" s="17">
        <v>256</v>
      </c>
    </row>
    <row r="262" spans="1:11" ht="15.95" customHeight="1" x14ac:dyDescent="0.25">
      <c r="A262" s="11" t="s">
        <v>552</v>
      </c>
      <c r="B262" s="12" t="s">
        <v>553</v>
      </c>
      <c r="C262" s="13"/>
      <c r="D262" s="13" t="s">
        <v>84</v>
      </c>
      <c r="E262" s="15">
        <v>200</v>
      </c>
      <c r="F262" s="13" t="s">
        <v>84</v>
      </c>
      <c r="G262" s="16">
        <v>880</v>
      </c>
      <c r="H262" s="13" t="s">
        <v>84</v>
      </c>
      <c r="I262" s="16">
        <v>880</v>
      </c>
      <c r="J262" s="13">
        <v>200</v>
      </c>
      <c r="K262" s="17">
        <v>257</v>
      </c>
    </row>
    <row r="263" spans="1:11" ht="15.95" customHeight="1" x14ac:dyDescent="0.25">
      <c r="A263" s="46" t="s">
        <v>554</v>
      </c>
      <c r="B263" s="12" t="s">
        <v>555</v>
      </c>
      <c r="C263" s="11"/>
      <c r="D263" s="18" t="s">
        <v>84</v>
      </c>
      <c r="E263" s="16">
        <v>3</v>
      </c>
      <c r="F263" s="18" t="s">
        <v>84</v>
      </c>
      <c r="G263" s="16">
        <v>13</v>
      </c>
      <c r="H263" s="15" t="s">
        <v>84</v>
      </c>
      <c r="I263" s="16">
        <v>13</v>
      </c>
      <c r="J263" s="19" t="s">
        <v>84</v>
      </c>
      <c r="K263" s="17">
        <v>258</v>
      </c>
    </row>
    <row r="264" spans="1:11" ht="15.95" customHeight="1" x14ac:dyDescent="0.25">
      <c r="A264" s="48" t="s">
        <v>556</v>
      </c>
      <c r="B264" s="49" t="s">
        <v>557</v>
      </c>
      <c r="C264" s="50" t="s">
        <v>558</v>
      </c>
      <c r="D264" s="50">
        <v>0.11</v>
      </c>
      <c r="E264" s="51">
        <v>100</v>
      </c>
      <c r="F264" s="50">
        <v>0.22</v>
      </c>
      <c r="G264" s="51">
        <v>440</v>
      </c>
      <c r="H264" s="50">
        <v>2.7</v>
      </c>
      <c r="I264" s="51">
        <v>440</v>
      </c>
      <c r="J264" s="51">
        <v>1300</v>
      </c>
      <c r="K264" s="17">
        <v>259</v>
      </c>
    </row>
    <row r="265" spans="1:11" x14ac:dyDescent="0.25">
      <c r="A265" s="52" t="s">
        <v>559</v>
      </c>
      <c r="B265" s="53" t="s">
        <v>560</v>
      </c>
      <c r="C265" s="54"/>
      <c r="D265" s="54" t="s">
        <v>84</v>
      </c>
      <c r="E265" s="55">
        <v>200</v>
      </c>
      <c r="F265" s="54" t="s">
        <v>84</v>
      </c>
      <c r="G265" s="55">
        <v>880</v>
      </c>
      <c r="H265" s="54" t="s">
        <v>84</v>
      </c>
      <c r="I265" s="55">
        <v>880</v>
      </c>
      <c r="J265" s="56">
        <v>200</v>
      </c>
      <c r="K265" s="17">
        <v>260</v>
      </c>
    </row>
    <row r="266" spans="1:11" x14ac:dyDescent="0.2">
      <c r="A266" s="52" t="s">
        <v>45</v>
      </c>
      <c r="B266" s="57" t="s">
        <v>44</v>
      </c>
      <c r="C266" s="58"/>
      <c r="D266" s="58" t="s">
        <v>84</v>
      </c>
      <c r="E266" s="58">
        <v>220</v>
      </c>
      <c r="F266" s="58" t="s">
        <v>84</v>
      </c>
      <c r="G266" s="58">
        <v>970</v>
      </c>
      <c r="H266" s="58" t="s">
        <v>84</v>
      </c>
      <c r="I266" s="58">
        <v>970</v>
      </c>
      <c r="J266" s="58">
        <v>8700</v>
      </c>
      <c r="K266" s="59">
        <v>261</v>
      </c>
    </row>
  </sheetData>
  <sheetProtection algorithmName="SHA-512" hashValue="4NOLbeWxiMzL3Ot8pX8B+9DeJfC47+p5w+bcdcexHbrHCfG2cxysFHRWO9ArBfJ+pDwF48kUXvN4Gx9wxVJUKw==" saltValue="mEWXlRh7+czzu0jPyZN16g==" spinCount="100000" sheet="1" objects="1" scenarios="1"/>
  <autoFilter ref="A5:AA266"/>
  <mergeCells count="3">
    <mergeCell ref="A3:J3"/>
    <mergeCell ref="D4:E4"/>
    <mergeCell ref="F4:I4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C31" sqref="C31"/>
    </sheetView>
  </sheetViews>
  <sheetFormatPr defaultColWidth="10.875" defaultRowHeight="15" x14ac:dyDescent="0.25"/>
  <cols>
    <col min="1" max="9" width="10.875" style="1"/>
    <col min="10" max="17" width="10.875" style="1" customWidth="1"/>
    <col min="18" max="16384" width="10.875" style="1"/>
  </cols>
  <sheetData>
    <row r="1" spans="1:27" x14ac:dyDescent="0.25">
      <c r="A1" s="1" t="s">
        <v>561</v>
      </c>
    </row>
    <row r="2" spans="1:27" x14ac:dyDescent="0.25">
      <c r="A2" s="1" t="s">
        <v>562</v>
      </c>
      <c r="B2" s="1">
        <v>50</v>
      </c>
      <c r="C2" s="1">
        <v>60</v>
      </c>
      <c r="D2" s="1">
        <v>70</v>
      </c>
      <c r="E2" s="1">
        <v>80</v>
      </c>
      <c r="F2" s="1">
        <v>90</v>
      </c>
      <c r="G2" s="1">
        <v>100</v>
      </c>
      <c r="H2" s="1">
        <v>110</v>
      </c>
      <c r="I2" s="1">
        <v>120</v>
      </c>
      <c r="J2" s="1">
        <v>130</v>
      </c>
      <c r="K2" s="1">
        <v>140</v>
      </c>
      <c r="L2" s="1">
        <v>150</v>
      </c>
      <c r="M2" s="1">
        <v>160</v>
      </c>
      <c r="N2" s="1">
        <v>170</v>
      </c>
      <c r="O2" s="1">
        <v>180</v>
      </c>
      <c r="P2" s="1">
        <v>190</v>
      </c>
      <c r="Q2" s="1">
        <v>200</v>
      </c>
      <c r="R2" s="1">
        <v>250</v>
      </c>
      <c r="S2" s="1">
        <v>300</v>
      </c>
      <c r="T2" s="1">
        <v>350</v>
      </c>
      <c r="U2" s="1">
        <v>400</v>
      </c>
      <c r="V2" s="1">
        <v>450</v>
      </c>
      <c r="W2" s="1">
        <v>500</v>
      </c>
      <c r="X2" s="1">
        <v>600</v>
      </c>
      <c r="Y2" s="1">
        <v>700</v>
      </c>
      <c r="Z2" s="1">
        <v>800</v>
      </c>
      <c r="AA2" s="1">
        <v>1000</v>
      </c>
    </row>
    <row r="3" spans="1:27" x14ac:dyDescent="0.25">
      <c r="A3" s="1">
        <v>5</v>
      </c>
      <c r="B3" s="1">
        <v>3.3E-3</v>
      </c>
      <c r="C3" s="1">
        <v>2.5999999999999999E-3</v>
      </c>
      <c r="D3" s="1">
        <v>2.0999999999999999E-3</v>
      </c>
      <c r="E3" s="1">
        <v>1.6999999999999999E-3</v>
      </c>
      <c r="F3" s="1">
        <v>1.4E-3</v>
      </c>
      <c r="G3" s="1">
        <v>1.1999999999999999E-3</v>
      </c>
      <c r="H3" s="1">
        <v>1E-3</v>
      </c>
      <c r="I3" s="1">
        <v>8.8000000000000003E-4</v>
      </c>
      <c r="J3" s="1">
        <v>7.6000000000000004E-4</v>
      </c>
      <c r="K3" s="1">
        <v>6.6E-4</v>
      </c>
      <c r="L3" s="1">
        <v>5.8E-4</v>
      </c>
      <c r="M3" s="1">
        <v>5.1000000000000004E-4</v>
      </c>
      <c r="N3" s="1">
        <v>4.6000000000000001E-4</v>
      </c>
      <c r="O3" s="1">
        <v>4.0999999999999999E-4</v>
      </c>
      <c r="P3" s="1">
        <v>3.6999999999999999E-4</v>
      </c>
      <c r="Q3" s="1">
        <v>3.4000000000000002E-4</v>
      </c>
      <c r="R3" s="1">
        <v>2.3000000000000001E-4</v>
      </c>
      <c r="S3" s="1">
        <v>1.7000000000000001E-4</v>
      </c>
      <c r="T3" s="1">
        <v>1.2999999999999999E-4</v>
      </c>
      <c r="U3" s="1">
        <v>1E-4</v>
      </c>
      <c r="V3" s="1">
        <v>8.3999999999999995E-5</v>
      </c>
      <c r="W3" s="1">
        <v>7.1000000000000005E-5</v>
      </c>
      <c r="X3" s="1">
        <v>5.1999999999999997E-5</v>
      </c>
      <c r="Y3" s="1">
        <v>4.0000000000000003E-5</v>
      </c>
      <c r="Z3" s="1">
        <v>3.1999999999999999E-5</v>
      </c>
      <c r="AA3" s="1">
        <v>2.1999999999999999E-5</v>
      </c>
    </row>
    <row r="4" spans="1:27" x14ac:dyDescent="0.25">
      <c r="A4" s="1">
        <v>10</v>
      </c>
      <c r="B4" s="1">
        <v>1.4E-3</v>
      </c>
      <c r="C4" s="1">
        <v>1.1999999999999999E-3</v>
      </c>
      <c r="D4" s="1">
        <v>1.1000000000000001E-3</v>
      </c>
      <c r="E4" s="1">
        <v>9.3999999999999997E-4</v>
      </c>
      <c r="F4" s="1">
        <v>8.4000000000000003E-4</v>
      </c>
      <c r="G4" s="1">
        <v>7.5000000000000002E-4</v>
      </c>
      <c r="H4" s="1">
        <v>6.8000000000000005E-4</v>
      </c>
      <c r="I4" s="1">
        <v>6.2E-4</v>
      </c>
      <c r="J4" s="1">
        <v>5.6999999999999998E-4</v>
      </c>
      <c r="K4" s="1">
        <v>5.1999999999999995E-4</v>
      </c>
      <c r="L4" s="1">
        <v>4.8000000000000001E-4</v>
      </c>
      <c r="M4" s="1">
        <v>4.4000000000000002E-4</v>
      </c>
      <c r="N4" s="1">
        <v>4.0999999999999999E-4</v>
      </c>
      <c r="O4" s="1">
        <v>3.8000000000000002E-4</v>
      </c>
      <c r="P4" s="1">
        <v>3.5E-4</v>
      </c>
      <c r="Q4" s="1">
        <v>3.3E-4</v>
      </c>
      <c r="R4" s="1">
        <v>2.3000000000000001E-4</v>
      </c>
      <c r="S4" s="1">
        <v>1.7000000000000001E-4</v>
      </c>
      <c r="T4" s="1">
        <v>1.2999999999999999E-4</v>
      </c>
      <c r="U4" s="1">
        <v>9.7999999999999997E-5</v>
      </c>
      <c r="V4" s="1">
        <v>7.7999999999999999E-5</v>
      </c>
      <c r="W4" s="1">
        <v>6.3999999999999997E-5</v>
      </c>
      <c r="X4" s="1">
        <v>4.6999999999999997E-5</v>
      </c>
      <c r="Y4" s="1">
        <v>3.6000000000000001E-5</v>
      </c>
      <c r="Z4" s="1">
        <v>2.9E-5</v>
      </c>
      <c r="AA4" s="1">
        <v>2.0999999999999999E-5</v>
      </c>
    </row>
    <row r="5" spans="1:27" x14ac:dyDescent="0.25">
      <c r="A5" s="1">
        <v>15</v>
      </c>
      <c r="B5" s="1">
        <v>7.5000000000000002E-4</v>
      </c>
      <c r="C5" s="1">
        <v>6.0999999999999997E-4</v>
      </c>
      <c r="D5" s="1">
        <v>5.4000000000000001E-4</v>
      </c>
      <c r="E5" s="1">
        <v>4.8999999999999998E-4</v>
      </c>
      <c r="F5" s="1">
        <v>4.4000000000000002E-4</v>
      </c>
      <c r="G5" s="1">
        <v>4.0000000000000002E-4</v>
      </c>
      <c r="H5" s="1">
        <v>3.6999999999999999E-4</v>
      </c>
      <c r="I5" s="1">
        <v>3.4000000000000002E-4</v>
      </c>
      <c r="J5" s="1">
        <v>3.1E-4</v>
      </c>
      <c r="K5" s="1">
        <v>2.9E-4</v>
      </c>
      <c r="L5" s="1">
        <v>2.7E-4</v>
      </c>
      <c r="M5" s="1">
        <v>2.5000000000000001E-4</v>
      </c>
      <c r="N5" s="1">
        <v>2.4000000000000001E-4</v>
      </c>
      <c r="O5" s="1">
        <v>2.3000000000000001E-4</v>
      </c>
      <c r="P5" s="1">
        <v>2.1000000000000001E-4</v>
      </c>
      <c r="Q5" s="1">
        <v>2.0000000000000001E-4</v>
      </c>
      <c r="R5" s="1">
        <v>1.6000000000000001E-4</v>
      </c>
      <c r="S5" s="1">
        <v>1.2999999999999999E-4</v>
      </c>
      <c r="T5" s="1">
        <v>1E-4</v>
      </c>
      <c r="U5" s="1">
        <v>8.2999999999999998E-5</v>
      </c>
      <c r="V5" s="1">
        <v>6.8999999999999997E-5</v>
      </c>
      <c r="W5" s="1">
        <v>5.7000000000000003E-5</v>
      </c>
      <c r="X5" s="1">
        <v>4.1E-5</v>
      </c>
      <c r="Y5" s="1">
        <v>3.1999999999999999E-5</v>
      </c>
      <c r="Z5" s="1">
        <v>2.5000000000000001E-5</v>
      </c>
      <c r="AA5" s="1">
        <v>1.8E-5</v>
      </c>
    </row>
    <row r="6" spans="1:27" x14ac:dyDescent="0.25">
      <c r="A6" s="1">
        <v>20</v>
      </c>
      <c r="B6" s="1">
        <v>7.2000000000000005E-4</v>
      </c>
      <c r="C6" s="1">
        <v>5.4000000000000001E-4</v>
      </c>
      <c r="D6" s="1">
        <v>3.5E-4</v>
      </c>
      <c r="E6" s="1">
        <v>3.1E-4</v>
      </c>
      <c r="F6" s="1">
        <v>2.7999999999999998E-4</v>
      </c>
      <c r="G6" s="1">
        <v>2.5999999999999998E-4</v>
      </c>
      <c r="H6" s="1">
        <v>2.3000000000000001E-4</v>
      </c>
      <c r="I6" s="1">
        <v>2.2000000000000001E-4</v>
      </c>
      <c r="J6" s="1">
        <v>2.0000000000000001E-4</v>
      </c>
      <c r="K6" s="1">
        <v>1.9000000000000001E-4</v>
      </c>
      <c r="L6" s="1">
        <v>1.7000000000000001E-4</v>
      </c>
      <c r="M6" s="1">
        <v>1.6000000000000001E-4</v>
      </c>
      <c r="N6" s="1">
        <v>1.4999999999999999E-4</v>
      </c>
      <c r="O6" s="1">
        <v>1.3999999999999999E-4</v>
      </c>
      <c r="P6" s="1">
        <v>1.3999999999999999E-4</v>
      </c>
      <c r="Q6" s="1">
        <v>1.2999999999999999E-4</v>
      </c>
      <c r="R6" s="1">
        <v>1E-4</v>
      </c>
      <c r="S6" s="1">
        <v>8.6000000000000003E-5</v>
      </c>
      <c r="T6" s="1">
        <v>7.2999999999999999E-5</v>
      </c>
      <c r="U6" s="1">
        <v>6.2000000000000003E-5</v>
      </c>
      <c r="V6" s="1">
        <v>5.3000000000000001E-5</v>
      </c>
      <c r="W6" s="1">
        <v>4.6E-5</v>
      </c>
      <c r="X6" s="1">
        <v>3.4999999999999997E-5</v>
      </c>
      <c r="Y6" s="1">
        <v>2.6999999999999999E-5</v>
      </c>
      <c r="Z6" s="1">
        <v>2.0999999999999999E-5</v>
      </c>
      <c r="AA6" s="1">
        <v>1.5E-5</v>
      </c>
    </row>
    <row r="7" spans="1:27" x14ac:dyDescent="0.25">
      <c r="A7" s="1">
        <v>25</v>
      </c>
      <c r="B7" s="1">
        <v>5.0000000000000001E-4</v>
      </c>
      <c r="C7" s="1">
        <v>4.0999999999999999E-4</v>
      </c>
      <c r="D7" s="1">
        <v>3.5E-4</v>
      </c>
      <c r="E7" s="1">
        <v>2.5000000000000001E-4</v>
      </c>
      <c r="F7" s="1">
        <v>1.9000000000000001E-4</v>
      </c>
      <c r="G7" s="1">
        <v>1.8000000000000001E-4</v>
      </c>
      <c r="H7" s="1">
        <v>1.6000000000000001E-4</v>
      </c>
      <c r="I7" s="1">
        <v>1.4999999999999999E-4</v>
      </c>
      <c r="J7" s="1">
        <v>1.3999999999999999E-4</v>
      </c>
      <c r="K7" s="1">
        <v>1.2999999999999999E-4</v>
      </c>
      <c r="L7" s="1">
        <v>1.2E-4</v>
      </c>
      <c r="M7" s="1">
        <v>1.2E-4</v>
      </c>
      <c r="N7" s="1">
        <v>1.1E-4</v>
      </c>
      <c r="O7" s="1">
        <v>1E-4</v>
      </c>
      <c r="P7" s="1">
        <v>9.6000000000000002E-5</v>
      </c>
      <c r="Q7" s="1">
        <v>9.1000000000000003E-5</v>
      </c>
      <c r="R7" s="1">
        <v>7.2000000000000002E-5</v>
      </c>
      <c r="S7" s="1">
        <v>5.8999999999999998E-5</v>
      </c>
      <c r="T7" s="1">
        <v>5.1E-5</v>
      </c>
      <c r="U7" s="1">
        <v>4.3999999999999999E-5</v>
      </c>
      <c r="V7" s="1">
        <v>3.8999999999999999E-5</v>
      </c>
      <c r="W7" s="1">
        <v>3.4E-5</v>
      </c>
      <c r="X7" s="1">
        <v>2.6999999999999999E-5</v>
      </c>
      <c r="Y7" s="1">
        <v>2.1999999999999999E-5</v>
      </c>
      <c r="Z7" s="1">
        <v>1.8E-5</v>
      </c>
      <c r="AA7" s="1">
        <v>1.2999999999999999E-5</v>
      </c>
    </row>
    <row r="8" spans="1:27" x14ac:dyDescent="0.25">
      <c r="A8" s="1">
        <v>30</v>
      </c>
      <c r="B8" s="1">
        <v>3.6999999999999999E-4</v>
      </c>
      <c r="C8" s="1">
        <v>2.9999999999999997E-4</v>
      </c>
      <c r="D8" s="1">
        <v>2.5999999999999998E-4</v>
      </c>
      <c r="E8" s="1">
        <v>2.3000000000000001E-4</v>
      </c>
      <c r="F8" s="1">
        <v>1.9000000000000001E-4</v>
      </c>
      <c r="G8" s="1">
        <v>1.2999999999999999E-4</v>
      </c>
      <c r="H8" s="1">
        <v>1.2E-4</v>
      </c>
      <c r="I8" s="1">
        <v>1.1E-4</v>
      </c>
      <c r="J8" s="1">
        <v>1E-4</v>
      </c>
      <c r="K8" s="1">
        <v>9.6000000000000002E-5</v>
      </c>
      <c r="L8" s="1">
        <v>9.0000000000000006E-5</v>
      </c>
      <c r="M8" s="1">
        <v>8.5000000000000006E-5</v>
      </c>
      <c r="N8" s="1">
        <v>8.0000000000000007E-5</v>
      </c>
      <c r="O8" s="1">
        <v>7.4999999999999993E-5</v>
      </c>
      <c r="P8" s="1">
        <v>7.1000000000000005E-5</v>
      </c>
      <c r="Q8" s="1">
        <v>6.7999999999999999E-5</v>
      </c>
      <c r="R8" s="1">
        <v>5.3000000000000001E-5</v>
      </c>
      <c r="S8" s="1">
        <v>4.3999999999999999E-5</v>
      </c>
      <c r="T8" s="1">
        <v>3.6999999999999998E-5</v>
      </c>
      <c r="U8" s="1">
        <v>3.1999999999999999E-5</v>
      </c>
      <c r="V8" s="1">
        <v>2.8E-5</v>
      </c>
      <c r="W8" s="1">
        <v>2.5000000000000001E-5</v>
      </c>
      <c r="X8" s="1">
        <v>2.0999999999999999E-5</v>
      </c>
      <c r="Y8" s="1">
        <v>1.7E-5</v>
      </c>
      <c r="Z8" s="1">
        <v>1.4E-5</v>
      </c>
      <c r="AA8" s="1">
        <v>1.0000000000000001E-5</v>
      </c>
    </row>
    <row r="9" spans="1:27" x14ac:dyDescent="0.25">
      <c r="A9" s="1">
        <v>35</v>
      </c>
      <c r="B9" s="1">
        <v>2.9999999999999997E-4</v>
      </c>
      <c r="C9" s="1">
        <v>2.3000000000000001E-4</v>
      </c>
      <c r="D9" s="1">
        <v>1.9000000000000001E-4</v>
      </c>
      <c r="E9" s="1">
        <v>1.7000000000000001E-4</v>
      </c>
      <c r="F9" s="1">
        <v>1.4999999999999999E-4</v>
      </c>
      <c r="G9" s="1">
        <v>1.2999999999999999E-4</v>
      </c>
      <c r="H9" s="1">
        <v>1.1E-4</v>
      </c>
      <c r="I9" s="1">
        <v>8.1000000000000004E-5</v>
      </c>
      <c r="J9" s="1">
        <v>7.4999999999999993E-5</v>
      </c>
      <c r="K9" s="1">
        <v>7.1000000000000005E-5</v>
      </c>
      <c r="L9" s="1">
        <v>6.7999999999999999E-5</v>
      </c>
      <c r="M9" s="1">
        <v>6.3999999999999997E-5</v>
      </c>
      <c r="N9" s="1">
        <v>6.0999999999999999E-5</v>
      </c>
      <c r="O9" s="1">
        <v>5.8E-5</v>
      </c>
      <c r="P9" s="1">
        <v>5.5000000000000002E-5</v>
      </c>
      <c r="Q9" s="1">
        <v>5.1999999999999997E-5</v>
      </c>
      <c r="R9" s="1">
        <v>4.1999999999999998E-5</v>
      </c>
      <c r="S9" s="1">
        <v>3.4E-5</v>
      </c>
      <c r="T9" s="1">
        <v>2.9E-5</v>
      </c>
      <c r="U9" s="1">
        <v>2.5000000000000001E-5</v>
      </c>
      <c r="V9" s="1">
        <v>2.1999999999999999E-5</v>
      </c>
      <c r="W9" s="1">
        <v>1.9000000000000001E-5</v>
      </c>
      <c r="X9" s="1">
        <v>1.5999999999999999E-5</v>
      </c>
      <c r="Y9" s="1">
        <v>1.4E-5</v>
      </c>
      <c r="Z9" s="1">
        <v>1.1E-5</v>
      </c>
      <c r="AA9" s="1">
        <v>7.9999999999999996E-6</v>
      </c>
    </row>
    <row r="10" spans="1:27" x14ac:dyDescent="0.25">
      <c r="A10" s="1">
        <v>40</v>
      </c>
      <c r="B10" s="1">
        <v>2.3000000000000001E-4</v>
      </c>
      <c r="C10" s="1">
        <v>1.9000000000000001E-4</v>
      </c>
      <c r="D10" s="1">
        <v>1.4999999999999999E-4</v>
      </c>
      <c r="E10" s="1">
        <v>1.2999999999999999E-4</v>
      </c>
      <c r="F10" s="1">
        <v>1.2E-4</v>
      </c>
      <c r="G10" s="1">
        <v>1.1E-4</v>
      </c>
      <c r="H10" s="1">
        <v>9.6000000000000002E-5</v>
      </c>
      <c r="I10" s="1">
        <v>8.1000000000000004E-5</v>
      </c>
      <c r="J10" s="1">
        <v>6.3999999999999997E-5</v>
      </c>
      <c r="K10" s="1">
        <v>5.3999999999999998E-5</v>
      </c>
      <c r="L10" s="1">
        <v>5.1E-5</v>
      </c>
      <c r="M10" s="1">
        <v>4.8999999999999998E-5</v>
      </c>
      <c r="N10" s="1">
        <v>4.6999999999999997E-5</v>
      </c>
      <c r="O10" s="1">
        <v>4.5000000000000003E-5</v>
      </c>
      <c r="P10" s="1">
        <v>4.3000000000000002E-5</v>
      </c>
      <c r="Q10" s="1">
        <v>4.1E-5</v>
      </c>
      <c r="R10" s="1">
        <v>3.3000000000000003E-5</v>
      </c>
      <c r="S10" s="1">
        <v>2.8E-5</v>
      </c>
      <c r="T10" s="1">
        <v>2.3E-5</v>
      </c>
      <c r="U10" s="1">
        <v>2.0000000000000002E-5</v>
      </c>
      <c r="V10" s="1">
        <v>1.8E-5</v>
      </c>
      <c r="W10" s="1">
        <v>1.5999999999999999E-5</v>
      </c>
      <c r="X10" s="1">
        <v>1.2999999999999999E-5</v>
      </c>
      <c r="Y10" s="1">
        <v>1.1E-5</v>
      </c>
      <c r="Z10" s="1">
        <v>9.0000000000000002E-6</v>
      </c>
      <c r="AA10" s="1">
        <v>6.9999999999999999E-6</v>
      </c>
    </row>
    <row r="11" spans="1:27" x14ac:dyDescent="0.25">
      <c r="A11" s="1">
        <v>45</v>
      </c>
      <c r="B11" s="1">
        <v>1.8000000000000001E-4</v>
      </c>
      <c r="C11" s="1">
        <v>1.6000000000000001E-4</v>
      </c>
      <c r="D11" s="1">
        <v>1.2999999999999999E-4</v>
      </c>
      <c r="E11" s="1">
        <v>1.1E-4</v>
      </c>
      <c r="F11" s="1">
        <v>9.5000000000000005E-5</v>
      </c>
      <c r="G11" s="1">
        <v>8.5000000000000006E-5</v>
      </c>
      <c r="H11" s="1">
        <v>7.7999999999999999E-5</v>
      </c>
      <c r="I11" s="1">
        <v>7.2000000000000002E-5</v>
      </c>
      <c r="J11" s="1">
        <v>6.3E-5</v>
      </c>
      <c r="K11" s="1">
        <v>5.3000000000000001E-5</v>
      </c>
      <c r="L11" s="1">
        <v>4.1999999999999998E-5</v>
      </c>
      <c r="M11" s="1">
        <v>3.8000000000000002E-5</v>
      </c>
      <c r="N11" s="1">
        <v>3.6999999999999998E-5</v>
      </c>
      <c r="O11" s="1">
        <v>3.6000000000000001E-5</v>
      </c>
      <c r="P11" s="1">
        <v>3.4E-5</v>
      </c>
      <c r="Q11" s="1">
        <v>3.3000000000000003E-5</v>
      </c>
      <c r="R11" s="1">
        <v>2.6999999999999999E-5</v>
      </c>
      <c r="S11" s="1">
        <v>2.3E-5</v>
      </c>
      <c r="T11" s="1">
        <v>1.9000000000000001E-5</v>
      </c>
      <c r="U11" s="1">
        <v>1.7E-5</v>
      </c>
      <c r="V11" s="1">
        <v>1.5E-5</v>
      </c>
      <c r="W11" s="1">
        <v>1.2999999999999999E-5</v>
      </c>
      <c r="X11" s="1">
        <v>1.1E-5</v>
      </c>
      <c r="Y11" s="1">
        <v>9.0000000000000002E-6</v>
      </c>
      <c r="Z11" s="1">
        <v>7.9999999999999996E-6</v>
      </c>
      <c r="AA11" s="1">
        <v>6.0000000000000002E-6</v>
      </c>
    </row>
    <row r="12" spans="1:27" x14ac:dyDescent="0.25">
      <c r="A12" s="1">
        <v>50</v>
      </c>
      <c r="B12" s="1">
        <v>1.3999999999999999E-4</v>
      </c>
      <c r="C12" s="1">
        <v>1.2999999999999999E-4</v>
      </c>
      <c r="D12" s="1">
        <v>1.1E-4</v>
      </c>
      <c r="E12" s="1">
        <v>9.0000000000000006E-5</v>
      </c>
      <c r="F12" s="1">
        <v>7.7000000000000001E-5</v>
      </c>
      <c r="G12" s="1">
        <v>6.7999999999999999E-5</v>
      </c>
      <c r="H12" s="1">
        <v>6.2000000000000003E-5</v>
      </c>
      <c r="I12" s="1">
        <v>5.7000000000000003E-5</v>
      </c>
      <c r="J12" s="1">
        <v>5.3000000000000001E-5</v>
      </c>
      <c r="K12" s="1">
        <v>4.8000000000000001E-5</v>
      </c>
      <c r="L12" s="1">
        <v>4.1999999999999998E-5</v>
      </c>
      <c r="M12" s="1">
        <v>3.4999999999999997E-5</v>
      </c>
      <c r="N12" s="1">
        <v>2.9E-5</v>
      </c>
      <c r="O12" s="1">
        <v>2.6999999999999999E-5</v>
      </c>
      <c r="P12" s="1">
        <v>2.5999999999999998E-5</v>
      </c>
      <c r="Q12" s="1">
        <v>2.5999999999999998E-5</v>
      </c>
      <c r="R12" s="1">
        <v>2.1999999999999999E-5</v>
      </c>
      <c r="S12" s="1">
        <v>1.9000000000000001E-5</v>
      </c>
      <c r="T12" s="1">
        <v>1.5999999999999999E-5</v>
      </c>
      <c r="U12" s="1">
        <v>1.4E-5</v>
      </c>
      <c r="V12" s="1">
        <v>1.2E-5</v>
      </c>
      <c r="W12" s="1">
        <v>1.1E-5</v>
      </c>
      <c r="X12" s="1">
        <v>9.0000000000000002E-6</v>
      </c>
      <c r="Y12" s="1">
        <v>6.9999999999999999E-6</v>
      </c>
      <c r="Z12" s="1">
        <v>6.0000000000000002E-6</v>
      </c>
      <c r="AA12" s="1">
        <v>5.0000000000000004E-6</v>
      </c>
    </row>
    <row r="14" spans="1:27" x14ac:dyDescent="0.25">
      <c r="A14" s="1" t="s">
        <v>563</v>
      </c>
    </row>
    <row r="15" spans="1:27" x14ac:dyDescent="0.25">
      <c r="A15" s="1" t="s">
        <v>562</v>
      </c>
      <c r="B15" s="1">
        <v>50</v>
      </c>
      <c r="C15" s="1">
        <v>60</v>
      </c>
      <c r="D15" s="1">
        <v>70</v>
      </c>
      <c r="E15" s="1">
        <v>80</v>
      </c>
      <c r="F15" s="1">
        <v>90</v>
      </c>
      <c r="G15" s="1">
        <v>100</v>
      </c>
      <c r="H15" s="1">
        <v>110</v>
      </c>
      <c r="I15" s="1">
        <v>120</v>
      </c>
      <c r="J15" s="1">
        <v>130</v>
      </c>
      <c r="K15" s="1">
        <v>140</v>
      </c>
      <c r="L15" s="1">
        <v>150</v>
      </c>
      <c r="M15" s="1">
        <v>160</v>
      </c>
      <c r="N15" s="1">
        <v>170</v>
      </c>
      <c r="O15" s="1">
        <v>180</v>
      </c>
      <c r="P15" s="1">
        <v>190</v>
      </c>
      <c r="Q15" s="1">
        <v>200</v>
      </c>
      <c r="R15" s="1">
        <v>250</v>
      </c>
      <c r="S15" s="1">
        <v>300</v>
      </c>
      <c r="T15" s="1">
        <v>350</v>
      </c>
      <c r="U15" s="1">
        <v>400</v>
      </c>
      <c r="V15" s="1">
        <v>450</v>
      </c>
      <c r="W15" s="1">
        <v>500</v>
      </c>
      <c r="X15" s="1">
        <v>600</v>
      </c>
      <c r="Y15" s="1">
        <v>700</v>
      </c>
      <c r="Z15" s="1">
        <v>800</v>
      </c>
      <c r="AA15" s="1">
        <v>1000</v>
      </c>
    </row>
    <row r="16" spans="1:27" x14ac:dyDescent="0.25">
      <c r="A16" s="1">
        <v>5</v>
      </c>
      <c r="B16" s="1">
        <v>8.3000000000000007</v>
      </c>
      <c r="C16" s="1">
        <v>7.1</v>
      </c>
      <c r="D16" s="1">
        <v>6.1</v>
      </c>
      <c r="E16" s="1">
        <v>5.2</v>
      </c>
      <c r="F16" s="1">
        <v>4.4000000000000004</v>
      </c>
      <c r="G16" s="1">
        <v>3.8</v>
      </c>
      <c r="H16" s="1">
        <v>3.2</v>
      </c>
      <c r="I16" s="1">
        <v>2.7</v>
      </c>
      <c r="J16" s="1">
        <v>2.4</v>
      </c>
      <c r="K16" s="1">
        <v>2.1</v>
      </c>
      <c r="L16" s="1">
        <v>1.8</v>
      </c>
      <c r="M16" s="1">
        <v>1.6</v>
      </c>
      <c r="N16" s="1">
        <v>1.4</v>
      </c>
      <c r="O16" s="1">
        <v>1.3</v>
      </c>
      <c r="P16" s="1">
        <v>1.2</v>
      </c>
      <c r="Q16" s="1">
        <v>1.1000000000000001</v>
      </c>
      <c r="R16" s="1">
        <v>0.72</v>
      </c>
      <c r="S16" s="1">
        <v>0.55000000000000004</v>
      </c>
      <c r="T16" s="1">
        <v>0.44</v>
      </c>
      <c r="U16" s="1">
        <v>0.36</v>
      </c>
      <c r="V16" s="1">
        <v>0.3</v>
      </c>
      <c r="W16" s="1">
        <v>0.26</v>
      </c>
      <c r="X16" s="1">
        <v>0.2</v>
      </c>
      <c r="Y16" s="1">
        <v>0.16</v>
      </c>
      <c r="Z16" s="1">
        <v>0.13</v>
      </c>
      <c r="AA16" s="1">
        <v>9.1999999999999998E-2</v>
      </c>
    </row>
    <row r="17" spans="1:27" x14ac:dyDescent="0.25">
      <c r="A17" s="1">
        <v>10</v>
      </c>
      <c r="B17" s="1">
        <v>3.8</v>
      </c>
      <c r="C17" s="1">
        <v>3.4</v>
      </c>
      <c r="D17" s="1">
        <v>3.1</v>
      </c>
      <c r="E17" s="1">
        <v>2.8</v>
      </c>
      <c r="F17" s="1">
        <v>2.6</v>
      </c>
      <c r="G17" s="1">
        <v>2.4</v>
      </c>
      <c r="H17" s="1">
        <v>2.2000000000000002</v>
      </c>
      <c r="I17" s="1">
        <v>2.1</v>
      </c>
      <c r="J17" s="1">
        <v>2</v>
      </c>
      <c r="K17" s="1">
        <v>1.8</v>
      </c>
      <c r="L17" s="1">
        <v>1.7</v>
      </c>
      <c r="M17" s="1">
        <v>1.6</v>
      </c>
      <c r="N17" s="1">
        <v>1.5</v>
      </c>
      <c r="O17" s="1">
        <v>1.4</v>
      </c>
      <c r="P17" s="1">
        <v>1.3</v>
      </c>
      <c r="Q17" s="1">
        <v>1.3</v>
      </c>
      <c r="R17" s="1">
        <v>0.91</v>
      </c>
      <c r="S17" s="1">
        <v>0.67</v>
      </c>
      <c r="T17" s="1">
        <v>0.5</v>
      </c>
      <c r="U17" s="1">
        <v>0.38</v>
      </c>
      <c r="V17" s="1">
        <v>0.3</v>
      </c>
      <c r="W17" s="1">
        <v>0.25</v>
      </c>
      <c r="X17" s="1">
        <v>0.18</v>
      </c>
      <c r="Y17" s="1">
        <v>0.14000000000000001</v>
      </c>
      <c r="Z17" s="1">
        <v>0.12</v>
      </c>
      <c r="AA17" s="1">
        <v>8.7999999999999995E-2</v>
      </c>
    </row>
    <row r="18" spans="1:27" x14ac:dyDescent="0.25">
      <c r="A18" s="1">
        <v>15</v>
      </c>
      <c r="B18" s="1">
        <v>1.8</v>
      </c>
      <c r="C18" s="1">
        <v>1.6</v>
      </c>
      <c r="D18" s="1">
        <v>1.6</v>
      </c>
      <c r="E18" s="1">
        <v>1.5</v>
      </c>
      <c r="F18" s="1">
        <v>1.4</v>
      </c>
      <c r="G18" s="1">
        <v>1.3</v>
      </c>
      <c r="H18" s="1">
        <v>1.2</v>
      </c>
      <c r="I18" s="1">
        <v>1.1000000000000001</v>
      </c>
      <c r="J18" s="1">
        <v>1.1000000000000001</v>
      </c>
      <c r="K18" s="1">
        <v>1</v>
      </c>
      <c r="L18" s="1">
        <v>0.95</v>
      </c>
      <c r="M18" s="1">
        <v>0.91</v>
      </c>
      <c r="N18" s="1">
        <v>0.87</v>
      </c>
      <c r="O18" s="1">
        <v>0.83</v>
      </c>
      <c r="P18" s="1">
        <v>0.8</v>
      </c>
      <c r="Q18" s="1">
        <v>0.77</v>
      </c>
      <c r="R18" s="1">
        <v>0.64</v>
      </c>
      <c r="S18" s="1">
        <v>0.53</v>
      </c>
      <c r="T18" s="1">
        <v>0.43</v>
      </c>
      <c r="U18" s="1">
        <v>0.36</v>
      </c>
      <c r="V18" s="1">
        <v>0.3</v>
      </c>
      <c r="W18" s="1">
        <v>0.25</v>
      </c>
      <c r="X18" s="1">
        <v>0.18</v>
      </c>
      <c r="Y18" s="1">
        <v>0.13</v>
      </c>
      <c r="Z18" s="1">
        <v>0.1</v>
      </c>
      <c r="AA18" s="1">
        <v>7.4999999999999997E-2</v>
      </c>
    </row>
    <row r="19" spans="1:27" x14ac:dyDescent="0.25">
      <c r="A19" s="1">
        <v>20</v>
      </c>
      <c r="B19" s="1">
        <v>1.6</v>
      </c>
      <c r="C19" s="1">
        <v>1.3</v>
      </c>
      <c r="D19" s="1">
        <v>0.91</v>
      </c>
      <c r="E19" s="1">
        <v>0.86</v>
      </c>
      <c r="F19" s="1">
        <v>0.82</v>
      </c>
      <c r="G19" s="1">
        <v>0.77</v>
      </c>
      <c r="H19" s="1">
        <v>0.73</v>
      </c>
      <c r="I19" s="1">
        <v>0.69</v>
      </c>
      <c r="J19" s="1">
        <v>0.65</v>
      </c>
      <c r="K19" s="1">
        <v>0.62</v>
      </c>
      <c r="L19" s="1">
        <v>0.59</v>
      </c>
      <c r="M19" s="1">
        <v>0.56000000000000005</v>
      </c>
      <c r="N19" s="1">
        <v>0.54</v>
      </c>
      <c r="O19" s="1">
        <v>0.52</v>
      </c>
      <c r="P19" s="1">
        <v>0.49</v>
      </c>
      <c r="Q19" s="1">
        <v>0.48</v>
      </c>
      <c r="R19" s="1">
        <v>0.4</v>
      </c>
      <c r="S19" s="1">
        <v>0.35</v>
      </c>
      <c r="T19" s="1">
        <v>0.31</v>
      </c>
      <c r="U19" s="1">
        <v>0.27</v>
      </c>
      <c r="V19" s="1">
        <v>0.23</v>
      </c>
      <c r="W19" s="1">
        <v>0.2</v>
      </c>
      <c r="X19" s="1">
        <v>0.16</v>
      </c>
      <c r="Y19" s="1">
        <v>0.12</v>
      </c>
      <c r="Z19" s="1">
        <v>9.6000000000000002E-2</v>
      </c>
      <c r="AA19" s="1">
        <v>6.4000000000000001E-2</v>
      </c>
    </row>
    <row r="20" spans="1:27" x14ac:dyDescent="0.25">
      <c r="A20" s="1">
        <v>25</v>
      </c>
      <c r="B20" s="1">
        <v>0.97</v>
      </c>
      <c r="C20" s="1">
        <v>0.93</v>
      </c>
      <c r="D20" s="1">
        <v>0.85</v>
      </c>
      <c r="E20" s="1">
        <v>0.64</v>
      </c>
      <c r="F20" s="1">
        <v>0.52</v>
      </c>
      <c r="G20" s="1">
        <v>0.5</v>
      </c>
      <c r="H20" s="1">
        <v>0.48</v>
      </c>
      <c r="I20" s="1">
        <v>0.46</v>
      </c>
      <c r="J20" s="1">
        <v>0.44</v>
      </c>
      <c r="K20" s="1">
        <v>0.42</v>
      </c>
      <c r="L20" s="1">
        <v>0.4</v>
      </c>
      <c r="M20" s="1">
        <v>0.38</v>
      </c>
      <c r="N20" s="1">
        <v>0.36</v>
      </c>
      <c r="O20" s="1">
        <v>0.35</v>
      </c>
      <c r="P20" s="1">
        <v>0.34</v>
      </c>
      <c r="Q20" s="1">
        <v>0.32</v>
      </c>
      <c r="R20" s="1">
        <v>0.27</v>
      </c>
      <c r="S20" s="1">
        <v>0.23</v>
      </c>
      <c r="T20" s="1">
        <v>0.21</v>
      </c>
      <c r="U20" s="1">
        <v>0.19</v>
      </c>
      <c r="V20" s="1">
        <v>0.17</v>
      </c>
      <c r="W20" s="1">
        <v>0.15</v>
      </c>
      <c r="X20" s="1">
        <v>0.12</v>
      </c>
      <c r="Y20" s="1">
        <v>0.1</v>
      </c>
      <c r="Z20" s="1">
        <v>8.2000000000000003E-2</v>
      </c>
      <c r="AA20" s="1">
        <v>5.7000000000000002E-2</v>
      </c>
    </row>
    <row r="21" spans="1:27" x14ac:dyDescent="0.25">
      <c r="A21" s="1">
        <v>30</v>
      </c>
      <c r="B21" s="1">
        <v>0.62</v>
      </c>
      <c r="C21" s="1">
        <v>0.59</v>
      </c>
      <c r="D21" s="1">
        <v>0.56999999999999995</v>
      </c>
      <c r="E21" s="1">
        <v>0.55000000000000004</v>
      </c>
      <c r="F21" s="1">
        <v>0.49</v>
      </c>
      <c r="G21" s="1">
        <v>0.34</v>
      </c>
      <c r="H21" s="1">
        <v>0.32</v>
      </c>
      <c r="I21" s="1">
        <v>0.31</v>
      </c>
      <c r="J21" s="1">
        <v>0.3</v>
      </c>
      <c r="K21" s="1">
        <v>0.28999999999999998</v>
      </c>
      <c r="L21" s="1">
        <v>0.28000000000000003</v>
      </c>
      <c r="M21" s="1">
        <v>0.27</v>
      </c>
      <c r="N21" s="1">
        <v>0.26</v>
      </c>
      <c r="O21" s="1">
        <v>0.25</v>
      </c>
      <c r="P21" s="1">
        <v>0.24</v>
      </c>
      <c r="Q21" s="1">
        <v>0.23</v>
      </c>
      <c r="R21" s="1">
        <v>0.19</v>
      </c>
      <c r="S21" s="1">
        <v>0.17</v>
      </c>
      <c r="T21" s="1">
        <v>0.15</v>
      </c>
      <c r="U21" s="1">
        <v>0.13</v>
      </c>
      <c r="V21" s="1">
        <v>0.12</v>
      </c>
      <c r="W21" s="1">
        <v>0.11</v>
      </c>
      <c r="X21" s="1">
        <v>9.5000000000000001E-2</v>
      </c>
      <c r="Y21" s="1">
        <v>7.8E-2</v>
      </c>
      <c r="Z21" s="1">
        <v>6.6000000000000003E-2</v>
      </c>
      <c r="AA21" s="1">
        <v>4.8000000000000001E-2</v>
      </c>
    </row>
    <row r="22" spans="1:27" x14ac:dyDescent="0.25">
      <c r="A22" s="1">
        <v>35</v>
      </c>
      <c r="B22" s="1">
        <v>0.42</v>
      </c>
      <c r="C22" s="1">
        <v>0.41</v>
      </c>
      <c r="D22" s="1">
        <v>0.39</v>
      </c>
      <c r="E22" s="1">
        <v>0.38</v>
      </c>
      <c r="F22" s="1">
        <v>0.37</v>
      </c>
      <c r="G22" s="1">
        <v>0.34</v>
      </c>
      <c r="H22" s="1">
        <v>0.28999999999999998</v>
      </c>
      <c r="I22" s="1">
        <v>0.22</v>
      </c>
      <c r="J22" s="1">
        <v>0.21</v>
      </c>
      <c r="K22" s="1">
        <v>0.21</v>
      </c>
      <c r="L22" s="1">
        <v>0.2</v>
      </c>
      <c r="M22" s="1">
        <v>0.2</v>
      </c>
      <c r="N22" s="1">
        <v>0.19</v>
      </c>
      <c r="O22" s="1">
        <v>0.18</v>
      </c>
      <c r="P22" s="1">
        <v>0.18</v>
      </c>
      <c r="Q22" s="1">
        <v>0.17</v>
      </c>
      <c r="R22" s="1">
        <v>0.15</v>
      </c>
      <c r="S22" s="1">
        <v>0.13</v>
      </c>
      <c r="T22" s="1">
        <v>0.11</v>
      </c>
      <c r="U22" s="1">
        <v>9.9000000000000005E-2</v>
      </c>
      <c r="V22" s="1">
        <v>0.09</v>
      </c>
      <c r="W22" s="1">
        <v>8.3000000000000004E-2</v>
      </c>
      <c r="X22" s="1">
        <v>7.1999999999999995E-2</v>
      </c>
      <c r="Y22" s="1">
        <v>6.2E-2</v>
      </c>
      <c r="Z22" s="1">
        <v>5.2999999999999999E-2</v>
      </c>
      <c r="AA22" s="1">
        <v>0.04</v>
      </c>
    </row>
    <row r="23" spans="1:27" x14ac:dyDescent="0.25">
      <c r="A23" s="1">
        <v>40</v>
      </c>
      <c r="B23" s="1">
        <v>0.3</v>
      </c>
      <c r="C23" s="1">
        <v>0.28999999999999998</v>
      </c>
      <c r="D23" s="1">
        <v>0.28000000000000003</v>
      </c>
      <c r="E23" s="1">
        <v>0.28000000000000003</v>
      </c>
      <c r="F23" s="1">
        <v>0.27</v>
      </c>
      <c r="G23" s="1">
        <v>0.26</v>
      </c>
      <c r="H23" s="1">
        <v>0.25</v>
      </c>
      <c r="I23" s="1">
        <v>0.22</v>
      </c>
      <c r="J23" s="1">
        <v>0.17</v>
      </c>
      <c r="K23" s="1">
        <v>0.15</v>
      </c>
      <c r="L23" s="1">
        <v>0.15</v>
      </c>
      <c r="M23" s="1">
        <v>0.15</v>
      </c>
      <c r="N23" s="1">
        <v>0.14000000000000001</v>
      </c>
      <c r="O23" s="1">
        <v>0.14000000000000001</v>
      </c>
      <c r="P23" s="1">
        <v>0.14000000000000001</v>
      </c>
      <c r="Q23" s="1">
        <v>0.13</v>
      </c>
      <c r="R23" s="1">
        <v>0.11</v>
      </c>
      <c r="S23" s="1">
        <v>0.1</v>
      </c>
      <c r="T23" s="1">
        <v>8.7999999999999995E-2</v>
      </c>
      <c r="U23" s="1">
        <v>7.8E-2</v>
      </c>
      <c r="V23" s="1">
        <v>7.0000000000000007E-2</v>
      </c>
      <c r="W23" s="1">
        <v>6.4000000000000001E-2</v>
      </c>
      <c r="X23" s="1">
        <v>5.6000000000000001E-2</v>
      </c>
      <c r="Y23" s="1">
        <v>4.9000000000000002E-2</v>
      </c>
      <c r="Z23" s="1">
        <v>4.3999999999999997E-2</v>
      </c>
      <c r="AA23" s="1">
        <v>3.3000000000000002E-2</v>
      </c>
    </row>
    <row r="24" spans="1:27" x14ac:dyDescent="0.25">
      <c r="A24" s="1">
        <v>45</v>
      </c>
      <c r="B24" s="1">
        <v>0.22</v>
      </c>
      <c r="C24" s="1">
        <v>0.22</v>
      </c>
      <c r="D24" s="1">
        <v>0.21</v>
      </c>
      <c r="E24" s="1">
        <v>0.21</v>
      </c>
      <c r="F24" s="1">
        <v>0.2</v>
      </c>
      <c r="G24" s="1">
        <v>0.2</v>
      </c>
      <c r="H24" s="1">
        <v>0.19</v>
      </c>
      <c r="I24" s="1">
        <v>0.19</v>
      </c>
      <c r="J24" s="1">
        <v>0.17</v>
      </c>
      <c r="K24" s="1">
        <v>0.16</v>
      </c>
      <c r="L24" s="1">
        <v>0.12</v>
      </c>
      <c r="M24" s="1">
        <v>0.11</v>
      </c>
      <c r="N24" s="1">
        <v>0.11</v>
      </c>
      <c r="O24" s="1">
        <v>0.11</v>
      </c>
      <c r="P24" s="1">
        <v>0.11</v>
      </c>
      <c r="Q24" s="1">
        <v>0.1</v>
      </c>
      <c r="R24" s="1">
        <v>9.1999999999999998E-2</v>
      </c>
      <c r="S24" s="1">
        <v>8.1000000000000003E-2</v>
      </c>
      <c r="T24" s="1">
        <v>7.1999999999999995E-2</v>
      </c>
      <c r="U24" s="1">
        <v>6.5000000000000002E-2</v>
      </c>
      <c r="V24" s="1">
        <v>5.8000000000000003E-2</v>
      </c>
      <c r="W24" s="1">
        <v>5.2999999999999999E-2</v>
      </c>
      <c r="X24" s="1">
        <v>4.4999999999999998E-2</v>
      </c>
      <c r="Y24" s="1">
        <v>0.04</v>
      </c>
      <c r="Z24" s="1">
        <v>3.5999999999999997E-2</v>
      </c>
      <c r="AA24" s="1">
        <v>2.8000000000000001E-2</v>
      </c>
    </row>
    <row r="25" spans="1:27" x14ac:dyDescent="0.25">
      <c r="A25" s="1">
        <v>50</v>
      </c>
      <c r="B25" s="1">
        <v>0.16</v>
      </c>
      <c r="C25" s="1">
        <v>0.16</v>
      </c>
      <c r="D25" s="1">
        <v>0.16</v>
      </c>
      <c r="E25" s="1">
        <v>0.16</v>
      </c>
      <c r="F25" s="1">
        <v>0.16</v>
      </c>
      <c r="G25" s="1">
        <v>0.15</v>
      </c>
      <c r="H25" s="1">
        <v>0.15</v>
      </c>
      <c r="I25" s="1">
        <v>0.14000000000000001</v>
      </c>
      <c r="J25" s="1">
        <v>0.14000000000000001</v>
      </c>
      <c r="K25" s="1">
        <v>0.13</v>
      </c>
      <c r="L25" s="1">
        <v>0.12</v>
      </c>
      <c r="M25" s="1">
        <v>0.1</v>
      </c>
      <c r="N25" s="1">
        <v>8.2000000000000003E-2</v>
      </c>
      <c r="O25" s="1">
        <v>8.1000000000000003E-2</v>
      </c>
      <c r="P25" s="1">
        <v>0.08</v>
      </c>
      <c r="Q25" s="1">
        <v>7.9000000000000001E-2</v>
      </c>
      <c r="R25" s="1">
        <v>7.1999999999999995E-2</v>
      </c>
      <c r="S25" s="1">
        <v>6.5000000000000002E-2</v>
      </c>
      <c r="T25" s="1">
        <v>5.8999999999999997E-2</v>
      </c>
      <c r="U25" s="1">
        <v>5.2999999999999999E-2</v>
      </c>
      <c r="V25" s="1">
        <v>4.8000000000000001E-2</v>
      </c>
      <c r="W25" s="1">
        <v>4.3999999999999997E-2</v>
      </c>
      <c r="X25" s="1">
        <v>3.6999999999999998E-2</v>
      </c>
      <c r="Y25" s="1">
        <v>3.2000000000000001E-2</v>
      </c>
      <c r="Z25" s="1">
        <v>2.9000000000000001E-2</v>
      </c>
      <c r="AA25" s="1">
        <v>2.4E-2</v>
      </c>
    </row>
  </sheetData>
  <sheetProtection algorithmName="SHA-512" hashValue="RYQcwlcklsm1bvQd6n18pP/7gtOy9Zsf2jHiDHooDPCiGdBzMq4f36SRxBjhzFv4byIIryK9s/vdKtPlTJM+KA==" saltValue="vmhdt0keWb7niRZzZN0cZw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acility xmlns="89cdaa30-7b22-4a6a-9ff8-e919efaf11cd">Genentech</Facil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D0248-01CD-488F-BE22-BA872D8DE945}"/>
</file>

<file path=customXml/itemProps2.xml><?xml version="1.0" encoding="utf-8"?>
<ds:datastoreItem xmlns:ds="http://schemas.openxmlformats.org/officeDocument/2006/customXml" ds:itemID="{43BE58AC-D018-4499-83F2-EEEDD6F878E9}"/>
</file>

<file path=customXml/itemProps3.xml><?xml version="1.0" encoding="utf-8"?>
<ds:datastoreItem xmlns:ds="http://schemas.openxmlformats.org/officeDocument/2006/customXml" ds:itemID="{81E167E5-F6B6-4436-8CCF-F58052CE5D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TEU_Risk_Calc_All (2)</vt:lpstr>
      <vt:lpstr>Gas_TEU_Risk_Calc_All (2)</vt:lpstr>
      <vt:lpstr>RBC</vt:lpstr>
      <vt:lpstr>Disp Factors</vt:lpstr>
      <vt:lpstr>'Gas_TEU_Risk_Calc_All (2)'!Print_Area</vt:lpstr>
      <vt:lpstr>'TEU_Risk_Calc_All (2)'!Print_Area</vt:lpstr>
      <vt:lpstr>'Gas_TEU_Risk_Calc_All (2)'!Print_Titles</vt:lpstr>
      <vt:lpstr>'TEU_Risk_Calc_All (2)'!Print_Titles</vt:lpstr>
      <vt:lpstr>RBC_Table</vt:lpstr>
    </vt:vector>
  </TitlesOfParts>
  <Company>Bridgewater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Browning</dc:creator>
  <cp:lastModifiedBy>WOLLERMAN Tim</cp:lastModifiedBy>
  <cp:lastPrinted>2019-08-23T23:20:28Z</cp:lastPrinted>
  <dcterms:created xsi:type="dcterms:W3CDTF">2019-01-07T22:55:55Z</dcterms:created>
  <dcterms:modified xsi:type="dcterms:W3CDTF">2020-01-03T21:10:08Z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