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Advance Crediting\"/>
    </mc:Choice>
  </mc:AlternateContent>
  <xr:revisionPtr revIDLastSave="0" documentId="13_ncr:1_{6ACAE9D9-B920-4537-BBA6-2D6D0E40C9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eavy-Duty Vehicles" sheetId="1" r:id="rId1"/>
    <sheet name="Light-Duty Vehicles" sheetId="3" r:id="rId2"/>
    <sheet name="Vehicle and Charger Inf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N14" i="3" s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N16" i="1"/>
  <c r="N17" i="1"/>
  <c r="E30" i="3" l="1"/>
  <c r="I30" i="3" s="1"/>
  <c r="J30" i="3" s="1"/>
  <c r="E16" i="3"/>
  <c r="I16" i="3" s="1"/>
  <c r="J16" i="3" s="1"/>
  <c r="E19" i="3"/>
  <c r="I19" i="3" s="1"/>
  <c r="J19" i="3" s="1"/>
  <c r="E23" i="3"/>
  <c r="I23" i="3" s="1"/>
  <c r="J23" i="3" s="1"/>
  <c r="E27" i="3"/>
  <c r="I27" i="3" s="1"/>
  <c r="J27" i="3" s="1"/>
  <c r="E20" i="3"/>
  <c r="I20" i="3" s="1"/>
  <c r="J20" i="3" s="1"/>
  <c r="E28" i="3"/>
  <c r="I28" i="3" s="1"/>
  <c r="J28" i="3" s="1"/>
  <c r="E24" i="3"/>
  <c r="I24" i="3" s="1"/>
  <c r="J24" i="3" s="1"/>
  <c r="E17" i="3"/>
  <c r="I17" i="3" s="1"/>
  <c r="J17" i="3" s="1"/>
  <c r="E21" i="3"/>
  <c r="I21" i="3" s="1"/>
  <c r="J21" i="3" s="1"/>
  <c r="E25" i="3"/>
  <c r="I25" i="3" s="1"/>
  <c r="J25" i="3" s="1"/>
  <c r="E29" i="3"/>
  <c r="I29" i="3" s="1"/>
  <c r="J29" i="3" s="1"/>
  <c r="E18" i="3"/>
  <c r="I18" i="3" s="1"/>
  <c r="E22" i="3"/>
  <c r="I22" i="3" s="1"/>
  <c r="J22" i="3" s="1"/>
  <c r="E26" i="3"/>
  <c r="I26" i="3" s="1"/>
  <c r="J26" i="3" s="1"/>
  <c r="N18" i="1"/>
  <c r="D9" i="3" l="1"/>
  <c r="G9" i="3" s="1"/>
  <c r="J18" i="3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8" i="1"/>
  <c r="D32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8" i="1"/>
  <c r="I18" i="1" l="1"/>
  <c r="J18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I19" i="1"/>
  <c r="J19" i="1" s="1"/>
  <c r="J20" i="1" l="1"/>
  <c r="D11" i="1"/>
  <c r="G11" i="1" s="1"/>
</calcChain>
</file>

<file path=xl/sharedStrings.xml><?xml version="1.0" encoding="utf-8"?>
<sst xmlns="http://schemas.openxmlformats.org/spreadsheetml/2006/main" count="146" uniqueCount="67">
  <si>
    <t>Yellow Cells are editable</t>
  </si>
  <si>
    <t>I am estimating the number of Advanced Credits for:</t>
  </si>
  <si>
    <t>Garbage Truck(s)</t>
  </si>
  <si>
    <t xml:space="preserve">The grid mix where they'll charge is: </t>
  </si>
  <si>
    <t>Statewide mix</t>
  </si>
  <si>
    <t>For this analysis I'm assuming a CFP Credit price of:</t>
  </si>
  <si>
    <t xml:space="preserve">(DEQ posts the monthly average credit price here) </t>
  </si>
  <si>
    <t>I would be asking for advance credits for the years between:</t>
  </si>
  <si>
    <t>and</t>
  </si>
  <si>
    <r>
      <t xml:space="preserve">(6 years </t>
    </r>
    <r>
      <rPr>
        <u/>
        <sz val="11"/>
        <color theme="1"/>
        <rFont val="Calibri"/>
        <family val="2"/>
        <scheme val="minor"/>
      </rPr>
      <t>maximum</t>
    </r>
    <r>
      <rPr>
        <sz val="11"/>
        <color theme="1"/>
        <rFont val="Calibri"/>
        <family val="2"/>
        <scheme val="minor"/>
      </rPr>
      <t>)</t>
    </r>
  </si>
  <si>
    <t>I would requesting:</t>
  </si>
  <si>
    <t>Advance credits, worth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</si>
  <si>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</si>
  <si>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</si>
  <si>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</si>
  <si>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</si>
  <si>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</si>
  <si>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</si>
  <si>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</si>
  <si>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</si>
  <si>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miles/year</t>
  </si>
  <si>
    <t>Year</t>
  </si>
  <si>
    <t>Standard</t>
  </si>
  <si>
    <t>Carbon intensity</t>
  </si>
  <si>
    <t>Number</t>
  </si>
  <si>
    <t>Units</t>
  </si>
  <si>
    <t>Energy density</t>
  </si>
  <si>
    <t>Energy economy ratio</t>
  </si>
  <si>
    <t>Number of credits</t>
  </si>
  <si>
    <t>Value of credits</t>
  </si>
  <si>
    <t>Transit Bus(es)</t>
  </si>
  <si>
    <t>(gCO2e/MJ)</t>
  </si>
  <si>
    <t>(MJ/unit)</t>
  </si>
  <si>
    <t>School Bus(es)</t>
  </si>
  <si>
    <t>kilowatt hours</t>
  </si>
  <si>
    <t>Electricity CI</t>
  </si>
  <si>
    <t>BPA mix</t>
  </si>
  <si>
    <t>Renewable Electricity</t>
  </si>
  <si>
    <t>Light Duty Vehicles</t>
  </si>
  <si>
    <t>KWh/mi ratings are available from EPA at fueleconomy.gov</t>
  </si>
  <si>
    <t>Note: The current regulation assumes the 2025 standard continues beyond 2025. This may change with the upcoming rulemaking that will establish standards through 2035.</t>
  </si>
  <si>
    <t>Use this spreadsheet for transit buses, school buses, and garbage trucks.</t>
  </si>
  <si>
    <t>Column 1</t>
  </si>
  <si>
    <t>Estimating the amount of electricity you will use: Enter your estimated amount of miles driven in a year in the yellow cell and then copy the kWh into Column 4 to the left.</t>
  </si>
  <si>
    <t>kWh/Year</t>
  </si>
  <si>
    <t>gCO2e/MJ</t>
  </si>
  <si>
    <t xml:space="preserve">Note: If you don't know which of these to pick, select the Statewide Mix as the default. </t>
  </si>
  <si>
    <t>Use this spreadsheet for light-duty vehicles such as passenger cars and trucks.</t>
  </si>
  <si>
    <t>kWh/mile</t>
  </si>
  <si>
    <t>Advance Credit Calculator</t>
  </si>
  <si>
    <t>If replacement, make and model of existing vehicle?</t>
  </si>
  <si>
    <t>Additional vehicle or replacement?</t>
  </si>
  <si>
    <t>Where is it based and where will it charge?</t>
  </si>
  <si>
    <t>What counties or cities does the vehicle generally operate in?</t>
  </si>
  <si>
    <t>Estimated daily charging if available?</t>
  </si>
  <si>
    <t>Kwh/mi if available?</t>
  </si>
  <si>
    <t>Estimated annual mileage</t>
  </si>
  <si>
    <t xml:space="preserve">Model </t>
  </si>
  <si>
    <t xml:space="preserve">Make </t>
  </si>
  <si>
    <t>Vehicle type</t>
  </si>
  <si>
    <t>Weight Class?</t>
  </si>
  <si>
    <t>Vehicles</t>
  </si>
  <si>
    <t>Make and model for chargers</t>
  </si>
  <si>
    <t>How many vehicles will this serve?</t>
  </si>
  <si>
    <t>Will it serve vehicles not covered by advance credits?</t>
  </si>
  <si>
    <t>Charger capacity (KW or KWh/hr)</t>
  </si>
  <si>
    <t>Charging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</si>
</sst>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2" fontId="2" fillId="2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" fontId="2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0" xfId="1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/>
    </xf>
    <xf numFmtId="0" fontId="0" fillId="9" borderId="2" xfId="0" applyFill="1" applyBorder="1"/>
    <xf numFmtId="0" fontId="0" fillId="0" borderId="0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9" borderId="5" xfId="0" applyFill="1" applyBorder="1"/>
    <xf numFmtId="6" fontId="0" fillId="9" borderId="6" xfId="0" applyNumberFormat="1" applyFill="1" applyBorder="1" applyAlignment="1">
      <alignment horizontal="center"/>
    </xf>
    <xf numFmtId="49" fontId="0" fillId="0" borderId="0" xfId="0" applyNumberFormat="1"/>
    <xf numFmtId="2" fontId="0" fillId="0" borderId="0" xfId="0" applyNumberFormat="1" applyFill="1" applyBorder="1"/>
    <xf numFmtId="1" fontId="0" fillId="9" borderId="2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0" xfId="0" applyNumberFormat="1"/>
    <xf numFmtId="8" fontId="0" fillId="0" borderId="2" xfId="1" applyNumberFormat="1" applyFont="1" applyFill="1" applyBorder="1" applyAlignment="1">
      <alignment horizontal="center"/>
    </xf>
    <xf numFmtId="0" fontId="6" fillId="0" borderId="0" xfId="2"/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9" borderId="1" xfId="0" applyFill="1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NumberFormat="1" applyBorder="1"/>
    <xf numFmtId="0" fontId="0" fillId="0" borderId="0" xfId="0" applyAlignment="1">
      <alignment horizontal="center"/>
    </xf>
    <xf numFmtId="8" fontId="0" fillId="0" borderId="1" xfId="0" applyNumberFormat="1" applyBorder="1"/>
    <xf numFmtId="1" fontId="2" fillId="10" borderId="1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/>
    </xf>
    <xf numFmtId="164" fontId="0" fillId="9" borderId="1" xfId="1" applyNumberFormat="1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164" fontId="7" fillId="0" borderId="1" xfId="1" applyNumberFormat="1" applyFont="1" applyFill="1" applyBorder="1"/>
    <xf numFmtId="164" fontId="0" fillId="9" borderId="4" xfId="1" applyNumberFormat="1" applyFont="1" applyFill="1" applyBorder="1"/>
    <xf numFmtId="0" fontId="8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2" borderId="1" xfId="0" applyFill="1" applyBorder="1"/>
    <xf numFmtId="0" fontId="0" fillId="2" borderId="0" xfId="0" applyFill="1"/>
    <xf numFmtId="0" fontId="0" fillId="5" borderId="1" xfId="0" applyFill="1" applyBorder="1"/>
    <xf numFmtId="0" fontId="0" fillId="12" borderId="0" xfId="0" applyFill="1"/>
    <xf numFmtId="0" fontId="0" fillId="12" borderId="0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0" borderId="0" xfId="0" applyFill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8" borderId="0" xfId="0" applyFont="1" applyFill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8" borderId="0" xfId="1" applyNumberFormat="1" applyFont="1" applyFill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573769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80BA64-E39E-4AE4-AE84-A5DBC84CE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52614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deq/ghgp/cfp/Pages/Monthly-Data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regon.gov/deq/ghgp/cfp/Pages/Monthly-Data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M29" sqref="M29"/>
    </sheetView>
  </sheetViews>
  <sheetFormatPr defaultRowHeight="14.5" x14ac:dyDescent="0.35"/>
  <cols>
    <col min="3" max="3" width="11" customWidth="1"/>
    <col min="4" max="4" width="13.81640625" bestFit="1" customWidth="1"/>
    <col min="5" max="5" width="10.1796875" customWidth="1"/>
    <col min="6" max="6" width="12.1796875" customWidth="1"/>
    <col min="7" max="7" width="11.81640625" bestFit="1" customWidth="1"/>
    <col min="8" max="8" width="12.1796875" customWidth="1"/>
    <col min="10" max="10" width="10.81640625" bestFit="1" customWidth="1"/>
    <col min="13" max="13" width="20.26953125" customWidth="1"/>
    <col min="14" max="15" width="15.54296875" customWidth="1"/>
  </cols>
  <sheetData>
    <row r="1" spans="1:19" ht="64.5" customHeight="1" x14ac:dyDescent="0.35">
      <c r="A1" s="48"/>
      <c r="B1" s="50"/>
    </row>
    <row r="2" spans="1:19" ht="30" x14ac:dyDescent="0.6">
      <c r="B2" s="49" t="s">
        <v>49</v>
      </c>
    </row>
    <row r="3" spans="1:19" x14ac:dyDescent="0.35">
      <c r="B3" t="s">
        <v>41</v>
      </c>
    </row>
    <row r="5" spans="1:19" x14ac:dyDescent="0.35">
      <c r="B5" t="s">
        <v>0</v>
      </c>
    </row>
    <row r="6" spans="1:19" ht="15" thickBot="1" x14ac:dyDescent="0.4"/>
    <row r="7" spans="1:19" ht="15" thickBot="1" x14ac:dyDescent="0.4">
      <c r="B7" t="s">
        <v>1</v>
      </c>
      <c r="G7" s="15">
        <v>10</v>
      </c>
      <c r="H7" s="59" t="s">
        <v>30</v>
      </c>
      <c r="I7" s="60"/>
    </row>
    <row r="8" spans="1:19" ht="15" customHeight="1" thickBot="1" x14ac:dyDescent="0.4">
      <c r="B8" t="s">
        <v>3</v>
      </c>
      <c r="E8" s="62" t="s">
        <v>4</v>
      </c>
      <c r="F8" s="63"/>
      <c r="G8" s="64"/>
      <c r="H8" t="s">
        <v>46</v>
      </c>
    </row>
    <row r="9" spans="1:19" ht="15" thickBot="1" x14ac:dyDescent="0.4">
      <c r="B9" t="s">
        <v>5</v>
      </c>
      <c r="G9" s="16">
        <v>125</v>
      </c>
      <c r="H9" s="24" t="s">
        <v>6</v>
      </c>
    </row>
    <row r="10" spans="1:19" ht="15" thickBot="1" x14ac:dyDescent="0.4">
      <c r="B10" t="s">
        <v>7</v>
      </c>
      <c r="G10" s="19">
        <v>2022</v>
      </c>
      <c r="H10" t="s">
        <v>8</v>
      </c>
      <c r="I10" s="11">
        <v>2027</v>
      </c>
      <c r="J10" t="s">
        <v>9</v>
      </c>
    </row>
    <row r="11" spans="1:19" ht="15" thickBot="1" x14ac:dyDescent="0.4">
      <c r="B11" t="s">
        <v>10</v>
      </c>
      <c r="D11" s="21">
        <f>SUMIFS($I$18:$I$32,$B$18:$B$32,"&gt;="&amp;$G$10,$B$18:$B$32,"&lt;="&amp;$I$10)</f>
        <v>1487.2968000000001</v>
      </c>
      <c r="E11" t="s">
        <v>11</v>
      </c>
      <c r="G11" s="23">
        <f>$D$11*$G$9</f>
        <v>185912.1</v>
      </c>
      <c r="H11" s="13"/>
      <c r="I11" s="18"/>
    </row>
    <row r="12" spans="1:19" ht="14.5" customHeight="1" x14ac:dyDescent="0.35">
      <c r="D12" s="22"/>
      <c r="G12" s="12"/>
      <c r="H12" s="13"/>
      <c r="I12" s="14"/>
      <c r="M12" s="57" t="s">
        <v>43</v>
      </c>
      <c r="N12" s="57"/>
      <c r="O12" s="57"/>
      <c r="P12" s="40"/>
      <c r="Q12" s="40"/>
      <c r="R12" s="25"/>
      <c r="S12" s="25"/>
    </row>
    <row r="13" spans="1:19" ht="14.5" customHeight="1" x14ac:dyDescent="0.35">
      <c r="M13" s="57"/>
      <c r="N13" s="57"/>
      <c r="O13" s="57"/>
      <c r="P13" s="40"/>
      <c r="Q13" s="40"/>
      <c r="R13" s="25"/>
      <c r="S13" s="25"/>
    </row>
    <row r="14" spans="1:19" ht="14.5" customHeight="1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M14" s="57"/>
      <c r="N14" s="57"/>
      <c r="O14" s="57"/>
      <c r="P14" s="40"/>
      <c r="Q14" s="40"/>
      <c r="R14" s="25"/>
      <c r="S14" s="25"/>
    </row>
    <row r="15" spans="1:19" x14ac:dyDescent="0.35">
      <c r="B15" s="8" t="s">
        <v>42</v>
      </c>
      <c r="C15" s="8" t="s">
        <v>12</v>
      </c>
      <c r="D15" s="8" t="s">
        <v>13</v>
      </c>
      <c r="E15" s="9" t="s">
        <v>14</v>
      </c>
      <c r="F15" s="9" t="s">
        <v>15</v>
      </c>
      <c r="G15" s="8" t="s">
        <v>16</v>
      </c>
      <c r="H15" s="8" t="s">
        <v>17</v>
      </c>
      <c r="I15" s="8" t="s">
        <v>18</v>
      </c>
      <c r="J15" s="8" t="s">
        <v>19</v>
      </c>
      <c r="N15" s="34" t="s">
        <v>44</v>
      </c>
      <c r="O15" s="41" t="s">
        <v>20</v>
      </c>
      <c r="P15" s="65"/>
      <c r="Q15" s="65"/>
      <c r="R15" s="65"/>
      <c r="S15" s="65"/>
    </row>
    <row r="16" spans="1:19" ht="15" customHeight="1" x14ac:dyDescent="0.35">
      <c r="B16" s="66" t="s">
        <v>21</v>
      </c>
      <c r="C16" s="10" t="s">
        <v>22</v>
      </c>
      <c r="D16" s="10" t="s">
        <v>23</v>
      </c>
      <c r="E16" s="67" t="s">
        <v>24</v>
      </c>
      <c r="F16" s="67" t="s">
        <v>25</v>
      </c>
      <c r="G16" s="10" t="s">
        <v>26</v>
      </c>
      <c r="H16" s="61" t="s">
        <v>27</v>
      </c>
      <c r="I16" s="61" t="s">
        <v>28</v>
      </c>
      <c r="J16" s="61" t="s">
        <v>29</v>
      </c>
      <c r="M16" t="s">
        <v>30</v>
      </c>
      <c r="N16" s="43">
        <f>O16*2.2</f>
        <v>22000</v>
      </c>
      <c r="O16" s="44">
        <v>10000</v>
      </c>
      <c r="P16" s="37"/>
      <c r="Q16" s="38"/>
      <c r="R16" s="38"/>
      <c r="S16" s="38"/>
    </row>
    <row r="17" spans="2:19" x14ac:dyDescent="0.35">
      <c r="B17" s="66"/>
      <c r="C17" s="10" t="s">
        <v>31</v>
      </c>
      <c r="D17" s="10" t="s">
        <v>31</v>
      </c>
      <c r="E17" s="67"/>
      <c r="F17" s="67"/>
      <c r="G17" s="10" t="s">
        <v>32</v>
      </c>
      <c r="H17" s="61"/>
      <c r="I17" s="61"/>
      <c r="J17" s="61"/>
      <c r="M17" t="s">
        <v>33</v>
      </c>
      <c r="N17" s="43">
        <f>O17*1.86</f>
        <v>18600</v>
      </c>
      <c r="O17" s="44">
        <v>10000</v>
      </c>
      <c r="P17" s="37"/>
      <c r="Q17" s="38"/>
      <c r="R17" s="38"/>
      <c r="S17" s="38"/>
    </row>
    <row r="18" spans="2:19" x14ac:dyDescent="0.35">
      <c r="B18" s="20">
        <v>2021</v>
      </c>
      <c r="C18" s="7">
        <v>95.29</v>
      </c>
      <c r="D18" s="1">
        <f t="shared" ref="D18:D32" si="0">VLOOKUP($E$8,$M$20:$N$22,2,FALSE)</f>
        <v>140</v>
      </c>
      <c r="E18" s="2">
        <f t="shared" ref="E18:E32" si="1">$G$7*VLOOKUP($H$7,$M$16:$N$18,2,FALSE)</f>
        <v>220000</v>
      </c>
      <c r="F18" s="3" t="s">
        <v>34</v>
      </c>
      <c r="G18" s="4">
        <v>3.6</v>
      </c>
      <c r="H18" s="5">
        <v>5</v>
      </c>
      <c r="I18" s="6">
        <f>((C18-(D18/H18))*E18*G18*H18)/1000000</f>
        <v>266.46840000000003</v>
      </c>
      <c r="J18" s="35">
        <f>I18*$G$9</f>
        <v>33308.550000000003</v>
      </c>
      <c r="M18" t="s">
        <v>2</v>
      </c>
      <c r="N18" s="43">
        <f>O18*3</f>
        <v>30000</v>
      </c>
      <c r="O18" s="44">
        <v>10000</v>
      </c>
      <c r="P18" s="37"/>
      <c r="Q18" s="38"/>
      <c r="R18" s="38"/>
      <c r="S18" s="38"/>
    </row>
    <row r="19" spans="2:19" x14ac:dyDescent="0.35">
      <c r="B19" s="20">
        <v>2022</v>
      </c>
      <c r="C19" s="7">
        <v>93.81</v>
      </c>
      <c r="D19" s="1">
        <f t="shared" si="0"/>
        <v>140</v>
      </c>
      <c r="E19" s="2">
        <f t="shared" si="1"/>
        <v>220000</v>
      </c>
      <c r="F19" s="3" t="s">
        <v>34</v>
      </c>
      <c r="G19" s="4">
        <v>3.6</v>
      </c>
      <c r="H19" s="5">
        <v>5</v>
      </c>
      <c r="I19" s="6">
        <f>((C19-(D19/H19))*E19*G19*H19)/1000000</f>
        <v>260.60759999999999</v>
      </c>
      <c r="J19" s="35">
        <f t="shared" ref="J19:J31" si="2">I19*$G$9</f>
        <v>32575.949999999997</v>
      </c>
      <c r="N19" s="56" t="s">
        <v>35</v>
      </c>
      <c r="O19" s="56"/>
    </row>
    <row r="20" spans="2:19" ht="14.5" customHeight="1" x14ac:dyDescent="0.35">
      <c r="B20" s="20">
        <v>2023</v>
      </c>
      <c r="C20" s="7">
        <v>92.32</v>
      </c>
      <c r="D20" s="1">
        <f t="shared" si="0"/>
        <v>140</v>
      </c>
      <c r="E20" s="2">
        <f t="shared" si="1"/>
        <v>220000</v>
      </c>
      <c r="F20" s="3" t="s">
        <v>34</v>
      </c>
      <c r="G20" s="4">
        <v>3.6</v>
      </c>
      <c r="H20" s="5">
        <v>5</v>
      </c>
      <c r="I20" s="6">
        <f t="shared" ref="I20:I27" si="3">((C20-(D20/H20))*E20*G20*H20)/1000000</f>
        <v>254.70719999999997</v>
      </c>
      <c r="J20" s="35">
        <f t="shared" si="2"/>
        <v>31838.399999999998</v>
      </c>
      <c r="M20" s="17" t="s">
        <v>4</v>
      </c>
      <c r="N20" s="33">
        <v>140</v>
      </c>
      <c r="O20" s="42" t="s">
        <v>45</v>
      </c>
      <c r="P20" s="37"/>
      <c r="Q20" s="37"/>
      <c r="R20" s="37"/>
    </row>
    <row r="21" spans="2:19" x14ac:dyDescent="0.35">
      <c r="B21" s="20">
        <v>2024</v>
      </c>
      <c r="C21" s="7">
        <v>90.84</v>
      </c>
      <c r="D21" s="1">
        <f t="shared" si="0"/>
        <v>140</v>
      </c>
      <c r="E21" s="2">
        <f t="shared" si="1"/>
        <v>220000</v>
      </c>
      <c r="F21" s="3" t="s">
        <v>34</v>
      </c>
      <c r="G21" s="4">
        <v>3.6</v>
      </c>
      <c r="H21" s="5">
        <v>5</v>
      </c>
      <c r="I21" s="6">
        <f t="shared" si="3"/>
        <v>248.84639999999999</v>
      </c>
      <c r="J21" s="35">
        <f t="shared" si="2"/>
        <v>31105.8</v>
      </c>
      <c r="M21" s="17" t="s">
        <v>36</v>
      </c>
      <c r="N21" s="31">
        <v>6</v>
      </c>
      <c r="O21" s="42" t="s">
        <v>45</v>
      </c>
      <c r="P21" s="37"/>
      <c r="Q21" s="37"/>
      <c r="R21" s="37"/>
    </row>
    <row r="22" spans="2:19" x14ac:dyDescent="0.35">
      <c r="B22" s="20">
        <v>2025</v>
      </c>
      <c r="C22" s="7">
        <v>88.87</v>
      </c>
      <c r="D22" s="1">
        <f t="shared" si="0"/>
        <v>140</v>
      </c>
      <c r="E22" s="2">
        <f t="shared" si="1"/>
        <v>220000</v>
      </c>
      <c r="F22" s="3" t="s">
        <v>34</v>
      </c>
      <c r="G22" s="4">
        <v>3.6</v>
      </c>
      <c r="H22" s="5">
        <v>5</v>
      </c>
      <c r="I22" s="6">
        <f t="shared" si="3"/>
        <v>241.04520000000002</v>
      </c>
      <c r="J22" s="35">
        <f t="shared" si="2"/>
        <v>30130.65</v>
      </c>
      <c r="M22" s="17" t="s">
        <v>37</v>
      </c>
      <c r="N22" s="31">
        <v>0</v>
      </c>
      <c r="O22" s="42" t="s">
        <v>45</v>
      </c>
      <c r="P22" s="37"/>
      <c r="Q22" s="37"/>
      <c r="R22" s="37"/>
    </row>
    <row r="23" spans="2:19" x14ac:dyDescent="0.35">
      <c r="B23" s="36">
        <v>2026</v>
      </c>
      <c r="C23" s="7">
        <v>88.87</v>
      </c>
      <c r="D23" s="1">
        <f t="shared" si="0"/>
        <v>140</v>
      </c>
      <c r="E23" s="2">
        <f t="shared" si="1"/>
        <v>220000</v>
      </c>
      <c r="F23" s="3" t="s">
        <v>34</v>
      </c>
      <c r="G23" s="4">
        <v>3.6</v>
      </c>
      <c r="H23" s="5">
        <v>5</v>
      </c>
      <c r="I23" s="6">
        <f t="shared" si="3"/>
        <v>241.04520000000002</v>
      </c>
      <c r="J23" s="35">
        <f t="shared" si="2"/>
        <v>30130.65</v>
      </c>
    </row>
    <row r="24" spans="2:19" x14ac:dyDescent="0.35">
      <c r="B24" s="36">
        <v>2027</v>
      </c>
      <c r="C24" s="7">
        <v>88.87</v>
      </c>
      <c r="D24" s="1">
        <f t="shared" si="0"/>
        <v>140</v>
      </c>
      <c r="E24" s="2">
        <f t="shared" si="1"/>
        <v>220000</v>
      </c>
      <c r="F24" s="3" t="s">
        <v>34</v>
      </c>
      <c r="G24" s="4">
        <v>3.6</v>
      </c>
      <c r="H24" s="5">
        <v>5</v>
      </c>
      <c r="I24" s="6">
        <f t="shared" si="3"/>
        <v>241.04520000000002</v>
      </c>
      <c r="J24" s="35">
        <f t="shared" si="2"/>
        <v>30130.65</v>
      </c>
    </row>
    <row r="25" spans="2:19" x14ac:dyDescent="0.35">
      <c r="B25" s="36">
        <v>2028</v>
      </c>
      <c r="C25" s="7">
        <v>88.87</v>
      </c>
      <c r="D25" s="1">
        <f t="shared" si="0"/>
        <v>140</v>
      </c>
      <c r="E25" s="2">
        <f t="shared" si="1"/>
        <v>220000</v>
      </c>
      <c r="F25" s="3" t="s">
        <v>34</v>
      </c>
      <c r="G25" s="4">
        <v>3.6</v>
      </c>
      <c r="H25" s="5">
        <v>5</v>
      </c>
      <c r="I25" s="6">
        <f t="shared" si="3"/>
        <v>241.04520000000002</v>
      </c>
      <c r="J25" s="35">
        <f t="shared" si="2"/>
        <v>30130.65</v>
      </c>
    </row>
    <row r="26" spans="2:19" x14ac:dyDescent="0.35">
      <c r="B26" s="36">
        <v>2029</v>
      </c>
      <c r="C26" s="7">
        <v>88.87</v>
      </c>
      <c r="D26" s="1">
        <f t="shared" si="0"/>
        <v>140</v>
      </c>
      <c r="E26" s="2">
        <f t="shared" si="1"/>
        <v>220000</v>
      </c>
      <c r="F26" s="3" t="s">
        <v>34</v>
      </c>
      <c r="G26" s="4">
        <v>3.6</v>
      </c>
      <c r="H26" s="5">
        <v>5</v>
      </c>
      <c r="I26" s="6">
        <f t="shared" si="3"/>
        <v>241.04520000000002</v>
      </c>
      <c r="J26" s="35">
        <f t="shared" si="2"/>
        <v>30130.65</v>
      </c>
    </row>
    <row r="27" spans="2:19" x14ac:dyDescent="0.35">
      <c r="B27" s="36">
        <v>2030</v>
      </c>
      <c r="C27" s="7">
        <v>88.87</v>
      </c>
      <c r="D27" s="1">
        <f t="shared" si="0"/>
        <v>140</v>
      </c>
      <c r="E27" s="2">
        <f t="shared" si="1"/>
        <v>220000</v>
      </c>
      <c r="F27" s="3" t="s">
        <v>34</v>
      </c>
      <c r="G27" s="4">
        <v>3.6</v>
      </c>
      <c r="H27" s="5">
        <v>5</v>
      </c>
      <c r="I27" s="6">
        <f t="shared" si="3"/>
        <v>241.04520000000002</v>
      </c>
      <c r="J27" s="35">
        <f t="shared" si="2"/>
        <v>30130.65</v>
      </c>
    </row>
    <row r="28" spans="2:19" x14ac:dyDescent="0.35">
      <c r="B28" s="36">
        <v>2031</v>
      </c>
      <c r="C28" s="7">
        <v>88.87</v>
      </c>
      <c r="D28" s="1">
        <f t="shared" si="0"/>
        <v>140</v>
      </c>
      <c r="E28" s="2">
        <f t="shared" si="1"/>
        <v>220000</v>
      </c>
      <c r="F28" s="3" t="s">
        <v>34</v>
      </c>
      <c r="G28" s="4">
        <v>3.6</v>
      </c>
      <c r="H28" s="5">
        <v>5</v>
      </c>
      <c r="I28" s="6">
        <f>((C28-(D28/H28))*E28*G28*H28)/1000000</f>
        <v>241.04520000000002</v>
      </c>
      <c r="J28" s="35">
        <f t="shared" si="2"/>
        <v>30130.65</v>
      </c>
    </row>
    <row r="29" spans="2:19" x14ac:dyDescent="0.35">
      <c r="B29" s="36">
        <v>2032</v>
      </c>
      <c r="C29" s="7">
        <v>88.87</v>
      </c>
      <c r="D29" s="1">
        <f t="shared" si="0"/>
        <v>140</v>
      </c>
      <c r="E29" s="2">
        <f t="shared" si="1"/>
        <v>220000</v>
      </c>
      <c r="F29" s="3" t="s">
        <v>34</v>
      </c>
      <c r="G29" s="4">
        <v>3.6</v>
      </c>
      <c r="H29" s="5">
        <v>5</v>
      </c>
      <c r="I29" s="6">
        <f>((C29-(D29/H29))*E29*G29*H29)/1000000</f>
        <v>241.04520000000002</v>
      </c>
      <c r="J29" s="35">
        <f t="shared" si="2"/>
        <v>30130.65</v>
      </c>
    </row>
    <row r="30" spans="2:19" x14ac:dyDescent="0.35">
      <c r="B30" s="36">
        <v>2033</v>
      </c>
      <c r="C30" s="7">
        <v>88.87</v>
      </c>
      <c r="D30" s="1">
        <f t="shared" si="0"/>
        <v>140</v>
      </c>
      <c r="E30" s="2">
        <f t="shared" si="1"/>
        <v>220000</v>
      </c>
      <c r="F30" s="3" t="s">
        <v>34</v>
      </c>
      <c r="G30" s="4">
        <v>3.6</v>
      </c>
      <c r="H30" s="5">
        <v>5</v>
      </c>
      <c r="I30" s="6">
        <f>((C30-(D30/H30))*E30*G30*H30)/1000000</f>
        <v>241.04520000000002</v>
      </c>
      <c r="J30" s="35">
        <f t="shared" si="2"/>
        <v>30130.65</v>
      </c>
    </row>
    <row r="31" spans="2:19" x14ac:dyDescent="0.35">
      <c r="B31" s="36">
        <v>2034</v>
      </c>
      <c r="C31" s="7">
        <v>88.87</v>
      </c>
      <c r="D31" s="1">
        <f t="shared" si="0"/>
        <v>140</v>
      </c>
      <c r="E31" s="2">
        <f t="shared" si="1"/>
        <v>220000</v>
      </c>
      <c r="F31" s="3" t="s">
        <v>34</v>
      </c>
      <c r="G31" s="4">
        <v>3.6</v>
      </c>
      <c r="H31" s="5">
        <v>5</v>
      </c>
      <c r="I31" s="6">
        <f>((C31-(D31/H31))*E31*G31*H31)/1000000</f>
        <v>241.04520000000002</v>
      </c>
      <c r="J31" s="35">
        <f t="shared" si="2"/>
        <v>30130.65</v>
      </c>
    </row>
    <row r="32" spans="2:19" x14ac:dyDescent="0.35">
      <c r="B32" s="36">
        <v>2035</v>
      </c>
      <c r="C32" s="7">
        <v>88.87</v>
      </c>
      <c r="D32" s="1">
        <f t="shared" si="0"/>
        <v>140</v>
      </c>
      <c r="E32" s="2">
        <f t="shared" si="1"/>
        <v>220000</v>
      </c>
      <c r="F32" s="3" t="s">
        <v>34</v>
      </c>
      <c r="G32" s="4">
        <v>3.6</v>
      </c>
      <c r="H32" s="5">
        <v>5</v>
      </c>
      <c r="I32" s="6">
        <f>((C32-(D32/H32))*E32*G32*H32)/1000000</f>
        <v>241.04520000000002</v>
      </c>
      <c r="J32" s="35">
        <f>I32*$G$9</f>
        <v>30130.65</v>
      </c>
      <c r="L32" s="34"/>
    </row>
    <row r="34" spans="2:10" ht="32.25" customHeight="1" x14ac:dyDescent="0.35">
      <c r="B34" s="58" t="s">
        <v>40</v>
      </c>
      <c r="C34" s="58"/>
      <c r="D34" s="58"/>
      <c r="E34" s="58"/>
      <c r="F34" s="58"/>
      <c r="G34" s="58"/>
      <c r="H34" s="58"/>
      <c r="I34" s="58"/>
      <c r="J34" s="58"/>
    </row>
  </sheetData>
  <mergeCells count="12">
    <mergeCell ref="P15:S15"/>
    <mergeCell ref="B16:B17"/>
    <mergeCell ref="E16:E17"/>
    <mergeCell ref="F16:F17"/>
    <mergeCell ref="H16:H17"/>
    <mergeCell ref="I16:I17"/>
    <mergeCell ref="N19:O19"/>
    <mergeCell ref="M12:O14"/>
    <mergeCell ref="B34:J34"/>
    <mergeCell ref="H7:I7"/>
    <mergeCell ref="J16:J17"/>
    <mergeCell ref="E8:G8"/>
  </mergeCells>
  <dataValidations count="2">
    <dataValidation type="list" allowBlank="1" showInputMessage="1" showErrorMessage="1" sqref="E8:G8" xr:uid="{00000000-0002-0000-0000-000000000000}">
      <formula1>$M$20:$M$22</formula1>
    </dataValidation>
    <dataValidation type="list" allowBlank="1" showInputMessage="1" showErrorMessage="1" sqref="H7:I7" xr:uid="{00000000-0002-0000-0000-000001000000}">
      <formula1>$M$16:$M$18</formula1>
    </dataValidation>
  </dataValidations>
  <hyperlinks>
    <hyperlink ref="H9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zoomScaleNormal="100" workbookViewId="0">
      <selection activeCell="O31" sqref="O31"/>
    </sheetView>
  </sheetViews>
  <sheetFormatPr defaultRowHeight="14.5" x14ac:dyDescent="0.35"/>
  <cols>
    <col min="3" max="3" width="11" customWidth="1"/>
    <col min="4" max="4" width="13.81640625" bestFit="1" customWidth="1"/>
    <col min="5" max="5" width="10.1796875" customWidth="1"/>
    <col min="6" max="6" width="12.1796875" customWidth="1"/>
    <col min="7" max="7" width="11.81640625" bestFit="1" customWidth="1"/>
    <col min="8" max="8" width="11.81640625" customWidth="1"/>
    <col min="10" max="10" width="10.81640625" bestFit="1" customWidth="1"/>
    <col min="13" max="13" width="20.26953125" customWidth="1"/>
    <col min="14" max="15" width="15.54296875" customWidth="1"/>
  </cols>
  <sheetData>
    <row r="1" spans="1:19" x14ac:dyDescent="0.35">
      <c r="B1" t="s">
        <v>47</v>
      </c>
    </row>
    <row r="3" spans="1:19" x14ac:dyDescent="0.35">
      <c r="B3" t="s">
        <v>0</v>
      </c>
    </row>
    <row r="4" spans="1:19" ht="15" thickBot="1" x14ac:dyDescent="0.4"/>
    <row r="5" spans="1:19" ht="15" thickBot="1" x14ac:dyDescent="0.4">
      <c r="B5" t="s">
        <v>1</v>
      </c>
      <c r="G5" s="15">
        <v>20</v>
      </c>
      <c r="H5" t="s">
        <v>38</v>
      </c>
    </row>
    <row r="6" spans="1:19" ht="15" thickBot="1" x14ac:dyDescent="0.4">
      <c r="B6" t="s">
        <v>3</v>
      </c>
      <c r="E6" s="62" t="s">
        <v>4</v>
      </c>
      <c r="F6" s="63"/>
      <c r="G6" s="64"/>
      <c r="H6" t="s">
        <v>46</v>
      </c>
    </row>
    <row r="7" spans="1:19" ht="15" thickBot="1" x14ac:dyDescent="0.4">
      <c r="B7" t="s">
        <v>5</v>
      </c>
      <c r="G7" s="16">
        <v>125</v>
      </c>
      <c r="H7" s="24" t="s">
        <v>6</v>
      </c>
    </row>
    <row r="8" spans="1:19" ht="15" thickBot="1" x14ac:dyDescent="0.4">
      <c r="B8" t="s">
        <v>7</v>
      </c>
      <c r="G8" s="19">
        <v>2022</v>
      </c>
      <c r="H8" t="s">
        <v>8</v>
      </c>
      <c r="I8" s="11">
        <v>2027</v>
      </c>
      <c r="J8" t="s">
        <v>9</v>
      </c>
    </row>
    <row r="9" spans="1:19" ht="15" thickBot="1" x14ac:dyDescent="0.4">
      <c r="B9" t="s">
        <v>10</v>
      </c>
      <c r="D9" s="21">
        <f>SUMIFS($I$16:$I$30,$B$16:$B$30,"&gt;="&amp;$G$8,$B$16:$B$30,"&lt;="&amp;$I$8)</f>
        <v>217.765152</v>
      </c>
      <c r="E9" t="s">
        <v>11</v>
      </c>
      <c r="G9" s="23">
        <f>$D$9*$G$7</f>
        <v>27220.644</v>
      </c>
      <c r="H9" s="13"/>
      <c r="I9" s="18"/>
    </row>
    <row r="10" spans="1:19" x14ac:dyDescent="0.35">
      <c r="D10" s="22"/>
      <c r="G10" s="12"/>
      <c r="H10" s="13"/>
      <c r="I10" s="14"/>
      <c r="M10" s="57" t="s">
        <v>43</v>
      </c>
      <c r="N10" s="57"/>
      <c r="O10" s="57"/>
      <c r="P10" s="26"/>
      <c r="Q10" s="25"/>
      <c r="R10" s="25"/>
      <c r="S10" s="25"/>
    </row>
    <row r="11" spans="1:19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M11" s="57"/>
      <c r="N11" s="57"/>
      <c r="O11" s="57"/>
      <c r="P11" s="26"/>
      <c r="Q11" s="25"/>
      <c r="R11" s="25"/>
      <c r="S11" s="25"/>
    </row>
    <row r="12" spans="1:19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M12" s="57"/>
      <c r="N12" s="57"/>
      <c r="O12" s="57"/>
      <c r="P12" s="26"/>
      <c r="Q12" s="25"/>
      <c r="R12" s="25"/>
      <c r="S12" s="25"/>
    </row>
    <row r="13" spans="1:19" ht="15" thickBot="1" x14ac:dyDescent="0.4">
      <c r="B13" s="8" t="s">
        <v>42</v>
      </c>
      <c r="C13" s="8" t="s">
        <v>12</v>
      </c>
      <c r="D13" s="8" t="s">
        <v>13</v>
      </c>
      <c r="E13" s="9" t="s">
        <v>14</v>
      </c>
      <c r="F13" s="9" t="s">
        <v>15</v>
      </c>
      <c r="G13" s="8" t="s">
        <v>16</v>
      </c>
      <c r="H13" s="8" t="s">
        <v>17</v>
      </c>
      <c r="I13" s="8" t="s">
        <v>18</v>
      </c>
      <c r="J13" s="8" t="s">
        <v>19</v>
      </c>
      <c r="N13" s="34" t="s">
        <v>44</v>
      </c>
      <c r="O13" s="41" t="s">
        <v>20</v>
      </c>
    </row>
    <row r="14" spans="1:19" ht="15" customHeight="1" thickBot="1" x14ac:dyDescent="0.4">
      <c r="B14" s="66" t="s">
        <v>21</v>
      </c>
      <c r="C14" s="10" t="s">
        <v>22</v>
      </c>
      <c r="D14" s="10" t="s">
        <v>23</v>
      </c>
      <c r="E14" s="67" t="s">
        <v>24</v>
      </c>
      <c r="F14" s="67" t="s">
        <v>25</v>
      </c>
      <c r="G14" s="10" t="s">
        <v>26</v>
      </c>
      <c r="H14" s="61" t="s">
        <v>27</v>
      </c>
      <c r="I14" s="61" t="s">
        <v>28</v>
      </c>
      <c r="J14" s="61" t="s">
        <v>29</v>
      </c>
      <c r="M14" s="31" t="s">
        <v>38</v>
      </c>
      <c r="N14" s="46">
        <f>O14*N15</f>
        <v>3000</v>
      </c>
      <c r="O14" s="47">
        <v>10000</v>
      </c>
      <c r="P14" s="29"/>
      <c r="Q14" s="30"/>
      <c r="R14" s="30"/>
      <c r="S14" s="30"/>
    </row>
    <row r="15" spans="1:19" x14ac:dyDescent="0.35">
      <c r="B15" s="66"/>
      <c r="C15" s="10" t="s">
        <v>31</v>
      </c>
      <c r="D15" s="10" t="s">
        <v>31</v>
      </c>
      <c r="E15" s="67"/>
      <c r="F15" s="67"/>
      <c r="G15" s="10" t="s">
        <v>32</v>
      </c>
      <c r="H15" s="61"/>
      <c r="I15" s="61"/>
      <c r="J15" s="61"/>
      <c r="M15" s="31" t="s">
        <v>48</v>
      </c>
      <c r="N15" s="28">
        <f>30/100</f>
        <v>0.3</v>
      </c>
      <c r="O15" t="s">
        <v>39</v>
      </c>
      <c r="P15" s="29"/>
      <c r="Q15" s="30"/>
      <c r="R15" s="30"/>
      <c r="S15" s="30"/>
    </row>
    <row r="16" spans="1:19" x14ac:dyDescent="0.35">
      <c r="B16" s="20">
        <v>2021</v>
      </c>
      <c r="C16" s="7">
        <v>95.29</v>
      </c>
      <c r="D16" s="1">
        <f t="shared" ref="D16:D30" si="0">VLOOKUP($E$6,$M$18:$N$20,2,FALSE)</f>
        <v>140</v>
      </c>
      <c r="E16" s="2">
        <f>$G$5*VLOOKUP($H$5,$M$14:$N$16,2,FALSE)</f>
        <v>60000</v>
      </c>
      <c r="F16" s="3" t="s">
        <v>34</v>
      </c>
      <c r="G16" s="4">
        <v>3.6</v>
      </c>
      <c r="H16" s="5">
        <v>3.4</v>
      </c>
      <c r="I16" s="6">
        <f>((C16-(D16/H16))*E16*G16*H16)/1000000</f>
        <v>39.740976000000003</v>
      </c>
      <c r="J16" s="35">
        <f>I16*$G$7</f>
        <v>4967.6220000000003</v>
      </c>
      <c r="P16" s="29"/>
      <c r="Q16" s="30"/>
      <c r="R16" s="30"/>
      <c r="S16" s="30"/>
    </row>
    <row r="17" spans="2:18" x14ac:dyDescent="0.35">
      <c r="B17" s="20">
        <v>2022</v>
      </c>
      <c r="C17" s="7">
        <v>93.81</v>
      </c>
      <c r="D17" s="1">
        <f t="shared" si="0"/>
        <v>140</v>
      </c>
      <c r="E17" s="2">
        <f t="shared" ref="E17:E30" si="1">$G$5*VLOOKUP($H$5,$M$14:$N$16,2,FALSE)</f>
        <v>60000</v>
      </c>
      <c r="F17" s="3" t="s">
        <v>34</v>
      </c>
      <c r="G17" s="4">
        <v>3.6</v>
      </c>
      <c r="H17" s="5">
        <v>3.4</v>
      </c>
      <c r="I17" s="6">
        <f>((C17-(D17/H17))*E17*G17*H17)/1000000</f>
        <v>38.654063999999998</v>
      </c>
      <c r="J17" s="35">
        <f t="shared" ref="J17:J29" si="2">I17*$G$7</f>
        <v>4831.7579999999998</v>
      </c>
      <c r="M17" s="27"/>
      <c r="N17" s="56" t="s">
        <v>35</v>
      </c>
      <c r="O17" s="56"/>
    </row>
    <row r="18" spans="2:18" x14ac:dyDescent="0.35">
      <c r="B18" s="20">
        <v>2023</v>
      </c>
      <c r="C18" s="7">
        <v>92.32</v>
      </c>
      <c r="D18" s="1">
        <f t="shared" si="0"/>
        <v>140</v>
      </c>
      <c r="E18" s="2">
        <f t="shared" si="1"/>
        <v>60000</v>
      </c>
      <c r="F18" s="3" t="s">
        <v>34</v>
      </c>
      <c r="G18" s="4">
        <v>3.6</v>
      </c>
      <c r="H18" s="5">
        <v>3.4</v>
      </c>
      <c r="I18" s="6">
        <f t="shared" ref="I18:I25" si="3">((C18-(D18/H18))*E18*G18*H18)/1000000</f>
        <v>37.559807999999997</v>
      </c>
      <c r="J18" s="35">
        <f t="shared" si="2"/>
        <v>4694.9759999999997</v>
      </c>
      <c r="M18" s="32" t="s">
        <v>4</v>
      </c>
      <c r="N18" s="33">
        <v>140</v>
      </c>
      <c r="O18" s="45" t="s">
        <v>45</v>
      </c>
      <c r="P18" s="25"/>
      <c r="Q18" s="25"/>
      <c r="R18" s="25"/>
    </row>
    <row r="19" spans="2:18" x14ac:dyDescent="0.35">
      <c r="B19" s="20">
        <v>2024</v>
      </c>
      <c r="C19" s="7">
        <v>90.84</v>
      </c>
      <c r="D19" s="1">
        <f t="shared" si="0"/>
        <v>140</v>
      </c>
      <c r="E19" s="2">
        <f t="shared" si="1"/>
        <v>60000</v>
      </c>
      <c r="F19" s="3" t="s">
        <v>34</v>
      </c>
      <c r="G19" s="4">
        <v>3.6</v>
      </c>
      <c r="H19" s="5">
        <v>3.4</v>
      </c>
      <c r="I19" s="6">
        <f t="shared" si="3"/>
        <v>36.472895999999999</v>
      </c>
      <c r="J19" s="35">
        <f t="shared" si="2"/>
        <v>4559.1120000000001</v>
      </c>
      <c r="M19" s="32" t="s">
        <v>36</v>
      </c>
      <c r="N19" s="31">
        <v>6</v>
      </c>
      <c r="O19" s="45" t="s">
        <v>45</v>
      </c>
      <c r="P19" s="25"/>
      <c r="Q19" s="25"/>
      <c r="R19" s="25"/>
    </row>
    <row r="20" spans="2:18" x14ac:dyDescent="0.35">
      <c r="B20" s="20">
        <v>2025</v>
      </c>
      <c r="C20" s="7">
        <v>88.87</v>
      </c>
      <c r="D20" s="1">
        <f t="shared" si="0"/>
        <v>140</v>
      </c>
      <c r="E20" s="2">
        <f t="shared" si="1"/>
        <v>60000</v>
      </c>
      <c r="F20" s="3" t="s">
        <v>34</v>
      </c>
      <c r="G20" s="4">
        <v>3.6</v>
      </c>
      <c r="H20" s="5">
        <v>3.4</v>
      </c>
      <c r="I20" s="6">
        <f t="shared" si="3"/>
        <v>35.026128</v>
      </c>
      <c r="J20" s="35">
        <f t="shared" si="2"/>
        <v>4378.2659999999996</v>
      </c>
      <c r="M20" s="32" t="s">
        <v>37</v>
      </c>
      <c r="N20" s="31">
        <v>0</v>
      </c>
      <c r="O20" s="45" t="s">
        <v>45</v>
      </c>
      <c r="P20" s="25"/>
      <c r="Q20" s="25"/>
      <c r="R20" s="25"/>
    </row>
    <row r="21" spans="2:18" x14ac:dyDescent="0.35">
      <c r="B21" s="36">
        <v>2026</v>
      </c>
      <c r="C21" s="7">
        <v>88.87</v>
      </c>
      <c r="D21" s="1">
        <f t="shared" si="0"/>
        <v>140</v>
      </c>
      <c r="E21" s="2">
        <f t="shared" si="1"/>
        <v>60000</v>
      </c>
      <c r="F21" s="3" t="s">
        <v>34</v>
      </c>
      <c r="G21" s="4">
        <v>3.6</v>
      </c>
      <c r="H21" s="5">
        <v>3.4</v>
      </c>
      <c r="I21" s="6">
        <f t="shared" si="3"/>
        <v>35.026128</v>
      </c>
      <c r="J21" s="35">
        <f t="shared" si="2"/>
        <v>4378.2659999999996</v>
      </c>
    </row>
    <row r="22" spans="2:18" x14ac:dyDescent="0.35">
      <c r="B22" s="36">
        <v>2027</v>
      </c>
      <c r="C22" s="7">
        <v>88.87</v>
      </c>
      <c r="D22" s="1">
        <f t="shared" si="0"/>
        <v>140</v>
      </c>
      <c r="E22" s="2">
        <f t="shared" si="1"/>
        <v>60000</v>
      </c>
      <c r="F22" s="3" t="s">
        <v>34</v>
      </c>
      <c r="G22" s="4">
        <v>3.6</v>
      </c>
      <c r="H22" s="5">
        <v>3.4</v>
      </c>
      <c r="I22" s="6">
        <f t="shared" si="3"/>
        <v>35.026128</v>
      </c>
      <c r="J22" s="35">
        <f t="shared" si="2"/>
        <v>4378.2659999999996</v>
      </c>
    </row>
    <row r="23" spans="2:18" x14ac:dyDescent="0.35">
      <c r="B23" s="36">
        <v>2028</v>
      </c>
      <c r="C23" s="7">
        <v>88.87</v>
      </c>
      <c r="D23" s="1">
        <f t="shared" si="0"/>
        <v>140</v>
      </c>
      <c r="E23" s="2">
        <f t="shared" si="1"/>
        <v>60000</v>
      </c>
      <c r="F23" s="3" t="s">
        <v>34</v>
      </c>
      <c r="G23" s="4">
        <v>3.6</v>
      </c>
      <c r="H23" s="5">
        <v>3.4</v>
      </c>
      <c r="I23" s="6">
        <f t="shared" si="3"/>
        <v>35.026128</v>
      </c>
      <c r="J23" s="35">
        <f t="shared" si="2"/>
        <v>4378.2659999999996</v>
      </c>
    </row>
    <row r="24" spans="2:18" x14ac:dyDescent="0.35">
      <c r="B24" s="36">
        <v>2029</v>
      </c>
      <c r="C24" s="7">
        <v>88.87</v>
      </c>
      <c r="D24" s="1">
        <f t="shared" si="0"/>
        <v>140</v>
      </c>
      <c r="E24" s="2">
        <f t="shared" si="1"/>
        <v>60000</v>
      </c>
      <c r="F24" s="3" t="s">
        <v>34</v>
      </c>
      <c r="G24" s="4">
        <v>3.6</v>
      </c>
      <c r="H24" s="5">
        <v>3.4</v>
      </c>
      <c r="I24" s="6">
        <f t="shared" si="3"/>
        <v>35.026128</v>
      </c>
      <c r="J24" s="35">
        <f t="shared" si="2"/>
        <v>4378.2659999999996</v>
      </c>
    </row>
    <row r="25" spans="2:18" x14ac:dyDescent="0.35">
      <c r="B25" s="36">
        <v>2030</v>
      </c>
      <c r="C25" s="7">
        <v>88.87</v>
      </c>
      <c r="D25" s="1">
        <f t="shared" si="0"/>
        <v>140</v>
      </c>
      <c r="E25" s="2">
        <f t="shared" si="1"/>
        <v>60000</v>
      </c>
      <c r="F25" s="3" t="s">
        <v>34</v>
      </c>
      <c r="G25" s="4">
        <v>3.6</v>
      </c>
      <c r="H25" s="5">
        <v>3.4</v>
      </c>
      <c r="I25" s="6">
        <f t="shared" si="3"/>
        <v>35.026128</v>
      </c>
      <c r="J25" s="35">
        <f t="shared" si="2"/>
        <v>4378.2659999999996</v>
      </c>
    </row>
    <row r="26" spans="2:18" x14ac:dyDescent="0.35">
      <c r="B26" s="36">
        <v>2031</v>
      </c>
      <c r="C26" s="7">
        <v>88.87</v>
      </c>
      <c r="D26" s="1">
        <f t="shared" si="0"/>
        <v>140</v>
      </c>
      <c r="E26" s="2">
        <f t="shared" si="1"/>
        <v>60000</v>
      </c>
      <c r="F26" s="3" t="s">
        <v>34</v>
      </c>
      <c r="G26" s="4">
        <v>3.6</v>
      </c>
      <c r="H26" s="5">
        <v>3.4</v>
      </c>
      <c r="I26" s="6">
        <f>((C26-(D26/H26))*E26*G26*H26)/1000000</f>
        <v>35.026128</v>
      </c>
      <c r="J26" s="35">
        <f t="shared" si="2"/>
        <v>4378.2659999999996</v>
      </c>
    </row>
    <row r="27" spans="2:18" x14ac:dyDescent="0.35">
      <c r="B27" s="36">
        <v>2032</v>
      </c>
      <c r="C27" s="7">
        <v>88.87</v>
      </c>
      <c r="D27" s="1">
        <f t="shared" si="0"/>
        <v>140</v>
      </c>
      <c r="E27" s="2">
        <f t="shared" si="1"/>
        <v>60000</v>
      </c>
      <c r="F27" s="3" t="s">
        <v>34</v>
      </c>
      <c r="G27" s="4">
        <v>3.6</v>
      </c>
      <c r="H27" s="5">
        <v>3.4</v>
      </c>
      <c r="I27" s="6">
        <f>((C27-(D27/H27))*E27*G27*H27)/1000000</f>
        <v>35.026128</v>
      </c>
      <c r="J27" s="35">
        <f t="shared" si="2"/>
        <v>4378.2659999999996</v>
      </c>
    </row>
    <row r="28" spans="2:18" x14ac:dyDescent="0.35">
      <c r="B28" s="36">
        <v>2033</v>
      </c>
      <c r="C28" s="7">
        <v>88.87</v>
      </c>
      <c r="D28" s="1">
        <f t="shared" si="0"/>
        <v>140</v>
      </c>
      <c r="E28" s="2">
        <f t="shared" si="1"/>
        <v>60000</v>
      </c>
      <c r="F28" s="3" t="s">
        <v>34</v>
      </c>
      <c r="G28" s="4">
        <v>3.6</v>
      </c>
      <c r="H28" s="5">
        <v>3.4</v>
      </c>
      <c r="I28" s="6">
        <f>((C28-(D28/H28))*E28*G28*H28)/1000000</f>
        <v>35.026128</v>
      </c>
      <c r="J28" s="35">
        <f t="shared" si="2"/>
        <v>4378.2659999999996</v>
      </c>
    </row>
    <row r="29" spans="2:18" x14ac:dyDescent="0.35">
      <c r="B29" s="36">
        <v>2034</v>
      </c>
      <c r="C29" s="7">
        <v>88.87</v>
      </c>
      <c r="D29" s="1">
        <f t="shared" si="0"/>
        <v>140</v>
      </c>
      <c r="E29" s="2">
        <f t="shared" si="1"/>
        <v>60000</v>
      </c>
      <c r="F29" s="3" t="s">
        <v>34</v>
      </c>
      <c r="G29" s="4">
        <v>3.6</v>
      </c>
      <c r="H29" s="5">
        <v>3.4</v>
      </c>
      <c r="I29" s="6">
        <f>((C29-(D29/H29))*E29*G29*H29)/1000000</f>
        <v>35.026128</v>
      </c>
      <c r="J29" s="35">
        <f t="shared" si="2"/>
        <v>4378.2659999999996</v>
      </c>
    </row>
    <row r="30" spans="2:18" x14ac:dyDescent="0.35">
      <c r="B30" s="36">
        <v>2035</v>
      </c>
      <c r="C30" s="7">
        <v>88.87</v>
      </c>
      <c r="D30" s="1">
        <f t="shared" si="0"/>
        <v>140</v>
      </c>
      <c r="E30" s="2">
        <f t="shared" si="1"/>
        <v>60000</v>
      </c>
      <c r="F30" s="3" t="s">
        <v>34</v>
      </c>
      <c r="G30" s="4">
        <v>3.6</v>
      </c>
      <c r="H30" s="5">
        <v>3.4</v>
      </c>
      <c r="I30" s="6">
        <f>((C30-(D30/H30))*E30*G30*H30)/1000000</f>
        <v>35.026128</v>
      </c>
      <c r="J30" s="35">
        <f>I30*$G$7</f>
        <v>4378.2659999999996</v>
      </c>
    </row>
    <row r="32" spans="2:18" ht="29.5" customHeight="1" x14ac:dyDescent="0.35">
      <c r="B32" s="58" t="s">
        <v>40</v>
      </c>
      <c r="C32" s="58"/>
      <c r="D32" s="58"/>
      <c r="E32" s="58"/>
      <c r="F32" s="58"/>
      <c r="G32" s="58"/>
      <c r="H32" s="58"/>
      <c r="I32" s="58"/>
      <c r="J32" s="58"/>
    </row>
  </sheetData>
  <mergeCells count="10">
    <mergeCell ref="B32:J32"/>
    <mergeCell ref="M10:O12"/>
    <mergeCell ref="N17:O17"/>
    <mergeCell ref="J14:J15"/>
    <mergeCell ref="E6:G6"/>
    <mergeCell ref="B14:B15"/>
    <mergeCell ref="E14:E15"/>
    <mergeCell ref="F14:F15"/>
    <mergeCell ref="H14:H15"/>
    <mergeCell ref="I14:I15"/>
  </mergeCells>
  <dataValidations disablePrompts="1" count="1">
    <dataValidation type="list" allowBlank="1" showInputMessage="1" showErrorMessage="1" sqref="E6:G6" xr:uid="{00000000-0002-0000-0100-000000000000}">
      <formula1>$M$18:$M$20</formula1>
    </dataValidation>
  </dataValidations>
  <hyperlinks>
    <hyperlink ref="H7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workbookViewId="0">
      <selection activeCell="G29" sqref="G29"/>
    </sheetView>
  </sheetViews>
  <sheetFormatPr defaultRowHeight="14.5" x14ac:dyDescent="0.35"/>
  <cols>
    <col min="1" max="1" width="20.26953125" customWidth="1"/>
    <col min="2" max="2" width="21.7265625" customWidth="1"/>
    <col min="3" max="3" width="21.81640625" customWidth="1"/>
    <col min="4" max="4" width="23" customWidth="1"/>
    <col min="5" max="5" width="17.1796875" customWidth="1"/>
    <col min="6" max="6" width="23.7265625" customWidth="1"/>
    <col min="7" max="7" width="20" customWidth="1"/>
    <col min="8" max="12" width="27.1796875" customWidth="1"/>
    <col min="13" max="13" width="6.1796875" style="54" customWidth="1"/>
    <col min="14" max="18" width="9.1796875" style="54"/>
  </cols>
  <sheetData>
    <row r="1" spans="1:18" s="71" customFormat="1" ht="51" customHeight="1" x14ac:dyDescent="0.35">
      <c r="A1" s="68" t="s">
        <v>61</v>
      </c>
      <c r="B1" s="69" t="s">
        <v>60</v>
      </c>
      <c r="C1" s="69" t="s">
        <v>59</v>
      </c>
      <c r="D1" s="69" t="s">
        <v>58</v>
      </c>
      <c r="E1" s="69" t="s">
        <v>57</v>
      </c>
      <c r="F1" s="69" t="s">
        <v>56</v>
      </c>
      <c r="G1" s="69" t="s">
        <v>55</v>
      </c>
      <c r="H1" s="69" t="s">
        <v>54</v>
      </c>
      <c r="I1" s="69" t="s">
        <v>53</v>
      </c>
      <c r="J1" s="69" t="s">
        <v>52</v>
      </c>
      <c r="K1" s="69" t="s">
        <v>51</v>
      </c>
      <c r="L1" s="69" t="s">
        <v>50</v>
      </c>
      <c r="M1" s="70"/>
      <c r="N1" s="70"/>
      <c r="O1" s="70"/>
      <c r="P1" s="70"/>
      <c r="Q1" s="70"/>
      <c r="R1" s="70"/>
    </row>
    <row r="2" spans="1:18" x14ac:dyDescent="0.35">
      <c r="A2" s="31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8" s="52" customFormat="1" x14ac:dyDescent="0.35">
      <c r="A3" s="51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4"/>
      <c r="N3" s="54"/>
      <c r="O3" s="54"/>
      <c r="P3" s="54"/>
      <c r="Q3" s="54"/>
      <c r="R3" s="54"/>
    </row>
    <row r="4" spans="1:18" x14ac:dyDescent="0.35">
      <c r="A4" s="31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8" s="52" customFormat="1" x14ac:dyDescent="0.35">
      <c r="A5" s="51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4"/>
      <c r="N5" s="54"/>
      <c r="O5" s="54"/>
      <c r="P5" s="54"/>
      <c r="Q5" s="54"/>
      <c r="R5" s="54"/>
    </row>
    <row r="6" spans="1:18" x14ac:dyDescent="0.35">
      <c r="A6" s="31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8" s="52" customFormat="1" x14ac:dyDescent="0.35">
      <c r="A7" s="51">
        <v>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4"/>
      <c r="N7" s="54"/>
      <c r="O7" s="54"/>
      <c r="P7" s="54"/>
      <c r="Q7" s="54"/>
      <c r="R7" s="54"/>
    </row>
    <row r="8" spans="1:18" x14ac:dyDescent="0.35">
      <c r="A8" s="31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8" s="52" customFormat="1" x14ac:dyDescent="0.35">
      <c r="A9" s="51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4"/>
      <c r="N9" s="54"/>
      <c r="O9" s="54"/>
      <c r="P9" s="54"/>
      <c r="Q9" s="54"/>
      <c r="R9" s="54"/>
    </row>
    <row r="10" spans="1:18" x14ac:dyDescent="0.35">
      <c r="A10" s="31">
        <v>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8" s="52" customFormat="1" x14ac:dyDescent="0.35">
      <c r="A11" s="51">
        <v>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4"/>
      <c r="N11" s="54"/>
      <c r="O11" s="54"/>
      <c r="P11" s="54"/>
      <c r="Q11" s="54"/>
      <c r="R11" s="54"/>
    </row>
    <row r="12" spans="1:18" x14ac:dyDescent="0.35">
      <c r="A12" s="31">
        <v>11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8" s="52" customFormat="1" x14ac:dyDescent="0.35">
      <c r="A13" s="51">
        <v>12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4"/>
      <c r="N13" s="54"/>
      <c r="O13" s="54"/>
      <c r="P13" s="54"/>
      <c r="Q13" s="54"/>
      <c r="R13" s="54"/>
    </row>
    <row r="14" spans="1:18" x14ac:dyDescent="0.35">
      <c r="A14" s="31">
        <v>13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8" s="52" customFormat="1" x14ac:dyDescent="0.35">
      <c r="A15" s="51">
        <v>14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4"/>
      <c r="N15" s="54"/>
      <c r="O15" s="54"/>
      <c r="P15" s="54"/>
      <c r="Q15" s="54"/>
      <c r="R15" s="54"/>
    </row>
    <row r="16" spans="1:18" x14ac:dyDescent="0.35">
      <c r="A16" s="31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8" s="52" customFormat="1" x14ac:dyDescent="0.35">
      <c r="A17" s="51">
        <v>16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4"/>
      <c r="N17" s="54"/>
      <c r="O17" s="54"/>
      <c r="P17" s="54"/>
      <c r="Q17" s="54"/>
      <c r="R17" s="54"/>
    </row>
    <row r="18" spans="1:18" x14ac:dyDescent="0.35">
      <c r="A18" s="31">
        <v>17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8" s="52" customFormat="1" x14ac:dyDescent="0.35">
      <c r="A19" s="51">
        <v>18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4"/>
      <c r="N19" s="54"/>
      <c r="O19" s="54"/>
      <c r="P19" s="54"/>
      <c r="Q19" s="54"/>
      <c r="R19" s="54"/>
    </row>
    <row r="20" spans="1:18" x14ac:dyDescent="0.35">
      <c r="A20" s="31">
        <v>19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8" s="52" customFormat="1" x14ac:dyDescent="0.35">
      <c r="A21" s="51">
        <v>20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4"/>
      <c r="N21" s="54"/>
      <c r="O21" s="54"/>
      <c r="P21" s="54"/>
      <c r="Q21" s="54"/>
      <c r="R21" s="54"/>
    </row>
    <row r="24" spans="1:18" s="73" customFormat="1" ht="55.4" customHeight="1" x14ac:dyDescent="0.35">
      <c r="A24" s="72" t="s">
        <v>66</v>
      </c>
      <c r="B24" s="72" t="s">
        <v>62</v>
      </c>
      <c r="C24" s="72" t="s">
        <v>63</v>
      </c>
      <c r="D24" s="72" t="s">
        <v>64</v>
      </c>
      <c r="E24" s="72" t="s">
        <v>65</v>
      </c>
      <c r="M24" s="74"/>
      <c r="N24" s="74"/>
      <c r="O24" s="74"/>
      <c r="P24" s="74"/>
      <c r="Q24" s="74"/>
      <c r="R24" s="74"/>
    </row>
    <row r="25" spans="1:18" s="27" customFormat="1" x14ac:dyDescent="0.35">
      <c r="A25" s="31">
        <v>1</v>
      </c>
      <c r="B25" s="31"/>
      <c r="C25" s="31"/>
      <c r="D25" s="31"/>
      <c r="E25" s="31"/>
      <c r="M25" s="55"/>
      <c r="N25" s="55"/>
      <c r="O25" s="55"/>
      <c r="P25" s="55"/>
      <c r="Q25" s="55"/>
      <c r="R25" s="55"/>
    </row>
    <row r="26" spans="1:18" s="27" customFormat="1" x14ac:dyDescent="0.35">
      <c r="A26" s="53">
        <v>2</v>
      </c>
      <c r="B26" s="53"/>
      <c r="C26" s="53"/>
      <c r="D26" s="53"/>
      <c r="E26" s="53"/>
      <c r="M26" s="55"/>
      <c r="N26" s="55"/>
      <c r="O26" s="55"/>
      <c r="P26" s="55"/>
      <c r="Q26" s="55"/>
      <c r="R26" s="55"/>
    </row>
    <row r="27" spans="1:18" s="27" customFormat="1" x14ac:dyDescent="0.35">
      <c r="A27" s="31">
        <v>3</v>
      </c>
      <c r="B27" s="31"/>
      <c r="C27" s="31"/>
      <c r="D27" s="31"/>
      <c r="E27" s="31"/>
      <c r="M27" s="55"/>
      <c r="N27" s="55"/>
      <c r="O27" s="55"/>
      <c r="P27" s="55"/>
      <c r="Q27" s="55"/>
      <c r="R27" s="55"/>
    </row>
    <row r="28" spans="1:18" s="27" customFormat="1" x14ac:dyDescent="0.35">
      <c r="A28" s="53">
        <v>4</v>
      </c>
      <c r="B28" s="53"/>
      <c r="C28" s="53"/>
      <c r="D28" s="53"/>
      <c r="E28" s="53"/>
      <c r="M28" s="55"/>
      <c r="N28" s="55"/>
      <c r="O28" s="55"/>
      <c r="P28" s="55"/>
      <c r="Q28" s="55"/>
      <c r="R28" s="55"/>
    </row>
    <row r="29" spans="1:18" s="27" customFormat="1" x14ac:dyDescent="0.35">
      <c r="A29" s="31">
        <v>5</v>
      </c>
      <c r="B29" s="31"/>
      <c r="C29" s="31"/>
      <c r="D29" s="31"/>
      <c r="E29" s="31"/>
      <c r="M29" s="55"/>
      <c r="N29" s="55"/>
      <c r="O29" s="55"/>
      <c r="P29" s="55"/>
      <c r="Q29" s="55"/>
      <c r="R29" s="55"/>
    </row>
    <row r="30" spans="1:18" s="27" customFormat="1" x14ac:dyDescent="0.35">
      <c r="A30" s="53">
        <v>6</v>
      </c>
      <c r="B30" s="53"/>
      <c r="C30" s="53"/>
      <c r="D30" s="53"/>
      <c r="E30" s="53"/>
      <c r="M30" s="55"/>
      <c r="N30" s="55"/>
      <c r="O30" s="55"/>
      <c r="P30" s="55"/>
      <c r="Q30" s="55"/>
      <c r="R30" s="55"/>
    </row>
    <row r="31" spans="1:18" s="27" customFormat="1" x14ac:dyDescent="0.35">
      <c r="A31" s="31">
        <v>7</v>
      </c>
      <c r="B31" s="31"/>
      <c r="C31" s="31"/>
      <c r="D31" s="31"/>
      <c r="E31" s="31"/>
      <c r="M31" s="55"/>
      <c r="N31" s="55"/>
      <c r="O31" s="55"/>
      <c r="P31" s="55"/>
      <c r="Q31" s="55"/>
      <c r="R31" s="55"/>
    </row>
    <row r="32" spans="1:18" s="27" customFormat="1" x14ac:dyDescent="0.35">
      <c r="A32" s="53">
        <v>8</v>
      </c>
      <c r="B32" s="53"/>
      <c r="C32" s="53"/>
      <c r="D32" s="53"/>
      <c r="E32" s="53"/>
      <c r="M32" s="55"/>
      <c r="N32" s="55"/>
      <c r="O32" s="55"/>
      <c r="P32" s="55"/>
      <c r="Q32" s="55"/>
      <c r="R32" s="55"/>
    </row>
    <row r="33" spans="1:18" s="27" customFormat="1" x14ac:dyDescent="0.35">
      <c r="A33" s="31">
        <v>9</v>
      </c>
      <c r="B33" s="31"/>
      <c r="C33" s="31"/>
      <c r="D33" s="31"/>
      <c r="E33" s="31"/>
      <c r="M33" s="55"/>
      <c r="N33" s="55"/>
      <c r="O33" s="55"/>
      <c r="P33" s="55"/>
      <c r="Q33" s="55"/>
      <c r="R33" s="55"/>
    </row>
    <row r="34" spans="1:18" s="27" customFormat="1" x14ac:dyDescent="0.35">
      <c r="A34" s="53">
        <v>10</v>
      </c>
      <c r="B34" s="53"/>
      <c r="C34" s="53"/>
      <c r="D34" s="53"/>
      <c r="E34" s="53"/>
      <c r="M34" s="55"/>
      <c r="N34" s="55"/>
      <c r="O34" s="55"/>
      <c r="P34" s="55"/>
      <c r="Q34" s="55"/>
      <c r="R34" s="55"/>
    </row>
    <row r="35" spans="1:18" s="27" customFormat="1" x14ac:dyDescent="0.35">
      <c r="M35" s="55"/>
      <c r="N35" s="55"/>
      <c r="O35" s="55"/>
      <c r="P35" s="55"/>
      <c r="Q35" s="55"/>
      <c r="R35" s="55"/>
    </row>
    <row r="36" spans="1:18" s="27" customFormat="1" x14ac:dyDescent="0.35">
      <c r="M36" s="55"/>
      <c r="N36" s="55"/>
      <c r="O36" s="55"/>
      <c r="P36" s="55"/>
      <c r="Q36" s="55"/>
      <c r="R36" s="5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8689AC01F1469CD8E5561E2B48E2" ma:contentTypeVersion="3" ma:contentTypeDescription="Create a new document." ma:contentTypeScope="" ma:versionID="9573652cb8d53475c7e52de088a05796">
  <xsd:schema xmlns:xsd="http://www.w3.org/2001/XMLSchema" xmlns:xs="http://www.w3.org/2001/XMLSchema" xmlns:p="http://schemas.microsoft.com/office/2006/metadata/properties" xmlns:ns1="http://schemas.microsoft.com/sharepoint/v3" xmlns:ns2="af91407e-a3fe-452e-b3a1-d180214b10dc" xmlns:ns3="4d0624c3-f678-473a-aaed-aa14d03be472" targetNamespace="http://schemas.microsoft.com/office/2006/metadata/properties" ma:root="true" ma:fieldsID="5229a9e5cc5d7526b8f2c97a93f88cab" ns1:_="" ns2:_="" ns3:_="">
    <xsd:import namespace="http://schemas.microsoft.com/sharepoint/v3"/>
    <xsd:import namespace="af91407e-a3fe-452e-b3a1-d180214b10d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1407e-a3fe-452e-b3a1-d180214b10dc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Select..."/>
          <xsd:enumeration value="CERTA"/>
          <xsd:enumeration value="CPP"/>
          <xsd:enumeration value="Cap And Reduce"/>
          <xsd:enumeration value="CCI"/>
          <xsd:enumeration value="CFP"/>
          <xsd:enumeration value="GHG"/>
          <xsd:enumeration value="3PV"/>
          <xsd:enumeration value="General"/>
          <xsd:enumeration value="Landfill Ga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ogram xmlns="af91407e-a3fe-452e-b3a1-d180214b10dc">CFP</Program>
  </documentManagement>
</p:properties>
</file>

<file path=customXml/itemProps1.xml><?xml version="1.0" encoding="utf-8"?>
<ds:datastoreItem xmlns:ds="http://schemas.openxmlformats.org/officeDocument/2006/customXml" ds:itemID="{9DFCE657-811E-44EE-A0C4-4668B155E6C5}"/>
</file>

<file path=customXml/itemProps2.xml><?xml version="1.0" encoding="utf-8"?>
<ds:datastoreItem xmlns:ds="http://schemas.openxmlformats.org/officeDocument/2006/customXml" ds:itemID="{55F5C4BD-1AA3-4E83-A387-0E6B92AF1EE5}"/>
</file>

<file path=customXml/itemProps3.xml><?xml version="1.0" encoding="utf-8"?>
<ds:datastoreItem xmlns:ds="http://schemas.openxmlformats.org/officeDocument/2006/customXml" ds:itemID="{3E461847-7260-4269-8D9E-DD5B6CD70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Heavy-Duty Vehicles</vt:lpstr>
      <vt:lpstr>Light-Duty Vehicles</vt:lpstr>
      <vt:lpstr>Vehicle and Charger Info</vt:lpstr>
    </vt:vector>
  </TitlesOfParts>
  <Manager/>
  <Company>Oregon Department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 Credit Calculator</dc:title>
  <dc:subject/>
  <dc:creator>Bill Peters (DEQ)</dc:creator>
  <cp:keywords/>
  <dc:description/>
  <cp:lastModifiedBy>WIND Cory Ann</cp:lastModifiedBy>
  <cp:revision/>
  <dcterms:created xsi:type="dcterms:W3CDTF">2021-07-02T19:26:23Z</dcterms:created>
  <dcterms:modified xsi:type="dcterms:W3CDTF">2021-09-27T21:24:15Z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0x0101001EFF8689AC01F1469CD8E5561E2B48E2</vt:lpwstr>
  </property>
</Properties>
</file>