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lboyars\Downloads\"/>
    </mc:Choice>
  </mc:AlternateContent>
  <xr:revisionPtr revIDLastSave="0" documentId="13_ncr:1_{5E45F5CA-240F-4060-849D-AA0E37C2F125}" xr6:coauthVersionLast="47" xr6:coauthVersionMax="47" xr10:uidLastSave="{00000000-0000-0000-0000-000000000000}"/>
  <workbookProtection workbookAlgorithmName="SHA-512" workbookHashValue="0zwSrHafWi2WvGUhisO6PQkzmKV8WsgGnL6F9BlSRYexGFXUKlzgpvpR0IzBI8q8f82SZ4iRzf3qt2MiFJVsgg==" workbookSaltValue="L4p8fF5wrMffejyAIcx0Aw==" workbookSpinCount="100000" lockStructure="1"/>
  <bookViews>
    <workbookView xWindow="-27675" yWindow="360" windowWidth="26880" windowHeight="16380" tabRatio="800" xr2:uid="{CF238A6E-C7B1-4413-933E-461F561728DE}"/>
  </bookViews>
  <sheets>
    <sheet name="Note" sheetId="1" r:id="rId1"/>
    <sheet name="Cap" sheetId="2" r:id="rId2"/>
    <sheet name="Non-Natural Gas Suppliers" sheetId="4" r:id="rId3"/>
    <sheet name="Natural Gas Suppliers" sheetId="3" r:id="rId4"/>
    <sheet name="EITEs and DNGs"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P48" i="5"/>
  <c r="Q48" i="5"/>
  <c r="R48" i="5" l="1"/>
  <c r="H48" i="5" l="1"/>
  <c r="J48" i="5" l="1"/>
  <c r="F17" i="2"/>
  <c r="F18" i="2"/>
  <c r="F19" i="2"/>
  <c r="F16" i="2"/>
  <c r="E17" i="2"/>
  <c r="E18" i="2"/>
  <c r="E19" i="2"/>
  <c r="E16" i="2"/>
  <c r="Q55" i="5"/>
  <c r="P55" i="5"/>
  <c r="P53" i="5"/>
  <c r="O9" i="5"/>
  <c r="Q53" i="5" s="1"/>
  <c r="O10" i="5"/>
  <c r="O11" i="5"/>
  <c r="O12" i="5"/>
  <c r="O13" i="5"/>
  <c r="O14" i="5"/>
  <c r="O15" i="5"/>
  <c r="O16" i="5"/>
  <c r="O17" i="5"/>
  <c r="O18" i="5"/>
  <c r="O19" i="5"/>
  <c r="O20" i="5"/>
  <c r="O21" i="5"/>
  <c r="O22" i="5"/>
  <c r="O23" i="5"/>
  <c r="O24" i="5"/>
  <c r="O25" i="5"/>
  <c r="O26" i="5"/>
  <c r="O27" i="5"/>
  <c r="O28" i="5"/>
  <c r="O29" i="5"/>
  <c r="Q54" i="5" s="1"/>
  <c r="O30" i="5"/>
  <c r="O31" i="5"/>
  <c r="O32" i="5"/>
  <c r="O33" i="5"/>
  <c r="O34" i="5"/>
  <c r="O35" i="5"/>
  <c r="O36" i="5"/>
  <c r="O37" i="5"/>
  <c r="O38" i="5"/>
  <c r="O39" i="5"/>
  <c r="O40" i="5"/>
  <c r="O41" i="5"/>
  <c r="O42" i="5"/>
  <c r="O43" i="5"/>
  <c r="O44" i="5"/>
  <c r="O45" i="5"/>
  <c r="O46" i="5"/>
  <c r="O47" i="5"/>
  <c r="O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8" i="5"/>
  <c r="L48" i="5"/>
  <c r="I48" i="5"/>
  <c r="K48" i="5"/>
  <c r="M48" i="5"/>
  <c r="M10" i="3"/>
  <c r="L10" i="3"/>
  <c r="K10" i="3"/>
  <c r="J10" i="3"/>
  <c r="I10" i="3"/>
  <c r="H10" i="3"/>
  <c r="G10" i="3"/>
  <c r="F10" i="3"/>
  <c r="E10" i="3"/>
  <c r="D10" i="3"/>
  <c r="Q56" i="5" l="1"/>
  <c r="P54" i="5"/>
  <c r="P52" i="5"/>
  <c r="Q52" i="5"/>
  <c r="N48" i="5"/>
  <c r="P56" i="5"/>
  <c r="O48" i="5"/>
  <c r="D22" i="2" l="1"/>
  <c r="D26" i="2" s="1"/>
  <c r="D23" i="2"/>
  <c r="D9" i="2" s="1"/>
  <c r="D13" i="2" s="1"/>
  <c r="D27" i="2"/>
  <c r="D29" i="2"/>
  <c r="E29" i="2" s="1"/>
  <c r="N12" i="2" s="1"/>
  <c r="D28" i="2"/>
  <c r="F28" i="2" s="1"/>
  <c r="AC11" i="2" s="1"/>
  <c r="F26" i="2"/>
  <c r="F27" i="2"/>
  <c r="E27" i="2"/>
  <c r="N9" i="2" s="1"/>
  <c r="E9" i="2" s="1"/>
  <c r="E28" i="2"/>
  <c r="N11" i="2" s="1"/>
  <c r="F29" i="2" l="1"/>
  <c r="AC12" i="2" s="1"/>
  <c r="AC13" i="2" s="1"/>
  <c r="E26" i="2"/>
  <c r="O11" i="2"/>
  <c r="P11" i="2" s="1"/>
  <c r="Q11" i="2" s="1"/>
  <c r="R11" i="2" s="1"/>
  <c r="S11" i="2" s="1"/>
  <c r="T11" i="2" s="1"/>
  <c r="U11" i="2" s="1"/>
  <c r="V11" i="2" s="1"/>
  <c r="W11" i="2" s="1"/>
  <c r="X11" i="2" s="1"/>
  <c r="Y11" i="2" s="1"/>
  <c r="Z11" i="2" s="1"/>
  <c r="AA11" i="2" s="1"/>
  <c r="AB11" i="2" s="1"/>
  <c r="AC10" i="2"/>
  <c r="AC9" i="2"/>
  <c r="N10" i="2"/>
  <c r="O12" i="2"/>
  <c r="N13" i="2"/>
  <c r="O10" i="2" l="1"/>
  <c r="P10" i="2" s="1"/>
  <c r="Q10" i="2" s="1"/>
  <c r="R10" i="2" s="1"/>
  <c r="S10" i="2" s="1"/>
  <c r="T10" i="2" s="1"/>
  <c r="U10" i="2" s="1"/>
  <c r="V10" i="2" s="1"/>
  <c r="W10" i="2" s="1"/>
  <c r="P12" i="2"/>
  <c r="O13" i="2"/>
  <c r="O9" i="2"/>
  <c r="P9" i="2" s="1"/>
  <c r="Q9" i="2" s="1"/>
  <c r="R9" i="2" s="1"/>
  <c r="S9" i="2" s="1"/>
  <c r="T9" i="2" s="1"/>
  <c r="U9" i="2" s="1"/>
  <c r="V9" i="2" s="1"/>
  <c r="W9" i="2" s="1"/>
  <c r="X9" i="2" s="1"/>
  <c r="Y9" i="2" s="1"/>
  <c r="Z9" i="2" s="1"/>
  <c r="AA9" i="2" s="1"/>
  <c r="AB9" i="2" s="1"/>
  <c r="E13" i="2" l="1"/>
  <c r="F9" i="2"/>
  <c r="P13" i="2"/>
  <c r="Q12" i="2"/>
  <c r="X10" i="2"/>
  <c r="R12" i="2" l="1"/>
  <c r="Q13" i="2"/>
  <c r="G9" i="2"/>
  <c r="G10" i="2" s="1"/>
  <c r="G11" i="2" s="1"/>
  <c r="F13" i="2"/>
  <c r="Y10" i="2"/>
  <c r="H9" i="2" l="1"/>
  <c r="I9" i="2" s="1"/>
  <c r="J9" i="2" s="1"/>
  <c r="K9" i="2" s="1"/>
  <c r="L9" i="2" s="1"/>
  <c r="M9" i="2" s="1"/>
  <c r="S12" i="2"/>
  <c r="R13" i="2"/>
  <c r="Z10" i="2"/>
  <c r="T12" i="2" l="1"/>
  <c r="S13" i="2"/>
  <c r="H10" i="2"/>
  <c r="I10" i="2" s="1"/>
  <c r="J10" i="2" s="1"/>
  <c r="K10" i="2" s="1"/>
  <c r="L10" i="2" s="1"/>
  <c r="M10" i="2" s="1"/>
  <c r="AA10" i="2"/>
  <c r="H11" i="2" l="1"/>
  <c r="G13" i="2"/>
  <c r="U12" i="2"/>
  <c r="T13" i="2"/>
  <c r="AB10" i="2"/>
  <c r="V12" i="2" l="1"/>
  <c r="U13" i="2"/>
  <c r="H13" i="2"/>
  <c r="I11" i="2"/>
  <c r="I12" i="2" s="1"/>
  <c r="J11" i="2" l="1"/>
  <c r="K11" i="2" s="1"/>
  <c r="L11" i="2" s="1"/>
  <c r="M11" i="2" s="1"/>
  <c r="W12" i="2"/>
  <c r="V13" i="2"/>
  <c r="X12" i="2" l="1"/>
  <c r="W13" i="2"/>
  <c r="J12" i="2"/>
  <c r="I13" i="2"/>
  <c r="K12" i="2" l="1"/>
  <c r="J13" i="2"/>
  <c r="Y12" i="2"/>
  <c r="X13" i="2"/>
  <c r="Z12" i="2" l="1"/>
  <c r="Y13" i="2"/>
  <c r="L12" i="2"/>
  <c r="K13" i="2"/>
  <c r="M12" i="2" l="1"/>
  <c r="M13" i="2" s="1"/>
  <c r="L13" i="2"/>
  <c r="AA12" i="2"/>
  <c r="Z13" i="2"/>
  <c r="AB12" i="2" l="1"/>
  <c r="AB13" i="2" s="1"/>
  <c r="AA13" i="2"/>
</calcChain>
</file>

<file path=xl/sharedStrings.xml><?xml version="1.0" encoding="utf-8"?>
<sst xmlns="http://schemas.openxmlformats.org/spreadsheetml/2006/main" count="417" uniqueCount="303">
  <si>
    <r>
      <t xml:space="preserve">State of Oregon Department of Environmental Quality
</t>
    </r>
    <r>
      <rPr>
        <b/>
        <sz val="12"/>
        <color theme="1"/>
        <rFont val="Arial"/>
        <family val="2"/>
      </rPr>
      <t xml:space="preserve">Program Data
</t>
    </r>
  </si>
  <si>
    <t>This document contains background data and calculations for the Climate Protection Program. This is provided for informational purposes based on information available to DEQ.
Emissions data in this document represents the most accurate data available at the time of the Climate Protection Program 2024 Rulemaking and has not been updated to reflect any subsequent changes. This data was used in the development of the Climate Protection Program emissions caps and is presented here for informational purposes.
This workbook is locked for editing.
Visit the Climate Protection Program webpage for more information:</t>
  </si>
  <si>
    <t>Climate Protection Program annual emissions cap as per Oregon Administrative Rule 340-273-9000 (Table 2) (MT CO2e)</t>
  </si>
  <si>
    <t xml:space="preserve">50% Emissions Reduction </t>
  </si>
  <si>
    <t>90% Emissions Reduction</t>
  </si>
  <si>
    <t>Year</t>
  </si>
  <si>
    <t>CPP Base Emissions Cap (2017 - 2019 Average Emissions)</t>
  </si>
  <si>
    <t>CPP EITE Cap Adjustment (2025)</t>
  </si>
  <si>
    <t>CPP EITE Cap Adjustment (2028)</t>
  </si>
  <si>
    <t>50,000 MT Threshold Cap Adjustment (2028)</t>
  </si>
  <si>
    <t>25,000 MT Threshold Cap Adjustment (2030)</t>
  </si>
  <si>
    <t>CPP CAP</t>
  </si>
  <si>
    <t xml:space="preserve"> CPP Base Annual Caps (2017 - 2019 Average Emissions)</t>
  </si>
  <si>
    <t>2035 Target</t>
  </si>
  <si>
    <t>2050 Target</t>
  </si>
  <si>
    <t>Threshold 1 (1st Compliance Period): 200,000 MT CO2e</t>
  </si>
  <si>
    <t>Threshold 2 (2nd Compliance Period): 100,000 MT CO2e</t>
  </si>
  <si>
    <t>Threshold 3 (3rd Compliance Period): 50,000 MT CO2e</t>
  </si>
  <si>
    <t>Threshold 4 (4th Compliance Period and thereafter): 25,000 MT CO2e</t>
  </si>
  <si>
    <t xml:space="preserve"> CPP Cap Adjustments (2025 Cap Expansion)</t>
  </si>
  <si>
    <t>Additional EITE/DNG Emissions Under Cap</t>
  </si>
  <si>
    <t>Local Distribution Company EITE Emissions</t>
  </si>
  <si>
    <t xml:space="preserve"> CPP Adjusted Caps</t>
  </si>
  <si>
    <t>Note</t>
  </si>
  <si>
    <t>Non-natural gas fuel supplier covered and biofuel emissions as per CPP: OAR 340-273-0110(3) (MT CO2e)</t>
  </si>
  <si>
    <t>Fuel Supplier</t>
  </si>
  <si>
    <t>Covered Emissions</t>
  </si>
  <si>
    <t>Biofuel Emissions</t>
  </si>
  <si>
    <t>A &amp; B Enterprises, Inc.</t>
  </si>
  <si>
    <t>A.H. Schade</t>
  </si>
  <si>
    <t>ACT Fuels Inc.</t>
  </si>
  <si>
    <t>Alsaker Corporation</t>
  </si>
  <si>
    <t>Amerigas Propane</t>
  </si>
  <si>
    <t>AOT Energy Americas LLC</t>
  </si>
  <si>
    <t>Apex Oil Company, Inc</t>
  </si>
  <si>
    <t>ARS FRESNO</t>
  </si>
  <si>
    <t>ASSOCIATED PETROLEUM PRODUCTS INC</t>
  </si>
  <si>
    <t>Avfuel Corporation</t>
  </si>
  <si>
    <t>Baird Oil Company</t>
  </si>
  <si>
    <t>BB ENERGY USA LLC</t>
  </si>
  <si>
    <t>Biosphere Fuels, LLC</t>
  </si>
  <si>
    <t>BP Products North America, Inc.</t>
  </si>
  <si>
    <t>BP West Coast Products LLC</t>
  </si>
  <si>
    <t>Bretthauer Oil Co.</t>
  </si>
  <si>
    <t>Byrnes Oil Co</t>
  </si>
  <si>
    <t>Campo &amp; Poole Distributing, LLC</t>
  </si>
  <si>
    <t>Canary Renewables Corp.</t>
  </si>
  <si>
    <t>Carson Oil Co., Inc., dba Carson</t>
  </si>
  <si>
    <t>Chevron Products Company</t>
  </si>
  <si>
    <t>CHS</t>
  </si>
  <si>
    <t>CityServiceValcon, LLC</t>
  </si>
  <si>
    <t>Coleman Oil Company</t>
  </si>
  <si>
    <t>Colvin Oil I, LLC</t>
  </si>
  <si>
    <t>CONNELL OIL, INC. DISTRIBUTING</t>
  </si>
  <si>
    <t>Conrad &amp; Bischoff</t>
  </si>
  <si>
    <t>Costco Wholesale Corporation</t>
  </si>
  <si>
    <t>Crimson Renewable Energy LP</t>
  </si>
  <si>
    <t>DAS Fleet and Parking Services</t>
  </si>
  <si>
    <t>DCC Propane LCC DBA Pacer Propane</t>
  </si>
  <si>
    <t>DEVIN OIL CO INC</t>
  </si>
  <si>
    <t>Don Small &amp; Sons Oil Dist Co.</t>
  </si>
  <si>
    <t>Eastern Aviation Fuels, Inc</t>
  </si>
  <si>
    <t>Ebar Oil Company</t>
  </si>
  <si>
    <t>Eco-Energy LLC</t>
  </si>
  <si>
    <t>ED STAUB &amp; SONS PETROLEUM, INC.</t>
  </si>
  <si>
    <t>Elbow River Marketing USA Ltd.</t>
  </si>
  <si>
    <t>EPIC Aviation</t>
  </si>
  <si>
    <t>Equilon Enterprises LLC</t>
  </si>
  <si>
    <t>Ethanol Products, LLC</t>
  </si>
  <si>
    <t>Farmers Supply Cooperative</t>
  </si>
  <si>
    <t>Franklin United, Inc.</t>
  </si>
  <si>
    <t>Fred Meyer Stores Inc. dba FM Fuel Stop</t>
  </si>
  <si>
    <t>Freepoint Commodities LLC</t>
  </si>
  <si>
    <t>Garberville Gas Corporation</t>
  </si>
  <si>
    <t>Gasco Fuel, LLC</t>
  </si>
  <si>
    <t>GreenAmerica Biofuels LLC</t>
  </si>
  <si>
    <t>Hattenhauer Distributing Co.</t>
  </si>
  <si>
    <t>Heller &amp; Sons Distributing Inc.</t>
  </si>
  <si>
    <t>Henderson Fuel Co.</t>
  </si>
  <si>
    <t>HF Sinclair Refining and Marketing LLC</t>
  </si>
  <si>
    <t>Hood River Supply Association</t>
  </si>
  <si>
    <t>HTP Energy</t>
  </si>
  <si>
    <t>Idemitsu Apollo Corporation</t>
  </si>
  <si>
    <t>Imperial Western Products</t>
  </si>
  <si>
    <t>Jacksons Food Stores Inc.</t>
  </si>
  <si>
    <t>Jubitz Corporation</t>
  </si>
  <si>
    <t>Kiva Energy Inc.</t>
  </si>
  <si>
    <t>LEATHERS ENTERPRISES, INC.</t>
  </si>
  <si>
    <t>Mansfield Oil Company</t>
  </si>
  <si>
    <t>MARATHON PETROLEUM COMPANY LP</t>
  </si>
  <si>
    <t>Marc Nelson Oil Products</t>
  </si>
  <si>
    <t>Maverik Inc</t>
  </si>
  <si>
    <t>McCall Oil and Chemical</t>
  </si>
  <si>
    <t>Mercuria Energy America, LLC</t>
  </si>
  <si>
    <t>Mid Columbia Producers, Inc.</t>
  </si>
  <si>
    <t>Mieco LLC</t>
  </si>
  <si>
    <t>Morrow County Grain Growers</t>
  </si>
  <si>
    <t>Musket Corporation</t>
  </si>
  <si>
    <t>Neste US</t>
  </si>
  <si>
    <t>NGL Crude Logistics, LLC</t>
  </si>
  <si>
    <t>Northwest Solvents &amp; Supply, Inc.          Inc.</t>
  </si>
  <si>
    <t>Owyhee Motor Sales</t>
  </si>
  <si>
    <t>P C Energy, LLC</t>
  </si>
  <si>
    <t>PacWest Energy, LLC</t>
  </si>
  <si>
    <t>Parkland (U.S.) Supply Corp.</t>
  </si>
  <si>
    <t>Parkland USA Corporation</t>
  </si>
  <si>
    <t>PBF Energy Western Region, LLC</t>
  </si>
  <si>
    <t>Pembina Midstream (USA) Inc.</t>
  </si>
  <si>
    <t>PetroCard</t>
  </si>
  <si>
    <t>Petrogas, Inc</t>
  </si>
  <si>
    <t>Phillips 66 Company</t>
  </si>
  <si>
    <t>Pilot Travel Centers LLC</t>
  </si>
  <si>
    <t>Pinnacle Propane Express, LLC</t>
  </si>
  <si>
    <t>Plains Marketing, L.P.</t>
  </si>
  <si>
    <t>PLAINS MIDSTREAM CANADA</t>
  </si>
  <si>
    <t>Pounder Oil Service, Inc</t>
  </si>
  <si>
    <t>Powell Christensen Inc</t>
  </si>
  <si>
    <t>Pratum Co-op</t>
  </si>
  <si>
    <t>Quality Petroleum Prod. Inc.</t>
  </si>
  <si>
    <t>Rainier Petroleum Corporation</t>
  </si>
  <si>
    <t>REG Marketing &amp; Logistics Group, LLC</t>
  </si>
  <si>
    <t>RPMG Inc.</t>
  </si>
  <si>
    <t>Sage Petroleum Products LLC</t>
  </si>
  <si>
    <t>SBR Marketing LLC</t>
  </si>
  <si>
    <t>SeaPort Sound Terminal, LLC</t>
  </si>
  <si>
    <t>SeQuential Biodiesel, LLC</t>
  </si>
  <si>
    <t>SHASTA SISKIYOU TRANSPORT</t>
  </si>
  <si>
    <t>Sheldon Oil Company, Inc.</t>
  </si>
  <si>
    <t>Shell Trading (US) Company</t>
  </si>
  <si>
    <t>Southern Counties Oil Co., A California Limited Partnership</t>
  </si>
  <si>
    <t>Space Age Fuel. Inc.</t>
  </si>
  <si>
    <t>St. Bernard Renewables LLC</t>
  </si>
  <si>
    <t>STINKER STORES INC</t>
  </si>
  <si>
    <t>Suburban Propane</t>
  </si>
  <si>
    <t>Sunwest Energy Corp.</t>
  </si>
  <si>
    <t>TACenergy LLC</t>
  </si>
  <si>
    <t>Targray Industries</t>
  </si>
  <si>
    <t>Targray Markets Inc</t>
  </si>
  <si>
    <t>Tarr, LLC</t>
  </si>
  <si>
    <t>Tartan Oil LLC</t>
  </si>
  <si>
    <t>TAUBER OIL COMPANY</t>
  </si>
  <si>
    <t>Trafigura AG</t>
  </si>
  <si>
    <t>Truax Corporation</t>
  </si>
  <si>
    <t>Truman Arnold Companies</t>
  </si>
  <si>
    <t>TYREE OIL, INC</t>
  </si>
  <si>
    <t>U.S. Venture, Inc.</t>
  </si>
  <si>
    <t>Universal Propane of Grants Pass, Inc.</t>
  </si>
  <si>
    <t>UPS Fuel Services, INC.</t>
  </si>
  <si>
    <t>Valero Marketing and Supply Company</t>
  </si>
  <si>
    <t>VALLEY WIDE ASSOCIATION, INC</t>
  </si>
  <si>
    <t>Vitol Inc.</t>
  </si>
  <si>
    <t>WELT &amp; WELT, INC.</t>
  </si>
  <si>
    <t>Western Refining Retail LLC</t>
  </si>
  <si>
    <t>Wilco Farmers</t>
  </si>
  <si>
    <t>Wilson Oil Inc</t>
  </si>
  <si>
    <t>World Fuel Services, Inc.</t>
  </si>
  <si>
    <t>WSCO PETROLEUM CORP</t>
  </si>
  <si>
    <t>Total</t>
  </si>
  <si>
    <t>Natural gas fuel supplier covered and biofuel emissions as per CPP: OAR 340-273-0110(4) (MT CO2e)</t>
  </si>
  <si>
    <t>Company</t>
  </si>
  <si>
    <t>NW Natural</t>
  </si>
  <si>
    <t>Cascade</t>
  </si>
  <si>
    <t>Avista</t>
  </si>
  <si>
    <t>Natural Gas Emissions</t>
  </si>
  <si>
    <t>Total CPP Covered Emissions</t>
  </si>
  <si>
    <t>Source ID #</t>
  </si>
  <si>
    <t>Source Name</t>
  </si>
  <si>
    <t>County</t>
  </si>
  <si>
    <t>Sector</t>
  </si>
  <si>
    <t>Natural Gas Supplier</t>
  </si>
  <si>
    <t>2017 - 2019 Average (NG)</t>
  </si>
  <si>
    <t>2017 - 2019 Average (Total)</t>
  </si>
  <si>
    <t>2022 - 2023 Average</t>
  </si>
  <si>
    <t>01-0029</t>
  </si>
  <si>
    <t xml:space="preserve">Ash Grove Cement Company </t>
  </si>
  <si>
    <t>Baker</t>
  </si>
  <si>
    <t>Cement Manufacturing</t>
  </si>
  <si>
    <t>Interstate Pipeline</t>
  </si>
  <si>
    <t>02-0005</t>
  </si>
  <si>
    <t>HP Computing and Printing, Inc.</t>
  </si>
  <si>
    <t>Benton</t>
  </si>
  <si>
    <t>Semiconductor and Related Device Manufacturing</t>
  </si>
  <si>
    <t>02-2173</t>
  </si>
  <si>
    <t>Hollingsworth &amp; Vose Fiber Company</t>
  </si>
  <si>
    <t>Mineral Wool Manufacturing</t>
  </si>
  <si>
    <t>03-1791</t>
  </si>
  <si>
    <t>Sanders Wood Products, Inc.</t>
  </si>
  <si>
    <t>Clackamas</t>
  </si>
  <si>
    <t>Sawmills</t>
  </si>
  <si>
    <t>03-2145</t>
  </si>
  <si>
    <t>Willamette Falls Paper Company, Inc.</t>
  </si>
  <si>
    <t>Pulp, Paper, and Paperboard Mills</t>
  </si>
  <si>
    <t>03-2533</t>
  </si>
  <si>
    <t>Interfor U.S. Inc.</t>
  </si>
  <si>
    <t>04-0004</t>
  </si>
  <si>
    <t>Georgia-Pacific Wauna LLC</t>
  </si>
  <si>
    <t>Clatskanie</t>
  </si>
  <si>
    <t>Paper Mills</t>
  </si>
  <si>
    <t>05-0005</t>
  </si>
  <si>
    <t>United States Gypsum Company</t>
  </si>
  <si>
    <t>Columbia</t>
  </si>
  <si>
    <t>Gypsum Product Manufacturing</t>
  </si>
  <si>
    <t>05-1849</t>
  </si>
  <si>
    <t>Cascade Tissue Group-Oregon</t>
  </si>
  <si>
    <t>05-2042</t>
  </si>
  <si>
    <t>Dyno Nobel Incorporated</t>
  </si>
  <si>
    <t>Nitrogenous Fertilizer Manufacturing</t>
  </si>
  <si>
    <t>10-0013</t>
  </si>
  <si>
    <t>Roseburg Forest Products Co.</t>
  </si>
  <si>
    <t>Douglas</t>
  </si>
  <si>
    <t>Softwood Veneer and Plywood Manufacturing</t>
  </si>
  <si>
    <t>10-0025</t>
  </si>
  <si>
    <t>Veneer, Plywood, and Engineered Wood Product Manufacturing</t>
  </si>
  <si>
    <t>15-0012</t>
  </si>
  <si>
    <t>Murphy Company dba Murphy Veneer</t>
  </si>
  <si>
    <t>Jackson</t>
  </si>
  <si>
    <t>15-0025</t>
  </si>
  <si>
    <t>Timber Products Co. Limited Partnership</t>
  </si>
  <si>
    <t>20-8850</t>
  </si>
  <si>
    <t>International Paper - Springfield</t>
  </si>
  <si>
    <t>Lane</t>
  </si>
  <si>
    <t>Paperboard Mills</t>
  </si>
  <si>
    <t>21-0005</t>
  </si>
  <si>
    <t>Georgia-Pacific Toledo LLC</t>
  </si>
  <si>
    <t>Lincoln</t>
  </si>
  <si>
    <t>22-0143</t>
  </si>
  <si>
    <t>Arauco North America, Inc.</t>
  </si>
  <si>
    <t>Linn</t>
  </si>
  <si>
    <t>Reconstituted Wood Product Manufacturing</t>
  </si>
  <si>
    <t>22-0547</t>
  </si>
  <si>
    <t>TDY Industries, LLC</t>
  </si>
  <si>
    <t>Nonferrous Metal (except Aluminum) Smelting and Refining</t>
  </si>
  <si>
    <t>22-3501</t>
  </si>
  <si>
    <t>Cascade Pacific Pulp, LLC</t>
  </si>
  <si>
    <t>Pulp Mills</t>
  </si>
  <si>
    <t>22-6024</t>
  </si>
  <si>
    <t>Entek International, LLC</t>
  </si>
  <si>
    <t>Unlaminated Plastics Film and Sheet (except Packaging) Manufacturing</t>
  </si>
  <si>
    <t>22-6034</t>
  </si>
  <si>
    <t>Georgia-Pacific Consumer Operations LLC</t>
  </si>
  <si>
    <t>23-0003</t>
  </si>
  <si>
    <t>J.R. Simplot Company</t>
  </si>
  <si>
    <t>Malheur</t>
  </si>
  <si>
    <t>Frozen Fruit, Juice, and Vegetable Manufacturing</t>
  </si>
  <si>
    <t>23-0032</t>
  </si>
  <si>
    <t>EP Minerals, LLC</t>
  </si>
  <si>
    <t>Other Crushed and Broken Stone Mining and Quarrying</t>
  </si>
  <si>
    <t>25-0002</t>
  </si>
  <si>
    <t>Oregon Potato Company</t>
  </si>
  <si>
    <t>Morrow</t>
  </si>
  <si>
    <t>Fruit and Vegetable Preserving and Specialty Food Manufacturing</t>
  </si>
  <si>
    <t>25-0006</t>
  </si>
  <si>
    <t>Alto Ingredients, Inc.</t>
  </si>
  <si>
    <t>Basic Chemical Manufacturing</t>
  </si>
  <si>
    <t>25-0027</t>
  </si>
  <si>
    <t>Lamb Weston, Inc.</t>
  </si>
  <si>
    <t>25-0032</t>
  </si>
  <si>
    <t>25-0047</t>
  </si>
  <si>
    <t>WOF PNW Threemile Project LLC</t>
  </si>
  <si>
    <t>Other Electric Power Generation</t>
  </si>
  <si>
    <t>26-0027</t>
  </si>
  <si>
    <t>SemiConductor Components Industries, LLC</t>
  </si>
  <si>
    <t>Multnomah</t>
  </si>
  <si>
    <t>Bare Printed Circuit Board Manufacturing</t>
  </si>
  <si>
    <t>26-1865</t>
  </si>
  <si>
    <t>EVRAZ Inc. NA</t>
  </si>
  <si>
    <t>Rolled Steel Shape Manufacturing</t>
  </si>
  <si>
    <t>26-1867</t>
  </si>
  <si>
    <t>PCC Structurals, Inc.</t>
  </si>
  <si>
    <t>Steel Investment Foundries</t>
  </si>
  <si>
    <t>26-1876</t>
  </si>
  <si>
    <t>Owens-Brockway Glass Container Inc.</t>
  </si>
  <si>
    <t>Glass Container Manufacturing</t>
  </si>
  <si>
    <t>26-3240</t>
  </si>
  <si>
    <t>Microchip Technology Incorporated</t>
  </si>
  <si>
    <t>26-9537</t>
  </si>
  <si>
    <t>Owens Corning Foam Insulation, LLC</t>
  </si>
  <si>
    <t>Plastics Product Manufacturing</t>
  </si>
  <si>
    <t>30-0075</t>
  </si>
  <si>
    <t>Umatilla</t>
  </si>
  <si>
    <t>Frozen Specialty Food Manufacturing</t>
  </si>
  <si>
    <t>34-0055</t>
  </si>
  <si>
    <t>Qorvo US, Inc.</t>
  </si>
  <si>
    <t>Washington</t>
  </si>
  <si>
    <t>34-2681</t>
  </si>
  <si>
    <t>Intel Corporation</t>
  </si>
  <si>
    <t>34-2804</t>
  </si>
  <si>
    <t>Analog Devices, Inc.</t>
  </si>
  <si>
    <t>34-2813</t>
  </si>
  <si>
    <t>Jireh Semiconductor Incorporated</t>
  </si>
  <si>
    <t>36-5034</t>
  </si>
  <si>
    <t>Cascade Steel Rolling Mills, Inc.</t>
  </si>
  <si>
    <t>Yamhill</t>
  </si>
  <si>
    <t>Iron and Steel Mills and Ferroalloy Manufacturing</t>
  </si>
  <si>
    <t>TOTAL</t>
  </si>
  <si>
    <t>2017 - 2019 Average</t>
  </si>
  <si>
    <t>Total by Natural Gas Supplier</t>
  </si>
  <si>
    <t>NG</t>
  </si>
  <si>
    <t>Total from LDCs</t>
  </si>
  <si>
    <t>Last updated May 22, 2026.</t>
  </si>
  <si>
    <t>The CPP base emissions cap was set using 2017 - 2019 average emissions from covered natural gas suppliers and non-natural gas fuel suppliers. This data is not directly pulled from the emissions data tabs of this workbook because emissions data has been updated since the establishment of the cap baseline. Emissions data is regularly updated as part of the normal auditting, verification, and correction process.</t>
  </si>
  <si>
    <t>https://www.oregon.gov/deq/rulemaking/adopted/Pages/CPP2024.aspx</t>
  </si>
  <si>
    <t>Energy Intensive and Trade Exposed source and Direct Natural Gas source covered emissions at the time of CPP 2024 rulemaking, as per CPP: OAR 340-273-0110(5) &amp; OAR 340-273-0110(6) (MT CO2e)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</si>
</sst>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5" x14ac:knownFonts="1">
    <font>
      <sz val="11"/>
      <color theme="1"/>
      <name val="Aptos Narrow"/>
      <family val="2"/>
      <scheme val="minor"/>
    </font>
    <font>
      <sz val="11"/>
      <color theme="1"/>
      <name val="Aptos Narrow"/>
      <family val="2"/>
      <scheme val="minor"/>
    </font>
    <font>
      <b/>
      <sz val="14"/>
      <color theme="1"/>
      <name val="Arial"/>
      <family val="2"/>
    </font>
    <font>
      <sz val="11"/>
      <name val="Calibri"/>
      <family val="2"/>
    </font>
    <font>
      <b/>
      <sz val="14"/>
      <name val="Arial"/>
      <family val="2"/>
    </font>
    <font>
      <sz val="11"/>
      <name val="Arial"/>
      <family val="2"/>
    </font>
    <font>
      <sz val="11"/>
      <color theme="1"/>
      <name val="Arial"/>
      <family val="2"/>
    </font>
    <font>
      <sz val="11"/>
      <color rgb="FF000000"/>
      <name val="Arial"/>
      <family val="2"/>
    </font>
    <font>
      <sz val="11"/>
      <color rgb="FF000000"/>
      <name val="Calibri"/>
      <family val="2"/>
    </font>
    <font>
      <sz val="11"/>
      <color rgb="FFFF0000"/>
      <name val="Arial"/>
      <family val="2"/>
    </font>
    <font>
      <b/>
      <sz val="11"/>
      <name val="Arial"/>
      <family val="2"/>
    </font>
    <font>
      <b/>
      <sz val="11"/>
      <color theme="1"/>
      <name val="Arial"/>
      <family val="2"/>
    </font>
    <font>
      <b/>
      <u/>
      <sz val="11"/>
      <color theme="1"/>
      <name val="Aptos Narrow"/>
      <family val="2"/>
      <scheme val="minor"/>
    </font>
    <font>
      <b/>
      <sz val="11"/>
      <color theme="0"/>
      <name val="Arial"/>
      <family val="2"/>
    </font>
    <font>
      <b/>
      <sz val="9"/>
      <color theme="1"/>
      <name val="Arial"/>
      <family val="2"/>
    </font>
    <font>
      <sz val="9"/>
      <color theme="1"/>
      <name val="Arial"/>
      <family val="2"/>
    </font>
    <font>
      <u/>
      <sz val="11"/>
      <color theme="10"/>
      <name val="Aptos Narrow"/>
      <family val="2"/>
      <scheme val="minor"/>
    </font>
    <font>
      <b/>
      <sz val="16"/>
      <color theme="1"/>
      <name val="Arial"/>
      <family val="2"/>
    </font>
    <font>
      <b/>
      <sz val="12"/>
      <color theme="1"/>
      <name val="Arial"/>
      <family val="2"/>
    </font>
    <font>
      <b/>
      <u/>
      <sz val="11"/>
      <color theme="1"/>
      <name val="Arial"/>
      <family val="2"/>
    </font>
    <font>
      <b/>
      <u val="singleAccounting"/>
      <sz val="11"/>
      <color theme="1"/>
      <name val="Arial"/>
      <family val="2"/>
    </font>
    <font>
      <i/>
      <sz val="11"/>
      <color theme="1"/>
      <name val="Aptos Narrow"/>
      <family val="2"/>
      <scheme val="minor"/>
    </font>
    <font>
      <sz val="11"/>
      <color rgb="FF7030A0"/>
      <name val="Arial"/>
      <family val="2"/>
    </font>
    <font>
      <b/>
      <sz val="11"/>
      <color theme="1"/>
      <name val="Aptos Narrow"/>
      <family val="2"/>
      <scheme val="minor"/>
    </font>
    <font>
      <sz val="11"/>
      <color rgb="FFED000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0070C0"/>
        <bgColor indexed="64"/>
      </patternFill>
    </fill>
    <fill>
      <patternFill patternType="solid">
        <fgColor theme="0"/>
        <bgColor indexed="64"/>
      </patternFill>
    </fill>
  </fills>
  <borders count="33">
    <border>
      <left/>
      <right/>
      <top/>
      <bottom/>
      <diagonal/>
    </border>
    <border>
      <left/>
      <right/>
      <top/>
      <bottom style="medium">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indexed="64"/>
      </left>
      <right style="thin">
        <color theme="0" tint="-0.14996795556505021"/>
      </right>
      <top style="thin">
        <color theme="0" tint="-0.14996795556505021"/>
      </top>
      <bottom/>
      <diagonal/>
    </border>
    <border>
      <left/>
      <right style="thin">
        <color indexed="64"/>
      </right>
      <top/>
      <bottom style="medium">
        <color indexed="64"/>
      </bottom>
      <diagonal/>
    </border>
  </borders>
  <cellStyleXfs count="5">
    <xf numFmtId="0" fontId="0" fillId="0" borderId="0"/>
    <xf numFmtId="43" fontId="1" fillId="0" borderId="0" applyFont="0" applyFill="0" applyBorder="0" applyAlignment="0" applyProtection="0"/>
    <xf numFmtId="0" fontId="1" fillId="0" borderId="0"/>
    <xf numFmtId="0" fontId="16" fillId="0" borderId="0" applyNumberFormat="0" applyFill="0" applyBorder="0" applyAlignment="0" applyProtection="0"/>
    <xf numFmtId="0" fontId="1" fillId="0" borderId="0"/>
  </cellStyleXfs>
  <cellXfs count="149">
    <xf numFmtId="0" fontId="0" fillId="0" borderId="0" xfId="0"/>
    <xf numFmtId="0" fontId="2" fillId="0" borderId="0" xfId="0" applyFont="1"/>
    <xf numFmtId="0" fontId="3" fillId="0" borderId="0" xfId="0" applyFont="1"/>
    <xf numFmtId="0" fontId="4" fillId="0" borderId="0" xfId="0" applyFont="1"/>
    <xf numFmtId="0" fontId="4" fillId="0" borderId="1" xfId="0" applyFont="1" applyBorder="1"/>
    <xf numFmtId="0" fontId="5" fillId="0" borderId="0" xfId="0" applyFont="1"/>
    <xf numFmtId="164" fontId="5" fillId="2" borderId="0" xfId="1" applyNumberFormat="1" applyFont="1" applyFill="1"/>
    <xf numFmtId="164" fontId="5" fillId="0" borderId="0" xfId="1" applyNumberFormat="1" applyFont="1"/>
    <xf numFmtId="164" fontId="5" fillId="2" borderId="1" xfId="1" applyNumberFormat="1" applyFont="1" applyFill="1" applyBorder="1"/>
    <xf numFmtId="164" fontId="5" fillId="0" borderId="1" xfId="1" applyNumberFormat="1" applyFont="1" applyBorder="1"/>
    <xf numFmtId="164" fontId="4" fillId="0" borderId="0" xfId="1" applyNumberFormat="1" applyFont="1"/>
    <xf numFmtId="0" fontId="6" fillId="0" borderId="0" xfId="0" applyFont="1"/>
    <xf numFmtId="164" fontId="6" fillId="2" borderId="0" xfId="2" applyNumberFormat="1" applyFont="1" applyFill="1"/>
    <xf numFmtId="164" fontId="7" fillId="0" borderId="0" xfId="1" applyNumberFormat="1" applyFont="1"/>
    <xf numFmtId="164" fontId="6" fillId="2" borderId="0" xfId="1" applyNumberFormat="1" applyFont="1" applyFill="1"/>
    <xf numFmtId="164" fontId="6" fillId="0" borderId="0" xfId="1" applyNumberFormat="1" applyFont="1"/>
    <xf numFmtId="164" fontId="6" fillId="2" borderId="1" xfId="2" applyNumberFormat="1" applyFont="1" applyFill="1" applyBorder="1"/>
    <xf numFmtId="164" fontId="6" fillId="0" borderId="1" xfId="1" applyNumberFormat="1" applyFont="1" applyBorder="1"/>
    <xf numFmtId="164" fontId="7" fillId="2" borderId="1" xfId="1" applyNumberFormat="1" applyFont="1" applyFill="1" applyBorder="1"/>
    <xf numFmtId="164" fontId="6" fillId="0" borderId="1" xfId="1" applyNumberFormat="1" applyFont="1" applyFill="1" applyBorder="1"/>
    <xf numFmtId="164" fontId="2" fillId="0" borderId="0" xfId="0" applyNumberFormat="1" applyFont="1"/>
    <xf numFmtId="0" fontId="8" fillId="0" borderId="0" xfId="0" applyFont="1"/>
    <xf numFmtId="3" fontId="8" fillId="0" borderId="0" xfId="0" applyNumberFormat="1" applyFont="1"/>
    <xf numFmtId="164" fontId="0" fillId="0" borderId="0" xfId="1" applyNumberFormat="1" applyFont="1" applyBorder="1"/>
    <xf numFmtId="43" fontId="0" fillId="0" borderId="0" xfId="0" applyNumberFormat="1"/>
    <xf numFmtId="164" fontId="0" fillId="0" borderId="0" xfId="0" applyNumberFormat="1"/>
    <xf numFmtId="0" fontId="4" fillId="0" borderId="2" xfId="0" applyFont="1" applyBorder="1"/>
    <xf numFmtId="0" fontId="2" fillId="0" borderId="2" xfId="0" applyFont="1" applyBorder="1"/>
    <xf numFmtId="0" fontId="5" fillId="0" borderId="0" xfId="0" applyFont="1" applyAlignment="1">
      <alignment horizontal="center"/>
    </xf>
    <xf numFmtId="0" fontId="4" fillId="0" borderId="2" xfId="0" applyFont="1" applyBorder="1" applyAlignment="1">
      <alignment horizontal="center"/>
    </xf>
    <xf numFmtId="0" fontId="12" fillId="0" borderId="0" xfId="0" applyFont="1"/>
    <xf numFmtId="0" fontId="13" fillId="3" borderId="7" xfId="0" applyFont="1" applyFill="1" applyBorder="1" applyAlignment="1">
      <alignment horizontal="center"/>
    </xf>
    <xf numFmtId="0" fontId="13" fillId="3" borderId="8" xfId="0" applyFont="1" applyFill="1" applyBorder="1" applyAlignment="1">
      <alignment horizontal="center"/>
    </xf>
    <xf numFmtId="0" fontId="13" fillId="3" borderId="9" xfId="0" applyFont="1" applyFill="1" applyBorder="1" applyAlignment="1">
      <alignment horizontal="center"/>
    </xf>
    <xf numFmtId="0" fontId="13" fillId="3" borderId="10" xfId="0" applyFont="1" applyFill="1" applyBorder="1" applyAlignment="1">
      <alignment horizontal="center"/>
    </xf>
    <xf numFmtId="164" fontId="6" fillId="0" borderId="0" xfId="0" applyNumberFormat="1" applyFont="1"/>
    <xf numFmtId="164" fontId="6" fillId="0" borderId="11" xfId="1" applyNumberFormat="1" applyFont="1" applyBorder="1"/>
    <xf numFmtId="164" fontId="6" fillId="0" borderId="12" xfId="1" applyNumberFormat="1" applyFont="1" applyBorder="1"/>
    <xf numFmtId="164" fontId="6" fillId="0" borderId="14" xfId="1" applyNumberFormat="1" applyFont="1" applyBorder="1"/>
    <xf numFmtId="164" fontId="6" fillId="0" borderId="15" xfId="1" applyNumberFormat="1" applyFont="1" applyBorder="1"/>
    <xf numFmtId="0" fontId="11" fillId="0" borderId="0" xfId="0" applyFont="1"/>
    <xf numFmtId="164" fontId="11" fillId="0" borderId="0" xfId="0" applyNumberFormat="1" applyFont="1"/>
    <xf numFmtId="0" fontId="17" fillId="0" borderId="0" xfId="0" applyFont="1" applyAlignment="1">
      <alignment wrapText="1"/>
    </xf>
    <xf numFmtId="0" fontId="0" fillId="0" borderId="0" xfId="0" applyAlignment="1">
      <alignment wrapText="1"/>
    </xf>
    <xf numFmtId="164" fontId="5" fillId="0" borderId="3" xfId="1" applyNumberFormat="1" applyFont="1" applyBorder="1" applyAlignment="1">
      <alignment horizontal="center"/>
    </xf>
    <xf numFmtId="164" fontId="5" fillId="0" borderId="0" xfId="1" applyNumberFormat="1" applyFont="1" applyBorder="1" applyAlignment="1">
      <alignment horizontal="center"/>
    </xf>
    <xf numFmtId="164" fontId="5" fillId="0" borderId="3" xfId="1" applyNumberFormat="1" applyFont="1" applyBorder="1"/>
    <xf numFmtId="164" fontId="5" fillId="0" borderId="0" xfId="1" applyNumberFormat="1" applyFont="1" applyBorder="1"/>
    <xf numFmtId="164" fontId="5" fillId="0" borderId="6" xfId="1" applyNumberFormat="1" applyFont="1" applyBorder="1"/>
    <xf numFmtId="164" fontId="5" fillId="0" borderId="0" xfId="0" applyNumberFormat="1" applyFont="1"/>
    <xf numFmtId="0" fontId="19" fillId="0" borderId="0" xfId="0" applyFont="1"/>
    <xf numFmtId="0" fontId="19" fillId="0" borderId="0" xfId="0" applyFont="1" applyAlignment="1">
      <alignment horizontal="center"/>
    </xf>
    <xf numFmtId="0" fontId="5" fillId="0" borderId="0" xfId="0" applyFont="1" applyAlignment="1">
      <alignment horizontal="left"/>
    </xf>
    <xf numFmtId="0" fontId="6" fillId="0" borderId="0" xfId="0" applyFont="1" applyAlignment="1">
      <alignment horizontal="left"/>
    </xf>
    <xf numFmtId="0" fontId="4" fillId="0" borderId="4" xfId="0" applyFont="1" applyBorder="1" applyAlignment="1">
      <alignment horizontal="center"/>
    </xf>
    <xf numFmtId="0" fontId="4" fillId="0" borderId="5" xfId="0" applyFont="1" applyBorder="1" applyAlignment="1">
      <alignment horizontal="center"/>
    </xf>
    <xf numFmtId="0" fontId="14" fillId="2" borderId="20" xfId="2" applyFont="1" applyFill="1" applyBorder="1"/>
    <xf numFmtId="0" fontId="0" fillId="2" borderId="21" xfId="0" applyFill="1" applyBorder="1" applyAlignment="1">
      <alignment horizontal="center"/>
    </xf>
    <xf numFmtId="0" fontId="0" fillId="2" borderId="22" xfId="0" applyFill="1" applyBorder="1" applyAlignment="1">
      <alignment horizontal="center"/>
    </xf>
    <xf numFmtId="0" fontId="15" fillId="0" borderId="23" xfId="2" applyFont="1" applyBorder="1" applyAlignment="1">
      <alignment horizontal="left" indent="1"/>
    </xf>
    <xf numFmtId="164" fontId="0" fillId="0" borderId="24" xfId="0" applyNumberFormat="1" applyBorder="1"/>
    <xf numFmtId="0" fontId="15" fillId="0" borderId="25" xfId="2" applyFont="1" applyBorder="1" applyAlignment="1">
      <alignment horizontal="left" indent="1"/>
    </xf>
    <xf numFmtId="164" fontId="0" fillId="0" borderId="1" xfId="1" applyNumberFormat="1" applyFont="1" applyBorder="1"/>
    <xf numFmtId="164" fontId="0" fillId="0" borderId="1" xfId="0" applyNumberFormat="1" applyBorder="1"/>
    <xf numFmtId="164" fontId="0" fillId="0" borderId="26" xfId="0" applyNumberFormat="1" applyBorder="1"/>
    <xf numFmtId="0" fontId="10" fillId="0" borderId="27" xfId="0" applyFont="1" applyBorder="1" applyAlignment="1">
      <alignment horizontal="center"/>
    </xf>
    <xf numFmtId="0" fontId="10" fillId="0" borderId="28" xfId="0" applyFont="1" applyBorder="1" applyAlignment="1">
      <alignment horizontal="center"/>
    </xf>
    <xf numFmtId="0" fontId="10" fillId="0" borderId="29" xfId="0" applyFont="1" applyBorder="1" applyAlignment="1">
      <alignment horizontal="center"/>
    </xf>
    <xf numFmtId="164" fontId="13" fillId="3" borderId="17" xfId="1" applyNumberFormat="1" applyFont="1" applyFill="1" applyBorder="1"/>
    <xf numFmtId="164" fontId="13" fillId="3" borderId="18" xfId="1" applyNumberFormat="1" applyFont="1" applyFill="1" applyBorder="1"/>
    <xf numFmtId="164" fontId="13" fillId="3" borderId="19" xfId="1" applyNumberFormat="1" applyFont="1" applyFill="1" applyBorder="1"/>
    <xf numFmtId="0" fontId="6" fillId="0" borderId="0" xfId="0" applyFont="1" applyAlignment="1">
      <alignment wrapText="1"/>
    </xf>
    <xf numFmtId="0" fontId="4" fillId="0" borderId="2" xfId="0" applyFont="1" applyBorder="1" applyAlignment="1">
      <alignment horizontal="center" wrapText="1"/>
    </xf>
    <xf numFmtId="0" fontId="4" fillId="0" borderId="0" xfId="0" applyFont="1" applyAlignment="1">
      <alignment wrapText="1"/>
    </xf>
    <xf numFmtId="164" fontId="6" fillId="0" borderId="30" xfId="1" applyNumberFormat="1" applyFont="1" applyBorder="1"/>
    <xf numFmtId="164" fontId="6" fillId="0" borderId="0" xfId="1" applyNumberFormat="1" applyFont="1" applyBorder="1"/>
    <xf numFmtId="164" fontId="6" fillId="0" borderId="6" xfId="0" applyNumberFormat="1" applyFont="1" applyBorder="1"/>
    <xf numFmtId="0" fontId="2" fillId="0" borderId="32" xfId="0" applyFont="1" applyBorder="1"/>
    <xf numFmtId="0" fontId="6" fillId="0" borderId="6" xfId="0" applyFont="1" applyBorder="1"/>
    <xf numFmtId="0" fontId="6" fillId="0" borderId="32" xfId="0" applyFont="1" applyBorder="1"/>
    <xf numFmtId="0" fontId="2" fillId="0" borderId="6" xfId="0" applyFont="1" applyBorder="1"/>
    <xf numFmtId="0" fontId="6" fillId="0" borderId="0" xfId="0" applyFont="1" applyFill="1"/>
    <xf numFmtId="0" fontId="5" fillId="0" borderId="0" xfId="0" applyFont="1" applyFill="1"/>
    <xf numFmtId="0" fontId="5" fillId="0" borderId="0" xfId="0" applyFont="1" applyFill="1" applyAlignment="1">
      <alignment horizontal="center"/>
    </xf>
    <xf numFmtId="164" fontId="5" fillId="0" borderId="3" xfId="1" applyNumberFormat="1" applyFont="1" applyFill="1" applyBorder="1" applyAlignment="1">
      <alignment horizontal="center"/>
    </xf>
    <xf numFmtId="164" fontId="5" fillId="0" borderId="0" xfId="1" applyNumberFormat="1" applyFont="1" applyFill="1" applyBorder="1" applyAlignment="1">
      <alignment horizontal="center"/>
    </xf>
    <xf numFmtId="164" fontId="5" fillId="0" borderId="3" xfId="1" applyNumberFormat="1" applyFont="1" applyFill="1" applyBorder="1"/>
    <xf numFmtId="164" fontId="5" fillId="0" borderId="0" xfId="1" applyNumberFormat="1" applyFont="1" applyFill="1" applyBorder="1"/>
    <xf numFmtId="164" fontId="5" fillId="0" borderId="6" xfId="1" applyNumberFormat="1" applyFont="1" applyFill="1" applyBorder="1"/>
    <xf numFmtId="164" fontId="5" fillId="0" borderId="0" xfId="0" applyNumberFormat="1" applyFont="1" applyFill="1"/>
    <xf numFmtId="164" fontId="5" fillId="0" borderId="30" xfId="1" applyNumberFormat="1" applyFont="1" applyFill="1" applyBorder="1" applyAlignment="1">
      <alignment horizontal="left" vertical="top" wrapText="1"/>
    </xf>
    <xf numFmtId="0" fontId="5" fillId="0" borderId="2" xfId="0" applyFont="1" applyFill="1" applyBorder="1"/>
    <xf numFmtId="0" fontId="5" fillId="0" borderId="2" xfId="0" applyFont="1" applyFill="1" applyBorder="1" applyAlignment="1">
      <alignment horizontal="center"/>
    </xf>
    <xf numFmtId="164" fontId="5" fillId="0" borderId="4" xfId="1" applyNumberFormat="1" applyFont="1" applyFill="1" applyBorder="1" applyAlignment="1">
      <alignment horizontal="center"/>
    </xf>
    <xf numFmtId="164" fontId="5" fillId="0" borderId="2" xfId="1" applyNumberFormat="1" applyFont="1" applyFill="1" applyBorder="1" applyAlignment="1">
      <alignment horizontal="center"/>
    </xf>
    <xf numFmtId="164" fontId="5" fillId="0" borderId="4" xfId="1" applyNumberFormat="1" applyFont="1" applyFill="1" applyBorder="1"/>
    <xf numFmtId="164" fontId="5" fillId="0" borderId="2" xfId="1" applyNumberFormat="1" applyFont="1" applyFill="1" applyBorder="1"/>
    <xf numFmtId="164" fontId="5" fillId="0" borderId="5" xfId="1" applyNumberFormat="1" applyFont="1" applyFill="1" applyBorder="1"/>
    <xf numFmtId="164" fontId="5" fillId="0" borderId="2" xfId="0" applyNumberFormat="1" applyFont="1" applyFill="1" applyBorder="1"/>
    <xf numFmtId="164" fontId="6" fillId="0" borderId="4" xfId="1" applyNumberFormat="1" applyFont="1" applyFill="1" applyBorder="1"/>
    <xf numFmtId="164" fontId="6" fillId="0" borderId="2" xfId="1" applyNumberFormat="1" applyFont="1" applyFill="1" applyBorder="1"/>
    <xf numFmtId="164" fontId="6" fillId="0" borderId="5" xfId="0" applyNumberFormat="1" applyFont="1" applyFill="1" applyBorder="1"/>
    <xf numFmtId="0" fontId="10" fillId="0" borderId="0" xfId="0" applyFont="1" applyFill="1" applyBorder="1" applyAlignment="1">
      <alignment horizontal="center"/>
    </xf>
    <xf numFmtId="164" fontId="11" fillId="0" borderId="0" xfId="0" applyNumberFormat="1" applyFont="1" applyFill="1" applyBorder="1"/>
    <xf numFmtId="164" fontId="11" fillId="0" borderId="0" xfId="0" applyNumberFormat="1" applyFont="1" applyFill="1"/>
    <xf numFmtId="0" fontId="10" fillId="0" borderId="0" xfId="0" applyFont="1" applyFill="1" applyAlignment="1">
      <alignment horizontal="center"/>
    </xf>
    <xf numFmtId="164" fontId="11" fillId="0" borderId="0" xfId="0" applyNumberFormat="1" applyFont="1" applyFill="1" applyAlignment="1">
      <alignment vertical="center"/>
    </xf>
    <xf numFmtId="0" fontId="4" fillId="0" borderId="4" xfId="0" applyFont="1" applyBorder="1" applyAlignment="1">
      <alignment horizontal="center" wrapText="1"/>
    </xf>
    <xf numFmtId="0" fontId="4" fillId="0" borderId="5" xfId="0" applyFont="1" applyBorder="1" applyAlignment="1">
      <alignment horizontal="center" wrapText="1"/>
    </xf>
    <xf numFmtId="0" fontId="2" fillId="0" borderId="2" xfId="0" applyFont="1" applyBorder="1" applyAlignment="1">
      <alignment horizontal="center" wrapText="1"/>
    </xf>
    <xf numFmtId="0" fontId="9" fillId="0" borderId="0" xfId="0" applyFont="1"/>
    <xf numFmtId="0" fontId="22" fillId="0" borderId="0" xfId="0" applyFont="1"/>
    <xf numFmtId="164" fontId="3" fillId="0" borderId="0" xfId="0" applyNumberFormat="1" applyFont="1"/>
    <xf numFmtId="164" fontId="5" fillId="0" borderId="30" xfId="1" applyNumberFormat="1" applyFont="1" applyBorder="1"/>
    <xf numFmtId="164" fontId="5" fillId="0" borderId="6" xfId="0" applyNumberFormat="1" applyFont="1" applyBorder="1"/>
    <xf numFmtId="164" fontId="5" fillId="0" borderId="30" xfId="1" applyNumberFormat="1" applyFont="1" applyFill="1" applyBorder="1"/>
    <xf numFmtId="164" fontId="5" fillId="0" borderId="6" xfId="0" applyNumberFormat="1" applyFont="1" applyFill="1" applyBorder="1"/>
    <xf numFmtId="164" fontId="5" fillId="0" borderId="31" xfId="1" applyNumberFormat="1" applyFont="1" applyFill="1" applyBorder="1"/>
    <xf numFmtId="0" fontId="0" fillId="4" borderId="0" xfId="0" applyFill="1" applyBorder="1"/>
    <xf numFmtId="0" fontId="0" fillId="4" borderId="24" xfId="0" applyFill="1" applyBorder="1"/>
    <xf numFmtId="0" fontId="12" fillId="4" borderId="23" xfId="0" applyFont="1" applyFill="1" applyBorder="1"/>
    <xf numFmtId="0" fontId="0" fillId="4" borderId="21" xfId="0" applyFill="1" applyBorder="1"/>
    <xf numFmtId="0" fontId="0" fillId="4" borderId="22" xfId="0" applyFill="1" applyBorder="1"/>
    <xf numFmtId="0" fontId="15" fillId="0" borderId="23" xfId="0" applyFont="1" applyBorder="1" applyAlignment="1">
      <alignment horizontal="left"/>
    </xf>
    <xf numFmtId="0" fontId="15" fillId="0" borderId="25" xfId="0" applyFont="1" applyBorder="1"/>
    <xf numFmtId="164" fontId="0" fillId="0" borderId="26" xfId="1" applyNumberFormat="1" applyFont="1" applyBorder="1"/>
    <xf numFmtId="0" fontId="0" fillId="2" borderId="22" xfId="0" applyFill="1" applyBorder="1"/>
    <xf numFmtId="0" fontId="23" fillId="4" borderId="20" xfId="0" applyFont="1" applyFill="1" applyBorder="1"/>
    <xf numFmtId="0" fontId="4" fillId="0" borderId="0" xfId="0" applyFont="1" applyAlignment="1">
      <alignment horizontal="center"/>
    </xf>
    <xf numFmtId="0" fontId="21" fillId="0" borderId="0" xfId="0" applyFont="1" applyFill="1"/>
    <xf numFmtId="0" fontId="4" fillId="0" borderId="32" xfId="0" applyFont="1" applyBorder="1"/>
    <xf numFmtId="0" fontId="5" fillId="0" borderId="6" xfId="0" applyFont="1" applyBorder="1"/>
    <xf numFmtId="0" fontId="5" fillId="0" borderId="32" xfId="0" applyFont="1" applyBorder="1"/>
    <xf numFmtId="0" fontId="4" fillId="0" borderId="6" xfId="0" applyFont="1" applyBorder="1"/>
    <xf numFmtId="0" fontId="16" fillId="0" borderId="0" xfId="3" applyFill="1"/>
    <xf numFmtId="164" fontId="24" fillId="0" borderId="12" xfId="1" applyNumberFormat="1" applyFont="1" applyBorder="1"/>
    <xf numFmtId="164" fontId="24" fillId="0" borderId="15" xfId="1" applyNumberFormat="1" applyFont="1" applyBorder="1"/>
    <xf numFmtId="164" fontId="24" fillId="0" borderId="13" xfId="1" applyNumberFormat="1" applyFont="1" applyBorder="1"/>
    <xf numFmtId="164" fontId="24" fillId="0" borderId="16" xfId="1" applyNumberFormat="1" applyFont="1" applyBorder="1"/>
    <xf numFmtId="0" fontId="0" fillId="4" borderId="23" xfId="0" applyFill="1" applyBorder="1" applyAlignment="1">
      <alignment horizontal="left" vertical="top" wrapText="1"/>
    </xf>
    <xf numFmtId="0" fontId="0" fillId="4" borderId="0" xfId="0" applyFill="1" applyBorder="1" applyAlignment="1">
      <alignment horizontal="left" vertical="top" wrapText="1"/>
    </xf>
    <xf numFmtId="0" fontId="0" fillId="4" borderId="24" xfId="0" applyFill="1" applyBorder="1" applyAlignment="1">
      <alignment horizontal="left" vertical="top" wrapText="1"/>
    </xf>
    <xf numFmtId="0" fontId="0" fillId="4" borderId="25" xfId="0" applyFill="1" applyBorder="1" applyAlignment="1">
      <alignment horizontal="left" vertical="top" wrapText="1"/>
    </xf>
    <xf numFmtId="0" fontId="0" fillId="4" borderId="1" xfId="0" applyFill="1" applyBorder="1" applyAlignment="1">
      <alignment horizontal="left" vertical="top" wrapText="1"/>
    </xf>
    <xf numFmtId="0" fontId="0" fillId="4" borderId="26" xfId="0" applyFill="1" applyBorder="1" applyAlignment="1">
      <alignment horizontal="left" vertical="top" wrapText="1"/>
    </xf>
    <xf numFmtId="0" fontId="4" fillId="0" borderId="0" xfId="0" applyFont="1" applyAlignment="1">
      <alignment horizontal="center"/>
    </xf>
    <xf numFmtId="0" fontId="4" fillId="0" borderId="0" xfId="0" applyFont="1" applyBorder="1" applyAlignment="1">
      <alignment horizontal="center"/>
    </xf>
    <xf numFmtId="164" fontId="20" fillId="0" borderId="0" xfId="0" applyNumberFormat="1" applyFont="1" applyFill="1" applyAlignment="1">
      <alignment horizontal="center" vertical="center"/>
    </xf>
    <xf numFmtId="0" fontId="4" fillId="0" borderId="0" xfId="0" applyFont="1" applyAlignment="1">
      <alignment horizontal="center" wrapText="1"/>
    </xf>
  </cellXfs>
  <cellStyles count="5">
    <cellStyle name="Comma" xfId="1" builtinId="3"/>
    <cellStyle name="Hyperlink" xfId="3" builtinId="8"/>
    <cellStyle name="Normal" xfId="0" builtinId="0"/>
    <cellStyle name="Normal 2" xfId="2" xr:uid="{871079A6-D7F4-466F-8110-B9807C20F076}"/>
    <cellStyle name="Normal 3" xfId="4" xr:uid="{55A7E772-4B8C-44E1-946A-14356C8D74F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r>
              <a:rPr lang="en-US" sz="1800" b="1">
                <a:solidFill>
                  <a:sysClr val="windowText" lastClr="000000"/>
                </a:solidFill>
              </a:rPr>
              <a:t>CPP</a:t>
            </a:r>
            <a:r>
              <a:rPr lang="en-US" sz="1800" b="1" baseline="0">
                <a:solidFill>
                  <a:sysClr val="windowText" lastClr="000000"/>
                </a:solidFill>
              </a:rPr>
              <a:t> Emission Cap</a:t>
            </a:r>
            <a:endParaRPr lang="en-US" sz="1800" b="1">
              <a:solidFill>
                <a:sysClr val="windowText" lastClr="000000"/>
              </a:solidFill>
            </a:endParaRPr>
          </a:p>
        </c:rich>
      </c:tx>
      <c:overlay val="0"/>
      <c:spPr>
        <a:noFill/>
        <a:ln>
          <a:noFill/>
        </a:ln>
        <a:effectLst/>
      </c:spPr>
    </c:title>
    <c:autoTitleDeleted val="0"/>
    <c:plotArea>
      <c:layout/>
      <c:lineChart>
        <c:grouping val="standard"/>
        <c:varyColors val="0"/>
        <c:ser>
          <c:idx val="2"/>
          <c:order val="0"/>
          <c:tx>
            <c:v>CPP 2024 Emissions Cap</c:v>
          </c:tx>
          <c:spPr>
            <a:ln>
              <a:solidFill>
                <a:srgbClr val="C00000"/>
              </a:solidFill>
            </a:ln>
          </c:spPr>
          <c:marker>
            <c:symbol val="none"/>
          </c:marker>
          <c:dLbls>
            <c:dLbl>
              <c:idx val="3"/>
              <c:layout>
                <c:manualLayout>
                  <c:x val="8.9206066012488573E-3"/>
                  <c:y val="-5.8344220733876143E-2"/>
                </c:manualLayout>
              </c:layout>
              <c:tx>
                <c:rich>
                  <a:bodyPr/>
                  <a:lstStyle/>
                  <a:p>
                    <a:r>
                      <a:rPr lang="en-US" sz="1100" b="1"/>
                      <a:t>EITE and DNG sources added to cap</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6801-4B0D-87AA-7D093B3BC433}"/>
                </c:ext>
              </c:extLst>
            </c:dLbl>
            <c:dLbl>
              <c:idx val="10"/>
              <c:layout>
                <c:manualLayout>
                  <c:x val="3.8655961938745168E-2"/>
                  <c:y val="-9.2616863259065152E-2"/>
                </c:manualLayout>
              </c:layout>
              <c:tx>
                <c:rich>
                  <a:bodyPr/>
                  <a:lstStyle/>
                  <a:p>
                    <a:r>
                      <a:rPr lang="en-US" sz="1100" b="1"/>
                      <a:t>50% emissions reduction by 2035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6801-4B0D-87AA-7D093B3BC433}"/>
                </c:ext>
              </c:extLst>
            </c:dLbl>
            <c:dLbl>
              <c:idx val="25"/>
              <c:layout>
                <c:manualLayout>
                  <c:x val="-5.7240559024680344E-2"/>
                  <c:y val="-0.14678899082568808"/>
                </c:manualLayout>
              </c:layout>
              <c:tx>
                <c:rich>
                  <a:bodyPr/>
                  <a:lstStyle/>
                  <a:p>
                    <a:r>
                      <a:rPr lang="en-US" sz="1100" b="1"/>
                      <a:t>90% emissions reduction by 2050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6801-4B0D-87AA-7D093B3BC433}"/>
                </c:ext>
              </c:extLst>
            </c:dLbl>
            <c:spPr>
              <a:noFill/>
              <a:ln>
                <a:solidFill>
                  <a:schemeClr val="tx1"/>
                </a:solid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Cap!$D$7:$AC$7</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Cap!$D$13:$AC$13</c:f>
              <c:numCache>
                <c:formatCode>_(* #,##0_);_(* \(#,##0\);_(* "-"??_);_(@_)</c:formatCode>
                <c:ptCount val="26"/>
                <c:pt idx="0">
                  <c:v>24157160.549861312</c:v>
                </c:pt>
                <c:pt idx="1">
                  <c:v>23280253.397423398</c:v>
                </c:pt>
                <c:pt idx="2">
                  <c:v>22403346.244985484</c:v>
                </c:pt>
                <c:pt idx="3">
                  <c:v>25533741.458481956</c:v>
                </c:pt>
                <c:pt idx="4">
                  <c:v>24129251.050140075</c:v>
                </c:pt>
                <c:pt idx="5">
                  <c:v>23135118.102751281</c:v>
                </c:pt>
                <c:pt idx="6">
                  <c:v>21689591.948314089</c:v>
                </c:pt>
                <c:pt idx="7">
                  <c:v>20244065.793876898</c:v>
                </c:pt>
                <c:pt idx="8">
                  <c:v>18798539.639439706</c:v>
                </c:pt>
                <c:pt idx="9">
                  <c:v>17353013.485002514</c:v>
                </c:pt>
                <c:pt idx="10">
                  <c:v>15907487.330565322</c:v>
                </c:pt>
                <c:pt idx="11">
                  <c:v>15059088.006268505</c:v>
                </c:pt>
                <c:pt idx="12">
                  <c:v>14210688.681971688</c:v>
                </c:pt>
                <c:pt idx="13">
                  <c:v>13362289.357674871</c:v>
                </c:pt>
                <c:pt idx="14">
                  <c:v>12513890.033378053</c:v>
                </c:pt>
                <c:pt idx="15">
                  <c:v>11665490.709081236</c:v>
                </c:pt>
                <c:pt idx="16">
                  <c:v>10817091.384784419</c:v>
                </c:pt>
                <c:pt idx="17">
                  <c:v>9968692.0604876019</c:v>
                </c:pt>
                <c:pt idx="18">
                  <c:v>9120292.7361907847</c:v>
                </c:pt>
                <c:pt idx="19">
                  <c:v>8271893.4118939675</c:v>
                </c:pt>
                <c:pt idx="20">
                  <c:v>7423494.0875971504</c:v>
                </c:pt>
                <c:pt idx="21">
                  <c:v>6575094.7633003332</c:v>
                </c:pt>
                <c:pt idx="22">
                  <c:v>5726695.439003516</c:v>
                </c:pt>
                <c:pt idx="23">
                  <c:v>4878296.1147066988</c:v>
                </c:pt>
                <c:pt idx="24">
                  <c:v>4029896.7904098816</c:v>
                </c:pt>
                <c:pt idx="25">
                  <c:v>3181497.4661130635</c:v>
                </c:pt>
              </c:numCache>
            </c:numRef>
          </c:val>
          <c:smooth val="0"/>
          <c:extLst>
            <c:ext xmlns:c16="http://schemas.microsoft.com/office/drawing/2014/chart" uri="{C3380CC4-5D6E-409C-BE32-E72D297353CC}">
              <c16:uniqueId val="{00000004-CBBE-4300-A442-9A373A6A404E}"/>
            </c:ext>
          </c:extLst>
        </c:ser>
        <c:dLbls>
          <c:showLegendKey val="0"/>
          <c:showVal val="0"/>
          <c:showCatName val="0"/>
          <c:showSerName val="0"/>
          <c:showPercent val="0"/>
          <c:showBubbleSize val="0"/>
        </c:dLbls>
        <c:smooth val="0"/>
        <c:axId val="1667143712"/>
        <c:axId val="2088469152"/>
      </c:lineChart>
      <c:catAx>
        <c:axId val="1667143712"/>
        <c:scaling>
          <c:orientation val="minMax"/>
        </c:scaling>
        <c:delete val="0"/>
        <c:axPos val="b"/>
        <c:title>
          <c:tx>
            <c:rich>
              <a:bodyPr/>
              <a:lstStyle/>
              <a:p>
                <a:pPr>
                  <a:defRPr sz="1800"/>
                </a:pPr>
                <a:endParaRPr lang="en-US" sz="1800"/>
              </a:p>
              <a:p>
                <a:pPr>
                  <a:defRPr sz="1800"/>
                </a:pPr>
                <a:r>
                  <a:rPr lang="en-US" sz="1800"/>
                  <a:t>Year</a:t>
                </a:r>
              </a:p>
            </c:rich>
          </c:tx>
          <c:overlay val="0"/>
        </c:title>
        <c:numFmt formatCode="General" sourceLinked="1"/>
        <c:majorTickMark val="none"/>
        <c:minorTickMark val="none"/>
        <c:tickLblPos val="nextTo"/>
        <c:spPr>
          <a:noFill/>
          <a:ln w="31750" cap="flat" cmpd="sng" algn="ctr">
            <a:solidFill>
              <a:schemeClr val="tx1"/>
            </a:solidFill>
            <a:round/>
          </a:ln>
          <a:effectLst/>
        </c:spPr>
        <c:txPr>
          <a:bodyPr rot="-54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en-US"/>
          </a:p>
        </c:txPr>
        <c:crossAx val="2088469152"/>
        <c:crosses val="autoZero"/>
        <c:auto val="1"/>
        <c:lblAlgn val="ctr"/>
        <c:lblOffset val="100"/>
        <c:noMultiLvlLbl val="0"/>
      </c:catAx>
      <c:valAx>
        <c:axId val="2088469152"/>
        <c:scaling>
          <c:orientation val="minMax"/>
          <c:max val="30000000"/>
        </c:scaling>
        <c:delete val="0"/>
        <c:axPos val="l"/>
        <c:title>
          <c:tx>
            <c:rich>
              <a:bodyPr/>
              <a:lstStyle/>
              <a:p>
                <a:pPr>
                  <a:defRPr sz="1800"/>
                </a:pPr>
                <a:r>
                  <a:rPr lang="en-US" sz="1800"/>
                  <a:t>Emissions Cap (MMT CO2e)</a:t>
                </a:r>
              </a:p>
              <a:p>
                <a:pPr>
                  <a:defRPr sz="1800"/>
                </a:pPr>
                <a:endParaRPr lang="en-US" sz="1800"/>
              </a:p>
            </c:rich>
          </c:tx>
          <c:overlay val="0"/>
        </c:title>
        <c:numFmt formatCode="#,##0" sourceLinked="0"/>
        <c:majorTickMark val="out"/>
        <c:minorTickMark val="none"/>
        <c:tickLblPos val="nextTo"/>
        <c:spPr>
          <a:noFill/>
          <a:ln w="31750">
            <a:solidFill>
              <a:schemeClr val="tx1"/>
            </a:solid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en-US"/>
          </a:p>
        </c:txPr>
        <c:crossAx val="1667143712"/>
        <c:crosses val="autoZero"/>
        <c:crossBetween val="between"/>
        <c:dispUnits>
          <c:builtInUnit val="millions"/>
        </c:dispUnits>
      </c:valAx>
    </c:plotArea>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664845</xdr:colOff>
      <xdr:row>2</xdr:row>
      <xdr:rowOff>243840</xdr:rowOff>
    </xdr:to>
    <xdr:pic>
      <xdr:nvPicPr>
        <xdr:cNvPr id="2" name="Picture 3" descr="image004">
          <a:extLst>
            <a:ext uri="{FF2B5EF4-FFF2-40B4-BE49-F238E27FC236}">
              <a16:creationId xmlns:a16="http://schemas.microsoft.com/office/drawing/2014/main" id="{20592897-952A-4FA8-AADA-71BC27678A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7246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14</xdr:row>
      <xdr:rowOff>76201</xdr:rowOff>
    </xdr:from>
    <xdr:to>
      <xdr:col>24</xdr:col>
      <xdr:colOff>582930</xdr:colOff>
      <xdr:row>54</xdr:row>
      <xdr:rowOff>76201</xdr:rowOff>
    </xdr:to>
    <xdr:graphicFrame macro="">
      <xdr:nvGraphicFramePr>
        <xdr:cNvPr id="2" name="Chart 1" descr="This graph demonstrates the declining emission cap for the climate protection program over time. 50% emission reduction by 2035 and 90% emission reduction by 2050.">
          <a:extLst>
            <a:ext uri="{FF2B5EF4-FFF2-40B4-BE49-F238E27FC236}">
              <a16:creationId xmlns:a16="http://schemas.microsoft.com/office/drawing/2014/main" id="{556AEBD4-D993-44D8-97C9-ED8B1947AC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oregon.gov/deq/rulemaking/adopted/Pages/CPP2024.aspx"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CEA8D-0FF8-4D90-9D4A-388D22186F61}">
  <dimension ref="B1:B7"/>
  <sheetViews>
    <sheetView showGridLines="0" tabSelected="1" zoomScale="120" zoomScaleNormal="120" workbookViewId="0">
      <selection activeCell="T8" sqref="T8"/>
    </sheetView>
  </sheetViews>
  <sheetFormatPr defaultRowHeight="15" x14ac:dyDescent="0.25"/>
  <cols>
    <col min="1" max="1" width="11.28515625" customWidth="1"/>
    <col min="2" max="2" width="84" customWidth="1"/>
  </cols>
  <sheetData>
    <row r="1" spans="2:2" ht="51.75" x14ac:dyDescent="0.25">
      <c r="B1" s="42" t="s">
        <v>0</v>
      </c>
    </row>
    <row r="3" spans="2:2" ht="162" customHeight="1" x14ac:dyDescent="0.25">
      <c r="B3" s="43" t="s">
        <v>1</v>
      </c>
    </row>
    <row r="4" spans="2:2" x14ac:dyDescent="0.25">
      <c r="B4" s="43"/>
    </row>
    <row r="5" spans="2:2" x14ac:dyDescent="0.25">
      <c r="B5" s="134" t="s">
        <v>301</v>
      </c>
    </row>
    <row r="7" spans="2:2" x14ac:dyDescent="0.25">
      <c r="B7" s="129" t="s">
        <v>299</v>
      </c>
    </row>
  </sheetData>
  <sheetProtection algorithmName="SHA-512" hashValue="eU/9xyJ5r0FBXnH7GeLyb4HrsHOYggo/4wADmqmVf6EiYWJSK230BRyMuE5kZCSPlekL1KZv5d7TdfPyUnBLOQ==" saltValue="SUWVZzavAUb/UA5pGB75Lg==" spinCount="100000" sheet="1" objects="1" scenarios="1"/>
  <hyperlinks>
    <hyperlink ref="B5" r:id="rId1" xr:uid="{BE1DE581-942B-4A0E-A7DA-F50CAAA1023B}"/>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080D0-1863-47DB-9631-CC3F2A71121C}">
  <dimension ref="C3:AH40"/>
  <sheetViews>
    <sheetView zoomScaleNormal="100" workbookViewId="0">
      <selection activeCell="AC8" activeCellId="1" sqref="N8:N12 AC8:AC12"/>
    </sheetView>
  </sheetViews>
  <sheetFormatPr defaultRowHeight="15" x14ac:dyDescent="0.25"/>
  <cols>
    <col min="3" max="3" width="75.7109375" customWidth="1"/>
    <col min="4" max="20" width="15.28515625" bestFit="1" customWidth="1"/>
    <col min="21" max="29" width="14.28515625" bestFit="1" customWidth="1"/>
    <col min="30" max="30" width="10.5703125" bestFit="1" customWidth="1"/>
    <col min="31" max="31" width="15.7109375" bestFit="1" customWidth="1"/>
    <col min="33" max="33" width="14" bestFit="1" customWidth="1"/>
    <col min="34" max="34" width="14.7109375" bestFit="1" customWidth="1"/>
  </cols>
  <sheetData>
    <row r="3" spans="3:34" s="2" customFormat="1" ht="18" x14ac:dyDescent="0.25">
      <c r="C3" s="1" t="s">
        <v>2</v>
      </c>
    </row>
    <row r="6" spans="3:34" ht="44.25" thickBot="1" x14ac:dyDescent="0.3">
      <c r="N6" s="71" t="s">
        <v>3</v>
      </c>
      <c r="AC6" s="71" t="s">
        <v>4</v>
      </c>
    </row>
    <row r="7" spans="3:34" ht="15.75" thickBot="1" x14ac:dyDescent="0.3">
      <c r="C7" s="31" t="s">
        <v>5</v>
      </c>
      <c r="D7" s="32">
        <v>2025</v>
      </c>
      <c r="E7" s="32">
        <v>2026</v>
      </c>
      <c r="F7" s="32">
        <v>2027</v>
      </c>
      <c r="G7" s="32">
        <v>2028</v>
      </c>
      <c r="H7" s="32">
        <v>2029</v>
      </c>
      <c r="I7" s="32">
        <v>2030</v>
      </c>
      <c r="J7" s="32">
        <v>2031</v>
      </c>
      <c r="K7" s="32">
        <v>2032</v>
      </c>
      <c r="L7" s="32">
        <v>2033</v>
      </c>
      <c r="M7" s="32">
        <v>2034</v>
      </c>
      <c r="N7" s="32">
        <v>2035</v>
      </c>
      <c r="O7" s="32">
        <v>2036</v>
      </c>
      <c r="P7" s="32">
        <v>2037</v>
      </c>
      <c r="Q7" s="32">
        <v>2038</v>
      </c>
      <c r="R7" s="32">
        <v>2039</v>
      </c>
      <c r="S7" s="32">
        <v>2040</v>
      </c>
      <c r="T7" s="32">
        <v>2041</v>
      </c>
      <c r="U7" s="32">
        <v>2042</v>
      </c>
      <c r="V7" s="32">
        <v>2043</v>
      </c>
      <c r="W7" s="32">
        <v>2044</v>
      </c>
      <c r="X7" s="32">
        <v>2045</v>
      </c>
      <c r="Y7" s="32">
        <v>2046</v>
      </c>
      <c r="Z7" s="32">
        <v>2047</v>
      </c>
      <c r="AA7" s="32">
        <v>2048</v>
      </c>
      <c r="AB7" s="32">
        <v>2049</v>
      </c>
      <c r="AC7" s="33">
        <v>2050</v>
      </c>
      <c r="AE7" s="30"/>
    </row>
    <row r="8" spans="3:34" s="11" customFormat="1" x14ac:dyDescent="0.25">
      <c r="C8" s="65" t="s">
        <v>6</v>
      </c>
      <c r="D8" s="36">
        <v>25763209</v>
      </c>
      <c r="E8" s="37">
        <v>24637057</v>
      </c>
      <c r="F8" s="37">
        <v>23510904</v>
      </c>
      <c r="G8" s="37">
        <v>23013190</v>
      </c>
      <c r="H8" s="37">
        <v>21842149</v>
      </c>
      <c r="I8" s="37">
        <v>20671108</v>
      </c>
      <c r="J8" s="37">
        <v>19910424</v>
      </c>
      <c r="K8" s="37">
        <v>18688088</v>
      </c>
      <c r="L8" s="37">
        <v>17465752</v>
      </c>
      <c r="M8" s="37">
        <v>16243416</v>
      </c>
      <c r="N8" s="135">
        <v>15021080</v>
      </c>
      <c r="O8" s="37">
        <v>14219956</v>
      </c>
      <c r="P8" s="37">
        <v>13418831</v>
      </c>
      <c r="Q8" s="37">
        <v>12617707</v>
      </c>
      <c r="R8" s="37">
        <v>11816583</v>
      </c>
      <c r="S8" s="37">
        <v>11015459</v>
      </c>
      <c r="T8" s="37">
        <v>10214334</v>
      </c>
      <c r="U8" s="37">
        <v>9413210</v>
      </c>
      <c r="V8" s="37">
        <v>8612086</v>
      </c>
      <c r="W8" s="37">
        <v>7810962</v>
      </c>
      <c r="X8" s="37">
        <v>7009837</v>
      </c>
      <c r="Y8" s="37">
        <v>6208713</v>
      </c>
      <c r="Z8" s="37">
        <v>5407589</v>
      </c>
      <c r="AA8" s="37">
        <v>4606465</v>
      </c>
      <c r="AB8" s="37">
        <v>3805340</v>
      </c>
      <c r="AC8" s="137">
        <v>3004216</v>
      </c>
      <c r="AE8" s="35"/>
    </row>
    <row r="9" spans="3:34" s="11" customFormat="1" x14ac:dyDescent="0.25">
      <c r="C9" s="66" t="s">
        <v>7</v>
      </c>
      <c r="D9" s="38">
        <f>D8-D23</f>
        <v>24157160.549861312</v>
      </c>
      <c r="E9" s="39">
        <f>D9-(($D$9-$N$9)/($N$7-$D$7))</f>
        <v>23280253.397423398</v>
      </c>
      <c r="F9" s="39">
        <f t="shared" ref="F9:M9" si="0">E9-(($D$9-$N$9)/($N$7-$D$7))</f>
        <v>22403346.244985484</v>
      </c>
      <c r="G9" s="39">
        <f t="shared" si="0"/>
        <v>21526439.092547569</v>
      </c>
      <c r="H9" s="39">
        <f t="shared" si="0"/>
        <v>20649531.940109655</v>
      </c>
      <c r="I9" s="39">
        <f t="shared" si="0"/>
        <v>19772624.787671741</v>
      </c>
      <c r="J9" s="39">
        <f t="shared" si="0"/>
        <v>18895717.635233827</v>
      </c>
      <c r="K9" s="39">
        <f t="shared" si="0"/>
        <v>18018810.482795913</v>
      </c>
      <c r="L9" s="39">
        <f t="shared" si="0"/>
        <v>17141903.330357999</v>
      </c>
      <c r="M9" s="39">
        <f t="shared" si="0"/>
        <v>16264996.177920086</v>
      </c>
      <c r="N9" s="136">
        <f>E27</f>
        <v>15388089.025482181</v>
      </c>
      <c r="O9" s="39">
        <f>N9-(($N$9-$AC$9)/($AC$7-$N$7))</f>
        <v>14567390.944123132</v>
      </c>
      <c r="P9" s="39">
        <f>O9-(($N$9-$AC$9)/($AC$7-$N$7))</f>
        <v>13746692.862764083</v>
      </c>
      <c r="Q9" s="39">
        <f t="shared" ref="Q9:AB9" si="1">P9-(($N$9-$AC$9)/($AC$7-$N$7))</f>
        <v>12925994.781405034</v>
      </c>
      <c r="R9" s="39">
        <f t="shared" si="1"/>
        <v>12105296.700045984</v>
      </c>
      <c r="S9" s="39">
        <f t="shared" si="1"/>
        <v>11284598.618686935</v>
      </c>
      <c r="T9" s="39">
        <f t="shared" si="1"/>
        <v>10463900.537327886</v>
      </c>
      <c r="U9" s="39">
        <f t="shared" si="1"/>
        <v>9643202.4559688363</v>
      </c>
      <c r="V9" s="39">
        <f t="shared" si="1"/>
        <v>8822504.374609787</v>
      </c>
      <c r="W9" s="39">
        <f t="shared" si="1"/>
        <v>8001806.2932507377</v>
      </c>
      <c r="X9" s="39">
        <f t="shared" si="1"/>
        <v>7181108.2118916884</v>
      </c>
      <c r="Y9" s="39">
        <f t="shared" si="1"/>
        <v>6360410.1305326391</v>
      </c>
      <c r="Z9" s="39">
        <f t="shared" si="1"/>
        <v>5539712.0491735898</v>
      </c>
      <c r="AA9" s="39">
        <f t="shared" si="1"/>
        <v>4719013.9678145405</v>
      </c>
      <c r="AB9" s="39">
        <f t="shared" si="1"/>
        <v>3898315.8864554907</v>
      </c>
      <c r="AC9" s="138">
        <f>F27</f>
        <v>3077617.8050964358</v>
      </c>
      <c r="AE9" s="35"/>
      <c r="AG9" s="35"/>
    </row>
    <row r="10" spans="3:34" s="11" customFormat="1" x14ac:dyDescent="0.25">
      <c r="C10" s="66" t="s">
        <v>8</v>
      </c>
      <c r="D10" s="38"/>
      <c r="E10" s="39"/>
      <c r="F10" s="39"/>
      <c r="G10" s="39">
        <f>G9+'EITEs and DNGs'!O48</f>
        <v>24905302.309268761</v>
      </c>
      <c r="H10" s="39">
        <f>G10-(($G$10-$N$9)/($N$7-$G$7))</f>
        <v>23545700.411584966</v>
      </c>
      <c r="I10" s="39">
        <f t="shared" ref="I10:M10" si="2">H10-(($G$10-$N$9)/($N$7-$G$7))</f>
        <v>22186098.51390117</v>
      </c>
      <c r="J10" s="39">
        <f t="shared" si="2"/>
        <v>20826496.616217375</v>
      </c>
      <c r="K10" s="39">
        <f t="shared" si="2"/>
        <v>19466894.718533579</v>
      </c>
      <c r="L10" s="39">
        <f t="shared" si="2"/>
        <v>18107292.820849784</v>
      </c>
      <c r="M10" s="39">
        <f t="shared" si="2"/>
        <v>16747690.923165986</v>
      </c>
      <c r="N10" s="136">
        <f>E27</f>
        <v>15388089.025482181</v>
      </c>
      <c r="O10" s="39">
        <f>N10-(($N$10-$AC$10)/($AC$7-$N$7))</f>
        <v>14567390.944123132</v>
      </c>
      <c r="P10" s="39">
        <f>O10-(($N$10-$AC$10)/($AC$7-$N$7))</f>
        <v>13746692.862764083</v>
      </c>
      <c r="Q10" s="39">
        <f t="shared" ref="Q10:AB10" si="3">P10-(($N$10-$AC$10)/($AC$7-$N$7))</f>
        <v>12925994.781405034</v>
      </c>
      <c r="R10" s="39">
        <f t="shared" si="3"/>
        <v>12105296.700045984</v>
      </c>
      <c r="S10" s="39">
        <f t="shared" si="3"/>
        <v>11284598.618686935</v>
      </c>
      <c r="T10" s="39">
        <f t="shared" si="3"/>
        <v>10463900.537327886</v>
      </c>
      <c r="U10" s="39">
        <f t="shared" si="3"/>
        <v>9643202.4559688363</v>
      </c>
      <c r="V10" s="39">
        <f t="shared" si="3"/>
        <v>8822504.374609787</v>
      </c>
      <c r="W10" s="39">
        <f t="shared" si="3"/>
        <v>8001806.2932507377</v>
      </c>
      <c r="X10" s="39">
        <f t="shared" si="3"/>
        <v>7181108.2118916884</v>
      </c>
      <c r="Y10" s="39">
        <f t="shared" si="3"/>
        <v>6360410.1305326391</v>
      </c>
      <c r="Z10" s="39">
        <f t="shared" si="3"/>
        <v>5539712.0491735898</v>
      </c>
      <c r="AA10" s="39">
        <f t="shared" si="3"/>
        <v>4719013.9678145405</v>
      </c>
      <c r="AB10" s="39">
        <f t="shared" si="3"/>
        <v>3898315.8864554907</v>
      </c>
      <c r="AC10" s="138">
        <f>F27</f>
        <v>3077617.8050964358</v>
      </c>
      <c r="AE10" s="35"/>
      <c r="AG10" s="35"/>
      <c r="AH10" s="35"/>
    </row>
    <row r="11" spans="3:34" s="11" customFormat="1" x14ac:dyDescent="0.25">
      <c r="C11" s="66" t="s">
        <v>9</v>
      </c>
      <c r="D11" s="38"/>
      <c r="E11" s="39"/>
      <c r="F11" s="39"/>
      <c r="G11" s="39">
        <f>G10+(D18-D17)</f>
        <v>25533741.458481956</v>
      </c>
      <c r="H11" s="39">
        <f>G11-(($G$11-$N$11)/($N$7-$G$7))</f>
        <v>24129251.050140075</v>
      </c>
      <c r="I11" s="39">
        <f t="shared" ref="I11:M11" si="4">H11-(($G$11-$N$11)/($N$7-$G$7))</f>
        <v>22724760.641798194</v>
      </c>
      <c r="J11" s="39">
        <f t="shared" si="4"/>
        <v>21320270.233456314</v>
      </c>
      <c r="K11" s="39">
        <f t="shared" si="4"/>
        <v>19915779.825114433</v>
      </c>
      <c r="L11" s="39">
        <f t="shared" si="4"/>
        <v>18511289.416772552</v>
      </c>
      <c r="M11" s="39">
        <f t="shared" si="4"/>
        <v>17106799.008430671</v>
      </c>
      <c r="N11" s="136">
        <f>E28</f>
        <v>15702308.600088779</v>
      </c>
      <c r="O11" s="39">
        <f>N11-(($N$11-$AC$11)/($AC$7-$N$7))</f>
        <v>14864852.141417377</v>
      </c>
      <c r="P11" s="39">
        <f>O11-(($N$11-$AC$11)/($AC$7-$N$7))</f>
        <v>14027395.682745975</v>
      </c>
      <c r="Q11" s="39">
        <f t="shared" ref="Q11:AB11" si="5">P11-(($N$11-$AC$11)/($AC$7-$N$7))</f>
        <v>13189939.224074572</v>
      </c>
      <c r="R11" s="39">
        <f t="shared" si="5"/>
        <v>12352482.76540317</v>
      </c>
      <c r="S11" s="39">
        <f t="shared" si="5"/>
        <v>11515026.306731768</v>
      </c>
      <c r="T11" s="39">
        <f t="shared" si="5"/>
        <v>10677569.848060366</v>
      </c>
      <c r="U11" s="39">
        <f t="shared" si="5"/>
        <v>9840113.3893889636</v>
      </c>
      <c r="V11" s="39">
        <f t="shared" si="5"/>
        <v>9002656.9307175614</v>
      </c>
      <c r="W11" s="39">
        <f t="shared" si="5"/>
        <v>8165200.4720461601</v>
      </c>
      <c r="X11" s="39">
        <f t="shared" si="5"/>
        <v>7327744.0133747589</v>
      </c>
      <c r="Y11" s="39">
        <f t="shared" si="5"/>
        <v>6490287.5547033576</v>
      </c>
      <c r="Z11" s="39">
        <f t="shared" si="5"/>
        <v>5652831.0960319564</v>
      </c>
      <c r="AA11" s="39">
        <f t="shared" si="5"/>
        <v>4815374.6373605551</v>
      </c>
      <c r="AB11" s="39">
        <f t="shared" si="5"/>
        <v>3977918.1786891534</v>
      </c>
      <c r="AC11" s="138">
        <f>F28</f>
        <v>3140461.7200177549</v>
      </c>
      <c r="AE11" s="35"/>
      <c r="AG11" s="35"/>
      <c r="AH11" s="35"/>
    </row>
    <row r="12" spans="3:34" s="11" customFormat="1" ht="15.75" thickBot="1" x14ac:dyDescent="0.3">
      <c r="C12" s="67" t="s">
        <v>10</v>
      </c>
      <c r="D12" s="38"/>
      <c r="E12" s="39"/>
      <c r="F12" s="39"/>
      <c r="G12" s="39"/>
      <c r="H12" s="39"/>
      <c r="I12" s="39">
        <f>I11+(D19-D18)</f>
        <v>23135118.102751281</v>
      </c>
      <c r="J12" s="39">
        <f>I12-(($I$12-$N$12)/($N$7-$I$7))</f>
        <v>21689591.948314089</v>
      </c>
      <c r="K12" s="39">
        <f t="shared" ref="K12:M12" si="6">J12-(($I$12-$N$12)/($N$7-$I$7))</f>
        <v>20244065.793876898</v>
      </c>
      <c r="L12" s="39">
        <f t="shared" si="6"/>
        <v>18798539.639439706</v>
      </c>
      <c r="M12" s="39">
        <f t="shared" si="6"/>
        <v>17353013.485002514</v>
      </c>
      <c r="N12" s="136">
        <f>E29</f>
        <v>15907487.330565322</v>
      </c>
      <c r="O12" s="39">
        <f>N12-(($N$12-$AC$12)/($AC$7-$N$7))</f>
        <v>15059088.006268505</v>
      </c>
      <c r="P12" s="39">
        <f>O12-(($N$12-$AC$12)/($AC$7-$N$7))</f>
        <v>14210688.681971688</v>
      </c>
      <c r="Q12" s="39">
        <f t="shared" ref="Q12:AA12" si="7">P12-(($N$12-$AC$12)/($AC$7-$N$7))</f>
        <v>13362289.357674871</v>
      </c>
      <c r="R12" s="39">
        <f t="shared" si="7"/>
        <v>12513890.033378053</v>
      </c>
      <c r="S12" s="39">
        <f t="shared" si="7"/>
        <v>11665490.709081236</v>
      </c>
      <c r="T12" s="39">
        <f t="shared" si="7"/>
        <v>10817091.384784419</v>
      </c>
      <c r="U12" s="39">
        <f t="shared" si="7"/>
        <v>9968692.0604876019</v>
      </c>
      <c r="V12" s="39">
        <f t="shared" si="7"/>
        <v>9120292.7361907847</v>
      </c>
      <c r="W12" s="39">
        <f t="shared" si="7"/>
        <v>8271893.4118939675</v>
      </c>
      <c r="X12" s="39">
        <f t="shared" si="7"/>
        <v>7423494.0875971504</v>
      </c>
      <c r="Y12" s="39">
        <f t="shared" si="7"/>
        <v>6575094.7633003332</v>
      </c>
      <c r="Z12" s="39">
        <f t="shared" si="7"/>
        <v>5726695.439003516</v>
      </c>
      <c r="AA12" s="39">
        <f t="shared" si="7"/>
        <v>4878296.1147066988</v>
      </c>
      <c r="AB12" s="39">
        <f>AA12-(($N$12-$AC$12)/($AC$7-$N$7))</f>
        <v>4029896.7904098816</v>
      </c>
      <c r="AC12" s="138">
        <f>F29</f>
        <v>3181497.4661130635</v>
      </c>
      <c r="AE12" s="35"/>
      <c r="AG12" s="35"/>
      <c r="AH12" s="35"/>
    </row>
    <row r="13" spans="3:34" s="40" customFormat="1" ht="15.75" thickBot="1" x14ac:dyDescent="0.3">
      <c r="C13" s="34" t="s">
        <v>11</v>
      </c>
      <c r="D13" s="68">
        <f>D9</f>
        <v>24157160.549861312</v>
      </c>
      <c r="E13" s="69">
        <f>E9</f>
        <v>23280253.397423398</v>
      </c>
      <c r="F13" s="69">
        <f>F9</f>
        <v>22403346.244985484</v>
      </c>
      <c r="G13" s="69">
        <f>G11</f>
        <v>25533741.458481956</v>
      </c>
      <c r="H13" s="69">
        <f>H11</f>
        <v>24129251.050140075</v>
      </c>
      <c r="I13" s="69">
        <f>I12</f>
        <v>23135118.102751281</v>
      </c>
      <c r="J13" s="69">
        <f t="shared" ref="J13:AC13" si="8">J12</f>
        <v>21689591.948314089</v>
      </c>
      <c r="K13" s="69">
        <f t="shared" si="8"/>
        <v>20244065.793876898</v>
      </c>
      <c r="L13" s="69">
        <f t="shared" si="8"/>
        <v>18798539.639439706</v>
      </c>
      <c r="M13" s="69">
        <f t="shared" si="8"/>
        <v>17353013.485002514</v>
      </c>
      <c r="N13" s="69">
        <f t="shared" si="8"/>
        <v>15907487.330565322</v>
      </c>
      <c r="O13" s="69">
        <f t="shared" si="8"/>
        <v>15059088.006268505</v>
      </c>
      <c r="P13" s="69">
        <f>P12</f>
        <v>14210688.681971688</v>
      </c>
      <c r="Q13" s="69">
        <f t="shared" si="8"/>
        <v>13362289.357674871</v>
      </c>
      <c r="R13" s="69">
        <f t="shared" si="8"/>
        <v>12513890.033378053</v>
      </c>
      <c r="S13" s="69">
        <f t="shared" si="8"/>
        <v>11665490.709081236</v>
      </c>
      <c r="T13" s="69">
        <f t="shared" si="8"/>
        <v>10817091.384784419</v>
      </c>
      <c r="U13" s="69">
        <f t="shared" si="8"/>
        <v>9968692.0604876019</v>
      </c>
      <c r="V13" s="69">
        <f t="shared" si="8"/>
        <v>9120292.7361907847</v>
      </c>
      <c r="W13" s="69">
        <f t="shared" si="8"/>
        <v>8271893.4118939675</v>
      </c>
      <c r="X13" s="69">
        <f t="shared" si="8"/>
        <v>7423494.0875971504</v>
      </c>
      <c r="Y13" s="69">
        <f t="shared" si="8"/>
        <v>6575094.7633003332</v>
      </c>
      <c r="Z13" s="69">
        <f t="shared" si="8"/>
        <v>5726695.439003516</v>
      </c>
      <c r="AA13" s="69">
        <f t="shared" si="8"/>
        <v>4878296.1147066988</v>
      </c>
      <c r="AB13" s="69">
        <f t="shared" si="8"/>
        <v>4029896.7904098816</v>
      </c>
      <c r="AC13" s="70">
        <f t="shared" si="8"/>
        <v>3181497.4661130635</v>
      </c>
      <c r="AE13" s="41"/>
      <c r="AG13" s="41"/>
      <c r="AH13" s="41"/>
    </row>
    <row r="14" spans="3:34" ht="15.75" thickBot="1" x14ac:dyDescent="0.3">
      <c r="G14" s="25"/>
    </row>
    <row r="15" spans="3:34" x14ac:dyDescent="0.25">
      <c r="C15" s="56" t="s">
        <v>12</v>
      </c>
      <c r="D15" s="57">
        <v>2022</v>
      </c>
      <c r="E15" s="57" t="s">
        <v>13</v>
      </c>
      <c r="F15" s="58" t="s">
        <v>14</v>
      </c>
    </row>
    <row r="16" spans="3:34" x14ac:dyDescent="0.25">
      <c r="C16" s="59" t="s">
        <v>15</v>
      </c>
      <c r="D16" s="23">
        <v>28081334.61723049</v>
      </c>
      <c r="E16" s="25">
        <f>D16*(100%-50%)</f>
        <v>14040667.308615245</v>
      </c>
      <c r="F16" s="60">
        <f>D16*(100%-90%)</f>
        <v>2808133.4617230482</v>
      </c>
      <c r="G16" s="25"/>
      <c r="H16" s="25"/>
      <c r="I16" s="25"/>
      <c r="J16" s="25"/>
      <c r="K16" s="25"/>
      <c r="L16" s="25"/>
      <c r="M16" s="25"/>
      <c r="N16" s="25"/>
      <c r="O16" s="25"/>
      <c r="P16" s="25"/>
      <c r="Q16" s="25"/>
      <c r="R16" s="25"/>
      <c r="S16" s="25"/>
      <c r="T16" s="25"/>
      <c r="U16" s="25"/>
      <c r="V16" s="25"/>
      <c r="W16" s="25"/>
      <c r="X16" s="25"/>
      <c r="Y16" s="25"/>
      <c r="Z16" s="25"/>
      <c r="AA16" s="25"/>
      <c r="AB16" s="25"/>
      <c r="AC16" s="25"/>
    </row>
    <row r="17" spans="3:31" x14ac:dyDescent="0.25">
      <c r="C17" s="59" t="s">
        <v>16</v>
      </c>
      <c r="D17" s="23">
        <v>29003363.284381855</v>
      </c>
      <c r="E17" s="25">
        <f t="shared" ref="E17:E19" si="9">D17*(100%-50%)</f>
        <v>14501681.642190928</v>
      </c>
      <c r="F17" s="60">
        <f t="shared" ref="F17:F19" si="10">D17*(100%-90%)</f>
        <v>2900336.3284381847</v>
      </c>
      <c r="G17" s="25"/>
      <c r="H17" s="25"/>
      <c r="I17" s="25"/>
      <c r="J17" s="25"/>
      <c r="K17" s="25"/>
      <c r="L17" s="25"/>
      <c r="M17" s="25"/>
      <c r="N17" s="25"/>
      <c r="O17" s="25"/>
      <c r="P17" s="25"/>
      <c r="Q17" s="25"/>
      <c r="R17" s="25"/>
      <c r="S17" s="25"/>
      <c r="T17" s="25"/>
      <c r="U17" s="25"/>
      <c r="V17" s="25"/>
      <c r="W17" s="25"/>
      <c r="X17" s="25"/>
      <c r="Y17" s="25"/>
      <c r="Z17" s="25"/>
      <c r="AA17" s="25"/>
      <c r="AB17" s="25"/>
      <c r="AC17" s="25"/>
    </row>
    <row r="18" spans="3:31" x14ac:dyDescent="0.25">
      <c r="C18" s="59" t="s">
        <v>17</v>
      </c>
      <c r="D18" s="23">
        <v>29631802.43359505</v>
      </c>
      <c r="E18" s="25">
        <f t="shared" si="9"/>
        <v>14815901.216797525</v>
      </c>
      <c r="F18" s="60">
        <f t="shared" si="10"/>
        <v>2963180.2433595043</v>
      </c>
      <c r="G18" s="25"/>
      <c r="H18" s="25"/>
      <c r="I18" s="25"/>
      <c r="J18" s="25"/>
      <c r="K18" s="25"/>
      <c r="L18" s="25"/>
      <c r="M18" s="25"/>
      <c r="N18" s="25"/>
      <c r="O18" s="25"/>
      <c r="P18" s="25"/>
      <c r="Q18" s="25"/>
      <c r="R18" s="25"/>
      <c r="S18" s="25"/>
      <c r="T18" s="25"/>
      <c r="U18" s="25"/>
      <c r="V18" s="25"/>
      <c r="W18" s="25"/>
      <c r="X18" s="25"/>
      <c r="Y18" s="25"/>
      <c r="Z18" s="25"/>
      <c r="AA18" s="25"/>
      <c r="AB18" s="25"/>
      <c r="AC18" s="25"/>
    </row>
    <row r="19" spans="3:31" ht="15.75" thickBot="1" x14ac:dyDescent="0.3">
      <c r="C19" s="61" t="s">
        <v>18</v>
      </c>
      <c r="D19" s="62">
        <v>30042159.894548137</v>
      </c>
      <c r="E19" s="63">
        <f t="shared" si="9"/>
        <v>15021079.947274068</v>
      </c>
      <c r="F19" s="64">
        <f t="shared" si="10"/>
        <v>3004215.9894548128</v>
      </c>
      <c r="G19" s="25"/>
      <c r="H19" s="25"/>
      <c r="I19" s="25"/>
      <c r="J19" s="25"/>
      <c r="K19" s="25"/>
      <c r="L19" s="25"/>
      <c r="M19" s="25"/>
      <c r="N19" s="25"/>
      <c r="O19" s="25"/>
      <c r="P19" s="25"/>
      <c r="Q19" s="25"/>
      <c r="R19" s="25"/>
      <c r="S19" s="25"/>
      <c r="T19" s="25"/>
      <c r="U19" s="25"/>
      <c r="V19" s="25"/>
      <c r="W19" s="25"/>
      <c r="X19" s="25"/>
      <c r="Y19" s="25"/>
      <c r="Z19" s="25"/>
      <c r="AA19" s="25"/>
      <c r="AB19" s="25"/>
      <c r="AC19" s="25"/>
    </row>
    <row r="20" spans="3:31" ht="15.75" thickBot="1" x14ac:dyDescent="0.3">
      <c r="G20" s="25"/>
      <c r="H20" s="25"/>
      <c r="I20" s="25"/>
      <c r="J20" s="25"/>
      <c r="K20" s="25"/>
      <c r="L20" s="25"/>
      <c r="M20" s="25"/>
      <c r="N20" s="25"/>
      <c r="O20" s="25"/>
      <c r="P20" s="25"/>
      <c r="Q20" s="25"/>
      <c r="R20" s="25"/>
      <c r="S20" s="25"/>
      <c r="T20" s="25"/>
      <c r="U20" s="25"/>
      <c r="V20" s="25"/>
      <c r="W20" s="25"/>
      <c r="X20" s="25"/>
      <c r="Y20" s="25"/>
      <c r="Z20" s="25"/>
      <c r="AA20" s="25"/>
      <c r="AB20" s="25"/>
      <c r="AC20" s="25"/>
      <c r="AE20" s="25"/>
    </row>
    <row r="21" spans="3:31" x14ac:dyDescent="0.25">
      <c r="C21" s="56" t="s">
        <v>19</v>
      </c>
      <c r="D21" s="126"/>
      <c r="E21" s="25"/>
    </row>
    <row r="22" spans="3:31" x14ac:dyDescent="0.25">
      <c r="C22" s="123" t="s">
        <v>20</v>
      </c>
      <c r="D22" s="60">
        <f>'EITEs and DNGs'!Q52+('EITEs and DNGs'!Q56-'EITEs and DNGs'!P56)</f>
        <v>1772814.7665825065</v>
      </c>
    </row>
    <row r="23" spans="3:31" ht="15.75" thickBot="1" x14ac:dyDescent="0.3">
      <c r="C23" s="124" t="s">
        <v>21</v>
      </c>
      <c r="D23" s="125">
        <f>'EITEs and DNGs'!P56</f>
        <v>1606048.4501386865</v>
      </c>
    </row>
    <row r="24" spans="3:31" ht="15.75" thickBot="1" x14ac:dyDescent="0.3"/>
    <row r="25" spans="3:31" x14ac:dyDescent="0.25">
      <c r="C25" s="56" t="s">
        <v>22</v>
      </c>
      <c r="D25" s="57">
        <v>2022</v>
      </c>
      <c r="E25" s="57" t="s">
        <v>13</v>
      </c>
      <c r="F25" s="58" t="s">
        <v>14</v>
      </c>
    </row>
    <row r="26" spans="3:31" x14ac:dyDescent="0.25">
      <c r="C26" s="59" t="s">
        <v>15</v>
      </c>
      <c r="D26" s="25">
        <f>D16+D22</f>
        <v>29854149.383812997</v>
      </c>
      <c r="E26" s="25">
        <f>D26*(100%-50%)</f>
        <v>14927074.691906499</v>
      </c>
      <c r="F26" s="60">
        <f>D26*(100%-90%)</f>
        <v>2985414.9383812989</v>
      </c>
      <c r="H26" s="25"/>
    </row>
    <row r="27" spans="3:31" x14ac:dyDescent="0.25">
      <c r="C27" s="59" t="s">
        <v>16</v>
      </c>
      <c r="D27" s="25">
        <f>D17+D22</f>
        <v>30776178.050964363</v>
      </c>
      <c r="E27" s="25">
        <f t="shared" ref="E27:E29" si="11">D27*(100%-50%)</f>
        <v>15388089.025482181</v>
      </c>
      <c r="F27" s="60">
        <f t="shared" ref="F27:F29" si="12">D27*(100%-90%)</f>
        <v>3077617.8050964358</v>
      </c>
      <c r="H27" s="25"/>
    </row>
    <row r="28" spans="3:31" x14ac:dyDescent="0.25">
      <c r="C28" s="59" t="s">
        <v>17</v>
      </c>
      <c r="D28" s="25">
        <f>D18+D22</f>
        <v>31404617.200177558</v>
      </c>
      <c r="E28" s="25">
        <f t="shared" si="11"/>
        <v>15702308.600088779</v>
      </c>
      <c r="F28" s="60">
        <f t="shared" si="12"/>
        <v>3140461.7200177549</v>
      </c>
      <c r="H28" s="25"/>
    </row>
    <row r="29" spans="3:31" ht="15.75" thickBot="1" x14ac:dyDescent="0.3">
      <c r="C29" s="61" t="s">
        <v>18</v>
      </c>
      <c r="D29" s="63">
        <f>D19+D22</f>
        <v>31814974.661130644</v>
      </c>
      <c r="E29" s="63">
        <f t="shared" si="11"/>
        <v>15907487.330565322</v>
      </c>
      <c r="F29" s="64">
        <f t="shared" si="12"/>
        <v>3181497.4661130635</v>
      </c>
    </row>
    <row r="32" spans="3:31" ht="15.75" thickBot="1" x14ac:dyDescent="0.3"/>
    <row r="33" spans="3:8" x14ac:dyDescent="0.25">
      <c r="C33" s="127" t="s">
        <v>23</v>
      </c>
      <c r="D33" s="121"/>
      <c r="E33" s="121"/>
      <c r="F33" s="122"/>
    </row>
    <row r="34" spans="3:8" x14ac:dyDescent="0.25">
      <c r="C34" s="120"/>
      <c r="D34" s="118"/>
      <c r="E34" s="118"/>
      <c r="F34" s="119"/>
      <c r="H34" s="25"/>
    </row>
    <row r="35" spans="3:8" x14ac:dyDescent="0.25">
      <c r="C35" s="139" t="s">
        <v>300</v>
      </c>
      <c r="D35" s="140"/>
      <c r="E35" s="140"/>
      <c r="F35" s="141"/>
      <c r="H35" s="25"/>
    </row>
    <row r="36" spans="3:8" x14ac:dyDescent="0.25">
      <c r="C36" s="139"/>
      <c r="D36" s="140"/>
      <c r="E36" s="140"/>
      <c r="F36" s="141"/>
      <c r="H36" s="25"/>
    </row>
    <row r="37" spans="3:8" x14ac:dyDescent="0.25">
      <c r="C37" s="139"/>
      <c r="D37" s="140"/>
      <c r="E37" s="140"/>
      <c r="F37" s="141"/>
    </row>
    <row r="38" spans="3:8" x14ac:dyDescent="0.25">
      <c r="C38" s="139"/>
      <c r="D38" s="140"/>
      <c r="E38" s="140"/>
      <c r="F38" s="141"/>
    </row>
    <row r="39" spans="3:8" ht="15.75" thickBot="1" x14ac:dyDescent="0.3">
      <c r="C39" s="142"/>
      <c r="D39" s="143"/>
      <c r="E39" s="143"/>
      <c r="F39" s="144"/>
    </row>
    <row r="40" spans="3:8" x14ac:dyDescent="0.25">
      <c r="D40" s="25"/>
    </row>
  </sheetData>
  <sheetProtection algorithmName="SHA-512" hashValue="vCjJ/1rKF21ECMOE/a7RI6+yjajJy4m2ulRaOKJQtUS0gO6VgH2P0c+58s608p2ghNyWuYVNirn/H5GOjqfR9w==" saltValue="il3uNF6BvrT32PlYiaMj4w==" spinCount="100000" sheet="1" objects="1" scenarios="1"/>
  <mergeCells count="1">
    <mergeCell ref="C35:F3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EECC9-3BBA-404B-B0E7-AD4FFB0824CD}">
  <dimension ref="C3:Q139"/>
  <sheetViews>
    <sheetView zoomScaleNormal="100" workbookViewId="0">
      <selection activeCell="D12" sqref="D12"/>
    </sheetView>
  </sheetViews>
  <sheetFormatPr defaultColWidth="8.85546875" defaultRowHeight="15" x14ac:dyDescent="0.25"/>
  <cols>
    <col min="1" max="2" width="8.85546875" style="2"/>
    <col min="3" max="3" width="52.7109375" style="2" bestFit="1" customWidth="1"/>
    <col min="4" max="4" width="27.7109375" style="2" bestFit="1" customWidth="1"/>
    <col min="5" max="5" width="25.5703125" style="2" bestFit="1" customWidth="1"/>
    <col min="6" max="6" width="27.7109375" style="2" bestFit="1" customWidth="1"/>
    <col min="7" max="7" width="25.5703125" style="2" bestFit="1" customWidth="1"/>
    <col min="8" max="8" width="27.7109375" style="2" bestFit="1" customWidth="1"/>
    <col min="9" max="9" width="25.5703125" style="2" bestFit="1" customWidth="1"/>
    <col min="10" max="10" width="27.7109375" style="2" bestFit="1" customWidth="1"/>
    <col min="11" max="11" width="25.5703125" style="2" bestFit="1" customWidth="1"/>
    <col min="12" max="12" width="27.7109375" style="2" bestFit="1" customWidth="1"/>
    <col min="13" max="13" width="25.5703125" style="2" bestFit="1" customWidth="1"/>
    <col min="14" max="14" width="27.7109375" style="2" bestFit="1" customWidth="1"/>
    <col min="15" max="15" width="25.5703125" style="2" bestFit="1" customWidth="1"/>
    <col min="16" max="16" width="27.7109375" style="2" bestFit="1" customWidth="1"/>
    <col min="17" max="17" width="25.5703125" style="2" bestFit="1" customWidth="1"/>
    <col min="18" max="16384" width="8.85546875" style="2"/>
  </cols>
  <sheetData>
    <row r="3" spans="3:17" ht="18" x14ac:dyDescent="0.25">
      <c r="C3" s="1" t="s">
        <v>24</v>
      </c>
    </row>
    <row r="5" spans="3:17" ht="18" x14ac:dyDescent="0.25">
      <c r="C5" s="3"/>
      <c r="D5" s="145">
        <v>2017</v>
      </c>
      <c r="E5" s="145"/>
      <c r="F5" s="145">
        <v>2018</v>
      </c>
      <c r="G5" s="145"/>
      <c r="H5" s="145">
        <v>2019</v>
      </c>
      <c r="I5" s="145"/>
      <c r="J5" s="145">
        <v>2020</v>
      </c>
      <c r="K5" s="145"/>
      <c r="L5" s="145">
        <v>2021</v>
      </c>
      <c r="M5" s="145"/>
      <c r="N5" s="145">
        <v>2022</v>
      </c>
      <c r="O5" s="145"/>
      <c r="P5" s="145">
        <v>2023</v>
      </c>
      <c r="Q5" s="145"/>
    </row>
    <row r="6" spans="3:17" ht="18.75" thickBot="1" x14ac:dyDescent="0.3">
      <c r="C6" s="130" t="s">
        <v>25</v>
      </c>
      <c r="D6" s="4" t="s">
        <v>26</v>
      </c>
      <c r="E6" s="4" t="s">
        <v>27</v>
      </c>
      <c r="F6" s="4" t="s">
        <v>26</v>
      </c>
      <c r="G6" s="4" t="s">
        <v>27</v>
      </c>
      <c r="H6" s="4" t="s">
        <v>26</v>
      </c>
      <c r="I6" s="4" t="s">
        <v>27</v>
      </c>
      <c r="J6" s="4" t="s">
        <v>26</v>
      </c>
      <c r="K6" s="4" t="s">
        <v>27</v>
      </c>
      <c r="L6" s="4" t="s">
        <v>26</v>
      </c>
      <c r="M6" s="4" t="s">
        <v>27</v>
      </c>
      <c r="N6" s="4" t="s">
        <v>26</v>
      </c>
      <c r="O6" s="4" t="s">
        <v>27</v>
      </c>
      <c r="P6" s="4" t="s">
        <v>26</v>
      </c>
      <c r="Q6" s="4" t="s">
        <v>27</v>
      </c>
    </row>
    <row r="7" spans="3:17" x14ac:dyDescent="0.25">
      <c r="C7" s="131" t="s">
        <v>28</v>
      </c>
      <c r="D7" s="6">
        <v>49928.72</v>
      </c>
      <c r="E7" s="7">
        <v>2979.6099999999997</v>
      </c>
      <c r="F7" s="6">
        <v>72992.7</v>
      </c>
      <c r="G7" s="7">
        <v>4323.37</v>
      </c>
      <c r="H7" s="6">
        <v>73062.75</v>
      </c>
      <c r="I7" s="7">
        <v>4390.55</v>
      </c>
      <c r="J7" s="6">
        <v>40465.340000000004</v>
      </c>
      <c r="K7" s="7">
        <v>2518.1</v>
      </c>
      <c r="L7" s="6">
        <v>16789.75</v>
      </c>
      <c r="M7" s="7">
        <v>1037.21</v>
      </c>
      <c r="N7" s="6">
        <v>0</v>
      </c>
      <c r="O7" s="7">
        <v>0</v>
      </c>
      <c r="P7" s="6">
        <v>0</v>
      </c>
      <c r="Q7" s="7">
        <v>0</v>
      </c>
    </row>
    <row r="8" spans="3:17" x14ac:dyDescent="0.25">
      <c r="C8" s="131" t="s">
        <v>29</v>
      </c>
      <c r="D8" s="6">
        <v>23367.08</v>
      </c>
      <c r="E8" s="7">
        <v>1529.02</v>
      </c>
      <c r="F8" s="6">
        <v>26084.71</v>
      </c>
      <c r="G8" s="7">
        <v>1719.88</v>
      </c>
      <c r="H8" s="6">
        <v>24588.240000000002</v>
      </c>
      <c r="I8" s="7">
        <v>302.58999999999997</v>
      </c>
      <c r="J8" s="6">
        <v>0</v>
      </c>
      <c r="K8" s="7">
        <v>0</v>
      </c>
      <c r="L8" s="6">
        <v>0</v>
      </c>
      <c r="M8" s="7">
        <v>0</v>
      </c>
      <c r="N8" s="6">
        <v>0</v>
      </c>
      <c r="O8" s="7">
        <v>0</v>
      </c>
      <c r="P8" s="6">
        <v>0</v>
      </c>
      <c r="Q8" s="7">
        <v>0</v>
      </c>
    </row>
    <row r="9" spans="3:17" x14ac:dyDescent="0.25">
      <c r="C9" s="131" t="s">
        <v>30</v>
      </c>
      <c r="D9" s="6">
        <v>0</v>
      </c>
      <c r="E9" s="7">
        <v>0</v>
      </c>
      <c r="F9" s="6">
        <v>0</v>
      </c>
      <c r="G9" s="7">
        <v>0</v>
      </c>
      <c r="H9" s="6">
        <v>0</v>
      </c>
      <c r="I9" s="7">
        <v>0</v>
      </c>
      <c r="J9" s="6">
        <v>0</v>
      </c>
      <c r="K9" s="7">
        <v>0</v>
      </c>
      <c r="L9" s="6">
        <v>0</v>
      </c>
      <c r="M9" s="7">
        <v>0</v>
      </c>
      <c r="N9" s="6">
        <v>0</v>
      </c>
      <c r="O9" s="7">
        <v>0</v>
      </c>
      <c r="P9" s="6">
        <v>0</v>
      </c>
      <c r="Q9" s="7">
        <v>0</v>
      </c>
    </row>
    <row r="10" spans="3:17" x14ac:dyDescent="0.25">
      <c r="C10" s="131" t="s">
        <v>31</v>
      </c>
      <c r="D10" s="6">
        <v>0</v>
      </c>
      <c r="E10" s="7">
        <v>0</v>
      </c>
      <c r="F10" s="6">
        <v>0</v>
      </c>
      <c r="G10" s="7">
        <v>0</v>
      </c>
      <c r="H10" s="6">
        <v>0</v>
      </c>
      <c r="I10" s="7">
        <v>0</v>
      </c>
      <c r="J10" s="6">
        <v>0</v>
      </c>
      <c r="K10" s="7">
        <v>0</v>
      </c>
      <c r="L10" s="6">
        <v>0</v>
      </c>
      <c r="M10" s="7">
        <v>0</v>
      </c>
      <c r="N10" s="6">
        <v>0</v>
      </c>
      <c r="O10" s="7">
        <v>84.79</v>
      </c>
      <c r="P10" s="6">
        <v>0.04</v>
      </c>
      <c r="Q10" s="7">
        <v>0</v>
      </c>
    </row>
    <row r="11" spans="3:17" x14ac:dyDescent="0.25">
      <c r="C11" s="131" t="s">
        <v>32</v>
      </c>
      <c r="D11" s="6">
        <v>78285.960000000006</v>
      </c>
      <c r="E11" s="7">
        <v>0</v>
      </c>
      <c r="F11" s="6">
        <v>72930.33</v>
      </c>
      <c r="G11" s="7">
        <v>0</v>
      </c>
      <c r="H11" s="6">
        <v>33960.44</v>
      </c>
      <c r="I11" s="7">
        <v>0</v>
      </c>
      <c r="J11" s="6">
        <v>78226.62</v>
      </c>
      <c r="K11" s="7">
        <v>0</v>
      </c>
      <c r="L11" s="6">
        <v>40449.49</v>
      </c>
      <c r="M11" s="7">
        <v>0</v>
      </c>
      <c r="N11" s="6">
        <v>29978.92</v>
      </c>
      <c r="O11" s="7">
        <v>0</v>
      </c>
      <c r="P11" s="6">
        <v>12838.13</v>
      </c>
      <c r="Q11" s="7">
        <v>0</v>
      </c>
    </row>
    <row r="12" spans="3:17" x14ac:dyDescent="0.25">
      <c r="C12" s="131" t="s">
        <v>33</v>
      </c>
      <c r="D12" s="6">
        <v>484.67</v>
      </c>
      <c r="E12" s="7">
        <v>11.3</v>
      </c>
      <c r="F12" s="6">
        <v>26200.12</v>
      </c>
      <c r="G12" s="7">
        <v>1196.3</v>
      </c>
      <c r="H12" s="6">
        <v>0</v>
      </c>
      <c r="I12" s="7">
        <v>0</v>
      </c>
      <c r="J12" s="6">
        <v>0</v>
      </c>
      <c r="K12" s="7">
        <v>0</v>
      </c>
      <c r="L12" s="6">
        <v>0</v>
      </c>
      <c r="M12" s="7">
        <v>0</v>
      </c>
      <c r="N12" s="6">
        <v>0</v>
      </c>
      <c r="O12" s="7">
        <v>0</v>
      </c>
      <c r="P12" s="6">
        <v>0</v>
      </c>
      <c r="Q12" s="7">
        <v>0</v>
      </c>
    </row>
    <row r="13" spans="3:17" x14ac:dyDescent="0.25">
      <c r="C13" s="131" t="s">
        <v>34</v>
      </c>
      <c r="D13" s="6">
        <v>80403.94</v>
      </c>
      <c r="E13" s="7">
        <v>5822.1</v>
      </c>
      <c r="F13" s="6">
        <v>89052.32</v>
      </c>
      <c r="G13" s="7">
        <v>5683.65</v>
      </c>
      <c r="H13" s="6">
        <v>111323.70999999999</v>
      </c>
      <c r="I13" s="7">
        <v>7095.74</v>
      </c>
      <c r="J13" s="6">
        <v>104406.6</v>
      </c>
      <c r="K13" s="7">
        <v>6743.2699999999995</v>
      </c>
      <c r="L13" s="6">
        <v>91575.4</v>
      </c>
      <c r="M13" s="7">
        <v>5478.5</v>
      </c>
      <c r="N13" s="6">
        <v>21607.559999999998</v>
      </c>
      <c r="O13" s="7">
        <v>1249.45</v>
      </c>
      <c r="P13" s="6">
        <v>0</v>
      </c>
      <c r="Q13" s="7">
        <v>0</v>
      </c>
    </row>
    <row r="14" spans="3:17" x14ac:dyDescent="0.25">
      <c r="C14" s="131" t="s">
        <v>35</v>
      </c>
      <c r="D14" s="6">
        <v>11541.37</v>
      </c>
      <c r="E14" s="7">
        <v>838.28</v>
      </c>
      <c r="F14" s="6">
        <v>20831.010000000002</v>
      </c>
      <c r="G14" s="7">
        <v>1049.56</v>
      </c>
      <c r="H14" s="6">
        <v>14098.61</v>
      </c>
      <c r="I14" s="7">
        <v>1019.35</v>
      </c>
      <c r="J14" s="6">
        <v>12387.27</v>
      </c>
      <c r="K14" s="7">
        <v>882.59</v>
      </c>
      <c r="L14" s="6">
        <v>8242</v>
      </c>
      <c r="M14" s="7">
        <v>522.26</v>
      </c>
      <c r="N14" s="6">
        <v>0</v>
      </c>
      <c r="O14" s="7">
        <v>0</v>
      </c>
      <c r="P14" s="6">
        <v>0</v>
      </c>
      <c r="Q14" s="7">
        <v>0</v>
      </c>
    </row>
    <row r="15" spans="3:17" x14ac:dyDescent="0.25">
      <c r="C15" s="131" t="s">
        <v>36</v>
      </c>
      <c r="D15" s="6">
        <v>29594.41</v>
      </c>
      <c r="E15" s="7">
        <v>1613.32</v>
      </c>
      <c r="F15" s="6">
        <v>70343.64</v>
      </c>
      <c r="G15" s="7">
        <v>3659.92</v>
      </c>
      <c r="H15" s="6">
        <v>264167.7</v>
      </c>
      <c r="I15" s="7">
        <v>19271.939999999999</v>
      </c>
      <c r="J15" s="6">
        <v>102049.57</v>
      </c>
      <c r="K15" s="7">
        <v>9720.61</v>
      </c>
      <c r="L15" s="6">
        <v>74586.39</v>
      </c>
      <c r="M15" s="7">
        <v>6542.74</v>
      </c>
      <c r="N15" s="6">
        <v>52827.770000000004</v>
      </c>
      <c r="O15" s="7">
        <v>4364.1000000000004</v>
      </c>
      <c r="P15" s="6">
        <v>32154.309999999998</v>
      </c>
      <c r="Q15" s="7">
        <v>1447.7</v>
      </c>
    </row>
    <row r="16" spans="3:17" x14ac:dyDescent="0.25">
      <c r="C16" s="131" t="s">
        <v>37</v>
      </c>
      <c r="D16" s="6">
        <v>0</v>
      </c>
      <c r="E16" s="7">
        <v>0</v>
      </c>
      <c r="F16" s="6">
        <v>0</v>
      </c>
      <c r="G16" s="7">
        <v>0</v>
      </c>
      <c r="H16" s="6">
        <v>0</v>
      </c>
      <c r="I16" s="7">
        <v>0</v>
      </c>
      <c r="J16" s="6">
        <v>0</v>
      </c>
      <c r="K16" s="7">
        <v>0</v>
      </c>
      <c r="L16" s="6">
        <v>0</v>
      </c>
      <c r="M16" s="7">
        <v>0</v>
      </c>
      <c r="N16" s="6">
        <v>0</v>
      </c>
      <c r="O16" s="7">
        <v>0</v>
      </c>
      <c r="P16" s="6">
        <v>0</v>
      </c>
      <c r="Q16" s="7">
        <v>0</v>
      </c>
    </row>
    <row r="17" spans="3:17" x14ac:dyDescent="0.25">
      <c r="C17" s="131" t="s">
        <v>38</v>
      </c>
      <c r="D17" s="6">
        <v>11.26</v>
      </c>
      <c r="E17" s="7">
        <v>0.51</v>
      </c>
      <c r="F17" s="6">
        <v>15.82</v>
      </c>
      <c r="G17" s="7">
        <v>0</v>
      </c>
      <c r="H17" s="6">
        <v>11.74</v>
      </c>
      <c r="I17" s="7">
        <v>0</v>
      </c>
      <c r="J17" s="6">
        <v>0</v>
      </c>
      <c r="K17" s="7">
        <v>0</v>
      </c>
      <c r="L17" s="6">
        <v>0</v>
      </c>
      <c r="M17" s="7">
        <v>0</v>
      </c>
      <c r="N17" s="6">
        <v>0</v>
      </c>
      <c r="O17" s="7">
        <v>0</v>
      </c>
      <c r="P17" s="6">
        <v>0</v>
      </c>
      <c r="Q17" s="7">
        <v>0</v>
      </c>
    </row>
    <row r="18" spans="3:17" x14ac:dyDescent="0.25">
      <c r="C18" s="131" t="s">
        <v>39</v>
      </c>
      <c r="D18" s="6">
        <v>0</v>
      </c>
      <c r="E18" s="7">
        <v>0</v>
      </c>
      <c r="F18" s="6">
        <v>0</v>
      </c>
      <c r="G18" s="7">
        <v>0</v>
      </c>
      <c r="H18" s="6">
        <v>0</v>
      </c>
      <c r="I18" s="7">
        <v>0</v>
      </c>
      <c r="J18" s="6">
        <v>0</v>
      </c>
      <c r="K18" s="7">
        <v>0</v>
      </c>
      <c r="L18" s="6">
        <v>117375.78</v>
      </c>
      <c r="M18" s="7">
        <v>2964.61</v>
      </c>
      <c r="N18" s="6">
        <v>88332.219999999987</v>
      </c>
      <c r="O18" s="7">
        <v>5995.15</v>
      </c>
      <c r="P18" s="6">
        <v>102126.34999999999</v>
      </c>
      <c r="Q18" s="7">
        <v>7167.25</v>
      </c>
    </row>
    <row r="19" spans="3:17" x14ac:dyDescent="0.25">
      <c r="C19" s="131" t="s">
        <v>40</v>
      </c>
      <c r="D19" s="6">
        <v>0</v>
      </c>
      <c r="E19" s="7">
        <v>0</v>
      </c>
      <c r="F19" s="6">
        <v>0</v>
      </c>
      <c r="G19" s="7">
        <v>0</v>
      </c>
      <c r="H19" s="6">
        <v>0</v>
      </c>
      <c r="I19" s="7">
        <v>0</v>
      </c>
      <c r="J19" s="6">
        <v>0</v>
      </c>
      <c r="K19" s="7">
        <v>0</v>
      </c>
      <c r="L19" s="6">
        <v>0</v>
      </c>
      <c r="M19" s="7">
        <v>0</v>
      </c>
      <c r="N19" s="6">
        <v>0</v>
      </c>
      <c r="O19" s="7">
        <v>0</v>
      </c>
      <c r="P19" s="6">
        <v>0</v>
      </c>
      <c r="Q19" s="7">
        <v>0</v>
      </c>
    </row>
    <row r="20" spans="3:17" x14ac:dyDescent="0.25">
      <c r="C20" s="131" t="s">
        <v>41</v>
      </c>
      <c r="D20" s="6">
        <v>0</v>
      </c>
      <c r="E20" s="7">
        <v>0</v>
      </c>
      <c r="F20" s="6">
        <v>0</v>
      </c>
      <c r="G20" s="7">
        <v>0</v>
      </c>
      <c r="H20" s="6">
        <v>0</v>
      </c>
      <c r="I20" s="7">
        <v>0</v>
      </c>
      <c r="J20" s="6">
        <v>2756085.65</v>
      </c>
      <c r="K20" s="7">
        <v>298060.66000000003</v>
      </c>
      <c r="L20" s="6">
        <v>2911350.24</v>
      </c>
      <c r="M20" s="7">
        <v>188492.78</v>
      </c>
      <c r="N20" s="6">
        <v>2495865.21</v>
      </c>
      <c r="O20" s="7">
        <v>466694.08</v>
      </c>
      <c r="P20" s="6">
        <v>2615776.1399999997</v>
      </c>
      <c r="Q20" s="7">
        <v>392414.55</v>
      </c>
    </row>
    <row r="21" spans="3:17" x14ac:dyDescent="0.25">
      <c r="C21" s="131" t="s">
        <v>42</v>
      </c>
      <c r="D21" s="6">
        <v>4877199.8499999996</v>
      </c>
      <c r="E21" s="7">
        <v>187283.91999999998</v>
      </c>
      <c r="F21" s="6">
        <v>4460608.04</v>
      </c>
      <c r="G21" s="7">
        <v>224387.09</v>
      </c>
      <c r="H21" s="6">
        <v>3347198.32</v>
      </c>
      <c r="I21" s="7">
        <v>168036.99</v>
      </c>
      <c r="J21" s="6">
        <v>0</v>
      </c>
      <c r="K21" s="7">
        <v>0</v>
      </c>
      <c r="L21" s="6">
        <v>0</v>
      </c>
      <c r="M21" s="7">
        <v>0</v>
      </c>
      <c r="N21" s="6">
        <v>0</v>
      </c>
      <c r="O21" s="7">
        <v>0</v>
      </c>
      <c r="P21" s="6">
        <v>0</v>
      </c>
      <c r="Q21" s="7">
        <v>0</v>
      </c>
    </row>
    <row r="22" spans="3:17" x14ac:dyDescent="0.25">
      <c r="C22" s="131" t="s">
        <v>43</v>
      </c>
      <c r="D22" s="6">
        <v>1442.19</v>
      </c>
      <c r="E22" s="7">
        <v>69.680000000000007</v>
      </c>
      <c r="F22" s="6">
        <v>16301.89</v>
      </c>
      <c r="G22" s="7">
        <v>566.38</v>
      </c>
      <c r="H22" s="6">
        <v>18276.829999999998</v>
      </c>
      <c r="I22" s="7">
        <v>636.70000000000005</v>
      </c>
      <c r="J22" s="6">
        <v>6530.26</v>
      </c>
      <c r="K22" s="7">
        <v>35.33</v>
      </c>
      <c r="L22" s="6">
        <v>8562.0499999999993</v>
      </c>
      <c r="M22" s="7">
        <v>323.58000000000004</v>
      </c>
      <c r="N22" s="6">
        <v>3791.95</v>
      </c>
      <c r="O22" s="7">
        <v>50.32</v>
      </c>
      <c r="P22" s="6">
        <v>4690.29</v>
      </c>
      <c r="Q22" s="7">
        <v>4.0599999999999996</v>
      </c>
    </row>
    <row r="23" spans="3:17" x14ac:dyDescent="0.25">
      <c r="C23" s="131" t="s">
        <v>44</v>
      </c>
      <c r="D23" s="6">
        <v>114828.31</v>
      </c>
      <c r="E23" s="7">
        <v>7290.7800000000007</v>
      </c>
      <c r="F23" s="6">
        <v>98949</v>
      </c>
      <c r="G23" s="7">
        <v>6370.56</v>
      </c>
      <c r="H23" s="6">
        <v>100530.58</v>
      </c>
      <c r="I23" s="7">
        <v>6414.84</v>
      </c>
      <c r="J23" s="6">
        <v>93710.25</v>
      </c>
      <c r="K23" s="7">
        <v>5950.8899999999994</v>
      </c>
      <c r="L23" s="6">
        <v>108904.39</v>
      </c>
      <c r="M23" s="7">
        <v>6764.62</v>
      </c>
      <c r="N23" s="6">
        <v>109746.04000000001</v>
      </c>
      <c r="O23" s="7">
        <v>6584.15</v>
      </c>
      <c r="P23" s="6">
        <v>81771.86</v>
      </c>
      <c r="Q23" s="7">
        <v>5424.37</v>
      </c>
    </row>
    <row r="24" spans="3:17" x14ac:dyDescent="0.25">
      <c r="C24" s="131" t="s">
        <v>45</v>
      </c>
      <c r="D24" s="6">
        <v>58093.22</v>
      </c>
      <c r="E24" s="7">
        <v>3363.46</v>
      </c>
      <c r="F24" s="6">
        <v>211858.02000000002</v>
      </c>
      <c r="G24" s="7">
        <v>3252.79</v>
      </c>
      <c r="H24" s="6">
        <v>213373.32</v>
      </c>
      <c r="I24" s="7">
        <v>18476.18</v>
      </c>
      <c r="J24" s="6">
        <v>35398.32</v>
      </c>
      <c r="K24" s="7">
        <v>2292.87</v>
      </c>
      <c r="L24" s="6">
        <v>44895.75</v>
      </c>
      <c r="M24" s="7">
        <v>2300.4300000000003</v>
      </c>
      <c r="N24" s="6">
        <v>50366.990000000005</v>
      </c>
      <c r="O24" s="7">
        <v>2627.4300000000003</v>
      </c>
      <c r="P24" s="6">
        <v>49836.840000000004</v>
      </c>
      <c r="Q24" s="7">
        <v>2317.4700000000003</v>
      </c>
    </row>
    <row r="25" spans="3:17" x14ac:dyDescent="0.25">
      <c r="C25" s="131" t="s">
        <v>46</v>
      </c>
      <c r="D25" s="6">
        <v>0</v>
      </c>
      <c r="E25" s="7">
        <v>0</v>
      </c>
      <c r="F25" s="6">
        <v>0</v>
      </c>
      <c r="G25" s="7">
        <v>0</v>
      </c>
      <c r="H25" s="6">
        <v>0</v>
      </c>
      <c r="I25" s="7">
        <v>0</v>
      </c>
      <c r="J25" s="6">
        <v>0</v>
      </c>
      <c r="K25" s="7">
        <v>0</v>
      </c>
      <c r="L25" s="6">
        <v>0</v>
      </c>
      <c r="M25" s="7">
        <v>0</v>
      </c>
      <c r="N25" s="6">
        <v>0</v>
      </c>
      <c r="O25" s="7">
        <v>0</v>
      </c>
      <c r="P25" s="6">
        <v>0</v>
      </c>
      <c r="Q25" s="7">
        <v>0</v>
      </c>
    </row>
    <row r="26" spans="3:17" x14ac:dyDescent="0.25">
      <c r="C26" s="131" t="s">
        <v>47</v>
      </c>
      <c r="D26" s="6">
        <v>53669.03</v>
      </c>
      <c r="E26" s="7">
        <v>4826.3</v>
      </c>
      <c r="F26" s="6">
        <v>76638.94</v>
      </c>
      <c r="G26" s="7">
        <v>7056.25</v>
      </c>
      <c r="H26" s="6">
        <v>95285.99</v>
      </c>
      <c r="I26" s="7">
        <v>12001.25</v>
      </c>
      <c r="J26" s="6">
        <v>168542.34</v>
      </c>
      <c r="K26" s="7">
        <v>22975.850000000002</v>
      </c>
      <c r="L26" s="6">
        <v>134422.01</v>
      </c>
      <c r="M26" s="7">
        <v>28002.620000000003</v>
      </c>
      <c r="N26" s="6">
        <v>104693.5</v>
      </c>
      <c r="O26" s="7">
        <v>23443.29</v>
      </c>
      <c r="P26" s="6">
        <v>97016.48000000001</v>
      </c>
      <c r="Q26" s="7">
        <v>23018.16</v>
      </c>
    </row>
    <row r="27" spans="3:17" x14ac:dyDescent="0.25">
      <c r="C27" s="131" t="s">
        <v>48</v>
      </c>
      <c r="D27" s="6">
        <v>2759693.5900000003</v>
      </c>
      <c r="E27" s="7">
        <v>198388.16999999998</v>
      </c>
      <c r="F27" s="6">
        <v>2679516.8799999994</v>
      </c>
      <c r="G27" s="7">
        <v>190701.58000000002</v>
      </c>
      <c r="H27" s="6">
        <v>2662966.7699999996</v>
      </c>
      <c r="I27" s="7">
        <v>189353.06</v>
      </c>
      <c r="J27" s="6">
        <v>2154975.5</v>
      </c>
      <c r="K27" s="7">
        <v>150300.98000000001</v>
      </c>
      <c r="L27" s="6">
        <v>2621593.5100000002</v>
      </c>
      <c r="M27" s="7">
        <v>182726.07</v>
      </c>
      <c r="N27" s="6">
        <v>2656745.38</v>
      </c>
      <c r="O27" s="7">
        <v>189523.71000000002</v>
      </c>
      <c r="P27" s="6">
        <v>2198777.7399999998</v>
      </c>
      <c r="Q27" s="7">
        <v>189219.84</v>
      </c>
    </row>
    <row r="28" spans="3:17" x14ac:dyDescent="0.25">
      <c r="C28" s="131" t="s">
        <v>49</v>
      </c>
      <c r="D28" s="6">
        <v>24135.19</v>
      </c>
      <c r="E28" s="7">
        <v>904.71</v>
      </c>
      <c r="F28" s="6">
        <v>17561.53</v>
      </c>
      <c r="G28" s="7">
        <v>592.43000000000006</v>
      </c>
      <c r="H28" s="6">
        <v>21746.94</v>
      </c>
      <c r="I28" s="7">
        <v>377.59000000000003</v>
      </c>
      <c r="J28" s="6">
        <v>15500.68</v>
      </c>
      <c r="K28" s="7">
        <v>13.02</v>
      </c>
      <c r="L28" s="6">
        <v>18271.289999999997</v>
      </c>
      <c r="M28" s="7">
        <v>0.89</v>
      </c>
      <c r="N28" s="6">
        <v>19665.55</v>
      </c>
      <c r="O28" s="7">
        <v>0</v>
      </c>
      <c r="P28" s="6">
        <v>8276.6200000000008</v>
      </c>
      <c r="Q28" s="7">
        <v>0</v>
      </c>
    </row>
    <row r="29" spans="3:17" x14ac:dyDescent="0.25">
      <c r="C29" s="131" t="s">
        <v>50</v>
      </c>
      <c r="D29" s="6">
        <v>1227.53</v>
      </c>
      <c r="E29" s="7">
        <v>0</v>
      </c>
      <c r="F29" s="6">
        <v>0</v>
      </c>
      <c r="G29" s="7">
        <v>0</v>
      </c>
      <c r="H29" s="6">
        <v>161.44999999999999</v>
      </c>
      <c r="I29" s="7">
        <v>11.53</v>
      </c>
      <c r="J29" s="6">
        <v>0</v>
      </c>
      <c r="K29" s="7">
        <v>0</v>
      </c>
      <c r="L29" s="6">
        <v>0</v>
      </c>
      <c r="M29" s="7">
        <v>0</v>
      </c>
      <c r="N29" s="6">
        <v>750.77</v>
      </c>
      <c r="O29" s="7">
        <v>0</v>
      </c>
      <c r="P29" s="6">
        <v>5029.2299999999996</v>
      </c>
      <c r="Q29" s="7">
        <v>0</v>
      </c>
    </row>
    <row r="30" spans="3:17" x14ac:dyDescent="0.25">
      <c r="C30" s="131" t="s">
        <v>51</v>
      </c>
      <c r="D30" s="6">
        <v>14094.65</v>
      </c>
      <c r="E30" s="7">
        <v>1006.1600000000001</v>
      </c>
      <c r="F30" s="6">
        <v>12397.66</v>
      </c>
      <c r="G30" s="7">
        <v>655.91</v>
      </c>
      <c r="H30" s="6">
        <v>34978.42</v>
      </c>
      <c r="I30" s="7">
        <v>2251.9299999999998</v>
      </c>
      <c r="J30" s="6">
        <v>41722.61</v>
      </c>
      <c r="K30" s="7">
        <v>2552.09</v>
      </c>
      <c r="L30" s="6">
        <v>44675.33</v>
      </c>
      <c r="M30" s="7">
        <v>2684.37</v>
      </c>
      <c r="N30" s="6">
        <v>82033.61</v>
      </c>
      <c r="O30" s="7">
        <v>4495.51</v>
      </c>
      <c r="P30" s="6">
        <v>132985.82</v>
      </c>
      <c r="Q30" s="7">
        <v>9204.7300000000014</v>
      </c>
    </row>
    <row r="31" spans="3:17" x14ac:dyDescent="0.25">
      <c r="C31" s="131" t="s">
        <v>52</v>
      </c>
      <c r="D31" s="6">
        <v>39922.25</v>
      </c>
      <c r="E31" s="7">
        <v>2412.98</v>
      </c>
      <c r="F31" s="6">
        <v>28764.049999999996</v>
      </c>
      <c r="G31" s="7">
        <v>1801.49</v>
      </c>
      <c r="H31" s="6">
        <v>31387.82</v>
      </c>
      <c r="I31" s="7">
        <v>1723.96</v>
      </c>
      <c r="J31" s="6">
        <v>34514.959999999999</v>
      </c>
      <c r="K31" s="7">
        <v>1511.67</v>
      </c>
      <c r="L31" s="6">
        <v>22449.85</v>
      </c>
      <c r="M31" s="7">
        <v>999.93000000000006</v>
      </c>
      <c r="N31" s="6">
        <v>7380.43</v>
      </c>
      <c r="O31" s="7">
        <v>139.15</v>
      </c>
      <c r="P31" s="6">
        <v>6239.6500000000005</v>
      </c>
      <c r="Q31" s="7">
        <v>53.85</v>
      </c>
    </row>
    <row r="32" spans="3:17" x14ac:dyDescent="0.25">
      <c r="C32" s="131" t="s">
        <v>53</v>
      </c>
      <c r="D32" s="6">
        <v>9842.7000000000007</v>
      </c>
      <c r="E32" s="7">
        <v>22.18</v>
      </c>
      <c r="F32" s="6">
        <v>16397.8</v>
      </c>
      <c r="G32" s="7">
        <v>117.55</v>
      </c>
      <c r="H32" s="6">
        <v>18976</v>
      </c>
      <c r="I32" s="7">
        <v>941.17000000000007</v>
      </c>
      <c r="J32" s="6">
        <v>17518.73</v>
      </c>
      <c r="K32" s="7">
        <v>865.47</v>
      </c>
      <c r="L32" s="6">
        <v>7471.66</v>
      </c>
      <c r="M32" s="7">
        <v>369.72</v>
      </c>
      <c r="N32" s="6">
        <v>14642.16</v>
      </c>
      <c r="O32" s="7">
        <v>725.97</v>
      </c>
      <c r="P32" s="6">
        <v>15155.550000000001</v>
      </c>
      <c r="Q32" s="7">
        <v>873.80000000000007</v>
      </c>
    </row>
    <row r="33" spans="3:17" x14ac:dyDescent="0.25">
      <c r="C33" s="131" t="s">
        <v>54</v>
      </c>
      <c r="D33" s="6">
        <v>15112.57</v>
      </c>
      <c r="E33" s="7">
        <v>823.98</v>
      </c>
      <c r="F33" s="6">
        <v>2239.5699999999997</v>
      </c>
      <c r="G33" s="7">
        <v>141.91</v>
      </c>
      <c r="H33" s="6">
        <v>15624.52</v>
      </c>
      <c r="I33" s="7">
        <v>535.96</v>
      </c>
      <c r="J33" s="6">
        <v>13685.35</v>
      </c>
      <c r="K33" s="7">
        <v>721.15000000000009</v>
      </c>
      <c r="L33" s="6">
        <v>6644.12</v>
      </c>
      <c r="M33" s="7">
        <v>378.97</v>
      </c>
      <c r="N33" s="6">
        <v>5889.7599999999993</v>
      </c>
      <c r="O33" s="7">
        <v>177.71</v>
      </c>
      <c r="P33" s="6">
        <v>916.71999999999991</v>
      </c>
      <c r="Q33" s="7">
        <v>20.43</v>
      </c>
    </row>
    <row r="34" spans="3:17" x14ac:dyDescent="0.25">
      <c r="C34" s="131" t="s">
        <v>55</v>
      </c>
      <c r="D34" s="6">
        <v>1544.81</v>
      </c>
      <c r="E34" s="7">
        <v>111.73</v>
      </c>
      <c r="F34" s="6">
        <v>1074.1300000000001</v>
      </c>
      <c r="G34" s="7">
        <v>77.989999999999995</v>
      </c>
      <c r="H34" s="6">
        <v>27614.639999999999</v>
      </c>
      <c r="I34" s="7">
        <v>2006.18</v>
      </c>
      <c r="J34" s="6">
        <v>37938.06</v>
      </c>
      <c r="K34" s="7">
        <v>2703.08</v>
      </c>
      <c r="L34" s="6">
        <v>1976.53</v>
      </c>
      <c r="M34" s="7">
        <v>140.83000000000001</v>
      </c>
      <c r="N34" s="6">
        <v>91.43</v>
      </c>
      <c r="O34" s="7">
        <v>6.51</v>
      </c>
      <c r="P34" s="6">
        <v>294.52</v>
      </c>
      <c r="Q34" s="7">
        <v>20.98</v>
      </c>
    </row>
    <row r="35" spans="3:17" x14ac:dyDescent="0.25">
      <c r="C35" s="131" t="s">
        <v>56</v>
      </c>
      <c r="D35" s="6">
        <v>0</v>
      </c>
      <c r="E35" s="7">
        <v>0</v>
      </c>
      <c r="F35" s="6">
        <v>0</v>
      </c>
      <c r="G35" s="7">
        <v>0</v>
      </c>
      <c r="H35" s="6">
        <v>0</v>
      </c>
      <c r="I35" s="7">
        <v>0</v>
      </c>
      <c r="J35" s="6">
        <v>0</v>
      </c>
      <c r="K35" s="7">
        <v>0</v>
      </c>
      <c r="L35" s="6">
        <v>0</v>
      </c>
      <c r="M35" s="7">
        <v>0</v>
      </c>
      <c r="N35" s="6">
        <v>0</v>
      </c>
      <c r="O35" s="7">
        <v>0</v>
      </c>
      <c r="P35" s="6">
        <v>245.27</v>
      </c>
      <c r="Q35" s="7">
        <v>11050.2</v>
      </c>
    </row>
    <row r="36" spans="3:17" x14ac:dyDescent="0.25">
      <c r="C36" s="131" t="s">
        <v>57</v>
      </c>
      <c r="D36" s="6">
        <v>0</v>
      </c>
      <c r="E36" s="7">
        <v>0</v>
      </c>
      <c r="F36" s="6">
        <v>0</v>
      </c>
      <c r="G36" s="7">
        <v>0</v>
      </c>
      <c r="H36" s="6">
        <v>0</v>
      </c>
      <c r="I36" s="7">
        <v>0</v>
      </c>
      <c r="J36" s="6">
        <v>0</v>
      </c>
      <c r="K36" s="7">
        <v>0</v>
      </c>
      <c r="L36" s="6">
        <v>0</v>
      </c>
      <c r="M36" s="7">
        <v>0</v>
      </c>
      <c r="N36" s="6">
        <v>0</v>
      </c>
      <c r="O36" s="7">
        <v>0</v>
      </c>
      <c r="P36" s="6">
        <v>0</v>
      </c>
      <c r="Q36" s="7">
        <v>0</v>
      </c>
    </row>
    <row r="37" spans="3:17" x14ac:dyDescent="0.25">
      <c r="C37" s="131" t="s">
        <v>58</v>
      </c>
      <c r="D37" s="6">
        <v>16564.98</v>
      </c>
      <c r="E37" s="7">
        <v>0</v>
      </c>
      <c r="F37" s="6">
        <v>16348.71</v>
      </c>
      <c r="G37" s="7">
        <v>0</v>
      </c>
      <c r="H37" s="6">
        <v>18543.88</v>
      </c>
      <c r="I37" s="7">
        <v>0</v>
      </c>
      <c r="J37" s="6">
        <v>17412.18</v>
      </c>
      <c r="K37" s="7">
        <v>0</v>
      </c>
      <c r="L37" s="6">
        <v>19139.43</v>
      </c>
      <c r="M37" s="7">
        <v>0</v>
      </c>
      <c r="N37" s="6">
        <v>19400.87</v>
      </c>
      <c r="O37" s="7">
        <v>0</v>
      </c>
      <c r="P37" s="6">
        <v>17117.53</v>
      </c>
      <c r="Q37" s="7">
        <v>0</v>
      </c>
    </row>
    <row r="38" spans="3:17" x14ac:dyDescent="0.25">
      <c r="C38" s="131" t="s">
        <v>59</v>
      </c>
      <c r="D38" s="6">
        <v>49398.520000000004</v>
      </c>
      <c r="E38" s="7">
        <v>3177.67</v>
      </c>
      <c r="F38" s="6">
        <v>59185.71</v>
      </c>
      <c r="G38" s="7">
        <v>4078.5899999999997</v>
      </c>
      <c r="H38" s="6">
        <v>49167.85</v>
      </c>
      <c r="I38" s="7">
        <v>3375.8</v>
      </c>
      <c r="J38" s="6">
        <v>60692.490000000005</v>
      </c>
      <c r="K38" s="7">
        <v>4199.7699999999995</v>
      </c>
      <c r="L38" s="6">
        <v>75115.34</v>
      </c>
      <c r="M38" s="7">
        <v>5170.0499999999993</v>
      </c>
      <c r="N38" s="6">
        <v>55862.3</v>
      </c>
      <c r="O38" s="7">
        <v>3889.27</v>
      </c>
      <c r="P38" s="6">
        <v>9244.9</v>
      </c>
      <c r="Q38" s="7">
        <v>483.02</v>
      </c>
    </row>
    <row r="39" spans="3:17" x14ac:dyDescent="0.25">
      <c r="C39" s="131" t="s">
        <v>60</v>
      </c>
      <c r="D39" s="6">
        <v>3856.87</v>
      </c>
      <c r="E39" s="7">
        <v>259.10000000000002</v>
      </c>
      <c r="F39" s="6">
        <v>4567.38</v>
      </c>
      <c r="G39" s="7">
        <v>307.21999999999997</v>
      </c>
      <c r="H39" s="6">
        <v>823.38999999999987</v>
      </c>
      <c r="I39" s="7">
        <v>56.510000000000005</v>
      </c>
      <c r="J39" s="6">
        <v>0</v>
      </c>
      <c r="K39" s="7">
        <v>0</v>
      </c>
      <c r="L39" s="6">
        <v>0</v>
      </c>
      <c r="M39" s="7">
        <v>0</v>
      </c>
      <c r="N39" s="6">
        <v>0</v>
      </c>
      <c r="O39" s="7">
        <v>0</v>
      </c>
      <c r="P39" s="6">
        <v>0</v>
      </c>
      <c r="Q39" s="7">
        <v>0</v>
      </c>
    </row>
    <row r="40" spans="3:17" x14ac:dyDescent="0.25">
      <c r="C40" s="131" t="s">
        <v>61</v>
      </c>
      <c r="D40" s="6">
        <v>931.72</v>
      </c>
      <c r="E40" s="7">
        <v>0</v>
      </c>
      <c r="F40" s="6">
        <v>3409.13</v>
      </c>
      <c r="G40" s="7">
        <v>0</v>
      </c>
      <c r="H40" s="6">
        <v>6052.69</v>
      </c>
      <c r="I40" s="7">
        <v>0</v>
      </c>
      <c r="J40" s="6">
        <v>2227.0700000000002</v>
      </c>
      <c r="K40" s="7">
        <v>0</v>
      </c>
      <c r="L40" s="6">
        <v>4044.56</v>
      </c>
      <c r="M40" s="7">
        <v>0</v>
      </c>
      <c r="N40" s="6">
        <v>2257.5100000000002</v>
      </c>
      <c r="O40" s="7">
        <v>0</v>
      </c>
      <c r="P40" s="6">
        <v>0</v>
      </c>
      <c r="Q40" s="7">
        <v>0</v>
      </c>
    </row>
    <row r="41" spans="3:17" x14ac:dyDescent="0.25">
      <c r="C41" s="131" t="s">
        <v>62</v>
      </c>
      <c r="D41" s="6">
        <v>0</v>
      </c>
      <c r="E41" s="7">
        <v>0</v>
      </c>
      <c r="F41" s="6">
        <v>0</v>
      </c>
      <c r="G41" s="7">
        <v>0</v>
      </c>
      <c r="H41" s="6">
        <v>0</v>
      </c>
      <c r="I41" s="7">
        <v>0</v>
      </c>
      <c r="J41" s="6">
        <v>0</v>
      </c>
      <c r="K41" s="7">
        <v>0</v>
      </c>
      <c r="L41" s="6">
        <v>0</v>
      </c>
      <c r="M41" s="7">
        <v>0</v>
      </c>
      <c r="N41" s="6">
        <v>0</v>
      </c>
      <c r="O41" s="7">
        <v>0</v>
      </c>
      <c r="P41" s="6">
        <v>0</v>
      </c>
      <c r="Q41" s="7">
        <v>0</v>
      </c>
    </row>
    <row r="42" spans="3:17" x14ac:dyDescent="0.25">
      <c r="C42" s="131" t="s">
        <v>63</v>
      </c>
      <c r="D42" s="6">
        <v>0</v>
      </c>
      <c r="E42" s="7">
        <v>0</v>
      </c>
      <c r="F42" s="6">
        <v>0</v>
      </c>
      <c r="G42" s="7">
        <v>0</v>
      </c>
      <c r="H42" s="6">
        <v>0</v>
      </c>
      <c r="I42" s="7">
        <v>0</v>
      </c>
      <c r="J42" s="6">
        <v>0</v>
      </c>
      <c r="K42" s="7">
        <v>0</v>
      </c>
      <c r="L42" s="6">
        <v>0</v>
      </c>
      <c r="M42" s="7">
        <v>0</v>
      </c>
      <c r="N42" s="6">
        <v>0</v>
      </c>
      <c r="O42" s="7">
        <v>0</v>
      </c>
      <c r="P42" s="6">
        <v>0</v>
      </c>
      <c r="Q42" s="7">
        <v>0</v>
      </c>
    </row>
    <row r="43" spans="3:17" x14ac:dyDescent="0.25">
      <c r="C43" s="131" t="s">
        <v>64</v>
      </c>
      <c r="D43" s="6">
        <v>97818.239999999991</v>
      </c>
      <c r="E43" s="7">
        <v>1888.0900000000001</v>
      </c>
      <c r="F43" s="6">
        <v>87621.49</v>
      </c>
      <c r="G43" s="7">
        <v>1559.55</v>
      </c>
      <c r="H43" s="6">
        <v>107603.56</v>
      </c>
      <c r="I43" s="7">
        <v>1163.96</v>
      </c>
      <c r="J43" s="6">
        <v>154956.66</v>
      </c>
      <c r="K43" s="7">
        <v>607.29</v>
      </c>
      <c r="L43" s="6">
        <v>147892.62</v>
      </c>
      <c r="M43" s="7">
        <v>1255.74</v>
      </c>
      <c r="N43" s="6">
        <v>146556.37999999998</v>
      </c>
      <c r="O43" s="7">
        <v>1951.0300000000002</v>
      </c>
      <c r="P43" s="6">
        <v>140657.07</v>
      </c>
      <c r="Q43" s="7">
        <v>6459.9999999999991</v>
      </c>
    </row>
    <row r="44" spans="3:17" x14ac:dyDescent="0.25">
      <c r="C44" s="131" t="s">
        <v>65</v>
      </c>
      <c r="D44" s="6">
        <v>36300.240000000005</v>
      </c>
      <c r="E44" s="7">
        <v>0</v>
      </c>
      <c r="F44" s="6">
        <v>111326.67</v>
      </c>
      <c r="G44" s="7">
        <v>0</v>
      </c>
      <c r="H44" s="6">
        <v>94369.159999999989</v>
      </c>
      <c r="I44" s="7">
        <v>0</v>
      </c>
      <c r="J44" s="6">
        <v>106932.77</v>
      </c>
      <c r="K44" s="7">
        <v>0</v>
      </c>
      <c r="L44" s="6">
        <v>121774.72</v>
      </c>
      <c r="M44" s="7">
        <v>0</v>
      </c>
      <c r="N44" s="6">
        <v>149603.76</v>
      </c>
      <c r="O44" s="7">
        <v>1052.81</v>
      </c>
      <c r="P44" s="6">
        <v>61497.100000000006</v>
      </c>
      <c r="Q44" s="7">
        <v>0</v>
      </c>
    </row>
    <row r="45" spans="3:17" x14ac:dyDescent="0.25">
      <c r="C45" s="131" t="s">
        <v>66</v>
      </c>
      <c r="D45" s="6">
        <v>0</v>
      </c>
      <c r="E45" s="7">
        <v>0</v>
      </c>
      <c r="F45" s="6">
        <v>0</v>
      </c>
      <c r="G45" s="7">
        <v>0</v>
      </c>
      <c r="H45" s="6">
        <v>0</v>
      </c>
      <c r="I45" s="7">
        <v>0</v>
      </c>
      <c r="J45" s="6">
        <v>0</v>
      </c>
      <c r="K45" s="7">
        <v>0</v>
      </c>
      <c r="L45" s="6">
        <v>0</v>
      </c>
      <c r="M45" s="7">
        <v>0</v>
      </c>
      <c r="N45" s="6">
        <v>0</v>
      </c>
      <c r="O45" s="7">
        <v>0</v>
      </c>
      <c r="P45" s="6">
        <v>0</v>
      </c>
      <c r="Q45" s="7">
        <v>0</v>
      </c>
    </row>
    <row r="46" spans="3:17" x14ac:dyDescent="0.25">
      <c r="C46" s="131" t="s">
        <v>67</v>
      </c>
      <c r="D46" s="6">
        <v>3441701.58</v>
      </c>
      <c r="E46" s="7">
        <v>198785.32</v>
      </c>
      <c r="F46" s="6">
        <v>3461367.1299999994</v>
      </c>
      <c r="G46" s="7">
        <v>198099.68</v>
      </c>
      <c r="H46" s="6">
        <v>3684235.08</v>
      </c>
      <c r="I46" s="7">
        <v>208276.22999999998</v>
      </c>
      <c r="J46" s="6">
        <v>3627153.32</v>
      </c>
      <c r="K46" s="7">
        <v>205774.94</v>
      </c>
      <c r="L46" s="6">
        <v>4159345.7100000004</v>
      </c>
      <c r="M46" s="7">
        <v>231760.74</v>
      </c>
      <c r="N46" s="6">
        <v>2504744.2500000005</v>
      </c>
      <c r="O46" s="7">
        <v>145135.59</v>
      </c>
      <c r="P46" s="6">
        <v>1906360.0299999998</v>
      </c>
      <c r="Q46" s="7">
        <v>122328.04000000001</v>
      </c>
    </row>
    <row r="47" spans="3:17" x14ac:dyDescent="0.25">
      <c r="C47" s="131" t="s">
        <v>68</v>
      </c>
      <c r="D47" s="6">
        <v>0</v>
      </c>
      <c r="E47" s="7">
        <v>0</v>
      </c>
      <c r="F47" s="6">
        <v>0</v>
      </c>
      <c r="G47" s="7">
        <v>0</v>
      </c>
      <c r="H47" s="6">
        <v>0</v>
      </c>
      <c r="I47" s="7">
        <v>0</v>
      </c>
      <c r="J47" s="6">
        <v>0</v>
      </c>
      <c r="K47" s="7">
        <v>0</v>
      </c>
      <c r="L47" s="6">
        <v>0</v>
      </c>
      <c r="M47" s="7">
        <v>0</v>
      </c>
      <c r="N47" s="6">
        <v>0</v>
      </c>
      <c r="O47" s="7">
        <v>0</v>
      </c>
      <c r="P47" s="6">
        <v>0</v>
      </c>
      <c r="Q47" s="7">
        <v>0</v>
      </c>
    </row>
    <row r="48" spans="3:17" x14ac:dyDescent="0.25">
      <c r="C48" s="131" t="s">
        <v>69</v>
      </c>
      <c r="D48" s="6">
        <v>27065.87</v>
      </c>
      <c r="E48" s="7">
        <v>1481.12</v>
      </c>
      <c r="F48" s="6">
        <v>28810.13</v>
      </c>
      <c r="G48" s="7">
        <v>1693.3000000000002</v>
      </c>
      <c r="H48" s="6">
        <v>32045.86</v>
      </c>
      <c r="I48" s="7">
        <v>1827.28</v>
      </c>
      <c r="J48" s="6">
        <v>35495.82</v>
      </c>
      <c r="K48" s="7">
        <v>1860.1999999999998</v>
      </c>
      <c r="L48" s="6">
        <v>33100.14</v>
      </c>
      <c r="M48" s="7">
        <v>1563.74</v>
      </c>
      <c r="N48" s="6">
        <v>29415.759999999998</v>
      </c>
      <c r="O48" s="7">
        <v>1415.3700000000001</v>
      </c>
      <c r="P48" s="6">
        <v>22716.37</v>
      </c>
      <c r="Q48" s="7">
        <v>1049.1500000000001</v>
      </c>
    </row>
    <row r="49" spans="3:17" x14ac:dyDescent="0.25">
      <c r="C49" s="131" t="s">
        <v>70</v>
      </c>
      <c r="D49" s="6">
        <v>6422.3</v>
      </c>
      <c r="E49" s="7">
        <v>457.59</v>
      </c>
      <c r="F49" s="6">
        <v>6453.92</v>
      </c>
      <c r="G49" s="7">
        <v>459.84</v>
      </c>
      <c r="H49" s="6">
        <v>10125.16</v>
      </c>
      <c r="I49" s="7">
        <v>721.42</v>
      </c>
      <c r="J49" s="6">
        <v>0</v>
      </c>
      <c r="K49" s="7">
        <v>0</v>
      </c>
      <c r="L49" s="6">
        <v>0</v>
      </c>
      <c r="M49" s="7">
        <v>0</v>
      </c>
      <c r="N49" s="6">
        <v>0</v>
      </c>
      <c r="O49" s="7">
        <v>0</v>
      </c>
      <c r="P49" s="6">
        <v>0</v>
      </c>
      <c r="Q49" s="7">
        <v>0</v>
      </c>
    </row>
    <row r="50" spans="3:17" x14ac:dyDescent="0.25">
      <c r="C50" s="131" t="s">
        <v>71</v>
      </c>
      <c r="D50" s="6">
        <v>0</v>
      </c>
      <c r="E50" s="7">
        <v>0</v>
      </c>
      <c r="F50" s="6">
        <v>2088.5500000000002</v>
      </c>
      <c r="G50" s="7">
        <v>146.94999999999999</v>
      </c>
      <c r="H50" s="6">
        <v>881.98</v>
      </c>
      <c r="I50" s="7">
        <v>64.510000000000005</v>
      </c>
      <c r="J50" s="6">
        <v>5131.91</v>
      </c>
      <c r="K50" s="7">
        <v>368.65</v>
      </c>
      <c r="L50" s="6">
        <v>1457.08</v>
      </c>
      <c r="M50" s="7">
        <v>102.2</v>
      </c>
      <c r="N50" s="6">
        <v>148</v>
      </c>
      <c r="O50" s="7">
        <v>0</v>
      </c>
      <c r="P50" s="6">
        <v>1829.88</v>
      </c>
      <c r="Q50" s="7">
        <v>532.53</v>
      </c>
    </row>
    <row r="51" spans="3:17" x14ac:dyDescent="0.25">
      <c r="C51" s="131" t="s">
        <v>72</v>
      </c>
      <c r="D51" s="6">
        <v>0</v>
      </c>
      <c r="E51" s="7">
        <v>0</v>
      </c>
      <c r="F51" s="6">
        <v>0</v>
      </c>
      <c r="G51" s="7">
        <v>0</v>
      </c>
      <c r="H51" s="6">
        <v>0</v>
      </c>
      <c r="I51" s="7">
        <v>0</v>
      </c>
      <c r="J51" s="6">
        <v>0</v>
      </c>
      <c r="K51" s="7">
        <v>0</v>
      </c>
      <c r="L51" s="6">
        <v>0</v>
      </c>
      <c r="M51" s="7">
        <v>0</v>
      </c>
      <c r="N51" s="6">
        <v>0</v>
      </c>
      <c r="O51" s="7">
        <v>0</v>
      </c>
      <c r="P51" s="6">
        <v>0</v>
      </c>
      <c r="Q51" s="7">
        <v>0</v>
      </c>
    </row>
    <row r="52" spans="3:17" x14ac:dyDescent="0.25">
      <c r="C52" s="131" t="s">
        <v>73</v>
      </c>
      <c r="D52" s="6">
        <v>0</v>
      </c>
      <c r="E52" s="7">
        <v>0</v>
      </c>
      <c r="F52" s="6">
        <v>0</v>
      </c>
      <c r="G52" s="7">
        <v>0</v>
      </c>
      <c r="H52" s="6">
        <v>0</v>
      </c>
      <c r="I52" s="7">
        <v>0</v>
      </c>
      <c r="J52" s="6">
        <v>33218.019999999997</v>
      </c>
      <c r="K52" s="7">
        <v>0</v>
      </c>
      <c r="L52" s="6">
        <v>0</v>
      </c>
      <c r="M52" s="7">
        <v>4002.24</v>
      </c>
      <c r="N52" s="6">
        <v>0</v>
      </c>
      <c r="O52" s="7">
        <v>3858.7</v>
      </c>
      <c r="P52" s="6">
        <v>0</v>
      </c>
      <c r="Q52" s="7">
        <v>4258.46</v>
      </c>
    </row>
    <row r="53" spans="3:17" x14ac:dyDescent="0.25">
      <c r="C53" s="131" t="s">
        <v>74</v>
      </c>
      <c r="D53" s="6">
        <v>0</v>
      </c>
      <c r="E53" s="7">
        <v>0</v>
      </c>
      <c r="F53" s="6">
        <v>0</v>
      </c>
      <c r="G53" s="7">
        <v>0</v>
      </c>
      <c r="H53" s="6">
        <v>0</v>
      </c>
      <c r="I53" s="7">
        <v>0</v>
      </c>
      <c r="J53" s="6">
        <v>0</v>
      </c>
      <c r="K53" s="7">
        <v>0</v>
      </c>
      <c r="L53" s="6">
        <v>2953.49</v>
      </c>
      <c r="M53" s="7">
        <v>125.06</v>
      </c>
      <c r="N53" s="6">
        <v>5679.3899999999994</v>
      </c>
      <c r="O53" s="7">
        <v>208.47</v>
      </c>
      <c r="P53" s="6">
        <v>3673.31</v>
      </c>
      <c r="Q53" s="7">
        <v>152.19</v>
      </c>
    </row>
    <row r="54" spans="3:17" x14ac:dyDescent="0.25">
      <c r="C54" s="131" t="s">
        <v>75</v>
      </c>
      <c r="D54" s="6">
        <v>0</v>
      </c>
      <c r="E54" s="7">
        <v>0</v>
      </c>
      <c r="F54" s="6">
        <v>0</v>
      </c>
      <c r="G54" s="7">
        <v>0</v>
      </c>
      <c r="H54" s="6">
        <v>0</v>
      </c>
      <c r="I54" s="7">
        <v>0</v>
      </c>
      <c r="J54" s="6">
        <v>0</v>
      </c>
      <c r="K54" s="7">
        <v>0</v>
      </c>
      <c r="L54" s="6">
        <v>0</v>
      </c>
      <c r="M54" s="7">
        <v>0</v>
      </c>
      <c r="N54" s="6">
        <v>0</v>
      </c>
      <c r="O54" s="7">
        <v>63355.360000000001</v>
      </c>
      <c r="P54" s="6">
        <v>0</v>
      </c>
      <c r="Q54" s="7">
        <v>31625.96</v>
      </c>
    </row>
    <row r="55" spans="3:17" x14ac:dyDescent="0.25">
      <c r="C55" s="131" t="s">
        <v>76</v>
      </c>
      <c r="D55" s="6">
        <v>106777.84</v>
      </c>
      <c r="E55" s="7">
        <v>6888.4299999999994</v>
      </c>
      <c r="F55" s="6">
        <v>125577.81</v>
      </c>
      <c r="G55" s="7">
        <v>7917.37</v>
      </c>
      <c r="H55" s="6">
        <v>106277.1</v>
      </c>
      <c r="I55" s="7">
        <v>6867.54</v>
      </c>
      <c r="J55" s="6">
        <v>69885.37999999999</v>
      </c>
      <c r="K55" s="7">
        <v>4322.46</v>
      </c>
      <c r="L55" s="6">
        <v>93538.47</v>
      </c>
      <c r="M55" s="7">
        <v>5948.6100000000006</v>
      </c>
      <c r="N55" s="6">
        <v>110703.06</v>
      </c>
      <c r="O55" s="7">
        <v>7186.31</v>
      </c>
      <c r="P55" s="6">
        <v>120760.01</v>
      </c>
      <c r="Q55" s="7">
        <v>5870.56</v>
      </c>
    </row>
    <row r="56" spans="3:17" x14ac:dyDescent="0.25">
      <c r="C56" s="131" t="s">
        <v>77</v>
      </c>
      <c r="D56" s="6">
        <v>41763.1</v>
      </c>
      <c r="E56" s="7">
        <v>2451.39</v>
      </c>
      <c r="F56" s="6">
        <v>35379.85</v>
      </c>
      <c r="G56" s="7">
        <v>1901.57</v>
      </c>
      <c r="H56" s="6">
        <v>43466.8</v>
      </c>
      <c r="I56" s="7">
        <v>1846.05</v>
      </c>
      <c r="J56" s="6">
        <v>45999.22</v>
      </c>
      <c r="K56" s="7">
        <v>2191.89</v>
      </c>
      <c r="L56" s="6">
        <v>0</v>
      </c>
      <c r="M56" s="7">
        <v>0</v>
      </c>
      <c r="N56" s="6">
        <v>0</v>
      </c>
      <c r="O56" s="7">
        <v>0</v>
      </c>
      <c r="P56" s="6">
        <v>0</v>
      </c>
      <c r="Q56" s="7">
        <v>0</v>
      </c>
    </row>
    <row r="57" spans="3:17" x14ac:dyDescent="0.25">
      <c r="C57" s="131" t="s">
        <v>78</v>
      </c>
      <c r="D57" s="6">
        <v>2565.54</v>
      </c>
      <c r="E57" s="7">
        <v>177.31</v>
      </c>
      <c r="F57" s="6">
        <v>3698.52</v>
      </c>
      <c r="G57" s="7">
        <v>245.36</v>
      </c>
      <c r="H57" s="6">
        <v>3016.54</v>
      </c>
      <c r="I57" s="7">
        <v>214.93</v>
      </c>
      <c r="J57" s="6">
        <v>3079.6</v>
      </c>
      <c r="K57" s="7">
        <v>0</v>
      </c>
      <c r="L57" s="6">
        <v>2164.1799999999998</v>
      </c>
      <c r="M57" s="7">
        <v>65.95</v>
      </c>
      <c r="N57" s="6">
        <v>0</v>
      </c>
      <c r="O57" s="7">
        <v>0</v>
      </c>
      <c r="P57" s="6">
        <v>0</v>
      </c>
      <c r="Q57" s="7">
        <v>0</v>
      </c>
    </row>
    <row r="58" spans="3:17" x14ac:dyDescent="0.25">
      <c r="C58" s="131" t="s">
        <v>79</v>
      </c>
      <c r="D58" s="6">
        <v>0</v>
      </c>
      <c r="E58" s="7">
        <v>0</v>
      </c>
      <c r="F58" s="6">
        <v>0</v>
      </c>
      <c r="G58" s="7">
        <v>0</v>
      </c>
      <c r="H58" s="6">
        <v>0</v>
      </c>
      <c r="I58" s="7">
        <v>0</v>
      </c>
      <c r="J58" s="6">
        <v>0</v>
      </c>
      <c r="K58" s="7">
        <v>0</v>
      </c>
      <c r="L58" s="6">
        <v>0</v>
      </c>
      <c r="M58" s="7">
        <v>0</v>
      </c>
      <c r="N58" s="6">
        <v>905245.56</v>
      </c>
      <c r="O58" s="7">
        <v>50207.839999999997</v>
      </c>
      <c r="P58" s="6">
        <v>1370089.84</v>
      </c>
      <c r="Q58" s="7">
        <v>86225.53</v>
      </c>
    </row>
    <row r="59" spans="3:17" x14ac:dyDescent="0.25">
      <c r="C59" s="131" t="s">
        <v>80</v>
      </c>
      <c r="D59" s="6">
        <v>1230.1100000000001</v>
      </c>
      <c r="E59" s="7">
        <v>47.6</v>
      </c>
      <c r="F59" s="6">
        <v>2308.7600000000002</v>
      </c>
      <c r="G59" s="7">
        <v>94.34</v>
      </c>
      <c r="H59" s="6">
        <v>2809.38</v>
      </c>
      <c r="I59" s="7">
        <v>51.32</v>
      </c>
      <c r="J59" s="6">
        <v>1398.49</v>
      </c>
      <c r="K59" s="7">
        <v>43.2</v>
      </c>
      <c r="L59" s="6">
        <v>1041.8599999999999</v>
      </c>
      <c r="M59" s="7">
        <v>18.13</v>
      </c>
      <c r="N59" s="6">
        <v>974.71</v>
      </c>
      <c r="O59" s="7">
        <v>14.68</v>
      </c>
      <c r="P59" s="6">
        <v>833.44</v>
      </c>
      <c r="Q59" s="7">
        <v>11.49</v>
      </c>
    </row>
    <row r="60" spans="3:17" x14ac:dyDescent="0.25">
      <c r="C60" s="131" t="s">
        <v>81</v>
      </c>
      <c r="D60" s="6">
        <v>7725.86</v>
      </c>
      <c r="E60" s="7">
        <v>0</v>
      </c>
      <c r="F60" s="6">
        <v>4574.99</v>
      </c>
      <c r="G60" s="7">
        <v>0</v>
      </c>
      <c r="H60" s="6">
        <v>7527.98</v>
      </c>
      <c r="I60" s="7">
        <v>0</v>
      </c>
      <c r="J60" s="6">
        <v>6567.95</v>
      </c>
      <c r="K60" s="7">
        <v>0</v>
      </c>
      <c r="L60" s="6">
        <v>2756.83</v>
      </c>
      <c r="M60" s="7">
        <v>0</v>
      </c>
      <c r="N60" s="6">
        <v>6672.91</v>
      </c>
      <c r="O60" s="7">
        <v>0</v>
      </c>
      <c r="P60" s="6">
        <v>0</v>
      </c>
      <c r="Q60" s="7">
        <v>0</v>
      </c>
    </row>
    <row r="61" spans="3:17" x14ac:dyDescent="0.25">
      <c r="C61" s="131" t="s">
        <v>82</v>
      </c>
      <c r="D61" s="6">
        <v>0</v>
      </c>
      <c r="E61" s="7">
        <v>0</v>
      </c>
      <c r="F61" s="6">
        <v>172275.64</v>
      </c>
      <c r="G61" s="7">
        <v>0</v>
      </c>
      <c r="H61" s="6">
        <v>254917.53</v>
      </c>
      <c r="I61" s="7">
        <v>0</v>
      </c>
      <c r="J61" s="6">
        <v>224903.76</v>
      </c>
      <c r="K61" s="7">
        <v>11121.919999999998</v>
      </c>
      <c r="L61" s="6">
        <v>258821.53</v>
      </c>
      <c r="M61" s="7">
        <v>28461.85</v>
      </c>
      <c r="N61" s="6">
        <v>202002.55999999997</v>
      </c>
      <c r="O61" s="7">
        <v>9510.5</v>
      </c>
      <c r="P61" s="6">
        <v>313552.34000000008</v>
      </c>
      <c r="Q61" s="7">
        <v>28797.51</v>
      </c>
    </row>
    <row r="62" spans="3:17" x14ac:dyDescent="0.25">
      <c r="C62" s="131" t="s">
        <v>83</v>
      </c>
      <c r="D62" s="6">
        <v>0</v>
      </c>
      <c r="E62" s="7">
        <v>0</v>
      </c>
      <c r="F62" s="6">
        <v>0</v>
      </c>
      <c r="G62" s="7">
        <v>0</v>
      </c>
      <c r="H62" s="6">
        <v>0</v>
      </c>
      <c r="I62" s="7">
        <v>0</v>
      </c>
      <c r="J62" s="6">
        <v>0</v>
      </c>
      <c r="K62" s="7">
        <v>0</v>
      </c>
      <c r="L62" s="6">
        <v>0</v>
      </c>
      <c r="M62" s="7">
        <v>0</v>
      </c>
      <c r="N62" s="6">
        <v>0</v>
      </c>
      <c r="O62" s="7">
        <v>0</v>
      </c>
      <c r="P62" s="6">
        <v>0</v>
      </c>
      <c r="Q62" s="7">
        <v>0</v>
      </c>
    </row>
    <row r="63" spans="3:17" x14ac:dyDescent="0.25">
      <c r="C63" s="131" t="s">
        <v>84</v>
      </c>
      <c r="D63" s="6">
        <v>55720.820000000007</v>
      </c>
      <c r="E63" s="7">
        <v>4008.45</v>
      </c>
      <c r="F63" s="6">
        <v>59434.469999999994</v>
      </c>
      <c r="G63" s="7">
        <v>4287.92</v>
      </c>
      <c r="H63" s="6">
        <v>53130.18</v>
      </c>
      <c r="I63" s="7">
        <v>3811.59</v>
      </c>
      <c r="J63" s="6">
        <v>66410.880000000005</v>
      </c>
      <c r="K63" s="7">
        <v>4623.96</v>
      </c>
      <c r="L63" s="6">
        <v>83782.75</v>
      </c>
      <c r="M63" s="7">
        <v>5768.37</v>
      </c>
      <c r="N63" s="6">
        <v>85464.33</v>
      </c>
      <c r="O63" s="7">
        <v>5848.99</v>
      </c>
      <c r="P63" s="6">
        <v>81325.900000000009</v>
      </c>
      <c r="Q63" s="7">
        <v>5656.02</v>
      </c>
    </row>
    <row r="64" spans="3:17" x14ac:dyDescent="0.25">
      <c r="C64" s="131" t="s">
        <v>85</v>
      </c>
      <c r="D64" s="6">
        <v>25216.45</v>
      </c>
      <c r="E64" s="7">
        <v>8162.2</v>
      </c>
      <c r="F64" s="6">
        <v>30188.010000000002</v>
      </c>
      <c r="G64" s="7">
        <v>10536.92</v>
      </c>
      <c r="H64" s="6">
        <v>29441.57</v>
      </c>
      <c r="I64" s="7">
        <v>10815.529999999999</v>
      </c>
      <c r="J64" s="6">
        <v>26301.96</v>
      </c>
      <c r="K64" s="7">
        <v>7745.16</v>
      </c>
      <c r="L64" s="6">
        <v>35071.25</v>
      </c>
      <c r="M64" s="7">
        <v>6318.4400000000005</v>
      </c>
      <c r="N64" s="6">
        <v>27020.75</v>
      </c>
      <c r="O64" s="7">
        <v>10509.17</v>
      </c>
      <c r="P64" s="6">
        <v>45663.26</v>
      </c>
      <c r="Q64" s="7">
        <v>16043.85</v>
      </c>
    </row>
    <row r="65" spans="3:17" x14ac:dyDescent="0.25">
      <c r="C65" s="131" t="s">
        <v>86</v>
      </c>
      <c r="D65" s="6">
        <v>45186.2</v>
      </c>
      <c r="E65" s="7">
        <v>0</v>
      </c>
      <c r="F65" s="6">
        <v>38974.01</v>
      </c>
      <c r="G65" s="7">
        <v>0</v>
      </c>
      <c r="H65" s="6">
        <v>47293.919999999998</v>
      </c>
      <c r="I65" s="7">
        <v>0</v>
      </c>
      <c r="J65" s="6">
        <v>38808.339999999997</v>
      </c>
      <c r="K65" s="7">
        <v>0</v>
      </c>
      <c r="L65" s="6">
        <v>33943.47</v>
      </c>
      <c r="M65" s="7">
        <v>0</v>
      </c>
      <c r="N65" s="6">
        <v>30229.39</v>
      </c>
      <c r="O65" s="7">
        <v>0</v>
      </c>
      <c r="P65" s="6">
        <v>24643.02</v>
      </c>
      <c r="Q65" s="7">
        <v>0</v>
      </c>
    </row>
    <row r="66" spans="3:17" x14ac:dyDescent="0.25">
      <c r="C66" s="131" t="s">
        <v>87</v>
      </c>
      <c r="D66" s="6">
        <v>0</v>
      </c>
      <c r="E66" s="7">
        <v>0</v>
      </c>
      <c r="F66" s="6">
        <v>215.96</v>
      </c>
      <c r="G66" s="7">
        <v>0</v>
      </c>
      <c r="H66" s="6">
        <v>273.77999999999997</v>
      </c>
      <c r="I66" s="7">
        <v>0</v>
      </c>
      <c r="J66" s="6">
        <v>362.38</v>
      </c>
      <c r="K66" s="7">
        <v>0</v>
      </c>
      <c r="L66" s="6">
        <v>315.61</v>
      </c>
      <c r="M66" s="7">
        <v>0</v>
      </c>
      <c r="N66" s="6">
        <v>315.07</v>
      </c>
      <c r="O66" s="7">
        <v>0</v>
      </c>
      <c r="P66" s="6">
        <v>814.29</v>
      </c>
      <c r="Q66" s="7">
        <v>0</v>
      </c>
    </row>
    <row r="67" spans="3:17" x14ac:dyDescent="0.25">
      <c r="C67" s="131" t="s">
        <v>88</v>
      </c>
      <c r="D67" s="6">
        <v>0</v>
      </c>
      <c r="E67" s="7">
        <v>0</v>
      </c>
      <c r="F67" s="6">
        <v>2817.22</v>
      </c>
      <c r="G67" s="7">
        <v>136.12</v>
      </c>
      <c r="H67" s="6">
        <v>0</v>
      </c>
      <c r="I67" s="7">
        <v>0</v>
      </c>
      <c r="J67" s="6">
        <v>94.78</v>
      </c>
      <c r="K67" s="7">
        <v>4.58</v>
      </c>
      <c r="L67" s="6">
        <v>0</v>
      </c>
      <c r="M67" s="7">
        <v>0</v>
      </c>
      <c r="N67" s="6">
        <v>0</v>
      </c>
      <c r="O67" s="7">
        <v>0</v>
      </c>
      <c r="P67" s="6">
        <v>542.08000000000004</v>
      </c>
      <c r="Q67" s="7">
        <v>26.19</v>
      </c>
    </row>
    <row r="68" spans="3:17" x14ac:dyDescent="0.25">
      <c r="C68" s="131" t="s">
        <v>89</v>
      </c>
      <c r="D68" s="6">
        <v>3633404.44</v>
      </c>
      <c r="E68" s="7">
        <v>228409.62</v>
      </c>
      <c r="F68" s="6">
        <v>3579656.1999999997</v>
      </c>
      <c r="G68" s="7">
        <v>227805.89</v>
      </c>
      <c r="H68" s="6">
        <v>3666517.5000000009</v>
      </c>
      <c r="I68" s="7">
        <v>228570.97</v>
      </c>
      <c r="J68" s="6">
        <v>3106154.36</v>
      </c>
      <c r="K68" s="7">
        <v>199855.57</v>
      </c>
      <c r="L68" s="6">
        <v>3336852.5800000005</v>
      </c>
      <c r="M68" s="7">
        <v>229307.71</v>
      </c>
      <c r="N68" s="6">
        <v>3317826.14</v>
      </c>
      <c r="O68" s="7">
        <v>282508.52999999997</v>
      </c>
      <c r="P68" s="6">
        <v>3334155.6700000004</v>
      </c>
      <c r="Q68" s="7">
        <v>230831.59999999998</v>
      </c>
    </row>
    <row r="69" spans="3:17" x14ac:dyDescent="0.25">
      <c r="C69" s="131" t="s">
        <v>90</v>
      </c>
      <c r="D69" s="6">
        <v>18149.66</v>
      </c>
      <c r="E69" s="7">
        <v>605.53</v>
      </c>
      <c r="F69" s="6">
        <v>21745</v>
      </c>
      <c r="G69" s="7">
        <v>815.79</v>
      </c>
      <c r="H69" s="6">
        <v>9712.2400000000016</v>
      </c>
      <c r="I69" s="7">
        <v>163.67000000000002</v>
      </c>
      <c r="J69" s="6">
        <v>7447.19</v>
      </c>
      <c r="K69" s="7">
        <v>15.329999999999998</v>
      </c>
      <c r="L69" s="6">
        <v>6942.0899999999992</v>
      </c>
      <c r="M69" s="7">
        <v>5.7799999999999994</v>
      </c>
      <c r="N69" s="6">
        <v>0</v>
      </c>
      <c r="O69" s="7">
        <v>0</v>
      </c>
      <c r="P69" s="6">
        <v>0</v>
      </c>
      <c r="Q69" s="7">
        <v>0</v>
      </c>
    </row>
    <row r="70" spans="3:17" x14ac:dyDescent="0.25">
      <c r="C70" s="131" t="s">
        <v>91</v>
      </c>
      <c r="D70" s="6">
        <v>17202.54</v>
      </c>
      <c r="E70" s="7">
        <v>1118.51</v>
      </c>
      <c r="F70" s="6">
        <v>16198.130000000001</v>
      </c>
      <c r="G70" s="7">
        <v>1080.4100000000001</v>
      </c>
      <c r="H70" s="6">
        <v>17569.88</v>
      </c>
      <c r="I70" s="7">
        <v>1185.17</v>
      </c>
      <c r="J70" s="6">
        <v>17306.05</v>
      </c>
      <c r="K70" s="7">
        <v>1107.68</v>
      </c>
      <c r="L70" s="6">
        <v>20364.760000000002</v>
      </c>
      <c r="M70" s="7">
        <v>1271.44</v>
      </c>
      <c r="N70" s="6">
        <v>21246.489999999998</v>
      </c>
      <c r="O70" s="7">
        <v>1381.54</v>
      </c>
      <c r="P70" s="6">
        <v>22320.68</v>
      </c>
      <c r="Q70" s="7">
        <v>1431.35</v>
      </c>
    </row>
    <row r="71" spans="3:17" x14ac:dyDescent="0.25">
      <c r="C71" s="131" t="s">
        <v>92</v>
      </c>
      <c r="D71" s="6">
        <v>216917.01</v>
      </c>
      <c r="E71" s="7">
        <v>16633</v>
      </c>
      <c r="F71" s="6">
        <v>186767.41</v>
      </c>
      <c r="G71" s="7">
        <v>6767.22</v>
      </c>
      <c r="H71" s="6">
        <v>174978.73</v>
      </c>
      <c r="I71" s="7">
        <v>11957.58</v>
      </c>
      <c r="J71" s="6">
        <v>133769.99</v>
      </c>
      <c r="K71" s="7">
        <v>13341.369999999999</v>
      </c>
      <c r="L71" s="6">
        <v>191055.66</v>
      </c>
      <c r="M71" s="7">
        <v>23735.68</v>
      </c>
      <c r="N71" s="6">
        <v>182880.29</v>
      </c>
      <c r="O71" s="7">
        <v>12554.26</v>
      </c>
      <c r="P71" s="6">
        <v>193609.54</v>
      </c>
      <c r="Q71" s="7">
        <v>12619.33</v>
      </c>
    </row>
    <row r="72" spans="3:17" x14ac:dyDescent="0.25">
      <c r="C72" s="131" t="s">
        <v>93</v>
      </c>
      <c r="D72" s="6">
        <v>0</v>
      </c>
      <c r="E72" s="7">
        <v>0</v>
      </c>
      <c r="F72" s="6">
        <v>0</v>
      </c>
      <c r="G72" s="7">
        <v>0</v>
      </c>
      <c r="H72" s="6">
        <v>0</v>
      </c>
      <c r="I72" s="7">
        <v>0</v>
      </c>
      <c r="J72" s="6">
        <v>0</v>
      </c>
      <c r="K72" s="7">
        <v>0</v>
      </c>
      <c r="L72" s="6">
        <v>0</v>
      </c>
      <c r="M72" s="7">
        <v>0</v>
      </c>
      <c r="N72" s="6">
        <v>0</v>
      </c>
      <c r="O72" s="7">
        <v>0</v>
      </c>
      <c r="P72" s="6">
        <v>0</v>
      </c>
      <c r="Q72" s="7">
        <v>0</v>
      </c>
    </row>
    <row r="73" spans="3:17" x14ac:dyDescent="0.25">
      <c r="C73" s="131" t="s">
        <v>94</v>
      </c>
      <c r="D73" s="6">
        <v>7111.87</v>
      </c>
      <c r="E73" s="7">
        <v>264.86</v>
      </c>
      <c r="F73" s="6">
        <v>7819.55</v>
      </c>
      <c r="G73" s="7">
        <v>333.11</v>
      </c>
      <c r="H73" s="6">
        <v>3187.4500000000003</v>
      </c>
      <c r="I73" s="7">
        <v>152.94999999999999</v>
      </c>
      <c r="J73" s="6">
        <v>3359.65</v>
      </c>
      <c r="K73" s="7">
        <v>79.03</v>
      </c>
      <c r="L73" s="6">
        <v>0</v>
      </c>
      <c r="M73" s="7">
        <v>0</v>
      </c>
      <c r="N73" s="6">
        <v>0</v>
      </c>
      <c r="O73" s="7">
        <v>0</v>
      </c>
      <c r="P73" s="6">
        <v>0</v>
      </c>
      <c r="Q73" s="7">
        <v>0</v>
      </c>
    </row>
    <row r="74" spans="3:17" x14ac:dyDescent="0.25">
      <c r="C74" s="131" t="s">
        <v>95</v>
      </c>
      <c r="D74" s="6">
        <v>119571.93</v>
      </c>
      <c r="E74" s="7">
        <v>2027.56</v>
      </c>
      <c r="F74" s="6">
        <v>100680.51000000001</v>
      </c>
      <c r="G74" s="7">
        <v>2080.65</v>
      </c>
      <c r="H74" s="6">
        <v>189152.05</v>
      </c>
      <c r="I74" s="7">
        <v>2178.84</v>
      </c>
      <c r="J74" s="6">
        <v>88503.799999999988</v>
      </c>
      <c r="K74" s="7">
        <v>2695.5400000000004</v>
      </c>
      <c r="L74" s="6">
        <v>54038.79</v>
      </c>
      <c r="M74" s="7">
        <v>2436.04</v>
      </c>
      <c r="N74" s="6">
        <v>40063.32</v>
      </c>
      <c r="O74" s="7">
        <v>1807.36</v>
      </c>
      <c r="P74" s="6">
        <v>70444.100000000006</v>
      </c>
      <c r="Q74" s="7">
        <v>3403.67</v>
      </c>
    </row>
    <row r="75" spans="3:17" x14ac:dyDescent="0.25">
      <c r="C75" s="131" t="s">
        <v>96</v>
      </c>
      <c r="D75" s="6">
        <v>14277.24</v>
      </c>
      <c r="E75" s="7">
        <v>0</v>
      </c>
      <c r="F75" s="6">
        <v>14139.6</v>
      </c>
      <c r="G75" s="7">
        <v>0</v>
      </c>
      <c r="H75" s="6">
        <v>16579.98</v>
      </c>
      <c r="I75" s="7">
        <v>0</v>
      </c>
      <c r="J75" s="6">
        <v>15049.14</v>
      </c>
      <c r="K75" s="7">
        <v>0</v>
      </c>
      <c r="L75" s="6">
        <v>14183.83</v>
      </c>
      <c r="M75" s="7">
        <v>0</v>
      </c>
      <c r="N75" s="6">
        <v>16471.12</v>
      </c>
      <c r="O75" s="7">
        <v>0</v>
      </c>
      <c r="P75" s="6">
        <v>17067.330000000002</v>
      </c>
      <c r="Q75" s="7">
        <v>0</v>
      </c>
    </row>
    <row r="76" spans="3:17" x14ac:dyDescent="0.25">
      <c r="C76" s="131" t="s">
        <v>97</v>
      </c>
      <c r="D76" s="6">
        <v>46326.380000000005</v>
      </c>
      <c r="E76" s="7">
        <v>2191.9700000000003</v>
      </c>
      <c r="F76" s="6">
        <v>65917.75</v>
      </c>
      <c r="G76" s="7">
        <v>3105.75</v>
      </c>
      <c r="H76" s="6">
        <v>175024.34999999998</v>
      </c>
      <c r="I76" s="7">
        <v>12625.45</v>
      </c>
      <c r="J76" s="6">
        <v>161384.29999999999</v>
      </c>
      <c r="K76" s="7">
        <v>24567.16</v>
      </c>
      <c r="L76" s="6">
        <v>83904.960000000006</v>
      </c>
      <c r="M76" s="7">
        <v>4045</v>
      </c>
      <c r="N76" s="6">
        <v>73661.100000000006</v>
      </c>
      <c r="O76" s="7">
        <v>2674.28</v>
      </c>
      <c r="P76" s="6">
        <v>91894.83</v>
      </c>
      <c r="Q76" s="7">
        <v>3956.9399999999996</v>
      </c>
    </row>
    <row r="77" spans="3:17" x14ac:dyDescent="0.25">
      <c r="C77" s="131" t="s">
        <v>98</v>
      </c>
      <c r="D77" s="6">
        <v>0</v>
      </c>
      <c r="E77" s="7">
        <v>0</v>
      </c>
      <c r="F77" s="6">
        <v>0</v>
      </c>
      <c r="G77" s="7">
        <v>0</v>
      </c>
      <c r="H77" s="6">
        <v>5708.79</v>
      </c>
      <c r="I77" s="7">
        <v>0</v>
      </c>
      <c r="J77" s="6">
        <v>153.13</v>
      </c>
      <c r="K77" s="7">
        <v>45790.57</v>
      </c>
      <c r="L77" s="6">
        <v>258.99</v>
      </c>
      <c r="M77" s="7">
        <v>95848.7</v>
      </c>
      <c r="N77" s="6">
        <v>180.92</v>
      </c>
      <c r="O77" s="7">
        <v>168003.29</v>
      </c>
      <c r="P77" s="6">
        <v>400.85</v>
      </c>
      <c r="Q77" s="7">
        <v>398979.02</v>
      </c>
    </row>
    <row r="78" spans="3:17" x14ac:dyDescent="0.25">
      <c r="C78" s="131" t="s">
        <v>99</v>
      </c>
      <c r="D78" s="6">
        <v>0</v>
      </c>
      <c r="E78" s="7">
        <v>0</v>
      </c>
      <c r="F78" s="6">
        <v>0</v>
      </c>
      <c r="G78" s="7">
        <v>0</v>
      </c>
      <c r="H78" s="6">
        <v>0</v>
      </c>
      <c r="I78" s="7">
        <v>0</v>
      </c>
      <c r="J78" s="6">
        <v>67818.22</v>
      </c>
      <c r="K78" s="7">
        <v>3805.66</v>
      </c>
      <c r="L78" s="6">
        <v>0</v>
      </c>
      <c r="M78" s="7">
        <v>0</v>
      </c>
      <c r="N78" s="6">
        <v>0</v>
      </c>
      <c r="O78" s="7">
        <v>0</v>
      </c>
      <c r="P78" s="6">
        <v>4600.2</v>
      </c>
      <c r="Q78" s="7">
        <v>245.7</v>
      </c>
    </row>
    <row r="79" spans="3:17" x14ac:dyDescent="0.25">
      <c r="C79" s="131" t="s">
        <v>100</v>
      </c>
      <c r="D79" s="6">
        <v>817.72</v>
      </c>
      <c r="E79" s="7">
        <v>0</v>
      </c>
      <c r="F79" s="6">
        <v>706.3</v>
      </c>
      <c r="G79" s="7">
        <v>0</v>
      </c>
      <c r="H79" s="6">
        <v>657.95</v>
      </c>
      <c r="I79" s="7">
        <v>0</v>
      </c>
      <c r="J79" s="6">
        <v>646.77</v>
      </c>
      <c r="K79" s="7">
        <v>0</v>
      </c>
      <c r="L79" s="6">
        <v>891.4</v>
      </c>
      <c r="M79" s="7">
        <v>0</v>
      </c>
      <c r="N79" s="6">
        <v>480.45</v>
      </c>
      <c r="O79" s="7">
        <v>0</v>
      </c>
      <c r="P79" s="6">
        <v>293.16000000000003</v>
      </c>
      <c r="Q79" s="7">
        <v>0</v>
      </c>
    </row>
    <row r="80" spans="3:17" x14ac:dyDescent="0.25">
      <c r="C80" s="131" t="s">
        <v>101</v>
      </c>
      <c r="D80" s="6">
        <v>4222.2299999999996</v>
      </c>
      <c r="E80" s="7">
        <v>218.70999999999998</v>
      </c>
      <c r="F80" s="6">
        <v>4255.04</v>
      </c>
      <c r="G80" s="7">
        <v>225.75</v>
      </c>
      <c r="H80" s="6">
        <v>3871.1</v>
      </c>
      <c r="I80" s="7">
        <v>197.17000000000002</v>
      </c>
      <c r="J80" s="6">
        <v>4617.87</v>
      </c>
      <c r="K80" s="7">
        <v>236.21</v>
      </c>
      <c r="L80" s="6">
        <v>4275.0400000000009</v>
      </c>
      <c r="M80" s="7">
        <v>220.76</v>
      </c>
      <c r="N80" s="6">
        <v>4605.08</v>
      </c>
      <c r="O80" s="7">
        <v>234.18</v>
      </c>
      <c r="P80" s="6">
        <v>4207.18</v>
      </c>
      <c r="Q80" s="7">
        <v>218.61</v>
      </c>
    </row>
    <row r="81" spans="3:17" x14ac:dyDescent="0.25">
      <c r="C81" s="131" t="s">
        <v>102</v>
      </c>
      <c r="D81" s="6">
        <v>185897.68</v>
      </c>
      <c r="E81" s="7">
        <v>0</v>
      </c>
      <c r="F81" s="6">
        <v>0</v>
      </c>
      <c r="G81" s="7">
        <v>0</v>
      </c>
      <c r="H81" s="6">
        <v>0</v>
      </c>
      <c r="I81" s="7">
        <v>0</v>
      </c>
      <c r="J81" s="6">
        <v>45922.27</v>
      </c>
      <c r="K81" s="7">
        <v>4677.07</v>
      </c>
      <c r="L81" s="6">
        <v>28522.080000000002</v>
      </c>
      <c r="M81" s="7">
        <v>8148.15</v>
      </c>
      <c r="N81" s="6">
        <v>24623.19</v>
      </c>
      <c r="O81" s="7">
        <v>275.60000000000002</v>
      </c>
      <c r="P81" s="6">
        <v>26692.47</v>
      </c>
      <c r="Q81" s="7">
        <v>2900.58</v>
      </c>
    </row>
    <row r="82" spans="3:17" x14ac:dyDescent="0.25">
      <c r="C82" s="131" t="s">
        <v>103</v>
      </c>
      <c r="D82" s="6">
        <v>7528.44</v>
      </c>
      <c r="E82" s="7">
        <v>545.80000000000007</v>
      </c>
      <c r="F82" s="6">
        <v>0</v>
      </c>
      <c r="G82" s="7">
        <v>0</v>
      </c>
      <c r="H82" s="6">
        <v>0</v>
      </c>
      <c r="I82" s="7">
        <v>0</v>
      </c>
      <c r="J82" s="6">
        <v>0</v>
      </c>
      <c r="K82" s="7">
        <v>0</v>
      </c>
      <c r="L82" s="6">
        <v>0</v>
      </c>
      <c r="M82" s="7">
        <v>0</v>
      </c>
      <c r="N82" s="6">
        <v>0</v>
      </c>
      <c r="O82" s="7">
        <v>0</v>
      </c>
      <c r="P82" s="6">
        <v>0</v>
      </c>
      <c r="Q82" s="7">
        <v>0</v>
      </c>
    </row>
    <row r="83" spans="3:17" x14ac:dyDescent="0.25">
      <c r="C83" s="131" t="s">
        <v>104</v>
      </c>
      <c r="D83" s="6">
        <v>0</v>
      </c>
      <c r="E83" s="7">
        <v>0</v>
      </c>
      <c r="F83" s="6">
        <v>0</v>
      </c>
      <c r="G83" s="7">
        <v>0</v>
      </c>
      <c r="H83" s="6">
        <v>0</v>
      </c>
      <c r="I83" s="7">
        <v>0</v>
      </c>
      <c r="J83" s="6">
        <v>1767.11</v>
      </c>
      <c r="K83" s="7">
        <v>85.38</v>
      </c>
      <c r="L83" s="6">
        <v>112917.63</v>
      </c>
      <c r="M83" s="7">
        <v>5412.8600000000006</v>
      </c>
      <c r="N83" s="6">
        <v>474829.25</v>
      </c>
      <c r="O83" s="7">
        <v>23663.360000000001</v>
      </c>
      <c r="P83" s="6">
        <v>27128.129999999997</v>
      </c>
      <c r="Q83" s="7">
        <v>1377.62</v>
      </c>
    </row>
    <row r="84" spans="3:17" x14ac:dyDescent="0.25">
      <c r="C84" s="131" t="s">
        <v>105</v>
      </c>
      <c r="D84" s="6">
        <v>0</v>
      </c>
      <c r="E84" s="7">
        <v>0</v>
      </c>
      <c r="F84" s="6">
        <v>0</v>
      </c>
      <c r="G84" s="7">
        <v>0</v>
      </c>
      <c r="H84" s="6">
        <v>0</v>
      </c>
      <c r="I84" s="7">
        <v>0</v>
      </c>
      <c r="J84" s="6">
        <v>0</v>
      </c>
      <c r="K84" s="7">
        <v>0</v>
      </c>
      <c r="L84" s="6">
        <v>0</v>
      </c>
      <c r="M84" s="7">
        <v>0</v>
      </c>
      <c r="N84" s="6">
        <v>0</v>
      </c>
      <c r="O84" s="7">
        <v>0</v>
      </c>
      <c r="P84" s="6">
        <v>7081.31</v>
      </c>
      <c r="Q84" s="7">
        <v>287.79999999999995</v>
      </c>
    </row>
    <row r="85" spans="3:17" x14ac:dyDescent="0.25">
      <c r="C85" s="131" t="s">
        <v>106</v>
      </c>
      <c r="D85" s="6">
        <v>0</v>
      </c>
      <c r="E85" s="7">
        <v>0</v>
      </c>
      <c r="F85" s="6">
        <v>0</v>
      </c>
      <c r="G85" s="7">
        <v>0</v>
      </c>
      <c r="H85" s="6">
        <v>0</v>
      </c>
      <c r="I85" s="7">
        <v>0</v>
      </c>
      <c r="J85" s="6">
        <v>2694.17</v>
      </c>
      <c r="K85" s="7">
        <v>191.96</v>
      </c>
      <c r="L85" s="6">
        <v>28151.84</v>
      </c>
      <c r="M85" s="7">
        <v>2005.82</v>
      </c>
      <c r="N85" s="6">
        <v>256.42</v>
      </c>
      <c r="O85" s="7">
        <v>18.27</v>
      </c>
      <c r="P85" s="6">
        <v>0</v>
      </c>
      <c r="Q85" s="7">
        <v>0</v>
      </c>
    </row>
    <row r="86" spans="3:17" x14ac:dyDescent="0.25">
      <c r="C86" s="131" t="s">
        <v>107</v>
      </c>
      <c r="D86" s="6">
        <v>54089.84</v>
      </c>
      <c r="E86" s="7">
        <v>0</v>
      </c>
      <c r="F86" s="6">
        <v>56781.69</v>
      </c>
      <c r="G86" s="7">
        <v>0</v>
      </c>
      <c r="H86" s="6">
        <v>51419.11</v>
      </c>
      <c r="I86" s="7">
        <v>0</v>
      </c>
      <c r="J86" s="6">
        <v>19239.77</v>
      </c>
      <c r="K86" s="7">
        <v>0</v>
      </c>
      <c r="L86" s="6">
        <v>27075.32</v>
      </c>
      <c r="M86" s="7">
        <v>0</v>
      </c>
      <c r="N86" s="6">
        <v>38702.39</v>
      </c>
      <c r="O86" s="7">
        <v>0</v>
      </c>
      <c r="P86" s="6">
        <v>38635.839999999997</v>
      </c>
      <c r="Q86" s="7">
        <v>0</v>
      </c>
    </row>
    <row r="87" spans="3:17" x14ac:dyDescent="0.25">
      <c r="C87" s="131" t="s">
        <v>108</v>
      </c>
      <c r="D87" s="6">
        <v>4727.6000000000004</v>
      </c>
      <c r="E87" s="7">
        <v>154.07999999999998</v>
      </c>
      <c r="F87" s="6">
        <v>5473.73</v>
      </c>
      <c r="G87" s="7">
        <v>195.94</v>
      </c>
      <c r="H87" s="6">
        <v>4692.93</v>
      </c>
      <c r="I87" s="7">
        <v>166.91</v>
      </c>
      <c r="J87" s="6">
        <v>6253.3099999999995</v>
      </c>
      <c r="K87" s="7">
        <v>227.27999999999997</v>
      </c>
      <c r="L87" s="6">
        <v>2706.8799999999997</v>
      </c>
      <c r="M87" s="7">
        <v>27.119999999999997</v>
      </c>
      <c r="N87" s="6">
        <v>7219.2400000000007</v>
      </c>
      <c r="O87" s="7">
        <v>37.980000000000004</v>
      </c>
      <c r="P87" s="6">
        <v>9861.2800000000007</v>
      </c>
      <c r="Q87" s="7">
        <v>132.99</v>
      </c>
    </row>
    <row r="88" spans="3:17" x14ac:dyDescent="0.25">
      <c r="C88" s="131" t="s">
        <v>109</v>
      </c>
      <c r="D88" s="6">
        <v>24135.77</v>
      </c>
      <c r="E88" s="7">
        <v>0</v>
      </c>
      <c r="F88" s="6">
        <v>54740.2</v>
      </c>
      <c r="G88" s="7">
        <v>0</v>
      </c>
      <c r="H88" s="6">
        <v>72355.31</v>
      </c>
      <c r="I88" s="7">
        <v>0</v>
      </c>
      <c r="J88" s="6">
        <v>69350.320000000007</v>
      </c>
      <c r="K88" s="7">
        <v>0</v>
      </c>
      <c r="L88" s="6">
        <v>66211.570000000007</v>
      </c>
      <c r="M88" s="7">
        <v>0</v>
      </c>
      <c r="N88" s="6">
        <v>50185.57</v>
      </c>
      <c r="O88" s="7">
        <v>0</v>
      </c>
      <c r="P88" s="6">
        <v>109084.59</v>
      </c>
      <c r="Q88" s="7">
        <v>0</v>
      </c>
    </row>
    <row r="89" spans="3:17" x14ac:dyDescent="0.25">
      <c r="C89" s="131" t="s">
        <v>110</v>
      </c>
      <c r="D89" s="6">
        <v>4174597.4899999998</v>
      </c>
      <c r="E89" s="7">
        <v>270092.22000000003</v>
      </c>
      <c r="F89" s="6">
        <v>5389042.4500000002</v>
      </c>
      <c r="G89" s="7">
        <v>338599.81</v>
      </c>
      <c r="H89" s="6">
        <v>5228676.43</v>
      </c>
      <c r="I89" s="7">
        <v>333065.64999999997</v>
      </c>
      <c r="J89" s="6">
        <v>4932800.8600000003</v>
      </c>
      <c r="K89" s="7">
        <v>309391.84000000003</v>
      </c>
      <c r="L89" s="6">
        <v>5432690.6800000006</v>
      </c>
      <c r="M89" s="7">
        <v>327597.8</v>
      </c>
      <c r="N89" s="6">
        <v>4745529.6800000006</v>
      </c>
      <c r="O89" s="7">
        <v>305441.06</v>
      </c>
      <c r="P89" s="6">
        <v>4787674.74</v>
      </c>
      <c r="Q89" s="7">
        <v>301288.96000000002</v>
      </c>
    </row>
    <row r="90" spans="3:17" x14ac:dyDescent="0.25">
      <c r="C90" s="131" t="s">
        <v>111</v>
      </c>
      <c r="D90" s="6">
        <v>71870.52</v>
      </c>
      <c r="E90" s="7">
        <v>1523.98</v>
      </c>
      <c r="F90" s="6">
        <v>174565.12</v>
      </c>
      <c r="G90" s="7">
        <v>6580.9499999999989</v>
      </c>
      <c r="H90" s="6">
        <v>196022.53999999995</v>
      </c>
      <c r="I90" s="7">
        <v>8069.2300000000005</v>
      </c>
      <c r="J90" s="6">
        <v>40832.449999999997</v>
      </c>
      <c r="K90" s="7">
        <v>1108.51</v>
      </c>
      <c r="L90" s="6">
        <v>93297.64</v>
      </c>
      <c r="M90" s="7">
        <v>3120.16</v>
      </c>
      <c r="N90" s="6">
        <v>149711.02000000002</v>
      </c>
      <c r="O90" s="7">
        <v>6024.2900000000009</v>
      </c>
      <c r="P90" s="6">
        <v>12657.220000000001</v>
      </c>
      <c r="Q90" s="7">
        <v>319.35000000000002</v>
      </c>
    </row>
    <row r="91" spans="3:17" x14ac:dyDescent="0.25">
      <c r="C91" s="131" t="s">
        <v>112</v>
      </c>
      <c r="D91" s="6">
        <v>306.02</v>
      </c>
      <c r="E91" s="7">
        <v>0</v>
      </c>
      <c r="F91" s="6">
        <v>352.46</v>
      </c>
      <c r="G91" s="7">
        <v>0</v>
      </c>
      <c r="H91" s="6">
        <v>29.27</v>
      </c>
      <c r="I91" s="7">
        <v>0</v>
      </c>
      <c r="J91" s="6">
        <v>0</v>
      </c>
      <c r="K91" s="7">
        <v>0</v>
      </c>
      <c r="L91" s="6">
        <v>0</v>
      </c>
      <c r="M91" s="7">
        <v>0</v>
      </c>
      <c r="N91" s="6">
        <v>0</v>
      </c>
      <c r="O91" s="7">
        <v>0</v>
      </c>
      <c r="P91" s="6">
        <v>0</v>
      </c>
      <c r="Q91" s="7">
        <v>0</v>
      </c>
    </row>
    <row r="92" spans="3:17" x14ac:dyDescent="0.25">
      <c r="C92" s="131" t="s">
        <v>113</v>
      </c>
      <c r="D92" s="6">
        <v>1668.69</v>
      </c>
      <c r="E92" s="7">
        <v>0</v>
      </c>
      <c r="F92" s="6">
        <v>2777.6</v>
      </c>
      <c r="G92" s="7">
        <v>0</v>
      </c>
      <c r="H92" s="6">
        <v>24493.07</v>
      </c>
      <c r="I92" s="7">
        <v>0</v>
      </c>
      <c r="J92" s="6">
        <v>526.14</v>
      </c>
      <c r="K92" s="7">
        <v>0</v>
      </c>
      <c r="L92" s="6">
        <v>0</v>
      </c>
      <c r="M92" s="7">
        <v>0</v>
      </c>
      <c r="N92" s="6">
        <v>0</v>
      </c>
      <c r="O92" s="7">
        <v>0</v>
      </c>
      <c r="P92" s="6">
        <v>0</v>
      </c>
      <c r="Q92" s="7">
        <v>0</v>
      </c>
    </row>
    <row r="93" spans="3:17" x14ac:dyDescent="0.25">
      <c r="C93" s="131" t="s">
        <v>114</v>
      </c>
      <c r="D93" s="6">
        <v>99998.53</v>
      </c>
      <c r="E93" s="7">
        <v>0</v>
      </c>
      <c r="F93" s="6">
        <v>150711.67000000001</v>
      </c>
      <c r="G93" s="7">
        <v>0</v>
      </c>
      <c r="H93" s="6">
        <v>113152.59</v>
      </c>
      <c r="I93" s="7">
        <v>0</v>
      </c>
      <c r="J93" s="6">
        <v>43387.06</v>
      </c>
      <c r="K93" s="7">
        <v>0</v>
      </c>
      <c r="L93" s="6">
        <v>6068.92</v>
      </c>
      <c r="M93" s="7">
        <v>0</v>
      </c>
      <c r="N93" s="6">
        <v>0</v>
      </c>
      <c r="O93" s="7">
        <v>0</v>
      </c>
      <c r="P93" s="6">
        <v>0</v>
      </c>
      <c r="Q93" s="7">
        <v>0</v>
      </c>
    </row>
    <row r="94" spans="3:17" x14ac:dyDescent="0.25">
      <c r="C94" s="131" t="s">
        <v>115</v>
      </c>
      <c r="D94" s="6">
        <v>9513.32</v>
      </c>
      <c r="E94" s="7">
        <v>349.4</v>
      </c>
      <c r="F94" s="6">
        <v>6221.78</v>
      </c>
      <c r="G94" s="7">
        <v>243.13</v>
      </c>
      <c r="H94" s="6">
        <v>3757.1499999999996</v>
      </c>
      <c r="I94" s="7">
        <v>141.07999999999998</v>
      </c>
      <c r="J94" s="6">
        <v>3889.31</v>
      </c>
      <c r="K94" s="7">
        <v>0</v>
      </c>
      <c r="L94" s="6">
        <v>3515.45</v>
      </c>
      <c r="M94" s="7">
        <v>146.97</v>
      </c>
      <c r="N94" s="6">
        <v>1956.7099999999998</v>
      </c>
      <c r="O94" s="7">
        <v>71.45</v>
      </c>
      <c r="P94" s="6">
        <v>734.17000000000007</v>
      </c>
      <c r="Q94" s="7">
        <v>0</v>
      </c>
    </row>
    <row r="95" spans="3:17" x14ac:dyDescent="0.25">
      <c r="C95" s="131" t="s">
        <v>116</v>
      </c>
      <c r="D95" s="6">
        <v>43462.95</v>
      </c>
      <c r="E95" s="7">
        <v>2997.6000000000004</v>
      </c>
      <c r="F95" s="6">
        <v>63340.700000000004</v>
      </c>
      <c r="G95" s="7">
        <v>4384.1000000000004</v>
      </c>
      <c r="H95" s="6">
        <v>79561.280000000013</v>
      </c>
      <c r="I95" s="7">
        <v>5450.0199999999995</v>
      </c>
      <c r="J95" s="6">
        <v>46671.91</v>
      </c>
      <c r="K95" s="7">
        <v>3115</v>
      </c>
      <c r="L95" s="6">
        <v>42152.549999999996</v>
      </c>
      <c r="M95" s="7">
        <v>2482.46</v>
      </c>
      <c r="N95" s="6">
        <v>44404.31</v>
      </c>
      <c r="O95" s="7">
        <v>2585.86</v>
      </c>
      <c r="P95" s="6">
        <v>34995.33</v>
      </c>
      <c r="Q95" s="7">
        <v>2220.29</v>
      </c>
    </row>
    <row r="96" spans="3:17" x14ac:dyDescent="0.25">
      <c r="C96" s="131" t="s">
        <v>117</v>
      </c>
      <c r="D96" s="6">
        <v>8818.66</v>
      </c>
      <c r="E96" s="7">
        <v>309.77</v>
      </c>
      <c r="F96" s="6">
        <v>4169.1400000000003</v>
      </c>
      <c r="G96" s="7">
        <v>98.42</v>
      </c>
      <c r="H96" s="6">
        <v>4206.84</v>
      </c>
      <c r="I96" s="7">
        <v>153.61999999999998</v>
      </c>
      <c r="J96" s="6">
        <v>129.52000000000001</v>
      </c>
      <c r="K96" s="7">
        <v>0</v>
      </c>
      <c r="L96" s="6">
        <v>38.659999999999997</v>
      </c>
      <c r="M96" s="7">
        <v>0</v>
      </c>
      <c r="N96" s="6">
        <v>111.80000000000001</v>
      </c>
      <c r="O96" s="7">
        <v>5.6300000000000008</v>
      </c>
      <c r="P96" s="6">
        <v>4480.8100000000004</v>
      </c>
      <c r="Q96" s="7">
        <v>0</v>
      </c>
    </row>
    <row r="97" spans="3:17" x14ac:dyDescent="0.25">
      <c r="C97" s="131" t="s">
        <v>118</v>
      </c>
      <c r="D97" s="6">
        <v>8768.35</v>
      </c>
      <c r="E97" s="7">
        <v>628.82999999999993</v>
      </c>
      <c r="F97" s="6">
        <v>9299.2200000000012</v>
      </c>
      <c r="G97" s="7">
        <v>666.95</v>
      </c>
      <c r="H97" s="6">
        <v>7732.77</v>
      </c>
      <c r="I97" s="7">
        <v>555.29000000000008</v>
      </c>
      <c r="J97" s="6">
        <v>4852.0200000000004</v>
      </c>
      <c r="K97" s="7">
        <v>345.71</v>
      </c>
      <c r="L97" s="6">
        <v>1423.5</v>
      </c>
      <c r="M97" s="7">
        <v>101.42</v>
      </c>
      <c r="N97" s="6">
        <v>11364.42</v>
      </c>
      <c r="O97" s="7">
        <v>777</v>
      </c>
      <c r="P97" s="6">
        <v>12199.03</v>
      </c>
      <c r="Q97" s="7">
        <v>841.31</v>
      </c>
    </row>
    <row r="98" spans="3:17" x14ac:dyDescent="0.25">
      <c r="C98" s="131" t="s">
        <v>119</v>
      </c>
      <c r="D98" s="6">
        <v>320.69</v>
      </c>
      <c r="E98" s="7">
        <v>0</v>
      </c>
      <c r="F98" s="6">
        <v>0</v>
      </c>
      <c r="G98" s="7">
        <v>0</v>
      </c>
      <c r="H98" s="6">
        <v>0</v>
      </c>
      <c r="I98" s="7">
        <v>0</v>
      </c>
      <c r="J98" s="6">
        <v>0</v>
      </c>
      <c r="K98" s="7">
        <v>0</v>
      </c>
      <c r="L98" s="6">
        <v>0</v>
      </c>
      <c r="M98" s="7">
        <v>0</v>
      </c>
      <c r="N98" s="6">
        <v>0</v>
      </c>
      <c r="O98" s="7">
        <v>0</v>
      </c>
      <c r="P98" s="6">
        <v>0</v>
      </c>
      <c r="Q98" s="7">
        <v>0</v>
      </c>
    </row>
    <row r="99" spans="3:17" x14ac:dyDescent="0.25">
      <c r="C99" s="131" t="s">
        <v>120</v>
      </c>
      <c r="D99" s="6">
        <v>72.489999999999995</v>
      </c>
      <c r="E99" s="7">
        <v>66485.039999999994</v>
      </c>
      <c r="F99" s="6">
        <v>50712.229999999996</v>
      </c>
      <c r="G99" s="7">
        <v>71989.66</v>
      </c>
      <c r="H99" s="6">
        <v>48999.360000000001</v>
      </c>
      <c r="I99" s="7">
        <v>104053.95999999999</v>
      </c>
      <c r="J99" s="6">
        <v>21715.02</v>
      </c>
      <c r="K99" s="7">
        <v>113283.61</v>
      </c>
      <c r="L99" s="6">
        <v>22394.22</v>
      </c>
      <c r="M99" s="7">
        <v>122664.06</v>
      </c>
      <c r="N99" s="6">
        <v>18093.66</v>
      </c>
      <c r="O99" s="7">
        <v>127400.06</v>
      </c>
      <c r="P99" s="6">
        <v>13385.82</v>
      </c>
      <c r="Q99" s="7">
        <v>122237.99</v>
      </c>
    </row>
    <row r="100" spans="3:17" x14ac:dyDescent="0.25">
      <c r="C100" s="131" t="s">
        <v>121</v>
      </c>
      <c r="D100" s="6">
        <v>0</v>
      </c>
      <c r="E100" s="7">
        <v>0</v>
      </c>
      <c r="F100" s="6">
        <v>0</v>
      </c>
      <c r="G100" s="7">
        <v>0</v>
      </c>
      <c r="H100" s="6">
        <v>0</v>
      </c>
      <c r="I100" s="7">
        <v>0</v>
      </c>
      <c r="J100" s="6">
        <v>0</v>
      </c>
      <c r="K100" s="7">
        <v>0</v>
      </c>
      <c r="L100" s="6">
        <v>0</v>
      </c>
      <c r="M100" s="7">
        <v>0</v>
      </c>
      <c r="N100" s="6">
        <v>0</v>
      </c>
      <c r="O100" s="7">
        <v>0</v>
      </c>
      <c r="P100" s="6">
        <v>0</v>
      </c>
      <c r="Q100" s="7">
        <v>0</v>
      </c>
    </row>
    <row r="101" spans="3:17" x14ac:dyDescent="0.25">
      <c r="C101" s="131" t="s">
        <v>122</v>
      </c>
      <c r="D101" s="6">
        <v>228.74</v>
      </c>
      <c r="E101" s="7">
        <v>3.2</v>
      </c>
      <c r="F101" s="6">
        <v>126.13</v>
      </c>
      <c r="G101" s="7">
        <v>0</v>
      </c>
      <c r="H101" s="6">
        <v>114.80000000000001</v>
      </c>
      <c r="I101" s="7">
        <v>1.79</v>
      </c>
      <c r="J101" s="6">
        <v>118.69</v>
      </c>
      <c r="K101" s="7">
        <v>0</v>
      </c>
      <c r="L101" s="6">
        <v>116.54</v>
      </c>
      <c r="M101" s="7">
        <v>0</v>
      </c>
      <c r="N101" s="6">
        <v>109.78</v>
      </c>
      <c r="O101" s="7">
        <v>0</v>
      </c>
      <c r="P101" s="6">
        <v>123.46000000000001</v>
      </c>
      <c r="Q101" s="7">
        <v>0</v>
      </c>
    </row>
    <row r="102" spans="3:17" x14ac:dyDescent="0.25">
      <c r="C102" s="131" t="s">
        <v>123</v>
      </c>
      <c r="D102" s="6">
        <v>0</v>
      </c>
      <c r="E102" s="7">
        <v>0</v>
      </c>
      <c r="F102" s="6">
        <v>0</v>
      </c>
      <c r="G102" s="7">
        <v>0</v>
      </c>
      <c r="H102" s="6">
        <v>0</v>
      </c>
      <c r="I102" s="7">
        <v>0</v>
      </c>
      <c r="J102" s="6">
        <v>0</v>
      </c>
      <c r="K102" s="7">
        <v>0</v>
      </c>
      <c r="L102" s="6">
        <v>0</v>
      </c>
      <c r="M102" s="7">
        <v>0</v>
      </c>
      <c r="N102" s="6">
        <v>0</v>
      </c>
      <c r="O102" s="7">
        <v>0</v>
      </c>
      <c r="P102" s="6">
        <v>0</v>
      </c>
      <c r="Q102" s="7">
        <v>0</v>
      </c>
    </row>
    <row r="103" spans="3:17" x14ac:dyDescent="0.25">
      <c r="C103" s="131" t="s">
        <v>124</v>
      </c>
      <c r="D103" s="6">
        <v>0</v>
      </c>
      <c r="E103" s="7">
        <v>0</v>
      </c>
      <c r="F103" s="6">
        <v>0</v>
      </c>
      <c r="G103" s="7">
        <v>0</v>
      </c>
      <c r="H103" s="6">
        <v>0</v>
      </c>
      <c r="I103" s="7">
        <v>0</v>
      </c>
      <c r="J103" s="6">
        <v>0</v>
      </c>
      <c r="K103" s="7">
        <v>0</v>
      </c>
      <c r="L103" s="6">
        <v>0</v>
      </c>
      <c r="M103" s="7">
        <v>0</v>
      </c>
      <c r="N103" s="6">
        <v>0</v>
      </c>
      <c r="O103" s="7">
        <v>0</v>
      </c>
      <c r="P103" s="6">
        <v>7.11</v>
      </c>
      <c r="Q103" s="7">
        <v>3759.02</v>
      </c>
    </row>
    <row r="104" spans="3:17" x14ac:dyDescent="0.25">
      <c r="C104" s="131" t="s">
        <v>125</v>
      </c>
      <c r="D104" s="6">
        <v>53243.32</v>
      </c>
      <c r="E104" s="7">
        <v>67522.14</v>
      </c>
      <c r="F104" s="6">
        <v>58849.82</v>
      </c>
      <c r="G104" s="7">
        <v>57086.67</v>
      </c>
      <c r="H104" s="6">
        <v>51796.21</v>
      </c>
      <c r="I104" s="7">
        <v>68488.56</v>
      </c>
      <c r="J104" s="6">
        <v>3681.66</v>
      </c>
      <c r="K104" s="7">
        <v>31742.51</v>
      </c>
      <c r="L104" s="6">
        <v>6447.87</v>
      </c>
      <c r="M104" s="7">
        <v>72116.009999999995</v>
      </c>
      <c r="N104" s="6">
        <v>10264.31</v>
      </c>
      <c r="O104" s="7">
        <v>70555.37</v>
      </c>
      <c r="P104" s="6">
        <v>172.98</v>
      </c>
      <c r="Q104" s="7">
        <v>3121.09</v>
      </c>
    </row>
    <row r="105" spans="3:17" x14ac:dyDescent="0.25">
      <c r="C105" s="131" t="s">
        <v>126</v>
      </c>
      <c r="D105" s="6">
        <v>2657.3599999999997</v>
      </c>
      <c r="E105" s="7">
        <v>102.53</v>
      </c>
      <c r="F105" s="6">
        <v>2581.79</v>
      </c>
      <c r="G105" s="7">
        <v>108.58</v>
      </c>
      <c r="H105" s="6">
        <v>1088.56</v>
      </c>
      <c r="I105" s="7">
        <v>3.52</v>
      </c>
      <c r="J105" s="6">
        <v>2173.3599999999997</v>
      </c>
      <c r="K105" s="7">
        <v>0</v>
      </c>
      <c r="L105" s="6">
        <v>1858.33</v>
      </c>
      <c r="M105" s="7">
        <v>0</v>
      </c>
      <c r="N105" s="6">
        <v>154.55000000000001</v>
      </c>
      <c r="O105" s="7">
        <v>0</v>
      </c>
      <c r="P105" s="6">
        <v>0</v>
      </c>
      <c r="Q105" s="7">
        <v>0</v>
      </c>
    </row>
    <row r="106" spans="3:17" x14ac:dyDescent="0.25">
      <c r="C106" s="131" t="s">
        <v>127</v>
      </c>
      <c r="D106" s="6">
        <v>1922.72</v>
      </c>
      <c r="E106" s="7">
        <v>0</v>
      </c>
      <c r="F106" s="6">
        <v>2557.9299999999998</v>
      </c>
      <c r="G106" s="7">
        <v>0</v>
      </c>
      <c r="H106" s="6">
        <v>1448.22</v>
      </c>
      <c r="I106" s="7">
        <v>0</v>
      </c>
      <c r="J106" s="6">
        <v>2296.4900000000002</v>
      </c>
      <c r="K106" s="7">
        <v>33.29</v>
      </c>
      <c r="L106" s="6">
        <v>0</v>
      </c>
      <c r="M106" s="7">
        <v>0</v>
      </c>
      <c r="N106" s="6">
        <v>0</v>
      </c>
      <c r="O106" s="7">
        <v>0</v>
      </c>
      <c r="P106" s="6">
        <v>0</v>
      </c>
      <c r="Q106" s="7">
        <v>0</v>
      </c>
    </row>
    <row r="107" spans="3:17" x14ac:dyDescent="0.25">
      <c r="C107" s="131" t="s">
        <v>128</v>
      </c>
      <c r="D107" s="6">
        <v>0</v>
      </c>
      <c r="E107" s="7">
        <v>0</v>
      </c>
      <c r="F107" s="6">
        <v>0</v>
      </c>
      <c r="G107" s="7">
        <v>0</v>
      </c>
      <c r="H107" s="6">
        <v>0.9</v>
      </c>
      <c r="I107" s="7">
        <v>828.95</v>
      </c>
      <c r="J107" s="6">
        <v>0</v>
      </c>
      <c r="K107" s="7">
        <v>0</v>
      </c>
      <c r="L107" s="6">
        <v>0</v>
      </c>
      <c r="M107" s="7">
        <v>0</v>
      </c>
      <c r="N107" s="6">
        <v>0</v>
      </c>
      <c r="O107" s="7">
        <v>0</v>
      </c>
      <c r="P107" s="6">
        <v>21.58</v>
      </c>
      <c r="Q107" s="7">
        <v>21935.47</v>
      </c>
    </row>
    <row r="108" spans="3:17" x14ac:dyDescent="0.25">
      <c r="C108" s="131" t="s">
        <v>129</v>
      </c>
      <c r="D108" s="6">
        <v>581.91</v>
      </c>
      <c r="E108" s="7">
        <v>30.78</v>
      </c>
      <c r="F108" s="6">
        <v>9435.31</v>
      </c>
      <c r="G108" s="7">
        <v>441.07</v>
      </c>
      <c r="H108" s="6">
        <v>3179.46</v>
      </c>
      <c r="I108" s="7">
        <v>148.96</v>
      </c>
      <c r="J108" s="6">
        <v>89020.54</v>
      </c>
      <c r="K108" s="7">
        <v>4544.1400000000003</v>
      </c>
      <c r="L108" s="6">
        <v>1911.22</v>
      </c>
      <c r="M108" s="7">
        <v>92.35</v>
      </c>
      <c r="N108" s="6">
        <v>543.36</v>
      </c>
      <c r="O108" s="7">
        <v>26.26</v>
      </c>
      <c r="P108" s="6">
        <v>93.05</v>
      </c>
      <c r="Q108" s="7">
        <v>4.49</v>
      </c>
    </row>
    <row r="109" spans="3:17" x14ac:dyDescent="0.25">
      <c r="C109" s="131" t="s">
        <v>130</v>
      </c>
      <c r="D109" s="6">
        <v>1155735.42</v>
      </c>
      <c r="E109" s="7">
        <v>74288.08</v>
      </c>
      <c r="F109" s="6">
        <v>1228723.71</v>
      </c>
      <c r="G109" s="7">
        <v>79737.050000000017</v>
      </c>
      <c r="H109" s="6">
        <v>924722.59</v>
      </c>
      <c r="I109" s="7">
        <v>147185.56999999998</v>
      </c>
      <c r="J109" s="6">
        <v>714133.5</v>
      </c>
      <c r="K109" s="7">
        <v>56248.470000000008</v>
      </c>
      <c r="L109" s="6">
        <v>757360.27</v>
      </c>
      <c r="M109" s="7">
        <v>73022.059999999983</v>
      </c>
      <c r="N109" s="6">
        <v>593487.77</v>
      </c>
      <c r="O109" s="7">
        <v>74189.56</v>
      </c>
      <c r="P109" s="6">
        <v>842140.36</v>
      </c>
      <c r="Q109" s="7">
        <v>200817.50000000003</v>
      </c>
    </row>
    <row r="110" spans="3:17" x14ac:dyDescent="0.25">
      <c r="C110" s="131" t="s">
        <v>131</v>
      </c>
      <c r="D110" s="6">
        <v>0</v>
      </c>
      <c r="E110" s="7">
        <v>0</v>
      </c>
      <c r="F110" s="6">
        <v>0</v>
      </c>
      <c r="G110" s="7">
        <v>0</v>
      </c>
      <c r="H110" s="6">
        <v>0</v>
      </c>
      <c r="I110" s="7">
        <v>0</v>
      </c>
      <c r="J110" s="6">
        <v>0</v>
      </c>
      <c r="K110" s="7">
        <v>0</v>
      </c>
      <c r="L110" s="6">
        <v>0</v>
      </c>
      <c r="M110" s="7">
        <v>0</v>
      </c>
      <c r="N110" s="6">
        <v>0</v>
      </c>
      <c r="O110" s="7">
        <v>0</v>
      </c>
      <c r="P110" s="6">
        <v>0</v>
      </c>
      <c r="Q110" s="7">
        <v>0</v>
      </c>
    </row>
    <row r="111" spans="3:17" x14ac:dyDescent="0.25">
      <c r="C111" s="131" t="s">
        <v>132</v>
      </c>
      <c r="D111" s="6">
        <v>373.86</v>
      </c>
      <c r="E111" s="7">
        <v>18.059999999999999</v>
      </c>
      <c r="F111" s="6">
        <v>0</v>
      </c>
      <c r="G111" s="7">
        <v>0</v>
      </c>
      <c r="H111" s="6">
        <v>0</v>
      </c>
      <c r="I111" s="7">
        <v>0</v>
      </c>
      <c r="J111" s="6">
        <v>0</v>
      </c>
      <c r="K111" s="7">
        <v>0</v>
      </c>
      <c r="L111" s="6">
        <v>0</v>
      </c>
      <c r="M111" s="7">
        <v>0</v>
      </c>
      <c r="N111" s="6">
        <v>0</v>
      </c>
      <c r="O111" s="7">
        <v>0</v>
      </c>
      <c r="P111" s="6">
        <v>0</v>
      </c>
      <c r="Q111" s="7">
        <v>0</v>
      </c>
    </row>
    <row r="112" spans="3:17" x14ac:dyDescent="0.25">
      <c r="C112" s="131" t="s">
        <v>133</v>
      </c>
      <c r="D112" s="6">
        <v>27452.11</v>
      </c>
      <c r="E112" s="7">
        <v>0</v>
      </c>
      <c r="F112" s="6">
        <v>13482.09</v>
      </c>
      <c r="G112" s="7">
        <v>0</v>
      </c>
      <c r="H112" s="6">
        <v>10307.030000000001</v>
      </c>
      <c r="I112" s="7">
        <v>0</v>
      </c>
      <c r="J112" s="6">
        <v>10701.8</v>
      </c>
      <c r="K112" s="7">
        <v>0</v>
      </c>
      <c r="L112" s="6">
        <v>9763</v>
      </c>
      <c r="M112" s="7">
        <v>0</v>
      </c>
      <c r="N112" s="6">
        <v>4135.16</v>
      </c>
      <c r="O112" s="7">
        <v>0</v>
      </c>
      <c r="P112" s="6">
        <v>2600.8200000000002</v>
      </c>
      <c r="Q112" s="7">
        <v>0</v>
      </c>
    </row>
    <row r="113" spans="3:17" x14ac:dyDescent="0.25">
      <c r="C113" s="131" t="s">
        <v>134</v>
      </c>
      <c r="D113" s="6">
        <v>0</v>
      </c>
      <c r="E113" s="7">
        <v>0</v>
      </c>
      <c r="F113" s="6">
        <v>1008.42</v>
      </c>
      <c r="G113" s="7">
        <v>0</v>
      </c>
      <c r="H113" s="6">
        <v>968.21</v>
      </c>
      <c r="I113" s="7">
        <v>0</v>
      </c>
      <c r="J113" s="6">
        <v>593.44000000000005</v>
      </c>
      <c r="K113" s="7">
        <v>0</v>
      </c>
      <c r="L113" s="6">
        <v>605.88</v>
      </c>
      <c r="M113" s="7">
        <v>0</v>
      </c>
      <c r="N113" s="6">
        <v>1131.17</v>
      </c>
      <c r="O113" s="7">
        <v>0</v>
      </c>
      <c r="P113" s="6">
        <v>0</v>
      </c>
      <c r="Q113" s="7">
        <v>0</v>
      </c>
    </row>
    <row r="114" spans="3:17" x14ac:dyDescent="0.25">
      <c r="C114" s="131" t="s">
        <v>135</v>
      </c>
      <c r="D114" s="6">
        <v>0</v>
      </c>
      <c r="E114" s="7">
        <v>0</v>
      </c>
      <c r="F114" s="6">
        <v>0</v>
      </c>
      <c r="G114" s="7">
        <v>0</v>
      </c>
      <c r="H114" s="6">
        <v>0</v>
      </c>
      <c r="I114" s="7">
        <v>0</v>
      </c>
      <c r="J114" s="6">
        <v>0</v>
      </c>
      <c r="K114" s="7">
        <v>0</v>
      </c>
      <c r="L114" s="6">
        <v>0</v>
      </c>
      <c r="M114" s="7">
        <v>0</v>
      </c>
      <c r="N114" s="6">
        <v>2111.83</v>
      </c>
      <c r="O114" s="7">
        <v>150.47</v>
      </c>
      <c r="P114" s="6">
        <v>263</v>
      </c>
      <c r="Q114" s="7">
        <v>18.739999999999998</v>
      </c>
    </row>
    <row r="115" spans="3:17" x14ac:dyDescent="0.25">
      <c r="C115" s="131" t="s">
        <v>136</v>
      </c>
      <c r="D115" s="6">
        <v>0</v>
      </c>
      <c r="E115" s="7">
        <v>0</v>
      </c>
      <c r="F115" s="6">
        <v>0</v>
      </c>
      <c r="G115" s="7">
        <v>0</v>
      </c>
      <c r="H115" s="6">
        <v>0</v>
      </c>
      <c r="I115" s="7">
        <v>0</v>
      </c>
      <c r="J115" s="6">
        <v>0</v>
      </c>
      <c r="K115" s="7">
        <v>0</v>
      </c>
      <c r="L115" s="6">
        <v>6030.89</v>
      </c>
      <c r="M115" s="7">
        <v>0</v>
      </c>
      <c r="N115" s="6">
        <v>19764.830000000002</v>
      </c>
      <c r="O115" s="7">
        <v>0</v>
      </c>
      <c r="P115" s="6">
        <v>12.78</v>
      </c>
      <c r="Q115" s="7">
        <v>20823.34</v>
      </c>
    </row>
    <row r="116" spans="3:17" x14ac:dyDescent="0.25">
      <c r="C116" s="131" t="s">
        <v>137</v>
      </c>
      <c r="D116" s="6">
        <v>0</v>
      </c>
      <c r="E116" s="7">
        <v>0</v>
      </c>
      <c r="F116" s="6">
        <v>0</v>
      </c>
      <c r="G116" s="7">
        <v>0</v>
      </c>
      <c r="H116" s="6">
        <v>0</v>
      </c>
      <c r="I116" s="7">
        <v>0</v>
      </c>
      <c r="J116" s="6">
        <v>0</v>
      </c>
      <c r="K116" s="7">
        <v>0</v>
      </c>
      <c r="L116" s="6">
        <v>0</v>
      </c>
      <c r="M116" s="7">
        <v>0</v>
      </c>
      <c r="N116" s="6">
        <v>0</v>
      </c>
      <c r="O116" s="7">
        <v>0</v>
      </c>
      <c r="P116" s="6">
        <v>0</v>
      </c>
      <c r="Q116" s="7">
        <v>0</v>
      </c>
    </row>
    <row r="117" spans="3:17" x14ac:dyDescent="0.25">
      <c r="C117" s="131" t="s">
        <v>138</v>
      </c>
      <c r="D117" s="6">
        <v>858.15000000000009</v>
      </c>
      <c r="E117" s="7">
        <v>50.83</v>
      </c>
      <c r="F117" s="6">
        <v>797.8</v>
      </c>
      <c r="G117" s="7">
        <v>51.580000000000005</v>
      </c>
      <c r="H117" s="6">
        <v>332.39</v>
      </c>
      <c r="I117" s="7">
        <v>18.009999999999998</v>
      </c>
      <c r="J117" s="6">
        <v>1463.6399999999999</v>
      </c>
      <c r="K117" s="7">
        <v>19.309999999999999</v>
      </c>
      <c r="L117" s="6">
        <v>0</v>
      </c>
      <c r="M117" s="7">
        <v>0</v>
      </c>
      <c r="N117" s="6">
        <v>0</v>
      </c>
      <c r="O117" s="7">
        <v>0</v>
      </c>
      <c r="P117" s="6">
        <v>0</v>
      </c>
      <c r="Q117" s="7">
        <v>0</v>
      </c>
    </row>
    <row r="118" spans="3:17" x14ac:dyDescent="0.25">
      <c r="C118" s="131" t="s">
        <v>139</v>
      </c>
      <c r="D118" s="6">
        <v>0</v>
      </c>
      <c r="E118" s="7">
        <v>0</v>
      </c>
      <c r="F118" s="6">
        <v>0</v>
      </c>
      <c r="G118" s="7">
        <v>0</v>
      </c>
      <c r="H118" s="6">
        <v>0</v>
      </c>
      <c r="I118" s="7">
        <v>0</v>
      </c>
      <c r="J118" s="6">
        <v>0</v>
      </c>
      <c r="K118" s="7">
        <v>0</v>
      </c>
      <c r="L118" s="6">
        <v>0</v>
      </c>
      <c r="M118" s="7">
        <v>0</v>
      </c>
      <c r="N118" s="6">
        <v>22097.590000000004</v>
      </c>
      <c r="O118" s="7">
        <v>1096.6500000000001</v>
      </c>
      <c r="P118" s="6">
        <v>34875.339999999997</v>
      </c>
      <c r="Q118" s="7">
        <v>2481.09</v>
      </c>
    </row>
    <row r="119" spans="3:17" x14ac:dyDescent="0.25">
      <c r="C119" s="131" t="s">
        <v>140</v>
      </c>
      <c r="D119" s="6">
        <v>0</v>
      </c>
      <c r="E119" s="7">
        <v>0</v>
      </c>
      <c r="F119" s="6">
        <v>0</v>
      </c>
      <c r="G119" s="7">
        <v>0</v>
      </c>
      <c r="H119" s="6">
        <v>0</v>
      </c>
      <c r="I119" s="7">
        <v>0</v>
      </c>
      <c r="J119" s="6">
        <v>0</v>
      </c>
      <c r="K119" s="7">
        <v>0</v>
      </c>
      <c r="L119" s="6">
        <v>0</v>
      </c>
      <c r="M119" s="7">
        <v>0</v>
      </c>
      <c r="N119" s="6">
        <v>0</v>
      </c>
      <c r="O119" s="7">
        <v>0</v>
      </c>
      <c r="P119" s="6">
        <v>0</v>
      </c>
      <c r="Q119" s="7">
        <v>0</v>
      </c>
    </row>
    <row r="120" spans="3:17" x14ac:dyDescent="0.25">
      <c r="C120" s="131" t="s">
        <v>141</v>
      </c>
      <c r="D120" s="6">
        <v>0</v>
      </c>
      <c r="E120" s="7">
        <v>0</v>
      </c>
      <c r="F120" s="6">
        <v>0</v>
      </c>
      <c r="G120" s="7">
        <v>0</v>
      </c>
      <c r="H120" s="6">
        <v>0</v>
      </c>
      <c r="I120" s="7">
        <v>0</v>
      </c>
      <c r="J120" s="6">
        <v>0</v>
      </c>
      <c r="K120" s="7">
        <v>0</v>
      </c>
      <c r="L120" s="6">
        <v>0</v>
      </c>
      <c r="M120" s="7">
        <v>0</v>
      </c>
      <c r="N120" s="6">
        <v>1015.09</v>
      </c>
      <c r="O120" s="7">
        <v>0</v>
      </c>
      <c r="P120" s="6">
        <v>4647.2900000000009</v>
      </c>
      <c r="Q120" s="7">
        <v>0</v>
      </c>
    </row>
    <row r="121" spans="3:17" x14ac:dyDescent="0.25">
      <c r="C121" s="131" t="s">
        <v>142</v>
      </c>
      <c r="D121" s="6">
        <v>16887.16</v>
      </c>
      <c r="E121" s="7">
        <v>537.18999999999994</v>
      </c>
      <c r="F121" s="6">
        <v>15952.52</v>
      </c>
      <c r="G121" s="7">
        <v>440.40000000000003</v>
      </c>
      <c r="H121" s="6">
        <v>10675.79</v>
      </c>
      <c r="I121" s="7">
        <v>52.08</v>
      </c>
      <c r="J121" s="6">
        <v>11779.67</v>
      </c>
      <c r="K121" s="7">
        <v>8.94</v>
      </c>
      <c r="L121" s="6">
        <v>10235.44</v>
      </c>
      <c r="M121" s="7">
        <v>1.1499999999999999</v>
      </c>
      <c r="N121" s="6">
        <v>9040.91</v>
      </c>
      <c r="O121" s="7">
        <v>19.119999999999997</v>
      </c>
      <c r="P121" s="6">
        <v>8401.66</v>
      </c>
      <c r="Q121" s="7">
        <v>6.54</v>
      </c>
    </row>
    <row r="122" spans="3:17" x14ac:dyDescent="0.25">
      <c r="C122" s="131" t="s">
        <v>143</v>
      </c>
      <c r="D122" s="6">
        <v>0</v>
      </c>
      <c r="E122" s="7">
        <v>0</v>
      </c>
      <c r="F122" s="6">
        <v>0</v>
      </c>
      <c r="G122" s="7">
        <v>0</v>
      </c>
      <c r="H122" s="6">
        <v>0</v>
      </c>
      <c r="I122" s="7">
        <v>0</v>
      </c>
      <c r="J122" s="6">
        <v>0</v>
      </c>
      <c r="K122" s="7">
        <v>0</v>
      </c>
      <c r="L122" s="6">
        <v>4634.54</v>
      </c>
      <c r="M122" s="7">
        <v>666.15</v>
      </c>
      <c r="N122" s="6">
        <v>905.36999999999989</v>
      </c>
      <c r="O122" s="7">
        <v>57.230000000000004</v>
      </c>
      <c r="P122" s="6">
        <v>0</v>
      </c>
      <c r="Q122" s="7">
        <v>0</v>
      </c>
    </row>
    <row r="123" spans="3:17" x14ac:dyDescent="0.25">
      <c r="C123" s="131" t="s">
        <v>144</v>
      </c>
      <c r="D123" s="6">
        <v>18943.02</v>
      </c>
      <c r="E123" s="7">
        <v>284.85000000000002</v>
      </c>
      <c r="F123" s="6">
        <v>27936.45</v>
      </c>
      <c r="G123" s="7">
        <v>224.84</v>
      </c>
      <c r="H123" s="6">
        <v>34053.589999999997</v>
      </c>
      <c r="I123" s="7">
        <v>486.31</v>
      </c>
      <c r="J123" s="6">
        <v>57104.36</v>
      </c>
      <c r="K123" s="7">
        <v>1346.07</v>
      </c>
      <c r="L123" s="6">
        <v>23314.75</v>
      </c>
      <c r="M123" s="7">
        <v>158.51</v>
      </c>
      <c r="N123" s="6">
        <v>9501.0300000000007</v>
      </c>
      <c r="O123" s="7">
        <v>0</v>
      </c>
      <c r="P123" s="6">
        <v>18444.420000000002</v>
      </c>
      <c r="Q123" s="7">
        <v>7.0500000000000007</v>
      </c>
    </row>
    <row r="124" spans="3:17" x14ac:dyDescent="0.25">
      <c r="C124" s="131" t="s">
        <v>145</v>
      </c>
      <c r="D124" s="6">
        <v>0</v>
      </c>
      <c r="E124" s="7">
        <v>0</v>
      </c>
      <c r="F124" s="6">
        <v>0</v>
      </c>
      <c r="G124" s="7">
        <v>0</v>
      </c>
      <c r="H124" s="6">
        <v>0</v>
      </c>
      <c r="I124" s="7">
        <v>0</v>
      </c>
      <c r="J124" s="6">
        <v>0</v>
      </c>
      <c r="K124" s="7">
        <v>0</v>
      </c>
      <c r="L124" s="6">
        <v>0</v>
      </c>
      <c r="M124" s="7">
        <v>0</v>
      </c>
      <c r="N124" s="6">
        <v>0</v>
      </c>
      <c r="O124" s="7">
        <v>0</v>
      </c>
      <c r="P124" s="6">
        <v>0</v>
      </c>
      <c r="Q124" s="7">
        <v>0</v>
      </c>
    </row>
    <row r="125" spans="3:17" x14ac:dyDescent="0.25">
      <c r="C125" s="131" t="s">
        <v>146</v>
      </c>
      <c r="D125" s="6">
        <v>2868.73</v>
      </c>
      <c r="E125" s="7">
        <v>0</v>
      </c>
      <c r="F125" s="6">
        <v>0</v>
      </c>
      <c r="G125" s="7">
        <v>0</v>
      </c>
      <c r="H125" s="6">
        <v>0</v>
      </c>
      <c r="I125" s="7">
        <v>0</v>
      </c>
      <c r="J125" s="6">
        <v>0</v>
      </c>
      <c r="K125" s="7">
        <v>0</v>
      </c>
      <c r="L125" s="6">
        <v>0</v>
      </c>
      <c r="M125" s="7">
        <v>0</v>
      </c>
      <c r="N125" s="6">
        <v>0</v>
      </c>
      <c r="O125" s="7">
        <v>0</v>
      </c>
      <c r="P125" s="6">
        <v>0</v>
      </c>
      <c r="Q125" s="7">
        <v>0</v>
      </c>
    </row>
    <row r="126" spans="3:17" x14ac:dyDescent="0.25">
      <c r="C126" s="131" t="s">
        <v>147</v>
      </c>
      <c r="D126" s="6">
        <v>8773.93</v>
      </c>
      <c r="E126" s="7">
        <v>423.93</v>
      </c>
      <c r="F126" s="6">
        <v>1554.8</v>
      </c>
      <c r="G126" s="7">
        <v>75.12</v>
      </c>
      <c r="H126" s="6">
        <v>0</v>
      </c>
      <c r="I126" s="7">
        <v>0</v>
      </c>
      <c r="J126" s="6">
        <v>0</v>
      </c>
      <c r="K126" s="7">
        <v>0</v>
      </c>
      <c r="L126" s="6">
        <v>0</v>
      </c>
      <c r="M126" s="7">
        <v>0</v>
      </c>
      <c r="N126" s="6">
        <v>0</v>
      </c>
      <c r="O126" s="7">
        <v>0</v>
      </c>
      <c r="P126" s="6">
        <v>0</v>
      </c>
      <c r="Q126" s="7">
        <v>0</v>
      </c>
    </row>
    <row r="127" spans="3:17" x14ac:dyDescent="0.25">
      <c r="C127" s="131" t="s">
        <v>148</v>
      </c>
      <c r="D127" s="6">
        <v>84268.77</v>
      </c>
      <c r="E127" s="7">
        <v>5860.13</v>
      </c>
      <c r="F127" s="6">
        <v>72234.31</v>
      </c>
      <c r="G127" s="7">
        <v>5045.1000000000004</v>
      </c>
      <c r="H127" s="6">
        <v>39782.639999999999</v>
      </c>
      <c r="I127" s="7">
        <v>2849.51</v>
      </c>
      <c r="J127" s="6">
        <v>0</v>
      </c>
      <c r="K127" s="7">
        <v>0</v>
      </c>
      <c r="L127" s="6">
        <v>0</v>
      </c>
      <c r="M127" s="7">
        <v>0</v>
      </c>
      <c r="N127" s="6">
        <v>0</v>
      </c>
      <c r="O127" s="7">
        <v>0</v>
      </c>
      <c r="P127" s="6">
        <v>0</v>
      </c>
      <c r="Q127" s="7">
        <v>0</v>
      </c>
    </row>
    <row r="128" spans="3:17" x14ac:dyDescent="0.25">
      <c r="C128" s="131" t="s">
        <v>149</v>
      </c>
      <c r="D128" s="6">
        <v>0</v>
      </c>
      <c r="E128" s="7">
        <v>0</v>
      </c>
      <c r="F128" s="6">
        <v>117.8</v>
      </c>
      <c r="G128" s="7">
        <v>8.4</v>
      </c>
      <c r="H128" s="6">
        <v>41.47</v>
      </c>
      <c r="I128" s="7">
        <v>2.95</v>
      </c>
      <c r="J128" s="6">
        <v>2973.0299999999997</v>
      </c>
      <c r="K128" s="7">
        <v>1024.8899999999999</v>
      </c>
      <c r="L128" s="6">
        <v>5577.72</v>
      </c>
      <c r="M128" s="7">
        <v>4067.94</v>
      </c>
      <c r="N128" s="6">
        <v>8161.99</v>
      </c>
      <c r="O128" s="7">
        <v>6016.72</v>
      </c>
      <c r="P128" s="6">
        <v>7896.57</v>
      </c>
      <c r="Q128" s="7">
        <v>6278.37</v>
      </c>
    </row>
    <row r="129" spans="3:17" x14ac:dyDescent="0.25">
      <c r="C129" s="131" t="s">
        <v>150</v>
      </c>
      <c r="D129" s="6">
        <v>1318979.3</v>
      </c>
      <c r="E129" s="7">
        <v>88718.739999999991</v>
      </c>
      <c r="F129" s="6">
        <v>0</v>
      </c>
      <c r="G129" s="7">
        <v>0</v>
      </c>
      <c r="H129" s="6">
        <v>0</v>
      </c>
      <c r="I129" s="7">
        <v>0</v>
      </c>
      <c r="J129" s="6">
        <v>0</v>
      </c>
      <c r="K129" s="7">
        <v>0</v>
      </c>
      <c r="L129" s="6">
        <v>0</v>
      </c>
      <c r="M129" s="7">
        <v>0</v>
      </c>
      <c r="N129" s="6">
        <v>0</v>
      </c>
      <c r="O129" s="7">
        <v>0</v>
      </c>
      <c r="P129" s="6">
        <v>0</v>
      </c>
      <c r="Q129" s="7">
        <v>0</v>
      </c>
    </row>
    <row r="130" spans="3:17" x14ac:dyDescent="0.25">
      <c r="C130" s="131" t="s">
        <v>151</v>
      </c>
      <c r="D130" s="6">
        <v>593.37</v>
      </c>
      <c r="E130" s="7">
        <v>0</v>
      </c>
      <c r="F130" s="6">
        <v>741.05</v>
      </c>
      <c r="G130" s="7">
        <v>0</v>
      </c>
      <c r="H130" s="6">
        <v>890.24</v>
      </c>
      <c r="I130" s="7">
        <v>0</v>
      </c>
      <c r="J130" s="6">
        <v>890.21</v>
      </c>
      <c r="K130" s="7">
        <v>0</v>
      </c>
      <c r="L130" s="6">
        <v>741.94</v>
      </c>
      <c r="M130" s="7">
        <v>0</v>
      </c>
      <c r="N130" s="6">
        <v>695.16</v>
      </c>
      <c r="O130" s="7">
        <v>0</v>
      </c>
      <c r="P130" s="6">
        <v>199.63</v>
      </c>
      <c r="Q130" s="7">
        <v>0</v>
      </c>
    </row>
    <row r="131" spans="3:17" x14ac:dyDescent="0.25">
      <c r="C131" s="131" t="s">
        <v>152</v>
      </c>
      <c r="D131" s="6">
        <v>0</v>
      </c>
      <c r="E131" s="7">
        <v>0</v>
      </c>
      <c r="F131" s="6">
        <v>0</v>
      </c>
      <c r="G131" s="7">
        <v>0</v>
      </c>
      <c r="H131" s="6">
        <v>0</v>
      </c>
      <c r="I131" s="7">
        <v>0</v>
      </c>
      <c r="J131" s="6">
        <v>0</v>
      </c>
      <c r="K131" s="7">
        <v>0</v>
      </c>
      <c r="L131" s="6">
        <v>20593.939999999999</v>
      </c>
      <c r="M131" s="7">
        <v>0</v>
      </c>
      <c r="N131" s="6">
        <v>33970.9</v>
      </c>
      <c r="O131" s="7">
        <v>0</v>
      </c>
      <c r="P131" s="6">
        <v>29967.26</v>
      </c>
      <c r="Q131" s="7">
        <v>0</v>
      </c>
    </row>
    <row r="132" spans="3:17" x14ac:dyDescent="0.25">
      <c r="C132" s="131" t="s">
        <v>153</v>
      </c>
      <c r="D132" s="6">
        <v>2884.6</v>
      </c>
      <c r="E132" s="7">
        <v>36.75</v>
      </c>
      <c r="F132" s="6">
        <v>711</v>
      </c>
      <c r="G132" s="7">
        <v>2.63</v>
      </c>
      <c r="H132" s="6">
        <v>629.61</v>
      </c>
      <c r="I132" s="7">
        <v>0</v>
      </c>
      <c r="J132" s="6">
        <v>19119.400000000001</v>
      </c>
      <c r="K132" s="7">
        <v>878.61</v>
      </c>
      <c r="L132" s="6">
        <v>6217.74</v>
      </c>
      <c r="M132" s="7">
        <v>297.36</v>
      </c>
      <c r="N132" s="6">
        <v>2518.2799999999997</v>
      </c>
      <c r="O132" s="7">
        <v>95.86</v>
      </c>
      <c r="P132" s="6">
        <v>1113.3899999999999</v>
      </c>
      <c r="Q132" s="7">
        <v>0</v>
      </c>
    </row>
    <row r="133" spans="3:17" x14ac:dyDescent="0.25">
      <c r="C133" s="131" t="s">
        <v>154</v>
      </c>
      <c r="D133" s="6">
        <v>44444.679999999993</v>
      </c>
      <c r="E133" s="7">
        <v>1693.19</v>
      </c>
      <c r="F133" s="6">
        <v>30480.25</v>
      </c>
      <c r="G133" s="7">
        <v>857.91000000000008</v>
      </c>
      <c r="H133" s="6">
        <v>20166.47</v>
      </c>
      <c r="I133" s="7">
        <v>636.04</v>
      </c>
      <c r="J133" s="6">
        <v>16878.68</v>
      </c>
      <c r="K133" s="7">
        <v>536.83000000000004</v>
      </c>
      <c r="L133" s="6">
        <v>36917.949999999997</v>
      </c>
      <c r="M133" s="7">
        <v>1073.46</v>
      </c>
      <c r="N133" s="6">
        <v>49750.38</v>
      </c>
      <c r="O133" s="7">
        <v>821.69</v>
      </c>
      <c r="P133" s="6">
        <v>81259.570000000007</v>
      </c>
      <c r="Q133" s="7">
        <v>1869.1100000000001</v>
      </c>
    </row>
    <row r="134" spans="3:17" x14ac:dyDescent="0.25">
      <c r="C134" s="131" t="s">
        <v>155</v>
      </c>
      <c r="D134" s="6">
        <v>0</v>
      </c>
      <c r="E134" s="7">
        <v>0</v>
      </c>
      <c r="F134" s="6">
        <v>1103.81</v>
      </c>
      <c r="G134" s="7">
        <v>0</v>
      </c>
      <c r="H134" s="6">
        <v>0</v>
      </c>
      <c r="I134" s="7">
        <v>0</v>
      </c>
      <c r="J134" s="6">
        <v>4.8899999999999997</v>
      </c>
      <c r="K134" s="7">
        <v>4188.34</v>
      </c>
      <c r="L134" s="6">
        <v>0</v>
      </c>
      <c r="M134" s="7">
        <v>0</v>
      </c>
      <c r="N134" s="6">
        <v>0</v>
      </c>
      <c r="O134" s="7">
        <v>0</v>
      </c>
      <c r="P134" s="6">
        <v>0</v>
      </c>
      <c r="Q134" s="7">
        <v>0</v>
      </c>
    </row>
    <row r="135" spans="3:17" ht="15.75" thickBot="1" x14ac:dyDescent="0.3">
      <c r="C135" s="132" t="s">
        <v>156</v>
      </c>
      <c r="D135" s="8">
        <v>14626.85</v>
      </c>
      <c r="E135" s="9">
        <v>950.2</v>
      </c>
      <c r="F135" s="8">
        <v>11615.100000000002</v>
      </c>
      <c r="G135" s="9">
        <v>993.56999999999994</v>
      </c>
      <c r="H135" s="8">
        <v>4684.0800000000008</v>
      </c>
      <c r="I135" s="9">
        <v>262.77000000000004</v>
      </c>
      <c r="J135" s="8">
        <v>4557.9499999999989</v>
      </c>
      <c r="K135" s="9">
        <v>18.39</v>
      </c>
      <c r="L135" s="8">
        <v>4527.78</v>
      </c>
      <c r="M135" s="9">
        <v>2.02</v>
      </c>
      <c r="N135" s="8">
        <v>4464.72</v>
      </c>
      <c r="O135" s="9">
        <v>52.24</v>
      </c>
      <c r="P135" s="8">
        <v>3132.58</v>
      </c>
      <c r="Q135" s="9">
        <v>4.62</v>
      </c>
    </row>
    <row r="136" spans="3:17" ht="18" x14ac:dyDescent="0.25">
      <c r="C136" s="133" t="s">
        <v>157</v>
      </c>
      <c r="D136" s="10">
        <v>23740771.599999994</v>
      </c>
      <c r="E136" s="10">
        <v>1482159.5399999998</v>
      </c>
      <c r="F136" s="10">
        <v>23703465.790000007</v>
      </c>
      <c r="G136" s="10">
        <v>1494865.7899999998</v>
      </c>
      <c r="H136" s="10">
        <v>22864279.109999988</v>
      </c>
      <c r="I136" s="10">
        <v>1603592.7600000005</v>
      </c>
      <c r="J136" s="10">
        <v>20024424.109999999</v>
      </c>
      <c r="K136" s="10">
        <v>1575221.9200000002</v>
      </c>
      <c r="L136" s="10">
        <v>21833285.420000002</v>
      </c>
      <c r="M136" s="10">
        <v>1700366.19</v>
      </c>
      <c r="N136" s="10">
        <v>20024932.559999999</v>
      </c>
      <c r="O136" s="10">
        <v>2098850.5800000005</v>
      </c>
      <c r="P136" s="10">
        <v>19344429.059999999</v>
      </c>
      <c r="Q136" s="10">
        <v>2296177.4300000002</v>
      </c>
    </row>
    <row r="139" spans="3:17" x14ac:dyDescent="0.25">
      <c r="D139" s="112"/>
    </row>
  </sheetData>
  <sheetProtection algorithmName="SHA-512" hashValue="uamb5s0mtxB3nQNcT2NAxyg79HevlROwGk//PUvt3cTfSgdaSixTxRoJEjn6gzn3bx2xk6M6Fnmoeg/XM9WUKQ==" saltValue="5PbHv5ClpphUq05mClQcgg==" spinCount="100000" sheet="1" objects="1" scenarios="1"/>
  <mergeCells count="7">
    <mergeCell ref="P5:Q5"/>
    <mergeCell ref="D5:E5"/>
    <mergeCell ref="F5:G5"/>
    <mergeCell ref="H5:I5"/>
    <mergeCell ref="J5:K5"/>
    <mergeCell ref="L5:M5"/>
    <mergeCell ref="N5:O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A582E-FA22-480A-8864-4B5A8C382CD2}">
  <dimension ref="C3:M25"/>
  <sheetViews>
    <sheetView zoomScaleNormal="100" workbookViewId="0">
      <selection activeCell="E21" sqref="E21"/>
    </sheetView>
  </sheetViews>
  <sheetFormatPr defaultRowHeight="15" x14ac:dyDescent="0.25"/>
  <cols>
    <col min="3" max="3" width="13.5703125" customWidth="1"/>
    <col min="4" max="8" width="27.7109375" bestFit="1" customWidth="1"/>
    <col min="9" max="9" width="25.5703125" bestFit="1" customWidth="1"/>
    <col min="10" max="10" width="27.7109375" bestFit="1" customWidth="1"/>
    <col min="11" max="11" width="25.5703125" bestFit="1" customWidth="1"/>
    <col min="12" max="12" width="27.7109375" bestFit="1" customWidth="1"/>
    <col min="13" max="13" width="25.5703125" bestFit="1" customWidth="1"/>
  </cols>
  <sheetData>
    <row r="3" spans="3:13" ht="18" x14ac:dyDescent="0.25">
      <c r="C3" s="1" t="s">
        <v>158</v>
      </c>
    </row>
    <row r="5" spans="3:13" ht="18" x14ac:dyDescent="0.25">
      <c r="C5" s="11"/>
      <c r="D5" s="128">
        <v>2017</v>
      </c>
      <c r="E5" s="128">
        <v>2018</v>
      </c>
      <c r="F5" s="128">
        <v>2019</v>
      </c>
      <c r="G5" s="128">
        <v>2020</v>
      </c>
      <c r="H5" s="145">
        <v>2021</v>
      </c>
      <c r="I5" s="145"/>
      <c r="J5" s="145">
        <v>2022</v>
      </c>
      <c r="K5" s="145"/>
      <c r="L5" s="145">
        <v>2023</v>
      </c>
      <c r="M5" s="145"/>
    </row>
    <row r="6" spans="3:13" ht="18.75" thickBot="1" x14ac:dyDescent="0.3">
      <c r="C6" s="77" t="s">
        <v>159</v>
      </c>
      <c r="D6" s="4" t="s">
        <v>26</v>
      </c>
      <c r="E6" s="4" t="s">
        <v>26</v>
      </c>
      <c r="F6" s="4" t="s">
        <v>26</v>
      </c>
      <c r="G6" s="4" t="s">
        <v>26</v>
      </c>
      <c r="H6" s="4" t="s">
        <v>26</v>
      </c>
      <c r="I6" s="4" t="s">
        <v>27</v>
      </c>
      <c r="J6" s="4" t="s">
        <v>26</v>
      </c>
      <c r="K6" s="4" t="s">
        <v>27</v>
      </c>
      <c r="L6" s="4" t="s">
        <v>26</v>
      </c>
      <c r="M6" s="4" t="s">
        <v>27</v>
      </c>
    </row>
    <row r="7" spans="3:13" x14ac:dyDescent="0.25">
      <c r="C7" s="78" t="s">
        <v>160</v>
      </c>
      <c r="D7" s="12">
        <v>5979280.0646279268</v>
      </c>
      <c r="E7" s="12">
        <v>5436132.0862827906</v>
      </c>
      <c r="F7" s="12">
        <v>5864502.6536923125</v>
      </c>
      <c r="G7" s="12">
        <v>5331232.4798272243</v>
      </c>
      <c r="H7" s="12">
        <v>5506366.4140924644</v>
      </c>
      <c r="I7" s="13">
        <v>7855</v>
      </c>
      <c r="J7" s="12">
        <v>5734002.8998588528</v>
      </c>
      <c r="K7" s="13">
        <v>6412</v>
      </c>
      <c r="L7" s="14">
        <v>5931805.4997637179</v>
      </c>
      <c r="M7" s="7">
        <v>39783</v>
      </c>
    </row>
    <row r="8" spans="3:13" x14ac:dyDescent="0.25">
      <c r="C8" s="78" t="s">
        <v>161</v>
      </c>
      <c r="D8" s="12">
        <v>768922.65541528177</v>
      </c>
      <c r="E8" s="12">
        <v>698167.43199260021</v>
      </c>
      <c r="F8" s="12">
        <v>764031.66811219184</v>
      </c>
      <c r="G8" s="12">
        <v>735450.45180895715</v>
      </c>
      <c r="H8" s="12">
        <v>753273</v>
      </c>
      <c r="I8" s="15">
        <v>0</v>
      </c>
      <c r="J8" s="12">
        <v>824963.13833758375</v>
      </c>
      <c r="K8" s="15">
        <v>0</v>
      </c>
      <c r="L8" s="14">
        <v>760623.79048462841</v>
      </c>
      <c r="M8" s="13">
        <v>7277</v>
      </c>
    </row>
    <row r="9" spans="3:13" ht="15.75" thickBot="1" x14ac:dyDescent="0.3">
      <c r="C9" s="79" t="s">
        <v>162</v>
      </c>
      <c r="D9" s="16">
        <v>710999.5288251458</v>
      </c>
      <c r="E9" s="16">
        <v>684840.68018858891</v>
      </c>
      <c r="F9" s="16">
        <v>714277.45028086565</v>
      </c>
      <c r="G9" s="16">
        <v>692017</v>
      </c>
      <c r="H9" s="16">
        <v>711549</v>
      </c>
      <c r="I9" s="17">
        <v>0</v>
      </c>
      <c r="J9" s="16">
        <v>704343</v>
      </c>
      <c r="K9" s="17">
        <v>0</v>
      </c>
      <c r="L9" s="18">
        <v>704460</v>
      </c>
      <c r="M9" s="19">
        <v>0</v>
      </c>
    </row>
    <row r="10" spans="3:13" ht="18" x14ac:dyDescent="0.25">
      <c r="C10" s="80" t="s">
        <v>157</v>
      </c>
      <c r="D10" s="20">
        <f>SUM(D7:D9)</f>
        <v>7459202.2488683546</v>
      </c>
      <c r="E10" s="20">
        <f t="shared" ref="E10:M10" si="0">SUM(E7:E9)</f>
        <v>6819140.1984639801</v>
      </c>
      <c r="F10" s="20">
        <f t="shared" si="0"/>
        <v>7342811.7720853705</v>
      </c>
      <c r="G10" s="20">
        <f t="shared" si="0"/>
        <v>6758699.9316361817</v>
      </c>
      <c r="H10" s="20">
        <f t="shared" si="0"/>
        <v>6971188.4140924644</v>
      </c>
      <c r="I10" s="20">
        <f t="shared" si="0"/>
        <v>7855</v>
      </c>
      <c r="J10" s="20">
        <f t="shared" si="0"/>
        <v>7263309.0381964371</v>
      </c>
      <c r="K10" s="20">
        <f t="shared" si="0"/>
        <v>6412</v>
      </c>
      <c r="L10" s="20">
        <f t="shared" si="0"/>
        <v>7396889.2902483465</v>
      </c>
      <c r="M10" s="20">
        <f t="shared" si="0"/>
        <v>47060</v>
      </c>
    </row>
    <row r="16" spans="3:13" x14ac:dyDescent="0.25">
      <c r="G16" s="21"/>
      <c r="H16" s="22"/>
      <c r="I16" s="22"/>
    </row>
    <row r="17" spans="5:9" x14ac:dyDescent="0.25">
      <c r="I17" s="23"/>
    </row>
    <row r="19" spans="5:9" x14ac:dyDescent="0.25">
      <c r="I19" s="24"/>
    </row>
    <row r="24" spans="5:9" x14ac:dyDescent="0.25">
      <c r="E24" s="23"/>
      <c r="F24" s="25"/>
      <c r="G24" s="24"/>
    </row>
    <row r="25" spans="5:9" x14ac:dyDescent="0.25">
      <c r="E25" s="23"/>
      <c r="F25" s="25"/>
      <c r="G25" s="24"/>
      <c r="H25" s="24"/>
      <c r="I25" s="24"/>
    </row>
  </sheetData>
  <sheetProtection algorithmName="SHA-512" hashValue="dfFbwtuy4wINq0Ubt+6DALOFz/byiVR16VU3p8IHaQRP3hK4cNqu2MEItHI65r3fhP19SGShSMC/zH+FWuNacg==" saltValue="z6vaBLN5R2mXS5eMB/Nvsw==" spinCount="100000" sheet="1" objects="1" scenarios="1"/>
  <mergeCells count="3">
    <mergeCell ref="H5:I5"/>
    <mergeCell ref="J5:K5"/>
    <mergeCell ref="L5:M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F7F9F-4251-46FB-BF6F-CEB6B3CA2978}">
  <dimension ref="B3:S64"/>
  <sheetViews>
    <sheetView zoomScaleNormal="100" workbookViewId="0">
      <selection activeCell="K50" sqref="K50"/>
    </sheetView>
  </sheetViews>
  <sheetFormatPr defaultColWidth="9.140625" defaultRowHeight="14.25" x14ac:dyDescent="0.2"/>
  <cols>
    <col min="1" max="1" width="15.42578125" style="11" bestFit="1" customWidth="1"/>
    <col min="2" max="2" width="9.140625" style="11"/>
    <col min="3" max="3" width="17.28515625" style="11" customWidth="1"/>
    <col min="4" max="4" width="43.85546875" style="11" bestFit="1" customWidth="1"/>
    <col min="5" max="5" width="12.140625" style="11" bestFit="1" customWidth="1"/>
    <col min="6" max="6" width="69.140625" style="11" bestFit="1" customWidth="1"/>
    <col min="7" max="7" width="31.28515625" style="11" bestFit="1" customWidth="1"/>
    <col min="8" max="13" width="11.5703125" style="11" bestFit="1" customWidth="1"/>
    <col min="14" max="14" width="18.42578125" style="11" bestFit="1" customWidth="1"/>
    <col min="15" max="15" width="21.28515625" style="11" bestFit="1" customWidth="1"/>
    <col min="16" max="17" width="11.28515625" style="11" bestFit="1" customWidth="1"/>
    <col min="18" max="18" width="15.7109375" style="11" bestFit="1" customWidth="1"/>
    <col min="19" max="16384" width="9.140625" style="11"/>
  </cols>
  <sheetData>
    <row r="3" spans="2:19" ht="18" x14ac:dyDescent="0.25">
      <c r="C3" s="1" t="s">
        <v>302</v>
      </c>
    </row>
    <row r="5" spans="2:19" ht="15" customHeight="1" x14ac:dyDescent="0.25">
      <c r="L5" s="73"/>
      <c r="M5" s="73"/>
      <c r="Q5" s="73"/>
      <c r="R5" s="73"/>
    </row>
    <row r="6" spans="2:19" ht="39" customHeight="1" x14ac:dyDescent="0.25">
      <c r="C6" s="5"/>
      <c r="D6" s="5"/>
      <c r="E6" s="5"/>
      <c r="F6" s="5"/>
      <c r="G6" s="5"/>
      <c r="H6" s="146" t="s">
        <v>163</v>
      </c>
      <c r="I6" s="146"/>
      <c r="J6" s="146"/>
      <c r="K6" s="148" t="s">
        <v>164</v>
      </c>
      <c r="L6" s="148"/>
      <c r="M6" s="148"/>
      <c r="P6" s="148" t="s">
        <v>164</v>
      </c>
      <c r="Q6" s="148"/>
      <c r="R6" s="148"/>
    </row>
    <row r="7" spans="2:19" ht="54" x14ac:dyDescent="0.25">
      <c r="C7" s="26" t="s">
        <v>165</v>
      </c>
      <c r="D7" s="26" t="s">
        <v>166</v>
      </c>
      <c r="E7" s="26" t="s">
        <v>167</v>
      </c>
      <c r="F7" s="26" t="s">
        <v>168</v>
      </c>
      <c r="G7" s="27" t="s">
        <v>169</v>
      </c>
      <c r="H7" s="54">
        <v>2017</v>
      </c>
      <c r="I7" s="29">
        <v>2018</v>
      </c>
      <c r="J7" s="29">
        <v>2019</v>
      </c>
      <c r="K7" s="54">
        <v>2017</v>
      </c>
      <c r="L7" s="29">
        <v>2018</v>
      </c>
      <c r="M7" s="55">
        <v>2019</v>
      </c>
      <c r="N7" s="109" t="s">
        <v>170</v>
      </c>
      <c r="O7" s="109" t="s">
        <v>171</v>
      </c>
      <c r="P7" s="107">
        <v>2022</v>
      </c>
      <c r="Q7" s="72">
        <v>2023</v>
      </c>
      <c r="R7" s="108" t="s">
        <v>172</v>
      </c>
    </row>
    <row r="8" spans="2:19" x14ac:dyDescent="0.2">
      <c r="B8" s="11">
        <v>1</v>
      </c>
      <c r="C8" s="5" t="s">
        <v>173</v>
      </c>
      <c r="D8" s="5" t="s">
        <v>174</v>
      </c>
      <c r="E8" s="5" t="s">
        <v>175</v>
      </c>
      <c r="F8" s="5" t="s">
        <v>176</v>
      </c>
      <c r="G8" s="28" t="s">
        <v>177</v>
      </c>
      <c r="H8" s="44">
        <v>97005.883979410006</v>
      </c>
      <c r="I8" s="45">
        <v>96901.755897159994</v>
      </c>
      <c r="J8" s="45">
        <v>96093.242987759993</v>
      </c>
      <c r="K8" s="46">
        <v>715805.63397940993</v>
      </c>
      <c r="L8" s="47">
        <v>712568.82589715999</v>
      </c>
      <c r="M8" s="48">
        <v>692997.94298775995</v>
      </c>
      <c r="N8" s="49">
        <f>AVERAGE(H8:J8)</f>
        <v>96666.960954776659</v>
      </c>
      <c r="O8" s="49">
        <f>AVERAGE(K8:M8)</f>
        <v>707124.13428810996</v>
      </c>
      <c r="P8" s="74">
        <v>680169.03836926003</v>
      </c>
      <c r="Q8" s="75">
        <v>580179.66999999993</v>
      </c>
      <c r="R8" s="76">
        <f>AVERAGE(P8:Q8)</f>
        <v>630174.35418462998</v>
      </c>
    </row>
    <row r="9" spans="2:19" x14ac:dyDescent="0.2">
      <c r="B9" s="11">
        <v>2</v>
      </c>
      <c r="C9" s="5" t="s">
        <v>178</v>
      </c>
      <c r="D9" s="5" t="s">
        <v>179</v>
      </c>
      <c r="E9" s="5" t="s">
        <v>180</v>
      </c>
      <c r="F9" s="5" t="s">
        <v>181</v>
      </c>
      <c r="G9" s="28" t="s">
        <v>160</v>
      </c>
      <c r="H9" s="44">
        <v>7651.2989212500006</v>
      </c>
      <c r="I9" s="45">
        <v>8281.1422922199999</v>
      </c>
      <c r="J9" s="45">
        <v>9915.9521304199989</v>
      </c>
      <c r="K9" s="46">
        <v>10243.79892125</v>
      </c>
      <c r="L9" s="47">
        <v>9637.0422922200032</v>
      </c>
      <c r="M9" s="48">
        <v>14368.152130420003</v>
      </c>
      <c r="N9" s="49">
        <f t="shared" ref="N9:N47" si="0">AVERAGE(H9:J9)</f>
        <v>8616.1311146299995</v>
      </c>
      <c r="O9" s="49">
        <f t="shared" ref="O9:O47" si="1">AVERAGE(K9:M9)</f>
        <v>11416.331114630002</v>
      </c>
      <c r="P9" s="113">
        <v>12868.75931741</v>
      </c>
      <c r="Q9" s="47">
        <v>16814.196901299998</v>
      </c>
      <c r="R9" s="114">
        <f t="shared" ref="R9:R47" si="2">AVERAGE(P9:Q9)</f>
        <v>14841.478109354999</v>
      </c>
    </row>
    <row r="10" spans="2:19" x14ac:dyDescent="0.2">
      <c r="B10" s="11">
        <v>3</v>
      </c>
      <c r="C10" s="5" t="s">
        <v>182</v>
      </c>
      <c r="D10" s="5" t="s">
        <v>183</v>
      </c>
      <c r="E10" s="5" t="s">
        <v>180</v>
      </c>
      <c r="F10" s="5" t="s">
        <v>184</v>
      </c>
      <c r="G10" s="28" t="s">
        <v>160</v>
      </c>
      <c r="H10" s="44">
        <v>28741.511999999999</v>
      </c>
      <c r="I10" s="45">
        <v>33189.983174479996</v>
      </c>
      <c r="J10" s="45">
        <v>30297.797330800004</v>
      </c>
      <c r="K10" s="46">
        <v>29933.512182359998</v>
      </c>
      <c r="L10" s="47">
        <v>34566.983174479996</v>
      </c>
      <c r="M10" s="48">
        <v>31243.797330800004</v>
      </c>
      <c r="N10" s="49">
        <f t="shared" si="0"/>
        <v>30743.097501759999</v>
      </c>
      <c r="O10" s="49">
        <f t="shared" si="1"/>
        <v>31914.764229213335</v>
      </c>
      <c r="P10" s="113">
        <v>34122.934635600002</v>
      </c>
      <c r="Q10" s="47">
        <v>33835.106654299998</v>
      </c>
      <c r="R10" s="114">
        <f t="shared" si="2"/>
        <v>33979.020644949996</v>
      </c>
    </row>
    <row r="11" spans="2:19" x14ac:dyDescent="0.2">
      <c r="B11" s="11">
        <v>4</v>
      </c>
      <c r="C11" s="5" t="s">
        <v>185</v>
      </c>
      <c r="D11" s="5" t="s">
        <v>186</v>
      </c>
      <c r="E11" s="5" t="s">
        <v>187</v>
      </c>
      <c r="F11" s="5" t="s">
        <v>188</v>
      </c>
      <c r="G11" s="28" t="s">
        <v>160</v>
      </c>
      <c r="H11" s="44">
        <v>16457.727009599999</v>
      </c>
      <c r="I11" s="45">
        <v>16621.214364000003</v>
      </c>
      <c r="J11" s="45">
        <v>16867.589807079999</v>
      </c>
      <c r="K11" s="46">
        <v>16457.727009599999</v>
      </c>
      <c r="L11" s="47">
        <v>16621.214364000003</v>
      </c>
      <c r="M11" s="48">
        <v>16867.589807079999</v>
      </c>
      <c r="N11" s="49">
        <f t="shared" si="0"/>
        <v>16648.843726893334</v>
      </c>
      <c r="O11" s="49">
        <f t="shared" si="1"/>
        <v>16648.843726893334</v>
      </c>
      <c r="P11" s="113">
        <v>16970.964699040003</v>
      </c>
      <c r="Q11" s="47">
        <v>16333.9111023</v>
      </c>
      <c r="R11" s="114">
        <f t="shared" si="2"/>
        <v>16652.437900670004</v>
      </c>
    </row>
    <row r="12" spans="2:19" x14ac:dyDescent="0.2">
      <c r="B12" s="11">
        <v>5</v>
      </c>
      <c r="C12" s="5" t="s">
        <v>189</v>
      </c>
      <c r="D12" s="5" t="s">
        <v>190</v>
      </c>
      <c r="E12" s="5" t="s">
        <v>187</v>
      </c>
      <c r="F12" s="5" t="s">
        <v>191</v>
      </c>
      <c r="G12" s="28" t="s">
        <v>160</v>
      </c>
      <c r="H12" s="44">
        <v>73926.198444160007</v>
      </c>
      <c r="I12" s="47">
        <v>0</v>
      </c>
      <c r="J12" s="45">
        <v>14074.13131036</v>
      </c>
      <c r="K12" s="46">
        <v>73926.198444160007</v>
      </c>
      <c r="L12" s="47">
        <v>0</v>
      </c>
      <c r="M12" s="48">
        <v>14074.13131036</v>
      </c>
      <c r="N12" s="49">
        <f t="shared" si="0"/>
        <v>29333.443251506669</v>
      </c>
      <c r="O12" s="49">
        <f t="shared" si="1"/>
        <v>29333.443251506669</v>
      </c>
      <c r="P12" s="113">
        <v>74203.208060599994</v>
      </c>
      <c r="Q12" s="47">
        <v>64771.682073899996</v>
      </c>
      <c r="R12" s="114">
        <f t="shared" si="2"/>
        <v>69487.445067249995</v>
      </c>
      <c r="S12" s="110"/>
    </row>
    <row r="13" spans="2:19" x14ac:dyDescent="0.2">
      <c r="B13" s="11">
        <v>6</v>
      </c>
      <c r="C13" s="5" t="s">
        <v>192</v>
      </c>
      <c r="D13" s="5" t="s">
        <v>193</v>
      </c>
      <c r="E13" s="5" t="s">
        <v>187</v>
      </c>
      <c r="F13" s="5" t="s">
        <v>188</v>
      </c>
      <c r="G13" s="28" t="s">
        <v>160</v>
      </c>
      <c r="H13" s="44">
        <v>16348.735439999999</v>
      </c>
      <c r="I13" s="45">
        <v>16801.050453840002</v>
      </c>
      <c r="J13" s="45">
        <v>18277.886221919998</v>
      </c>
      <c r="K13" s="46">
        <v>16348.735439999999</v>
      </c>
      <c r="L13" s="47">
        <v>16801.050453840002</v>
      </c>
      <c r="M13" s="48">
        <v>18277.886221919998</v>
      </c>
      <c r="N13" s="49">
        <f t="shared" si="0"/>
        <v>17142.55737192</v>
      </c>
      <c r="O13" s="49">
        <f t="shared" si="1"/>
        <v>17142.55737192</v>
      </c>
      <c r="P13" s="113">
        <v>21184.691383150002</v>
      </c>
      <c r="Q13" s="47">
        <v>19931.341972499999</v>
      </c>
      <c r="R13" s="114">
        <f t="shared" si="2"/>
        <v>20558.016677824999</v>
      </c>
    </row>
    <row r="14" spans="2:19" x14ac:dyDescent="0.2">
      <c r="B14" s="11">
        <v>7</v>
      </c>
      <c r="C14" s="5" t="s">
        <v>194</v>
      </c>
      <c r="D14" s="5" t="s">
        <v>195</v>
      </c>
      <c r="E14" s="5" t="s">
        <v>196</v>
      </c>
      <c r="F14" s="5" t="s">
        <v>197</v>
      </c>
      <c r="G14" s="28" t="s">
        <v>160</v>
      </c>
      <c r="H14" s="44">
        <v>232065.12335395999</v>
      </c>
      <c r="I14" s="45">
        <v>226966.94095112002</v>
      </c>
      <c r="J14" s="45">
        <v>232433.34207275999</v>
      </c>
      <c r="K14" s="46">
        <v>234684.49240794001</v>
      </c>
      <c r="L14" s="47">
        <v>229682.21816057002</v>
      </c>
      <c r="M14" s="48">
        <v>235740.32295654001</v>
      </c>
      <c r="N14" s="49">
        <f t="shared" si="0"/>
        <v>230488.46879261333</v>
      </c>
      <c r="O14" s="49">
        <f t="shared" si="1"/>
        <v>233369.01117501667</v>
      </c>
      <c r="P14" s="113">
        <v>300094.75198990002</v>
      </c>
      <c r="Q14" s="47">
        <v>288452.99096123117</v>
      </c>
      <c r="R14" s="114">
        <f t="shared" si="2"/>
        <v>294273.8714755656</v>
      </c>
    </row>
    <row r="15" spans="2:19" x14ac:dyDescent="0.2">
      <c r="B15" s="11">
        <v>8</v>
      </c>
      <c r="C15" s="5" t="s">
        <v>198</v>
      </c>
      <c r="D15" s="5" t="s">
        <v>199</v>
      </c>
      <c r="E15" s="5" t="s">
        <v>200</v>
      </c>
      <c r="F15" s="5" t="s">
        <v>201</v>
      </c>
      <c r="G15" s="28" t="s">
        <v>177</v>
      </c>
      <c r="H15" s="44">
        <v>42882.0744356</v>
      </c>
      <c r="I15" s="45">
        <v>46878.750676399999</v>
      </c>
      <c r="J15" s="45">
        <v>45237.397126799995</v>
      </c>
      <c r="K15" s="46">
        <v>42882.0744356</v>
      </c>
      <c r="L15" s="47">
        <v>46878.750676399999</v>
      </c>
      <c r="M15" s="48">
        <v>45237.397126799995</v>
      </c>
      <c r="N15" s="49">
        <f t="shared" si="0"/>
        <v>44999.407412933331</v>
      </c>
      <c r="O15" s="49">
        <f t="shared" si="1"/>
        <v>44999.407412933331</v>
      </c>
      <c r="P15" s="113">
        <v>41135.500467190002</v>
      </c>
      <c r="Q15" s="47">
        <v>38075.875527999997</v>
      </c>
      <c r="R15" s="114">
        <f t="shared" si="2"/>
        <v>39605.687997595</v>
      </c>
    </row>
    <row r="16" spans="2:19" x14ac:dyDescent="0.2">
      <c r="B16" s="11">
        <v>9</v>
      </c>
      <c r="C16" s="5" t="s">
        <v>202</v>
      </c>
      <c r="D16" s="5" t="s">
        <v>203</v>
      </c>
      <c r="E16" s="5" t="s">
        <v>200</v>
      </c>
      <c r="F16" s="5" t="s">
        <v>191</v>
      </c>
      <c r="G16" s="28" t="s">
        <v>160</v>
      </c>
      <c r="H16" s="44">
        <v>52140.993256800015</v>
      </c>
      <c r="I16" s="45">
        <v>53512.098704000004</v>
      </c>
      <c r="J16" s="45">
        <v>55933.214697959993</v>
      </c>
      <c r="K16" s="46">
        <v>52140.993256800015</v>
      </c>
      <c r="L16" s="47">
        <v>53512.098704000004</v>
      </c>
      <c r="M16" s="48">
        <v>55933.214697959993</v>
      </c>
      <c r="N16" s="49">
        <f t="shared" si="0"/>
        <v>53862.102219586668</v>
      </c>
      <c r="O16" s="49">
        <f t="shared" si="1"/>
        <v>53862.102219586668</v>
      </c>
      <c r="P16" s="113">
        <v>50802.638395279995</v>
      </c>
      <c r="Q16" s="47">
        <v>28698.505391400002</v>
      </c>
      <c r="R16" s="114">
        <f t="shared" si="2"/>
        <v>39750.571893339998</v>
      </c>
      <c r="S16" s="111"/>
    </row>
    <row r="17" spans="2:18" x14ac:dyDescent="0.2">
      <c r="B17" s="11">
        <v>10</v>
      </c>
      <c r="C17" s="5" t="s">
        <v>204</v>
      </c>
      <c r="D17" s="5" t="s">
        <v>205</v>
      </c>
      <c r="E17" s="5" t="s">
        <v>200</v>
      </c>
      <c r="F17" s="5" t="s">
        <v>206</v>
      </c>
      <c r="G17" s="28" t="s">
        <v>160</v>
      </c>
      <c r="H17" s="44">
        <v>192910.6</v>
      </c>
      <c r="I17" s="45">
        <v>167246.5</v>
      </c>
      <c r="J17" s="45">
        <v>176115.20000000001</v>
      </c>
      <c r="K17" s="46">
        <v>193621.8</v>
      </c>
      <c r="L17" s="47">
        <v>168018</v>
      </c>
      <c r="M17" s="48">
        <v>179324.6</v>
      </c>
      <c r="N17" s="49">
        <f t="shared" si="0"/>
        <v>178757.43333333335</v>
      </c>
      <c r="O17" s="49">
        <f t="shared" si="1"/>
        <v>180321.46666666667</v>
      </c>
      <c r="P17" s="113">
        <v>113376.30000000002</v>
      </c>
      <c r="Q17" s="47">
        <v>111548.66038480841</v>
      </c>
      <c r="R17" s="114">
        <f t="shared" si="2"/>
        <v>112462.48019240421</v>
      </c>
    </row>
    <row r="18" spans="2:18" x14ac:dyDescent="0.2">
      <c r="B18" s="11">
        <v>11</v>
      </c>
      <c r="C18" s="5" t="s">
        <v>207</v>
      </c>
      <c r="D18" s="5" t="s">
        <v>208</v>
      </c>
      <c r="E18" s="5" t="s">
        <v>209</v>
      </c>
      <c r="F18" s="5" t="s">
        <v>210</v>
      </c>
      <c r="G18" s="28" t="s">
        <v>162</v>
      </c>
      <c r="H18" s="44">
        <v>19628.574339999999</v>
      </c>
      <c r="I18" s="45">
        <v>18009.475891600003</v>
      </c>
      <c r="J18" s="45">
        <v>14270.831349199998</v>
      </c>
      <c r="K18" s="46">
        <v>19628.574339999999</v>
      </c>
      <c r="L18" s="47">
        <v>18009.475891600003</v>
      </c>
      <c r="M18" s="48">
        <v>14270.831349199998</v>
      </c>
      <c r="N18" s="49">
        <f t="shared" si="0"/>
        <v>17302.960526933337</v>
      </c>
      <c r="O18" s="49">
        <f t="shared" si="1"/>
        <v>17302.960526933337</v>
      </c>
      <c r="P18" s="113">
        <v>16904.40250643</v>
      </c>
      <c r="Q18" s="47">
        <v>14348.910105200001</v>
      </c>
      <c r="R18" s="114">
        <f t="shared" si="2"/>
        <v>15626.656305815</v>
      </c>
    </row>
    <row r="19" spans="2:18" x14ac:dyDescent="0.2">
      <c r="B19" s="11">
        <v>12</v>
      </c>
      <c r="C19" s="5" t="s">
        <v>211</v>
      </c>
      <c r="D19" s="5" t="s">
        <v>208</v>
      </c>
      <c r="E19" s="5" t="s">
        <v>209</v>
      </c>
      <c r="F19" s="5" t="s">
        <v>212</v>
      </c>
      <c r="G19" s="28" t="s">
        <v>177</v>
      </c>
      <c r="H19" s="44">
        <v>20351.341841990001</v>
      </c>
      <c r="I19" s="45">
        <v>17304.863984310003</v>
      </c>
      <c r="J19" s="45">
        <v>18235.05253506</v>
      </c>
      <c r="K19" s="46">
        <v>27770.105286310005</v>
      </c>
      <c r="L19" s="47">
        <v>24827.776791600001</v>
      </c>
      <c r="M19" s="48">
        <v>25496.116274610002</v>
      </c>
      <c r="N19" s="49">
        <f t="shared" si="0"/>
        <v>18630.419453786668</v>
      </c>
      <c r="O19" s="49">
        <f t="shared" si="1"/>
        <v>26031.332784173337</v>
      </c>
      <c r="P19" s="113">
        <v>12531.578193679999</v>
      </c>
      <c r="Q19" s="47">
        <v>2697.0508933999999</v>
      </c>
      <c r="R19" s="114">
        <f t="shared" si="2"/>
        <v>7614.3145435400002</v>
      </c>
    </row>
    <row r="20" spans="2:18" x14ac:dyDescent="0.2">
      <c r="B20" s="11">
        <v>13</v>
      </c>
      <c r="C20" s="5" t="s">
        <v>213</v>
      </c>
      <c r="D20" s="5" t="s">
        <v>214</v>
      </c>
      <c r="E20" s="5" t="s">
        <v>215</v>
      </c>
      <c r="F20" s="5" t="s">
        <v>210</v>
      </c>
      <c r="G20" s="28" t="s">
        <v>162</v>
      </c>
      <c r="H20" s="44">
        <v>18003.844249810005</v>
      </c>
      <c r="I20" s="45">
        <v>19088.43832343</v>
      </c>
      <c r="J20" s="45">
        <v>17123.142340310002</v>
      </c>
      <c r="K20" s="46">
        <v>18003.844249810005</v>
      </c>
      <c r="L20" s="47">
        <v>19088.43832343</v>
      </c>
      <c r="M20" s="48">
        <v>17123.142340310002</v>
      </c>
      <c r="N20" s="49">
        <f t="shared" si="0"/>
        <v>18071.808304516671</v>
      </c>
      <c r="O20" s="49">
        <f t="shared" si="1"/>
        <v>18071.808304516671</v>
      </c>
      <c r="P20" s="113">
        <v>20030.743671159998</v>
      </c>
      <c r="Q20" s="47">
        <v>21951.980344899999</v>
      </c>
      <c r="R20" s="114">
        <f t="shared" si="2"/>
        <v>20991.362008029999</v>
      </c>
    </row>
    <row r="21" spans="2:18" x14ac:dyDescent="0.2">
      <c r="B21" s="11">
        <v>14</v>
      </c>
      <c r="C21" s="5" t="s">
        <v>216</v>
      </c>
      <c r="D21" s="5" t="s">
        <v>217</v>
      </c>
      <c r="E21" s="5" t="s">
        <v>215</v>
      </c>
      <c r="F21" s="5" t="s">
        <v>212</v>
      </c>
      <c r="G21" s="28" t="s">
        <v>162</v>
      </c>
      <c r="H21" s="44">
        <v>13496.42606356</v>
      </c>
      <c r="I21" s="45">
        <v>16043.864508320001</v>
      </c>
      <c r="J21" s="45">
        <v>15697.956975960002</v>
      </c>
      <c r="K21" s="46">
        <v>13634.58650125</v>
      </c>
      <c r="L21" s="47">
        <v>16157.279139290002</v>
      </c>
      <c r="M21" s="48">
        <v>15810.127676760003</v>
      </c>
      <c r="N21" s="49">
        <f t="shared" si="0"/>
        <v>15079.41584928</v>
      </c>
      <c r="O21" s="49">
        <f t="shared" si="1"/>
        <v>15200.664439100001</v>
      </c>
      <c r="P21" s="113">
        <v>15767.367396599999</v>
      </c>
      <c r="Q21" s="47">
        <v>15459.2590439</v>
      </c>
      <c r="R21" s="114">
        <f t="shared" si="2"/>
        <v>15613.313220249998</v>
      </c>
    </row>
    <row r="22" spans="2:18" x14ac:dyDescent="0.2">
      <c r="B22" s="11">
        <v>15</v>
      </c>
      <c r="C22" s="5" t="s">
        <v>218</v>
      </c>
      <c r="D22" s="5" t="s">
        <v>219</v>
      </c>
      <c r="E22" s="5" t="s">
        <v>220</v>
      </c>
      <c r="F22" s="5" t="s">
        <v>221</v>
      </c>
      <c r="G22" s="28" t="s">
        <v>160</v>
      </c>
      <c r="H22" s="44">
        <v>111075.3</v>
      </c>
      <c r="I22" s="45">
        <v>99203.599999999991</v>
      </c>
      <c r="J22" s="45">
        <v>119462.6</v>
      </c>
      <c r="K22" s="46">
        <v>112395</v>
      </c>
      <c r="L22" s="47">
        <v>100525.3</v>
      </c>
      <c r="M22" s="48">
        <v>120140.6</v>
      </c>
      <c r="N22" s="49">
        <f t="shared" si="0"/>
        <v>109913.83333333333</v>
      </c>
      <c r="O22" s="49">
        <f t="shared" si="1"/>
        <v>111020.3</v>
      </c>
      <c r="P22" s="113">
        <v>100937.5</v>
      </c>
      <c r="Q22" s="47">
        <v>110745.5</v>
      </c>
      <c r="R22" s="114">
        <f t="shared" si="2"/>
        <v>105841.5</v>
      </c>
    </row>
    <row r="23" spans="2:18" x14ac:dyDescent="0.2">
      <c r="B23" s="11">
        <v>16</v>
      </c>
      <c r="C23" s="5" t="s">
        <v>222</v>
      </c>
      <c r="D23" s="5" t="s">
        <v>223</v>
      </c>
      <c r="E23" s="5" t="s">
        <v>224</v>
      </c>
      <c r="F23" s="5" t="s">
        <v>221</v>
      </c>
      <c r="G23" s="28" t="s">
        <v>160</v>
      </c>
      <c r="H23" s="44">
        <v>308687.06757180998</v>
      </c>
      <c r="I23" s="45">
        <v>301922.10892858001</v>
      </c>
      <c r="J23" s="45">
        <v>307138.02809663001</v>
      </c>
      <c r="K23" s="46">
        <v>309651.96757180995</v>
      </c>
      <c r="L23" s="47">
        <v>302871.43892857997</v>
      </c>
      <c r="M23" s="48">
        <v>307993.17809663003</v>
      </c>
      <c r="N23" s="49">
        <f t="shared" si="0"/>
        <v>305915.73486567335</v>
      </c>
      <c r="O23" s="49">
        <f t="shared" si="1"/>
        <v>306838.86153234</v>
      </c>
      <c r="P23" s="113">
        <v>340119.48457312008</v>
      </c>
      <c r="Q23" s="47">
        <v>306049.8230271354</v>
      </c>
      <c r="R23" s="114">
        <f t="shared" si="2"/>
        <v>323084.65380012774</v>
      </c>
    </row>
    <row r="24" spans="2:18" x14ac:dyDescent="0.2">
      <c r="B24" s="11">
        <v>17</v>
      </c>
      <c r="C24" s="5" t="s">
        <v>225</v>
      </c>
      <c r="D24" s="5" t="s">
        <v>226</v>
      </c>
      <c r="E24" s="5" t="s">
        <v>227</v>
      </c>
      <c r="F24" s="5" t="s">
        <v>228</v>
      </c>
      <c r="G24" s="28" t="s">
        <v>160</v>
      </c>
      <c r="H24" s="44">
        <v>25339.371406400001</v>
      </c>
      <c r="I24" s="45">
        <v>25560.807007599993</v>
      </c>
      <c r="J24" s="45">
        <v>27085.600128599999</v>
      </c>
      <c r="K24" s="46">
        <v>25491.196785150001</v>
      </c>
      <c r="L24" s="47">
        <v>25712.238205359994</v>
      </c>
      <c r="M24" s="48">
        <v>27236.69883324</v>
      </c>
      <c r="N24" s="49">
        <f t="shared" si="0"/>
        <v>25995.259514199995</v>
      </c>
      <c r="O24" s="49">
        <f t="shared" si="1"/>
        <v>26146.711274583329</v>
      </c>
      <c r="P24" s="113">
        <v>19541.290789160001</v>
      </c>
      <c r="Q24" s="47">
        <v>19429.210608600002</v>
      </c>
      <c r="R24" s="114">
        <f t="shared" si="2"/>
        <v>19485.250698880001</v>
      </c>
    </row>
    <row r="25" spans="2:18" x14ac:dyDescent="0.2">
      <c r="B25" s="11">
        <v>18</v>
      </c>
      <c r="C25" s="5" t="s">
        <v>229</v>
      </c>
      <c r="D25" s="5" t="s">
        <v>230</v>
      </c>
      <c r="E25" s="5" t="s">
        <v>227</v>
      </c>
      <c r="F25" s="5" t="s">
        <v>231</v>
      </c>
      <c r="G25" s="28" t="s">
        <v>160</v>
      </c>
      <c r="H25" s="44">
        <v>16403.231224800002</v>
      </c>
      <c r="I25" s="45">
        <v>15423.070358069999</v>
      </c>
      <c r="J25" s="45">
        <v>17439.666159819997</v>
      </c>
      <c r="K25" s="46">
        <v>16403.231224800002</v>
      </c>
      <c r="L25" s="47">
        <v>15423.070358069997</v>
      </c>
      <c r="M25" s="48">
        <v>17439.666159819997</v>
      </c>
      <c r="N25" s="49">
        <f t="shared" si="0"/>
        <v>16421.989247563335</v>
      </c>
      <c r="O25" s="49">
        <f t="shared" si="1"/>
        <v>16421.989247563335</v>
      </c>
      <c r="P25" s="113">
        <v>18727.570619050002</v>
      </c>
      <c r="Q25" s="47">
        <v>18217.211060499998</v>
      </c>
      <c r="R25" s="114">
        <f t="shared" si="2"/>
        <v>18472.390839774998</v>
      </c>
    </row>
    <row r="26" spans="2:18" x14ac:dyDescent="0.2">
      <c r="B26" s="11">
        <v>19</v>
      </c>
      <c r="C26" s="5" t="s">
        <v>232</v>
      </c>
      <c r="D26" s="5" t="s">
        <v>233</v>
      </c>
      <c r="E26" s="5" t="s">
        <v>227</v>
      </c>
      <c r="F26" s="5" t="s">
        <v>234</v>
      </c>
      <c r="G26" s="28" t="s">
        <v>160</v>
      </c>
      <c r="H26" s="44">
        <v>57405.688999999998</v>
      </c>
      <c r="I26" s="45">
        <v>48644.286</v>
      </c>
      <c r="J26" s="45">
        <v>60355.915000000001</v>
      </c>
      <c r="K26" s="46">
        <v>57411.38463891</v>
      </c>
      <c r="L26" s="47">
        <v>49816.358911089999</v>
      </c>
      <c r="M26" s="48">
        <v>61469.500062749998</v>
      </c>
      <c r="N26" s="49">
        <f t="shared" si="0"/>
        <v>55468.630000000005</v>
      </c>
      <c r="O26" s="49">
        <f t="shared" si="1"/>
        <v>56232.414537583332</v>
      </c>
      <c r="P26" s="113">
        <v>51592.303921079998</v>
      </c>
      <c r="Q26" s="47">
        <v>55549.536911800002</v>
      </c>
      <c r="R26" s="114">
        <f t="shared" si="2"/>
        <v>53570.92041644</v>
      </c>
    </row>
    <row r="27" spans="2:18" x14ac:dyDescent="0.2">
      <c r="B27" s="11">
        <v>20</v>
      </c>
      <c r="C27" s="5" t="s">
        <v>235</v>
      </c>
      <c r="D27" s="5" t="s">
        <v>236</v>
      </c>
      <c r="E27" s="5" t="s">
        <v>227</v>
      </c>
      <c r="F27" s="5" t="s">
        <v>237</v>
      </c>
      <c r="G27" s="28" t="s">
        <v>160</v>
      </c>
      <c r="H27" s="44">
        <v>27144.35040888</v>
      </c>
      <c r="I27" s="45">
        <v>27667.148762320001</v>
      </c>
      <c r="J27" s="45">
        <v>27487.673853119995</v>
      </c>
      <c r="K27" s="46">
        <v>27144.35040888</v>
      </c>
      <c r="L27" s="47">
        <v>27667.148762320001</v>
      </c>
      <c r="M27" s="48">
        <v>27487.673853119995</v>
      </c>
      <c r="N27" s="49">
        <f t="shared" si="0"/>
        <v>27433.057674773332</v>
      </c>
      <c r="O27" s="49">
        <f t="shared" si="1"/>
        <v>27433.057674773332</v>
      </c>
      <c r="P27" s="113">
        <v>26915.893031119998</v>
      </c>
      <c r="Q27" s="47">
        <v>28984.9959996</v>
      </c>
      <c r="R27" s="114">
        <f t="shared" si="2"/>
        <v>27950.444515359999</v>
      </c>
    </row>
    <row r="28" spans="2:18" x14ac:dyDescent="0.2">
      <c r="B28" s="11">
        <v>21</v>
      </c>
      <c r="C28" s="5" t="s">
        <v>238</v>
      </c>
      <c r="D28" s="5" t="s">
        <v>239</v>
      </c>
      <c r="E28" s="5" t="s">
        <v>227</v>
      </c>
      <c r="F28" s="5" t="s">
        <v>191</v>
      </c>
      <c r="G28" s="28" t="s">
        <v>160</v>
      </c>
      <c r="H28" s="44">
        <v>15508.406189199999</v>
      </c>
      <c r="I28" s="45">
        <v>14353.64475847</v>
      </c>
      <c r="J28" s="45">
        <v>14806.6003368</v>
      </c>
      <c r="K28" s="46">
        <v>15508.406189199999</v>
      </c>
      <c r="L28" s="47">
        <v>14375.97527986</v>
      </c>
      <c r="M28" s="48">
        <v>15123.601910430001</v>
      </c>
      <c r="N28" s="49">
        <f t="shared" si="0"/>
        <v>14889.550428156666</v>
      </c>
      <c r="O28" s="49">
        <f t="shared" si="1"/>
        <v>15002.661126496665</v>
      </c>
      <c r="P28" s="113">
        <v>16887.371776940003</v>
      </c>
      <c r="Q28" s="47">
        <v>16900.532517</v>
      </c>
      <c r="R28" s="114">
        <f t="shared" si="2"/>
        <v>16893.952146970001</v>
      </c>
    </row>
    <row r="29" spans="2:18" x14ac:dyDescent="0.2">
      <c r="B29" s="11">
        <v>22</v>
      </c>
      <c r="C29" s="5" t="s">
        <v>240</v>
      </c>
      <c r="D29" s="5" t="s">
        <v>241</v>
      </c>
      <c r="E29" s="5" t="s">
        <v>242</v>
      </c>
      <c r="F29" s="5" t="s">
        <v>243</v>
      </c>
      <c r="G29" s="28" t="s">
        <v>161</v>
      </c>
      <c r="H29" s="44">
        <v>44159.743683470006</v>
      </c>
      <c r="I29" s="45">
        <v>46323.596911369998</v>
      </c>
      <c r="J29" s="45">
        <v>46697.437995079992</v>
      </c>
      <c r="K29" s="46">
        <v>44159.743683470006</v>
      </c>
      <c r="L29" s="47">
        <v>46323.596911369998</v>
      </c>
      <c r="M29" s="48">
        <v>46697.437995079992</v>
      </c>
      <c r="N29" s="49">
        <f t="shared" si="0"/>
        <v>45726.926196640001</v>
      </c>
      <c r="O29" s="49">
        <f t="shared" si="1"/>
        <v>45726.926196640001</v>
      </c>
      <c r="P29" s="113">
        <v>51744.671865069999</v>
      </c>
      <c r="Q29" s="47">
        <v>48581.032127299994</v>
      </c>
      <c r="R29" s="114">
        <f t="shared" si="2"/>
        <v>50162.851996184996</v>
      </c>
    </row>
    <row r="30" spans="2:18" x14ac:dyDescent="0.2">
      <c r="B30" s="11">
        <v>23</v>
      </c>
      <c r="C30" s="5" t="s">
        <v>244</v>
      </c>
      <c r="D30" s="5" t="s">
        <v>245</v>
      </c>
      <c r="E30" s="5" t="s">
        <v>242</v>
      </c>
      <c r="F30" s="5" t="s">
        <v>246</v>
      </c>
      <c r="G30" s="28" t="s">
        <v>161</v>
      </c>
      <c r="H30" s="44">
        <v>27375.633493999998</v>
      </c>
      <c r="I30" s="45">
        <v>27031.184016000003</v>
      </c>
      <c r="J30" s="45">
        <v>26398.0556</v>
      </c>
      <c r="K30" s="46">
        <v>30054.033493999999</v>
      </c>
      <c r="L30" s="47">
        <v>29831.984016000002</v>
      </c>
      <c r="M30" s="48">
        <v>28881.155599999998</v>
      </c>
      <c r="N30" s="49">
        <f t="shared" si="0"/>
        <v>26934.957703333333</v>
      </c>
      <c r="O30" s="49">
        <f t="shared" si="1"/>
        <v>29589.057703333336</v>
      </c>
      <c r="P30" s="113">
        <v>32443.3610935</v>
      </c>
      <c r="Q30" s="47">
        <v>32801.920689999999</v>
      </c>
      <c r="R30" s="114">
        <f t="shared" si="2"/>
        <v>32622.640891750001</v>
      </c>
    </row>
    <row r="31" spans="2:18" x14ac:dyDescent="0.2">
      <c r="B31" s="11">
        <v>24</v>
      </c>
      <c r="C31" s="82" t="s">
        <v>247</v>
      </c>
      <c r="D31" s="82" t="s">
        <v>248</v>
      </c>
      <c r="E31" s="82" t="s">
        <v>249</v>
      </c>
      <c r="F31" s="82" t="s">
        <v>250</v>
      </c>
      <c r="G31" s="83" t="s">
        <v>161</v>
      </c>
      <c r="H31" s="84">
        <v>42728.292004989999</v>
      </c>
      <c r="I31" s="85">
        <v>41687.204532169999</v>
      </c>
      <c r="J31" s="85">
        <v>48274.546007229997</v>
      </c>
      <c r="K31" s="86">
        <v>42728.292004989999</v>
      </c>
      <c r="L31" s="87">
        <v>41687.204532169999</v>
      </c>
      <c r="M31" s="88">
        <v>48274.546007229997</v>
      </c>
      <c r="N31" s="89">
        <f t="shared" si="0"/>
        <v>44230.014181463332</v>
      </c>
      <c r="O31" s="89">
        <f t="shared" si="1"/>
        <v>44230.014181463332</v>
      </c>
      <c r="P31" s="115">
        <v>42830.712423999998</v>
      </c>
      <c r="Q31" s="87">
        <v>43170.115996</v>
      </c>
      <c r="R31" s="116">
        <f t="shared" si="2"/>
        <v>43000.414210000003</v>
      </c>
    </row>
    <row r="32" spans="2:18" x14ac:dyDescent="0.2">
      <c r="B32" s="11">
        <v>25</v>
      </c>
      <c r="C32" s="82" t="s">
        <v>251</v>
      </c>
      <c r="D32" s="82" t="s">
        <v>252</v>
      </c>
      <c r="E32" s="82" t="s">
        <v>249</v>
      </c>
      <c r="F32" s="5" t="s">
        <v>253</v>
      </c>
      <c r="G32" s="28" t="s">
        <v>161</v>
      </c>
      <c r="H32" s="84">
        <v>37226.564564520006</v>
      </c>
      <c r="I32" s="85">
        <v>36370.215890039995</v>
      </c>
      <c r="J32" s="85">
        <v>39213.737953960001</v>
      </c>
      <c r="K32" s="86">
        <v>37226.564564520006</v>
      </c>
      <c r="L32" s="87">
        <v>36370.215890039995</v>
      </c>
      <c r="M32" s="88">
        <v>39213.737953960001</v>
      </c>
      <c r="N32" s="89">
        <f t="shared" si="0"/>
        <v>37603.506136173331</v>
      </c>
      <c r="O32" s="89">
        <f t="shared" si="1"/>
        <v>37603.506136173331</v>
      </c>
      <c r="P32" s="115">
        <v>89735.106366680004</v>
      </c>
      <c r="Q32" s="87">
        <v>88946.040678499994</v>
      </c>
      <c r="R32" s="116">
        <f t="shared" si="2"/>
        <v>89340.573522589999</v>
      </c>
    </row>
    <row r="33" spans="2:19" x14ac:dyDescent="0.2">
      <c r="B33" s="11">
        <v>26</v>
      </c>
      <c r="C33" s="82" t="s">
        <v>254</v>
      </c>
      <c r="D33" s="82" t="s">
        <v>255</v>
      </c>
      <c r="E33" s="82" t="s">
        <v>249</v>
      </c>
      <c r="F33" s="5" t="s">
        <v>243</v>
      </c>
      <c r="G33" s="28" t="s">
        <v>177</v>
      </c>
      <c r="H33" s="84">
        <v>29992.681593010006</v>
      </c>
      <c r="I33" s="85">
        <v>27587.401139290007</v>
      </c>
      <c r="J33" s="85">
        <v>36107.817092779995</v>
      </c>
      <c r="K33" s="86">
        <v>29992.681593010006</v>
      </c>
      <c r="L33" s="87">
        <v>27587.401139290007</v>
      </c>
      <c r="M33" s="88">
        <v>36107.817092779995</v>
      </c>
      <c r="N33" s="89">
        <f t="shared" si="0"/>
        <v>31229.299941693334</v>
      </c>
      <c r="O33" s="89">
        <f t="shared" si="1"/>
        <v>31229.299941693334</v>
      </c>
      <c r="P33" s="115">
        <v>22179.784413600006</v>
      </c>
      <c r="Q33" s="87">
        <v>27410.118495000002</v>
      </c>
      <c r="R33" s="116">
        <f t="shared" si="2"/>
        <v>24794.951454300004</v>
      </c>
    </row>
    <row r="34" spans="2:19" x14ac:dyDescent="0.2">
      <c r="B34" s="11">
        <v>27</v>
      </c>
      <c r="C34" s="82" t="s">
        <v>256</v>
      </c>
      <c r="D34" s="82" t="s">
        <v>255</v>
      </c>
      <c r="E34" s="82" t="s">
        <v>249</v>
      </c>
      <c r="F34" s="82" t="s">
        <v>243</v>
      </c>
      <c r="G34" s="83" t="s">
        <v>161</v>
      </c>
      <c r="H34" s="84">
        <v>37712.172997289999</v>
      </c>
      <c r="I34" s="85">
        <v>38800.998777599998</v>
      </c>
      <c r="J34" s="85">
        <v>40866.389021520001</v>
      </c>
      <c r="K34" s="86">
        <v>37712.172997289999</v>
      </c>
      <c r="L34" s="87">
        <v>38800.998777599998</v>
      </c>
      <c r="M34" s="88">
        <v>40866.389021520001</v>
      </c>
      <c r="N34" s="89">
        <f t="shared" si="0"/>
        <v>39126.520265469997</v>
      </c>
      <c r="O34" s="89">
        <f t="shared" si="1"/>
        <v>39126.520265469997</v>
      </c>
      <c r="P34" s="115">
        <v>40702.738179760003</v>
      </c>
      <c r="Q34" s="87">
        <v>36446.207234399997</v>
      </c>
      <c r="R34" s="116">
        <f t="shared" si="2"/>
        <v>38574.47270708</v>
      </c>
    </row>
    <row r="35" spans="2:19" x14ac:dyDescent="0.2">
      <c r="B35" s="11">
        <v>28</v>
      </c>
      <c r="C35" s="82" t="s">
        <v>257</v>
      </c>
      <c r="D35" s="82" t="s">
        <v>258</v>
      </c>
      <c r="E35" s="82" t="s">
        <v>249</v>
      </c>
      <c r="F35" s="82" t="s">
        <v>259</v>
      </c>
      <c r="G35" s="83" t="s">
        <v>177</v>
      </c>
      <c r="H35" s="86">
        <v>0</v>
      </c>
      <c r="I35" s="87">
        <v>0</v>
      </c>
      <c r="J35" s="87">
        <v>0</v>
      </c>
      <c r="K35" s="86">
        <v>104.62829522999999</v>
      </c>
      <c r="L35" s="87">
        <v>117.50471814000001</v>
      </c>
      <c r="M35" s="88">
        <v>8832.9640843200013</v>
      </c>
      <c r="N35" s="89">
        <f t="shared" si="0"/>
        <v>0</v>
      </c>
      <c r="O35" s="89">
        <f t="shared" si="1"/>
        <v>3018.3656992300002</v>
      </c>
      <c r="P35" s="115">
        <v>27659.931704540002</v>
      </c>
      <c r="Q35" s="87">
        <v>29996.951283206399</v>
      </c>
      <c r="R35" s="116">
        <f t="shared" si="2"/>
        <v>28828.441493873201</v>
      </c>
    </row>
    <row r="36" spans="2:19" x14ac:dyDescent="0.2">
      <c r="B36" s="11">
        <v>29</v>
      </c>
      <c r="C36" s="82" t="s">
        <v>260</v>
      </c>
      <c r="D36" s="82" t="s">
        <v>261</v>
      </c>
      <c r="E36" s="82" t="s">
        <v>262</v>
      </c>
      <c r="F36" s="82" t="s">
        <v>263</v>
      </c>
      <c r="G36" s="83" t="s">
        <v>160</v>
      </c>
      <c r="H36" s="84">
        <v>9452.5594475599992</v>
      </c>
      <c r="I36" s="85">
        <v>5873.7001579999996</v>
      </c>
      <c r="J36" s="85">
        <v>11534.569312400001</v>
      </c>
      <c r="K36" s="86">
        <v>92873.039447560033</v>
      </c>
      <c r="L36" s="87">
        <v>174044.70015799996</v>
      </c>
      <c r="M36" s="88">
        <v>163052.56931240001</v>
      </c>
      <c r="N36" s="89">
        <f t="shared" si="0"/>
        <v>8953.6096393200005</v>
      </c>
      <c r="O36" s="89">
        <f t="shared" si="1"/>
        <v>143323.43630598666</v>
      </c>
      <c r="P36" s="115">
        <v>141347.9358604</v>
      </c>
      <c r="Q36" s="87">
        <v>132023.54898600001</v>
      </c>
      <c r="R36" s="116">
        <f t="shared" si="2"/>
        <v>136685.74242319999</v>
      </c>
    </row>
    <row r="37" spans="2:19" x14ac:dyDescent="0.2">
      <c r="B37" s="11">
        <v>30</v>
      </c>
      <c r="C37" s="82" t="s">
        <v>264</v>
      </c>
      <c r="D37" s="82" t="s">
        <v>265</v>
      </c>
      <c r="E37" s="82" t="s">
        <v>262</v>
      </c>
      <c r="F37" s="82" t="s">
        <v>266</v>
      </c>
      <c r="G37" s="83" t="s">
        <v>177</v>
      </c>
      <c r="H37" s="84">
        <v>95585.631999999998</v>
      </c>
      <c r="I37" s="85">
        <v>102253.844</v>
      </c>
      <c r="J37" s="85">
        <v>107200.14300000001</v>
      </c>
      <c r="K37" s="86">
        <v>95585.632246759997</v>
      </c>
      <c r="L37" s="87">
        <v>102253.84408547</v>
      </c>
      <c r="M37" s="88">
        <v>107200.14283874001</v>
      </c>
      <c r="N37" s="89">
        <f t="shared" si="0"/>
        <v>101679.87300000001</v>
      </c>
      <c r="O37" s="89">
        <f t="shared" si="1"/>
        <v>101679.87305698999</v>
      </c>
      <c r="P37" s="90">
        <v>89596.411682879989</v>
      </c>
      <c r="Q37" s="87">
        <v>99738.559128984009</v>
      </c>
      <c r="R37" s="116">
        <f t="shared" si="2"/>
        <v>94667.485405932006</v>
      </c>
    </row>
    <row r="38" spans="2:19" x14ac:dyDescent="0.2">
      <c r="B38" s="11">
        <v>31</v>
      </c>
      <c r="C38" s="82" t="s">
        <v>267</v>
      </c>
      <c r="D38" s="82" t="s">
        <v>268</v>
      </c>
      <c r="E38" s="82" t="s">
        <v>262</v>
      </c>
      <c r="F38" s="82" t="s">
        <v>269</v>
      </c>
      <c r="G38" s="83" t="s">
        <v>160</v>
      </c>
      <c r="H38" s="84">
        <v>24828.279554880002</v>
      </c>
      <c r="I38" s="85">
        <v>23847.355428480005</v>
      </c>
      <c r="J38" s="85">
        <v>24179.779715760003</v>
      </c>
      <c r="K38" s="86">
        <v>24828.279554880002</v>
      </c>
      <c r="L38" s="87">
        <v>23847.355428480001</v>
      </c>
      <c r="M38" s="88">
        <v>24179.779715760003</v>
      </c>
      <c r="N38" s="89">
        <f t="shared" si="0"/>
        <v>24285.138233040005</v>
      </c>
      <c r="O38" s="89">
        <f t="shared" si="1"/>
        <v>24285.138233040005</v>
      </c>
      <c r="P38" s="115">
        <v>21823.702794399996</v>
      </c>
      <c r="Q38" s="87">
        <v>20620.3567114</v>
      </c>
      <c r="R38" s="116">
        <f t="shared" si="2"/>
        <v>21222.029752899998</v>
      </c>
    </row>
    <row r="39" spans="2:19" x14ac:dyDescent="0.2">
      <c r="B39" s="11">
        <v>32</v>
      </c>
      <c r="C39" s="82" t="s">
        <v>270</v>
      </c>
      <c r="D39" s="82" t="s">
        <v>271</v>
      </c>
      <c r="E39" s="82" t="s">
        <v>262</v>
      </c>
      <c r="F39" s="82" t="s">
        <v>272</v>
      </c>
      <c r="G39" s="83" t="s">
        <v>160</v>
      </c>
      <c r="H39" s="84">
        <v>33415.501710340002</v>
      </c>
      <c r="I39" s="85">
        <v>32722.182540680002</v>
      </c>
      <c r="J39" s="85">
        <v>33009.45924797</v>
      </c>
      <c r="K39" s="86">
        <v>41118.111710340003</v>
      </c>
      <c r="L39" s="87">
        <v>39268.76254068</v>
      </c>
      <c r="M39" s="88">
        <v>38654.949247969998</v>
      </c>
      <c r="N39" s="89">
        <f t="shared" si="0"/>
        <v>33049.047832996672</v>
      </c>
      <c r="O39" s="89">
        <f t="shared" si="1"/>
        <v>39680.607832996662</v>
      </c>
      <c r="P39" s="115">
        <v>15199.81</v>
      </c>
      <c r="Q39" s="87">
        <v>11029.4822996</v>
      </c>
      <c r="R39" s="116">
        <f t="shared" si="2"/>
        <v>13114.646149799999</v>
      </c>
      <c r="S39" s="110"/>
    </row>
    <row r="40" spans="2:19" x14ac:dyDescent="0.2">
      <c r="B40" s="11">
        <v>33</v>
      </c>
      <c r="C40" s="82" t="s">
        <v>273</v>
      </c>
      <c r="D40" s="82" t="s">
        <v>274</v>
      </c>
      <c r="E40" s="82" t="s">
        <v>262</v>
      </c>
      <c r="F40" s="82" t="s">
        <v>181</v>
      </c>
      <c r="G40" s="83" t="s">
        <v>160</v>
      </c>
      <c r="H40" s="84">
        <v>10385.8555328</v>
      </c>
      <c r="I40" s="85">
        <v>9886.8951015999992</v>
      </c>
      <c r="J40" s="85">
        <v>10501.572498369998</v>
      </c>
      <c r="K40" s="86">
        <v>91984.855532800007</v>
      </c>
      <c r="L40" s="87">
        <v>109949.09510159999</v>
      </c>
      <c r="M40" s="88">
        <v>116178.07249836999</v>
      </c>
      <c r="N40" s="89">
        <f t="shared" si="0"/>
        <v>10258.107710923332</v>
      </c>
      <c r="O40" s="89">
        <f t="shared" si="1"/>
        <v>106037.34104425665</v>
      </c>
      <c r="P40" s="115">
        <v>149822.2913632</v>
      </c>
      <c r="Q40" s="87">
        <v>168847.8792048</v>
      </c>
      <c r="R40" s="116">
        <f t="shared" si="2"/>
        <v>159335.085284</v>
      </c>
    </row>
    <row r="41" spans="2:19" x14ac:dyDescent="0.2">
      <c r="B41" s="11">
        <v>34</v>
      </c>
      <c r="C41" s="82" t="s">
        <v>275</v>
      </c>
      <c r="D41" s="82" t="s">
        <v>276</v>
      </c>
      <c r="E41" s="82" t="s">
        <v>262</v>
      </c>
      <c r="F41" s="82" t="s">
        <v>277</v>
      </c>
      <c r="G41" s="83" t="s">
        <v>160</v>
      </c>
      <c r="H41" s="84">
        <v>256.13018856000002</v>
      </c>
      <c r="I41" s="85">
        <v>226.10301113</v>
      </c>
      <c r="J41" s="85">
        <v>324.68588583000002</v>
      </c>
      <c r="K41" s="86">
        <v>171643.66195677</v>
      </c>
      <c r="L41" s="87">
        <v>151341.09680935999</v>
      </c>
      <c r="M41" s="88">
        <v>128855.99711193</v>
      </c>
      <c r="N41" s="89">
        <f t="shared" si="0"/>
        <v>268.97302850666665</v>
      </c>
      <c r="O41" s="89">
        <f t="shared" si="1"/>
        <v>150613.58529268665</v>
      </c>
      <c r="P41" s="115">
        <v>111585.61936519999</v>
      </c>
      <c r="Q41" s="87">
        <v>32033.990788300001</v>
      </c>
      <c r="R41" s="116">
        <f t="shared" si="2"/>
        <v>71809.805076749995</v>
      </c>
      <c r="S41" s="110"/>
    </row>
    <row r="42" spans="2:19" x14ac:dyDescent="0.2">
      <c r="B42" s="11">
        <v>35</v>
      </c>
      <c r="C42" s="82" t="s">
        <v>278</v>
      </c>
      <c r="D42" s="82" t="s">
        <v>255</v>
      </c>
      <c r="E42" s="82" t="s">
        <v>279</v>
      </c>
      <c r="F42" s="82" t="s">
        <v>280</v>
      </c>
      <c r="G42" s="83" t="s">
        <v>161</v>
      </c>
      <c r="H42" s="84">
        <v>38117.839619329992</v>
      </c>
      <c r="I42" s="85">
        <v>22126.923502329999</v>
      </c>
      <c r="J42" s="85">
        <v>40932.328921100008</v>
      </c>
      <c r="K42" s="86">
        <v>38117.839619329992</v>
      </c>
      <c r="L42" s="87">
        <v>22131.861149399996</v>
      </c>
      <c r="M42" s="88">
        <v>41996.518848280008</v>
      </c>
      <c r="N42" s="89">
        <f t="shared" si="0"/>
        <v>33725.697347586662</v>
      </c>
      <c r="O42" s="89">
        <f t="shared" si="1"/>
        <v>34082.07320567</v>
      </c>
      <c r="P42" s="115">
        <v>40526.335324349995</v>
      </c>
      <c r="Q42" s="87">
        <v>36737.043443399998</v>
      </c>
      <c r="R42" s="116">
        <f t="shared" si="2"/>
        <v>38631.689383874997</v>
      </c>
    </row>
    <row r="43" spans="2:19" x14ac:dyDescent="0.2">
      <c r="B43" s="11">
        <v>36</v>
      </c>
      <c r="C43" s="82" t="s">
        <v>281</v>
      </c>
      <c r="D43" s="82" t="s">
        <v>282</v>
      </c>
      <c r="E43" s="82" t="s">
        <v>283</v>
      </c>
      <c r="F43" s="82" t="s">
        <v>181</v>
      </c>
      <c r="G43" s="83" t="s">
        <v>160</v>
      </c>
      <c r="H43" s="84">
        <v>2932.5796490799999</v>
      </c>
      <c r="I43" s="85">
        <v>2521.1470967999999</v>
      </c>
      <c r="J43" s="85">
        <v>2764.3066512</v>
      </c>
      <c r="K43" s="86">
        <v>55217.959649079996</v>
      </c>
      <c r="L43" s="87">
        <v>63513.19709680001</v>
      </c>
      <c r="M43" s="88">
        <v>62281.996651199996</v>
      </c>
      <c r="N43" s="89">
        <f t="shared" si="0"/>
        <v>2739.3444656933334</v>
      </c>
      <c r="O43" s="89">
        <f t="shared" si="1"/>
        <v>60337.717799026665</v>
      </c>
      <c r="P43" s="115">
        <v>59940.552003359997</v>
      </c>
      <c r="Q43" s="87">
        <v>36749.274602399993</v>
      </c>
      <c r="R43" s="116">
        <f t="shared" si="2"/>
        <v>48344.913302879999</v>
      </c>
    </row>
    <row r="44" spans="2:19" x14ac:dyDescent="0.2">
      <c r="B44" s="11">
        <v>37</v>
      </c>
      <c r="C44" s="82" t="s">
        <v>284</v>
      </c>
      <c r="D44" s="82" t="s">
        <v>285</v>
      </c>
      <c r="E44" s="82" t="s">
        <v>283</v>
      </c>
      <c r="F44" s="82" t="s">
        <v>181</v>
      </c>
      <c r="G44" s="83" t="s">
        <v>160</v>
      </c>
      <c r="H44" s="84">
        <v>71838.28221356</v>
      </c>
      <c r="I44" s="85">
        <v>72114.999698600004</v>
      </c>
      <c r="J44" s="85">
        <v>79025.957539880008</v>
      </c>
      <c r="K44" s="86">
        <v>252758.08221356003</v>
      </c>
      <c r="L44" s="87">
        <v>304839.69969860004</v>
      </c>
      <c r="M44" s="88">
        <v>331123.05753988004</v>
      </c>
      <c r="N44" s="89">
        <f t="shared" si="0"/>
        <v>74326.413150680004</v>
      </c>
      <c r="O44" s="89">
        <f t="shared" si="1"/>
        <v>296240.27981734672</v>
      </c>
      <c r="P44" s="115">
        <v>541415.14585758001</v>
      </c>
      <c r="Q44" s="87">
        <v>269133.47337921063</v>
      </c>
      <c r="R44" s="116">
        <f t="shared" si="2"/>
        <v>405274.30961839529</v>
      </c>
    </row>
    <row r="45" spans="2:19" x14ac:dyDescent="0.2">
      <c r="B45" s="11">
        <v>38</v>
      </c>
      <c r="C45" s="82" t="s">
        <v>286</v>
      </c>
      <c r="D45" s="82" t="s">
        <v>287</v>
      </c>
      <c r="E45" s="82" t="s">
        <v>283</v>
      </c>
      <c r="F45" s="82" t="s">
        <v>181</v>
      </c>
      <c r="G45" s="83" t="s">
        <v>160</v>
      </c>
      <c r="H45" s="84">
        <v>4065.6298741600003</v>
      </c>
      <c r="I45" s="85">
        <v>3534.0622672400004</v>
      </c>
      <c r="J45" s="85">
        <v>4464.3042514799999</v>
      </c>
      <c r="K45" s="86">
        <v>67833.71987416</v>
      </c>
      <c r="L45" s="87">
        <v>65365.122267240004</v>
      </c>
      <c r="M45" s="88">
        <v>55165.814251479998</v>
      </c>
      <c r="N45" s="89">
        <f t="shared" si="0"/>
        <v>4021.3321309600001</v>
      </c>
      <c r="O45" s="89">
        <f t="shared" si="1"/>
        <v>62788.218797626672</v>
      </c>
      <c r="P45" s="117">
        <v>74798.509850660004</v>
      </c>
      <c r="Q45" s="87">
        <v>60672.692486400003</v>
      </c>
      <c r="R45" s="116">
        <f t="shared" si="2"/>
        <v>67735.601168530004</v>
      </c>
    </row>
    <row r="46" spans="2:19" x14ac:dyDescent="0.2">
      <c r="B46" s="11">
        <v>39</v>
      </c>
      <c r="C46" s="82" t="s">
        <v>288</v>
      </c>
      <c r="D46" s="82" t="s">
        <v>289</v>
      </c>
      <c r="E46" s="82" t="s">
        <v>283</v>
      </c>
      <c r="F46" s="82" t="s">
        <v>181</v>
      </c>
      <c r="G46" s="83" t="s">
        <v>160</v>
      </c>
      <c r="H46" s="84">
        <v>4327.2922878199997</v>
      </c>
      <c r="I46" s="85">
        <v>4068.05583953</v>
      </c>
      <c r="J46" s="85">
        <v>4483.8586775499998</v>
      </c>
      <c r="K46" s="86">
        <v>95520.592287820022</v>
      </c>
      <c r="L46" s="87">
        <v>89983.055839529989</v>
      </c>
      <c r="M46" s="88">
        <v>94666.858677550015</v>
      </c>
      <c r="N46" s="89">
        <f t="shared" si="0"/>
        <v>4293.0689349666673</v>
      </c>
      <c r="O46" s="89">
        <f t="shared" si="1"/>
        <v>93390.16893496667</v>
      </c>
      <c r="P46" s="117">
        <v>106928.59093072001</v>
      </c>
      <c r="Q46" s="87">
        <v>110898.90520640001</v>
      </c>
      <c r="R46" s="116">
        <f t="shared" si="2"/>
        <v>108913.74806856</v>
      </c>
    </row>
    <row r="47" spans="2:19" x14ac:dyDescent="0.2">
      <c r="B47" s="11">
        <v>40</v>
      </c>
      <c r="C47" s="91" t="s">
        <v>290</v>
      </c>
      <c r="D47" s="91" t="s">
        <v>291</v>
      </c>
      <c r="E47" s="91" t="s">
        <v>292</v>
      </c>
      <c r="F47" s="91" t="s">
        <v>293</v>
      </c>
      <c r="G47" s="92" t="s">
        <v>160</v>
      </c>
      <c r="H47" s="93">
        <v>43274.667000000001</v>
      </c>
      <c r="I47" s="94">
        <v>43609.815819909993</v>
      </c>
      <c r="J47" s="94">
        <v>46379.945552869998</v>
      </c>
      <c r="K47" s="95">
        <v>72751.80674339</v>
      </c>
      <c r="L47" s="96">
        <v>74042.415819909991</v>
      </c>
      <c r="M47" s="97">
        <v>75344.567552869994</v>
      </c>
      <c r="N47" s="98">
        <f t="shared" si="0"/>
        <v>44421.476124259993</v>
      </c>
      <c r="O47" s="98">
        <f t="shared" si="1"/>
        <v>74046.263372056666</v>
      </c>
      <c r="P47" s="99">
        <v>72639.739000000001</v>
      </c>
      <c r="Q47" s="100">
        <v>75684.4510450464</v>
      </c>
      <c r="R47" s="101">
        <f t="shared" si="2"/>
        <v>74162.095022523194</v>
      </c>
    </row>
    <row r="48" spans="2:19" ht="15" x14ac:dyDescent="0.25">
      <c r="B48" s="81"/>
      <c r="C48" s="81"/>
      <c r="D48" s="81"/>
      <c r="E48" s="81"/>
      <c r="F48" s="81"/>
      <c r="G48" s="102" t="s">
        <v>294</v>
      </c>
      <c r="H48" s="103">
        <f>SUM(H8:H47)</f>
        <v>1950849.0865526001</v>
      </c>
      <c r="I48" s="103">
        <f t="shared" ref="I48:O48" si="3">SUM(I8:I47)</f>
        <v>1810206.4307666901</v>
      </c>
      <c r="J48" s="103">
        <f>SUM(J8:J47)</f>
        <v>1936707.7153863395</v>
      </c>
      <c r="K48" s="103">
        <f t="shared" si="3"/>
        <v>3351299.3107422004</v>
      </c>
      <c r="L48" s="103">
        <f>SUM(L8:L47)</f>
        <v>3344059.7962935502</v>
      </c>
      <c r="M48" s="103">
        <f t="shared" si="3"/>
        <v>3441230.5431278306</v>
      </c>
      <c r="N48" s="103">
        <f t="shared" si="3"/>
        <v>1899254.4109018766</v>
      </c>
      <c r="O48" s="103">
        <f t="shared" si="3"/>
        <v>3378863.2167211934</v>
      </c>
      <c r="P48" s="104">
        <f>SUM(P8:P47)</f>
        <v>3717805.2438756698</v>
      </c>
      <c r="Q48" s="104">
        <f>SUM(Q8:Q47)</f>
        <v>3170497.9952681223</v>
      </c>
      <c r="R48" s="104">
        <f>SUM(R8:R47)</f>
        <v>3444151.6195718967</v>
      </c>
    </row>
    <row r="49" spans="2:18" x14ac:dyDescent="0.2">
      <c r="B49" s="81"/>
      <c r="C49" s="81"/>
      <c r="D49" s="81"/>
      <c r="E49" s="81"/>
      <c r="F49" s="81"/>
      <c r="G49" s="81"/>
      <c r="H49" s="81"/>
      <c r="I49" s="81"/>
      <c r="J49" s="81"/>
      <c r="K49" s="81"/>
      <c r="L49" s="81"/>
      <c r="M49" s="81"/>
      <c r="N49" s="81"/>
      <c r="O49" s="81"/>
      <c r="P49" s="81"/>
      <c r="Q49" s="81"/>
      <c r="R49" s="81"/>
    </row>
    <row r="50" spans="2:18" ht="19.5" x14ac:dyDescent="0.25">
      <c r="B50" s="81"/>
      <c r="C50" s="81"/>
      <c r="D50" s="81"/>
      <c r="E50" s="81"/>
      <c r="F50" s="81"/>
      <c r="J50" s="106"/>
      <c r="K50" s="106"/>
      <c r="L50" s="106"/>
      <c r="M50" s="106"/>
      <c r="N50" s="81"/>
      <c r="O50" s="105"/>
      <c r="P50" s="147" t="s">
        <v>295</v>
      </c>
      <c r="Q50" s="147"/>
      <c r="R50" s="81"/>
    </row>
    <row r="51" spans="2:18" ht="15" x14ac:dyDescent="0.25">
      <c r="O51" s="50" t="s">
        <v>296</v>
      </c>
      <c r="P51" s="51" t="s">
        <v>297</v>
      </c>
      <c r="Q51" s="51" t="s">
        <v>294</v>
      </c>
    </row>
    <row r="52" spans="2:18" x14ac:dyDescent="0.2">
      <c r="O52" s="52" t="s">
        <v>177</v>
      </c>
      <c r="P52" s="7">
        <f>SUMIF($G$8:$G$47,"Interstate Pipeline",$N$8:$N$47)</f>
        <v>293205.96076319</v>
      </c>
      <c r="Q52" s="7">
        <f>SUMIF($G$8:$G$47,"Interstate Pipeline",$O$8:$O$47)</f>
        <v>914082.41318312986</v>
      </c>
    </row>
    <row r="53" spans="2:18" x14ac:dyDescent="0.2">
      <c r="O53" s="53" t="s">
        <v>160</v>
      </c>
      <c r="P53" s="15">
        <f>SUMIF($G$8:$G$47,"NW Natural",$N$8:$N$47)</f>
        <v>1328246.6436272897</v>
      </c>
      <c r="Q53" s="15">
        <f>SUMIF($G$8:$G$47,"NW Natural",$O$8:$O$47)</f>
        <v>2183847.2725787633</v>
      </c>
    </row>
    <row r="54" spans="2:18" x14ac:dyDescent="0.2">
      <c r="O54" s="52" t="s">
        <v>161</v>
      </c>
      <c r="P54" s="15">
        <f>SUMIF($G$8:$G$47,"Cascade",$N$8:$N$47)</f>
        <v>227347.62183066664</v>
      </c>
      <c r="Q54" s="15">
        <f>SUMIF($G$8:$G$47,"Cascade",$O$8:$O$47)</f>
        <v>230358.09768874999</v>
      </c>
    </row>
    <row r="55" spans="2:18" x14ac:dyDescent="0.2">
      <c r="O55" s="52" t="s">
        <v>162</v>
      </c>
      <c r="P55" s="15">
        <f>SUMIF($G$8:$G$47,"Avista",$N$8:$N$47)</f>
        <v>50454.18468073001</v>
      </c>
      <c r="Q55" s="15">
        <f>SUMIF($G$8:$G$47,"Avista",$O$8:$O$47)</f>
        <v>50575.433270550013</v>
      </c>
    </row>
    <row r="56" spans="2:18" x14ac:dyDescent="0.2">
      <c r="O56" s="11" t="s">
        <v>298</v>
      </c>
      <c r="P56" s="35">
        <f>SUM(P53:P55)</f>
        <v>1606048.4501386865</v>
      </c>
      <c r="Q56" s="35">
        <f>SUM(Q53:Q55)</f>
        <v>2464780.8035380631</v>
      </c>
    </row>
    <row r="57" spans="2:18" x14ac:dyDescent="0.2">
      <c r="G57" s="15"/>
      <c r="K57" s="35"/>
    </row>
    <row r="58" spans="2:18" x14ac:dyDescent="0.2">
      <c r="G58" s="15"/>
      <c r="I58" s="35"/>
      <c r="J58" s="35"/>
    </row>
    <row r="59" spans="2:18" x14ac:dyDescent="0.2">
      <c r="G59" s="15"/>
      <c r="I59" s="35"/>
      <c r="K59" s="35"/>
    </row>
    <row r="60" spans="2:18" x14ac:dyDescent="0.2">
      <c r="G60" s="15"/>
    </row>
    <row r="64" spans="2:18" x14ac:dyDescent="0.2">
      <c r="J64" s="15"/>
    </row>
  </sheetData>
  <sheetProtection algorithmName="SHA-512" hashValue="d4AkVakhb1RE/+eZYzda6xhv3NDqOArWULeaVDiDYsR+k4q8gakggmYLQlgLTvSf4L6URJPmt7ZzUeWU/bGKcg==" saltValue="aZ3xvKHv1Ljc1Tb7Lun+ug==" spinCount="100000" sheet="1" objects="1" scenarios="1"/>
  <mergeCells count="4">
    <mergeCell ref="H6:J6"/>
    <mergeCell ref="P50:Q50"/>
    <mergeCell ref="K6:M6"/>
    <mergeCell ref="P6:R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EFF8689AC01F1469CD8E5561E2B48E2" ma:contentTypeVersion="8" ma:contentTypeDescription="Create a new document." ma:contentTypeScope="" ma:versionID="1c9ab585e2ecff556ff765474aebaaa0">
  <xsd:schema xmlns:xsd="http://www.w3.org/2001/XMLSchema" xmlns:xs="http://www.w3.org/2001/XMLSchema" xmlns:p="http://schemas.microsoft.com/office/2006/metadata/properties" xmlns:ns1="http://schemas.microsoft.com/sharepoint/v3" xmlns:ns2="af91407e-a3fe-452e-b3a1-d180214b10dc" xmlns:ns3="4d0624c3-f678-473a-aaed-aa14d03be472" targetNamespace="http://schemas.microsoft.com/office/2006/metadata/properties" ma:root="true" ma:fieldsID="1a74c74f9bc665f11b46430cfa4202cd" ns1:_="" ns2:_="" ns3:_="">
    <xsd:import namespace="http://schemas.microsoft.com/sharepoint/v3"/>
    <xsd:import namespace="af91407e-a3fe-452e-b3a1-d180214b10dc"/>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Program" minOccurs="0"/>
                <xsd:element ref="ns3:SharedWithUsers" minOccurs="0"/>
                <xsd:element ref="ns2:AD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f91407e-a3fe-452e-b3a1-d180214b10dc" elementFormDefault="qualified">
    <xsd:import namespace="http://schemas.microsoft.com/office/2006/documentManagement/types"/>
    <xsd:import namespace="http://schemas.microsoft.com/office/infopath/2007/PartnerControls"/>
    <xsd:element name="Program" ma:index="6" nillable="true" ma:displayName="Program" ma:default="General" ma:format="Dropdown" ma:internalName="Program" ma:readOnly="false">
      <xsd:simpleType>
        <xsd:restriction base="dms:Choice">
          <xsd:enumeration value="Select..."/>
          <xsd:enumeration value="CERTA"/>
          <xsd:enumeration value="CPP"/>
          <xsd:enumeration value="Cap And Reduce"/>
          <xsd:enumeration value="CCI"/>
          <xsd:enumeration value="CFP"/>
          <xsd:enumeration value="GHG"/>
          <xsd:enumeration value="3PV"/>
          <xsd:enumeration value="General"/>
          <xsd:enumeration value="Landfill Gas"/>
        </xsd:restriction>
      </xsd:simpleType>
    </xsd:element>
    <xsd:element name="ADA" ma:index="8" nillable="true" ma:displayName="ADA" ma:description="enter WCAG for compliance or exception number and expiration date" ma:internalName="ADA"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DA xmlns="af91407e-a3fe-452e-b3a1-d180214b10dc" xsi:nil="true"/>
    <Program xmlns="af91407e-a3fe-452e-b3a1-d180214b10dc">CPP</Program>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D45117E9-724B-4EF2-851B-7E746F19FBE3}"/>
</file>

<file path=customXml/itemProps2.xml><?xml version="1.0" encoding="utf-8"?>
<ds:datastoreItem xmlns:ds="http://schemas.openxmlformats.org/officeDocument/2006/customXml" ds:itemID="{CF60D859-9336-428A-A646-495488947344}"/>
</file>

<file path=customXml/itemProps3.xml><?xml version="1.0" encoding="utf-8"?>
<ds:datastoreItem xmlns:ds="http://schemas.openxmlformats.org/officeDocument/2006/customXml" ds:itemID="{5267BAB6-5534-49F0-8F2A-39591A43E373}"/>
</file>

<file path=docMetadata/LabelInfo.xml><?xml version="1.0" encoding="utf-8"?>
<clbl:labelList xmlns:clbl="http://schemas.microsoft.com/office/2020/mipLabelMetadata">
  <clbl:label id="{db79d039-fcd0-4045-9c78-4cfb2eba0904}" enabled="1" method="Privileged" siteId="{aa3f6932-fa7c-47b4-a0ce-a598cad161c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Note</vt:lpstr>
      <vt:lpstr>Cap</vt:lpstr>
      <vt:lpstr>Non-Natural Gas Suppliers</vt:lpstr>
      <vt:lpstr>Natural Gas Suppliers</vt:lpstr>
      <vt:lpstr>EITEs and DNGs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STEELE Matt * DEQ</dc:creator>
  <cp:keywords/>
  <dc:description/>
  <cp:lastModifiedBy>BOYARSHINOVA Lia * DEQ</cp:lastModifiedBy>
  <cp:revision/>
  <dcterms:created xsi:type="dcterms:W3CDTF">2024-11-05T06:01:16Z</dcterms:created>
  <dcterms:modified xsi:type="dcterms:W3CDTF">2026-05-26T23:09:58Z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79d039-fcd0-4045-9c78-4cfb2eba0904_Enabled">
    <vt:lpwstr>true</vt:lpwstr>
  </property>
  <property fmtid="{D5CDD505-2E9C-101B-9397-08002B2CF9AE}" pid="3" name="MSIP_Label_db79d039-fcd0-4045-9c78-4cfb2eba0904_SetDate">
    <vt:lpwstr>2024-11-05T06:15:48Z</vt:lpwstr>
  </property>
  <property fmtid="{D5CDD505-2E9C-101B-9397-08002B2CF9AE}" pid="4" name="MSIP_Label_db79d039-fcd0-4045-9c78-4cfb2eba0904_Method">
    <vt:lpwstr>Privileged</vt:lpwstr>
  </property>
  <property fmtid="{D5CDD505-2E9C-101B-9397-08002B2CF9AE}" pid="5" name="MSIP_Label_db79d039-fcd0-4045-9c78-4cfb2eba0904_Name">
    <vt:lpwstr>Level 2 - Limited (Items)</vt:lpwstr>
  </property>
  <property fmtid="{D5CDD505-2E9C-101B-9397-08002B2CF9AE}" pid="6" name="MSIP_Label_db79d039-fcd0-4045-9c78-4cfb2eba0904_SiteId">
    <vt:lpwstr>aa3f6932-fa7c-47b4-a0ce-a598cad161cf</vt:lpwstr>
  </property>
  <property fmtid="{D5CDD505-2E9C-101B-9397-08002B2CF9AE}" pid="7" name="MSIP_Label_db79d039-fcd0-4045-9c78-4cfb2eba0904_ActionId">
    <vt:lpwstr>0a8d42dc-1a47-4a82-8176-0c3c9b4bb103</vt:lpwstr>
  </property>
  <property fmtid="{D5CDD505-2E9C-101B-9397-08002B2CF9AE}" pid="8" name="MSIP_Label_db79d039-fcd0-4045-9c78-4cfb2eba0904_ContentBits">
    <vt:lpwstr>0</vt:lpwstr>
  </property>
  <property fmtid="{D5CDD505-2E9C-101B-9397-08002B2CF9AE}" pid="9" name="ContentTypeId">
    <vt:lpwstr>0x0101001EFF8689AC01F1469CD8E5561E2B48E2</vt:lpwstr>
  </property>
</Properties>
</file>