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8_{A95F769C-E0C0-4CFD-AA18-30890F3C9A21}" xr6:coauthVersionLast="47" xr6:coauthVersionMax="47" xr10:uidLastSave="{00000000-0000-0000-0000-000000000000}"/>
  <bookViews>
    <workbookView xWindow="-96" yWindow="-96" windowWidth="23232" windowHeight="12552" activeTab="2" xr2:uid="{00000000-000D-0000-FFFF-FFFF00000000}"/>
  </bookViews>
  <sheets>
    <sheet name="De Minimis Waiver" sheetId="2" r:id="rId1"/>
    <sheet name="Misc Products Log" sheetId="1" r:id="rId2"/>
    <sheet name="SAMPLE Total Matl Costs" sheetId="3" r:id="rId3"/>
  </sheets>
  <definedNames>
    <definedName name="_xlnm.Print_Area" localSheetId="0">'De Minimis Waiver'!$A$1:$K$42</definedName>
    <definedName name="_xlnm.Print_Area" localSheetId="1">'Misc Products Log'!$A$1:$K$66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 l="1"/>
  <c r="D96" i="3"/>
  <c r="D95" i="3"/>
  <c r="B94" i="3"/>
  <c r="D94" i="3" s="1"/>
  <c r="D93" i="3"/>
  <c r="D92" i="3"/>
  <c r="D91" i="3"/>
  <c r="D90" i="3"/>
  <c r="D89" i="3"/>
  <c r="B88" i="3"/>
  <c r="D88" i="3" s="1"/>
  <c r="D87" i="3"/>
  <c r="B86" i="3"/>
  <c r="D86" i="3" s="1"/>
  <c r="D85" i="3"/>
  <c r="B84" i="3"/>
  <c r="D84" i="3" s="1"/>
  <c r="D83" i="3"/>
  <c r="D82" i="3"/>
  <c r="B81" i="3"/>
  <c r="D81" i="3" s="1"/>
  <c r="D80" i="3"/>
  <c r="D79" i="3"/>
  <c r="D78" i="3"/>
  <c r="D77" i="3"/>
  <c r="B76" i="3"/>
  <c r="D76" i="3" s="1"/>
  <c r="B75" i="3"/>
  <c r="D75" i="3" s="1"/>
  <c r="D74" i="3"/>
  <c r="B73" i="3"/>
  <c r="D73" i="3" s="1"/>
  <c r="D72" i="3"/>
  <c r="B71" i="3"/>
  <c r="D71" i="3" s="1"/>
  <c r="B70" i="3"/>
  <c r="D70" i="3" s="1"/>
  <c r="B69" i="3"/>
  <c r="D69" i="3" s="1"/>
  <c r="D68" i="3"/>
  <c r="B67" i="3"/>
  <c r="D67" i="3" s="1"/>
  <c r="B66" i="3"/>
  <c r="D66" i="3" s="1"/>
  <c r="B65" i="3"/>
  <c r="D65" i="3" s="1"/>
  <c r="B64" i="3"/>
  <c r="D64" i="3" s="1"/>
  <c r="D63" i="3"/>
  <c r="D62" i="3"/>
  <c r="D61" i="3"/>
  <c r="D60" i="3"/>
  <c r="B59" i="3"/>
  <c r="D59" i="3" s="1"/>
  <c r="B58" i="3"/>
  <c r="D58" i="3" s="1"/>
  <c r="B57" i="3"/>
  <c r="D57" i="3" s="1"/>
  <c r="B56" i="3"/>
  <c r="D56" i="3" s="1"/>
  <c r="B55" i="3"/>
  <c r="D55" i="3" s="1"/>
  <c r="D54" i="3"/>
  <c r="B53" i="3"/>
  <c r="D53" i="3" s="1"/>
  <c r="D52" i="3"/>
  <c r="B51" i="3"/>
  <c r="D51" i="3" s="1"/>
  <c r="B50" i="3"/>
  <c r="D50" i="3" s="1"/>
  <c r="B49" i="3"/>
  <c r="D49" i="3" s="1"/>
  <c r="B48" i="3"/>
  <c r="D48" i="3" s="1"/>
  <c r="B47" i="3"/>
  <c r="D47" i="3" s="1"/>
  <c r="B46" i="3"/>
  <c r="D46" i="3" s="1"/>
  <c r="B45" i="3"/>
  <c r="D45" i="3" s="1"/>
  <c r="B44" i="3"/>
  <c r="D44" i="3" s="1"/>
  <c r="D43" i="3"/>
  <c r="B42" i="3"/>
  <c r="D42" i="3" s="1"/>
  <c r="B41" i="3"/>
  <c r="D41" i="3" s="1"/>
  <c r="B40" i="3"/>
  <c r="D40" i="3" s="1"/>
  <c r="D39" i="3"/>
  <c r="B38" i="3"/>
  <c r="D38" i="3" s="1"/>
  <c r="B37" i="3"/>
  <c r="D37" i="3" s="1"/>
  <c r="D36" i="3"/>
  <c r="D35" i="3"/>
  <c r="D34" i="3"/>
  <c r="D33" i="3"/>
  <c r="D32" i="3"/>
  <c r="D31" i="3"/>
  <c r="D30" i="3"/>
  <c r="B29" i="3"/>
  <c r="D29" i="3" s="1"/>
  <c r="D28" i="3"/>
  <c r="B27" i="3"/>
  <c r="D27" i="3" s="1"/>
  <c r="D26" i="3"/>
  <c r="B25" i="3"/>
  <c r="D25" i="3" s="1"/>
  <c r="B24" i="3"/>
  <c r="D24" i="3" s="1"/>
  <c r="D23" i="3"/>
  <c r="B22" i="3"/>
  <c r="D22" i="3" s="1"/>
  <c r="B21" i="3"/>
  <c r="D21" i="3" s="1"/>
  <c r="D20" i="3"/>
  <c r="D19" i="3"/>
  <c r="B18" i="3"/>
  <c r="D18" i="3" s="1"/>
  <c r="B17" i="3"/>
  <c r="D17" i="3" s="1"/>
  <c r="B16" i="3"/>
  <c r="D16" i="3" s="1"/>
  <c r="B15" i="3"/>
  <c r="D15" i="3" s="1"/>
  <c r="B14" i="3"/>
  <c r="D14" i="3" s="1"/>
  <c r="D99" i="3" l="1"/>
  <c r="B9" i="3" s="1"/>
  <c r="C10" i="3" s="1"/>
  <c r="K65" i="1"/>
</calcChain>
</file>

<file path=xl/sharedStrings.xml><?xml version="1.0" encoding="utf-8"?>
<sst xmlns="http://schemas.openxmlformats.org/spreadsheetml/2006/main" count="115" uniqueCount="115">
  <si>
    <t>For Loan #</t>
  </si>
  <si>
    <t>Compliance Quick Check:</t>
  </si>
  <si>
    <t>Percent of Project Cost - Incidentals</t>
  </si>
  <si>
    <t>Loan#</t>
  </si>
  <si>
    <t>Part #</t>
  </si>
  <si>
    <t>Name</t>
  </si>
  <si>
    <t>Description</t>
  </si>
  <si>
    <t>Cost</t>
  </si>
  <si>
    <t xml:space="preserve">Total </t>
  </si>
  <si>
    <t>Prepared by (name &amp; title):</t>
  </si>
  <si>
    <t>Signature &amp; date:</t>
  </si>
  <si>
    <t>Project Name:</t>
  </si>
  <si>
    <t>EXAMPLE Waterline Replacement Project</t>
  </si>
  <si>
    <t>Item</t>
  </si>
  <si>
    <t>Quantity</t>
  </si>
  <si>
    <t>Cost per Item</t>
  </si>
  <si>
    <t>Item's Total Cost</t>
  </si>
  <si>
    <t>6" HYMAX WIDE RANGE TRANS COUP</t>
  </si>
  <si>
    <t>6" X 2" PUSH ON TAP PLUG</t>
  </si>
  <si>
    <t>8" X 2" M.J. TAP CAP</t>
  </si>
  <si>
    <t>2" GALVENIZED PLUG</t>
  </si>
  <si>
    <t>8" M.J. 45 BEND DOMESTIC</t>
  </si>
  <si>
    <t>8" M.J. 11-1/4 BEND DOMESTIC</t>
  </si>
  <si>
    <t>8" M.J. 22-1/2 BEND DOMESTIC</t>
  </si>
  <si>
    <t>8" M.J. SOLID PLUG DOMESTIC</t>
  </si>
  <si>
    <t>8" M.J. TAP PLUG</t>
  </si>
  <si>
    <t>8" M.J. SOLID CAP</t>
  </si>
  <si>
    <t>8" M.J. SLEEVE LONG DOMESTIC</t>
  </si>
  <si>
    <t>8" M.J. GASKET</t>
  </si>
  <si>
    <t>6" M.J. GASKET</t>
  </si>
  <si>
    <t>6" MEGAPLUG FOR PVC PIPE DOMESTIC</t>
  </si>
  <si>
    <t>8" MEGAPLUG FOR DUCTILE PIPE DOMESTIC</t>
  </si>
  <si>
    <t>3/4" X 4" TEFLON T-BOLT/NUTS AIS</t>
  </si>
  <si>
    <t>3/4" X 1" CTS COMP COUP NO LEAD</t>
  </si>
  <si>
    <t>2" CTS COMP X COMP COUP. NO LEAD</t>
  </si>
  <si>
    <t>PROBE ROD - INSULATED</t>
  </si>
  <si>
    <t>1 COMP X SWIVEL CURB STOP NO LEAD</t>
  </si>
  <si>
    <t>1 COMP X 3/4" METER SWIVEL CURB STOP W/ LOCK NO LEAD</t>
  </si>
  <si>
    <t>P.E. SHUTOFF TOOL</t>
  </si>
  <si>
    <t>TUBING CUTTER SMALL</t>
  </si>
  <si>
    <t>8" X 6" M.J. REDUCER DOMESTIC</t>
  </si>
  <si>
    <t>8" X 6" M.J. X SWIVEL TEE DOMESTIC</t>
  </si>
  <si>
    <t>6" X 13" SOLID X SWIVEL ADAPTER DOMESTIC</t>
  </si>
  <si>
    <t>8" M.J. CROSS DOMESTIC</t>
  </si>
  <si>
    <t>8" M.J. TEE DOMESTIC</t>
  </si>
  <si>
    <t>1" X 3/4" BRASS BUSHING NL</t>
  </si>
  <si>
    <t>2" BRASS THRD PLUG NO LEAD</t>
  </si>
  <si>
    <t>3/4" METER COUP. NL</t>
  </si>
  <si>
    <t>6" MULLER HYD. EXTENTION</t>
  </si>
  <si>
    <t>8" PIPE X PIPE RESTRAINERS - USA W/ TEFLON AIS HARDWARE</t>
  </si>
  <si>
    <t>6" M.J. GATEVALVE (CLOW-C-509 DI)</t>
  </si>
  <si>
    <t>8" M.J. GATEVALVE (CLOW-C-509 DI)</t>
  </si>
  <si>
    <t>3'6" NST HYD. M.J. SHOE</t>
  </si>
  <si>
    <t>VALVE BOX TOP</t>
  </si>
  <si>
    <t>8" X 1" S/S SADDLES 9.00-9.40 OD</t>
  </si>
  <si>
    <t>8" X 2" S/S SADDLES 9.00-9.40 OD</t>
  </si>
  <si>
    <t>1" CORPSTOP C.C X COMP NO LEAD</t>
  </si>
  <si>
    <t>2" CORPSTOP M.I.P. X COMP</t>
  </si>
  <si>
    <t>27  8 ML POLYWRAP 10"-12"</t>
  </si>
  <si>
    <t>2" X 100' MIL VINLY PIPE TAPE</t>
  </si>
  <si>
    <t>3 DR 11 HDPE IPS PIPE</t>
  </si>
  <si>
    <t>1" CTS X 1" IPS COMP COUP. NO LEAD</t>
  </si>
  <si>
    <t>1000' ROLL OF DETECTABLE WATER TAPE</t>
  </si>
  <si>
    <t>4" SDR-35 PVC PIPE</t>
  </si>
  <si>
    <t>4" SDR-26 H.W. PVC SEWER PIPE</t>
  </si>
  <si>
    <t>4' PVC X PVC FLEX COUP.</t>
  </si>
  <si>
    <t>8" PVC X PVC FLEX COUP.</t>
  </si>
  <si>
    <t>4" CLAY X PVC FLEX COUPLING</t>
  </si>
  <si>
    <t>12 GAUGE TRACER WIRE 500' ROLL</t>
  </si>
  <si>
    <t>GALLON LUBE</t>
  </si>
  <si>
    <t>1/2 PT. TEFLON PIPE DOPE</t>
  </si>
  <si>
    <t>3.5 OZ. NON WOVEN GEOTEXTILE 15' X 360' 600 SQYD</t>
  </si>
  <si>
    <t>1" C.T.S. P.E. TUBING</t>
  </si>
  <si>
    <t>2" C.T.S. P.E. TUBING</t>
  </si>
  <si>
    <t>1" CRB.STP. FIPXCOMP 3/4 VALVE NO LEAD</t>
  </si>
  <si>
    <t>2" XS LEAD X 2 CTS COMP COUP. NO LEAD</t>
  </si>
  <si>
    <t>1" CRB STP FIP X COMP WITH LOCK WING NO LEAD</t>
  </si>
  <si>
    <t>2' PE SHUTOFF TOOL</t>
  </si>
  <si>
    <t>6" C-900 PVC PIPE(20' LENGTH)</t>
  </si>
  <si>
    <t>8" C-900 PVC PIPE(20' LENGTH) / DR - 18 BLUE</t>
  </si>
  <si>
    <t>8" C-900 PVC PIPE RESTRAINED JOINT</t>
  </si>
  <si>
    <t>2" X 1-1/2" BRASS THRD BUSHING</t>
  </si>
  <si>
    <t>1" CORPSTOP MIP X COMP NO LEAD</t>
  </si>
  <si>
    <t>3'6" MEULLER HYDRANTS - NO ACCESSORIES</t>
  </si>
  <si>
    <t>8" CL-52 SJ D.I. PIPE</t>
  </si>
  <si>
    <t>HERCULES BLACK MAGIC PAINT</t>
  </si>
  <si>
    <t>PAINT BRUSH</t>
  </si>
  <si>
    <t>8" YELLOW BARE SWAB PIG</t>
  </si>
  <si>
    <t>1" BRASS BALL VALVE</t>
  </si>
  <si>
    <t>2" BRASS BALL VALVE NO LEAD</t>
  </si>
  <si>
    <t>1" MIP X COMP ADAPTERS NO LEAD</t>
  </si>
  <si>
    <t>2" MIP X COMP ADAPTERS NO LEAD</t>
  </si>
  <si>
    <t>2-1/2' NST X 2" NPT ADAPTER</t>
  </si>
  <si>
    <t>2" ALUM FEMALE CAMLOCK X F.I.P. TYPE D</t>
  </si>
  <si>
    <t>2" ALUM MALE CAMLOCK X F.I.P. TYPE A</t>
  </si>
  <si>
    <t>2" GALVENIZED STREET 90</t>
  </si>
  <si>
    <t>12" PVC X PVC FLEX COUP.</t>
  </si>
  <si>
    <t>DIB25 - 25 LB GRANULATED CHLORINE 68% EPA REG.</t>
  </si>
  <si>
    <t>T-BOLT RATCHET WRENCH SET</t>
  </si>
  <si>
    <t>SMALL CAST IRON METER BOX W/2" HOLE</t>
  </si>
  <si>
    <t>Total =</t>
  </si>
  <si>
    <t xml:space="preserve">     </t>
  </si>
  <si>
    <t>SAMPLE</t>
  </si>
  <si>
    <t>THIS IS TEXT FROM THE EPA BABA WAIVER.</t>
  </si>
  <si>
    <t>Total Cost for Miscellaneous Products
(Please enter dollar amount)</t>
  </si>
  <si>
    <t>no more than 5%.</t>
  </si>
  <si>
    <t>Total Cost for Project  
(Please enter dollar amount)</t>
  </si>
  <si>
    <r>
      <t xml:space="preserve">BABA Project's Total  Cost of </t>
    </r>
    <r>
      <rPr>
        <b/>
        <u/>
        <sz val="11"/>
        <rFont val="Arial"/>
        <family val="2"/>
      </rPr>
      <t>Miscellaneous Products</t>
    </r>
  </si>
  <si>
    <t>NOTE: ALL INVOICES MUST BE ATTACHED</t>
  </si>
  <si>
    <t>Total Project Costs:</t>
  </si>
  <si>
    <t>from Misc Products Log</t>
  </si>
  <si>
    <t>from Project Budget</t>
  </si>
  <si>
    <t>Total Cost of Misc. Products:</t>
  </si>
  <si>
    <t>%age Misc Products are of Project:</t>
  </si>
  <si>
    <t xml:space="preserve">    Form DC14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</si>
</sst>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11" x14ac:knownFonts="1">
    <font>
      <sz val="10"/>
      <color theme="1"/>
      <name val="Arial"/>
      <family val="2"/>
    </font>
    <font>
      <b/>
      <sz val="10"/>
      <color theme="1"/>
      <name val="Arial"/>
      <family val="2"/>
    </font>
    <font>
      <b/>
      <sz val="11"/>
      <color theme="1"/>
      <name val="Arial"/>
      <family val="2"/>
    </font>
    <font>
      <sz val="10"/>
      <color theme="1"/>
      <name val="Arial"/>
      <family val="2"/>
    </font>
    <font>
      <b/>
      <sz val="11"/>
      <name val="Arial"/>
      <family val="2"/>
    </font>
    <font>
      <b/>
      <u/>
      <sz val="11"/>
      <name val="Arial"/>
      <family val="2"/>
    </font>
    <font>
      <sz val="10"/>
      <name val="Arial"/>
      <family val="2"/>
    </font>
    <font>
      <b/>
      <sz val="10"/>
      <name val="Arial"/>
      <family val="2"/>
    </font>
    <font>
      <b/>
      <sz val="10"/>
      <color indexed="12"/>
      <name val="Arial"/>
      <family val="2"/>
    </font>
    <font>
      <sz val="72"/>
      <color theme="1"/>
      <name val="Arial"/>
      <family val="2"/>
    </font>
    <font>
      <sz val="9"/>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indexed="42"/>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9" fontId="3" fillId="0" borderId="0" applyFont="0" applyFill="0" applyBorder="0" applyAlignment="0" applyProtection="0"/>
  </cellStyleXfs>
  <cellXfs count="36">
    <xf numFmtId="0" fontId="0" fillId="0" borderId="0" xfId="0"/>
    <xf numFmtId="0" fontId="0" fillId="0" borderId="0" xfId="0" applyAlignment="1">
      <alignment wrapText="1"/>
    </xf>
    <xf numFmtId="0" fontId="1" fillId="0" borderId="0" xfId="0" applyFont="1"/>
    <xf numFmtId="0" fontId="2" fillId="0" borderId="0" xfId="0" applyFont="1"/>
    <xf numFmtId="0" fontId="2" fillId="0" borderId="1" xfId="0" applyFont="1" applyBorder="1"/>
    <xf numFmtId="0" fontId="0" fillId="0" borderId="1" xfId="0" applyBorder="1"/>
    <xf numFmtId="0" fontId="0" fillId="0" borderId="2" xfId="0" applyBorder="1"/>
    <xf numFmtId="0" fontId="2" fillId="2" borderId="2" xfId="0" applyFont="1" applyFill="1" applyBorder="1"/>
    <xf numFmtId="0" fontId="0" fillId="0" borderId="3" xfId="0" applyBorder="1"/>
    <xf numFmtId="0" fontId="1" fillId="0" borderId="0" xfId="0" applyFont="1" applyAlignment="1">
      <alignment wrapText="1"/>
    </xf>
    <xf numFmtId="4" fontId="7" fillId="0" borderId="0" xfId="0" applyNumberFormat="1" applyFont="1" applyAlignment="1">
      <alignment horizontal="left"/>
    </xf>
    <xf numFmtId="4" fontId="6" fillId="0" borderId="0" xfId="0" applyNumberFormat="1" applyFont="1"/>
    <xf numFmtId="3" fontId="7" fillId="0" borderId="0" xfId="0" applyNumberFormat="1" applyFont="1"/>
    <xf numFmtId="3" fontId="6" fillId="0" borderId="0" xfId="0" applyNumberFormat="1" applyFont="1"/>
    <xf numFmtId="3" fontId="8" fillId="0" borderId="0" xfId="0" applyNumberFormat="1" applyFont="1" applyAlignment="1">
      <alignment horizontal="center"/>
    </xf>
    <xf numFmtId="4" fontId="8" fillId="0" borderId="0" xfId="0" applyNumberFormat="1" applyFont="1" applyAlignment="1">
      <alignment horizontal="center"/>
    </xf>
    <xf numFmtId="3" fontId="3" fillId="0" borderId="0" xfId="0" applyNumberFormat="1" applyFont="1"/>
    <xf numFmtId="4" fontId="3" fillId="0" borderId="0" xfId="0" applyNumberFormat="1" applyFont="1"/>
    <xf numFmtId="4" fontId="6" fillId="0" borderId="0" xfId="0" applyNumberFormat="1" applyFont="1" applyAlignment="1">
      <alignment horizontal="right"/>
    </xf>
    <xf numFmtId="0" fontId="9" fillId="0" borderId="0" xfId="0" applyFont="1" applyAlignment="1">
      <alignment textRotation="45"/>
    </xf>
    <xf numFmtId="3" fontId="7" fillId="0" borderId="0" xfId="0" applyNumberFormat="1" applyFont="1" applyAlignment="1">
      <alignment horizontal="right"/>
    </xf>
    <xf numFmtId="0" fontId="0" fillId="4" borderId="0" xfId="0" applyFill="1" applyAlignment="1">
      <alignment horizontal="left"/>
    </xf>
    <xf numFmtId="0" fontId="0" fillId="0" borderId="0" xfId="0" quotePrefix="1"/>
    <xf numFmtId="0" fontId="1" fillId="0" borderId="0" xfId="0" applyFont="1" applyAlignment="1">
      <alignment horizontal="left" wrapText="1"/>
    </xf>
    <xf numFmtId="165" fontId="6" fillId="0" borderId="0" xfId="1" applyNumberFormat="1" applyFont="1"/>
    <xf numFmtId="164" fontId="0" fillId="0" borderId="1" xfId="1" applyNumberFormat="1" applyFont="1" applyBorder="1"/>
    <xf numFmtId="0" fontId="2" fillId="0" borderId="2" xfId="0" applyFont="1" applyBorder="1" applyAlignment="1">
      <alignment horizontal="center"/>
    </xf>
    <xf numFmtId="0" fontId="2" fillId="2" borderId="2"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right"/>
    </xf>
    <xf numFmtId="3" fontId="7" fillId="0" borderId="0" xfId="0" applyNumberFormat="1" applyFont="1" applyAlignment="1">
      <alignment horizontal="right"/>
    </xf>
    <xf numFmtId="3" fontId="4" fillId="3" borderId="0" xfId="0" applyNumberFormat="1" applyFont="1" applyFill="1" applyAlignment="1">
      <alignment horizontal="center"/>
    </xf>
    <xf numFmtId="3" fontId="6" fillId="0" borderId="0" xfId="0" applyNumberFormat="1" applyFont="1" applyAlignment="1">
      <alignment horizontal="center"/>
    </xf>
    <xf numFmtId="3" fontId="6" fillId="0" borderId="1" xfId="0" applyNumberFormat="1" applyFont="1" applyBorder="1" applyAlignment="1">
      <alignment horizontal="center"/>
    </xf>
    <xf numFmtId="3" fontId="7" fillId="0" borderId="0" xfId="0" applyNumberFormat="1" applyFont="1" applyAlignment="1">
      <alignment horizontal="center"/>
    </xf>
    <xf numFmtId="0" fontId="10" fillId="0" borderId="0" xfId="0" applyFont="1"/>
  </cellXfs>
  <cellStyles count="2">
    <cellStyle name="Normal" xfId="0" builtinId="0"/>
    <cellStyle name="Percent" xfId="1" builtinId="5"/>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144286</xdr:colOff>
      <xdr:row>0</xdr:row>
      <xdr:rowOff>142875</xdr:rowOff>
    </xdr:from>
    <xdr:to>
      <xdr:col>8</xdr:col>
      <xdr:colOff>416278</xdr:colOff>
      <xdr:row>6</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536119" y="142875"/>
          <a:ext cx="4738159" cy="830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latin typeface="Arial" pitchFamily="34" charset="0"/>
              <a:cs typeface="Arial" pitchFamily="34" charset="0"/>
            </a:rPr>
            <a:t>Clean Water State Revolving Fund - </a:t>
          </a:r>
        </a:p>
        <a:p>
          <a:pPr algn="ctr"/>
          <a:r>
            <a:rPr lang="en-US" sz="1200" b="1">
              <a:latin typeface="Arial" pitchFamily="34" charset="0"/>
              <a:cs typeface="Arial" pitchFamily="34" charset="0"/>
            </a:rPr>
            <a:t>EPA Buy</a:t>
          </a:r>
          <a:r>
            <a:rPr lang="en-US" sz="1200" b="1" baseline="0">
              <a:latin typeface="Arial" pitchFamily="34" charset="0"/>
              <a:cs typeface="Arial" pitchFamily="34" charset="0"/>
            </a:rPr>
            <a:t> America, Build America</a:t>
          </a:r>
        </a:p>
        <a:p>
          <a:pPr algn="ctr"/>
          <a:r>
            <a:rPr lang="en-US" sz="1200" b="1">
              <a:latin typeface="Arial" pitchFamily="34" charset="0"/>
              <a:cs typeface="Arial" pitchFamily="34" charset="0"/>
            </a:rPr>
            <a:t>De Minimis Waiver Compliance  Workbook</a:t>
          </a:r>
        </a:p>
        <a:p>
          <a:pPr algn="ctr"/>
          <a:r>
            <a:rPr lang="en-US" sz="1200" b="1">
              <a:latin typeface="Arial" pitchFamily="34" charset="0"/>
              <a:cs typeface="Arial" pitchFamily="34" charset="0"/>
            </a:rPr>
            <a:t>Contact: </a:t>
          </a:r>
          <a:r>
            <a:rPr lang="en-US" sz="1200" b="1" u="sng">
              <a:solidFill>
                <a:schemeClr val="tx2"/>
              </a:solidFill>
              <a:latin typeface="Arial" pitchFamily="34" charset="0"/>
              <a:cs typeface="Arial" pitchFamily="34" charset="0"/>
            </a:rPr>
            <a:t>Regional</a:t>
          </a:r>
          <a:r>
            <a:rPr lang="en-US" sz="1200" b="1" u="sng" baseline="0">
              <a:solidFill>
                <a:schemeClr val="tx2"/>
              </a:solidFill>
              <a:latin typeface="Arial" pitchFamily="34" charset="0"/>
              <a:cs typeface="Arial" pitchFamily="34" charset="0"/>
            </a:rPr>
            <a:t> Project Officer  </a:t>
          </a:r>
          <a:endParaRPr lang="en-US" sz="1200" b="1" u="sng">
            <a:solidFill>
              <a:schemeClr val="tx2"/>
            </a:solidFill>
            <a:latin typeface="Arial" pitchFamily="34" charset="0"/>
            <a:cs typeface="Arial" pitchFamily="34" charset="0"/>
          </a:endParaRPr>
        </a:p>
      </xdr:txBody>
    </xdr:sp>
    <xdr:clientData/>
  </xdr:twoCellAnchor>
  <xdr:twoCellAnchor editAs="oneCell">
    <xdr:from>
      <xdr:col>0</xdr:col>
      <xdr:colOff>133350</xdr:colOff>
      <xdr:row>8</xdr:row>
      <xdr:rowOff>24344</xdr:rowOff>
    </xdr:from>
    <xdr:to>
      <xdr:col>10</xdr:col>
      <xdr:colOff>472016</xdr:colOff>
      <xdr:row>22</xdr:row>
      <xdr:rowOff>77260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33350" y="1348319"/>
          <a:ext cx="8673041" cy="2319866"/>
        </a:xfrm>
        <a:prstGeom prst="rect">
          <a:avLst/>
        </a:prstGeom>
        <a:noFill/>
        <a:ln w="63500" cmpd="tri">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a:t>Infrastructure projects  involve the use of potentially thousands of miscellaneous, generally lowcost products that are essential for construction and are incorporated into the physical structure of the project. For many of these miscellaneous products, the country of manufacture and the availability of alternatives are not always readily or reasonably identifiable prior to procurement in the normal course of business; for other miscellaneous products, the country of manufacture may be known but the miscellaneous character in conjunction with the low cost, individually or procured in bulk, mark them as potentially </a:t>
          </a:r>
          <a:r>
            <a:rPr lang="en-US" i="1"/>
            <a:t>de minimis </a:t>
          </a:r>
          <a:r>
            <a:rPr lang="en-US"/>
            <a:t>items. </a:t>
          </a:r>
        </a:p>
        <a:p>
          <a:endParaRPr lang="en-US" sz="1100">
            <a:latin typeface="Arial" pitchFamily="34" charset="0"/>
            <a:cs typeface="Arial" pitchFamily="34" charset="0"/>
          </a:endParaRPr>
        </a:p>
        <a:p>
          <a:r>
            <a:rPr lang="en-US"/>
            <a:t>Section 70914(b )(1) of the Infrastructure Investment and Jobs Act authorizes the Administrator to waive the requirements of Build America, Buy America if implementation would be inconsistent with the public interest. Due to the critical need to reduce the administrative burden for recipients and agencies and to ensure recipients can effectively carry out the EPA funded activity in a timely manner, it is in the public interest to waive Build America, Buy America requirements </a:t>
          </a:r>
          <a:r>
            <a:rPr lang="en-US" b="1" i="1"/>
            <a:t>for products used in and incorporated into a project that cumulatively comprise no more than five percent ofthe total project cost. </a:t>
          </a:r>
          <a:endParaRPr lang="en-US" sz="1100" b="1" i="1">
            <a:solidFill>
              <a:schemeClr val="dk1"/>
            </a:solidFill>
            <a:effectLst/>
            <a:latin typeface="+mn-lt"/>
            <a:ea typeface="+mn-ea"/>
            <a:cs typeface="+mn-cs"/>
          </a:endParaRPr>
        </a:p>
        <a:p>
          <a:r>
            <a:rPr lang="en-US" sz="1100">
              <a:solidFill>
                <a:schemeClr val="dk1"/>
              </a:solidFill>
              <a:effectLst/>
              <a:latin typeface="+mn-lt"/>
              <a:ea typeface="+mn-ea"/>
              <a:cs typeface="+mn-cs"/>
            </a:rPr>
            <a:t>This waiver is not additive with the existing American Iron and Steel national de minimis waiver.  EPA did</a:t>
          </a:r>
          <a:r>
            <a:rPr lang="en-US" sz="1100" baseline="0">
              <a:solidFill>
                <a:schemeClr val="dk1"/>
              </a:solidFill>
              <a:effectLst/>
              <a:latin typeface="+mn-lt"/>
              <a:ea typeface="+mn-ea"/>
              <a:cs typeface="+mn-cs"/>
            </a:rPr>
            <a:t> not</a:t>
          </a:r>
          <a:r>
            <a:rPr lang="en-US" sz="1100">
              <a:solidFill>
                <a:schemeClr val="dk1"/>
              </a:solidFill>
              <a:effectLst/>
              <a:latin typeface="+mn-lt"/>
              <a:ea typeface="+mn-ea"/>
              <a:cs typeface="+mn-cs"/>
            </a:rPr>
            <a:t> include a dollar cap for its waiver.</a:t>
          </a:r>
          <a:endParaRPr lang="en-US">
            <a:effectLst/>
          </a:endParaRPr>
        </a:p>
        <a:p>
          <a:endParaRPr lang="en-US" sz="1100">
            <a:latin typeface="Arial" pitchFamily="34" charset="0"/>
            <a:cs typeface="Arial" pitchFamily="34" charset="0"/>
          </a:endParaRPr>
        </a:p>
      </xdr:txBody>
    </xdr:sp>
    <xdr:clientData/>
  </xdr:twoCellAnchor>
  <xdr:twoCellAnchor>
    <xdr:from>
      <xdr:col>0</xdr:col>
      <xdr:colOff>1447800</xdr:colOff>
      <xdr:row>32</xdr:row>
      <xdr:rowOff>19049</xdr:rowOff>
    </xdr:from>
    <xdr:to>
      <xdr:col>8</xdr:col>
      <xdr:colOff>381000</xdr:colOff>
      <xdr:row>37</xdr:row>
      <xdr:rowOff>95249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447800" y="4781549"/>
          <a:ext cx="5991225"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a:solidFill>
                <a:schemeClr val="dk1"/>
              </a:solidFill>
              <a:latin typeface="Arial" pitchFamily="34" charset="0"/>
              <a:ea typeface="+mn-ea"/>
              <a:cs typeface="Arial" pitchFamily="34" charset="0"/>
            </a:rPr>
            <a:t>Loan recipients who wish to use this waiver should consult with their contractors, determine the items to be covered, and retain relevant documentation, such as invoices, in their project files.</a:t>
          </a:r>
          <a:endParaRPr lang="en-US" sz="1100" b="1">
            <a:latin typeface="Arial" pitchFamily="34" charset="0"/>
            <a:cs typeface="Arial" pitchFamily="34" charset="0"/>
          </a:endParaRPr>
        </a:p>
      </xdr:txBody>
    </xdr:sp>
    <xdr:clientData/>
  </xdr:twoCellAnchor>
  <xdr:twoCellAnchor editAs="oneCell">
    <xdr:from>
      <xdr:col>0</xdr:col>
      <xdr:colOff>1756833</xdr:colOff>
      <xdr:row>0</xdr:row>
      <xdr:rowOff>58209</xdr:rowOff>
    </xdr:from>
    <xdr:to>
      <xdr:col>0</xdr:col>
      <xdr:colOff>2228298</xdr:colOff>
      <xdr:row>6</xdr:row>
      <xdr:rowOff>148167</xdr:rowOff>
    </xdr:to>
    <xdr:pic>
      <xdr:nvPicPr>
        <xdr:cNvPr id="7" name="Picture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6833" y="58209"/>
          <a:ext cx="471465" cy="10424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showGridLines="0" view="pageBreakPreview" topLeftCell="A26" zoomScale="90" zoomScaleNormal="100" zoomScaleSheetLayoutView="90" workbookViewId="0">
      <selection activeCell="D24" sqref="D24"/>
    </sheetView>
  </sheetViews>
  <sheetFormatPr defaultRowHeight="12.3" x14ac:dyDescent="0.4"/>
  <cols>
    <col min="1" max="1" width="34.27734375" bestFit="1" customWidth="1"/>
    <col min="2" max="2" width="11.83203125" bestFit="1" customWidth="1"/>
  </cols>
  <sheetData>
    <row r="1" spans="1:13" x14ac:dyDescent="0.4">
      <c r="C1" s="1"/>
      <c r="D1" s="1"/>
      <c r="E1" s="1"/>
      <c r="F1" s="1"/>
      <c r="G1" s="1"/>
      <c r="H1" s="1"/>
      <c r="I1" s="1"/>
      <c r="J1" s="1"/>
      <c r="K1" s="1"/>
      <c r="L1" s="1"/>
      <c r="M1" s="1"/>
    </row>
    <row r="2" spans="1:13" x14ac:dyDescent="0.4">
      <c r="A2" s="21" t="s">
        <v>114</v>
      </c>
    </row>
    <row r="7" spans="1:13" ht="14.1" x14ac:dyDescent="0.5">
      <c r="C7" s="3" t="s">
        <v>0</v>
      </c>
      <c r="E7" s="4"/>
      <c r="F7" s="4"/>
    </row>
    <row r="24" spans="1:7" x14ac:dyDescent="0.4">
      <c r="G24" s="35" t="s">
        <v>103</v>
      </c>
    </row>
    <row r="25" spans="1:7" x14ac:dyDescent="0.4">
      <c r="A25" s="2" t="s">
        <v>1</v>
      </c>
    </row>
    <row r="26" spans="1:7" ht="24.6" x14ac:dyDescent="0.4">
      <c r="A26" s="9" t="s">
        <v>104</v>
      </c>
      <c r="B26" s="5">
        <v>0</v>
      </c>
      <c r="C26" t="s">
        <v>110</v>
      </c>
    </row>
    <row r="27" spans="1:7" ht="26.5" customHeight="1" x14ac:dyDescent="0.4">
      <c r="A27" s="23" t="s">
        <v>106</v>
      </c>
      <c r="B27" s="5">
        <v>0</v>
      </c>
      <c r="C27" t="s">
        <v>111</v>
      </c>
    </row>
    <row r="28" spans="1:7" x14ac:dyDescent="0.4">
      <c r="A28" s="2" t="s">
        <v>2</v>
      </c>
      <c r="B28" s="25" t="e">
        <f>B26/B27</f>
        <v>#DIV/0!</v>
      </c>
      <c r="C28" s="22" t="s">
        <v>105</v>
      </c>
    </row>
    <row r="30" spans="1:7" x14ac:dyDescent="0.4">
      <c r="A30" s="2"/>
    </row>
  </sheetData>
  <conditionalFormatting sqref="B28">
    <cfRule type="cellIs" dxfId="0" priority="1" operator="greaterThan">
      <formula>0.05</formula>
    </cfRule>
  </conditionalFormatting>
  <pageMargins left="0.7" right="0.7" top="0.75" bottom="0.75" header="0.3" footer="0.3"/>
  <pageSetup scale="89" orientation="landscape" r:id="rId1"/>
  <headerFooter>
    <oddHeader xml:space="preserve">&amp;C&amp;14
</oddHeader>
  </headerFooter>
  <rowBreaks count="1" manualBreakCount="1">
    <brk id="4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K68"/>
  <sheetViews>
    <sheetView view="pageBreakPreview" zoomScale="90" zoomScaleNormal="100" zoomScaleSheetLayoutView="90" workbookViewId="0">
      <pane ySplit="3" topLeftCell="A4" activePane="bottomLeft" state="frozen"/>
      <selection pane="bottomLeft" activeCell="B42" sqref="B42"/>
    </sheetView>
  </sheetViews>
  <sheetFormatPr defaultRowHeight="12.3" x14ac:dyDescent="0.4"/>
  <cols>
    <col min="1" max="1" width="15.71875" customWidth="1"/>
    <col min="2" max="2" width="18" customWidth="1"/>
    <col min="7" max="7" width="6.5546875" customWidth="1"/>
    <col min="8" max="8" width="9.1640625" customWidth="1"/>
  </cols>
  <sheetData>
    <row r="1" spans="1:11" x14ac:dyDescent="0.4">
      <c r="A1" s="2" t="s">
        <v>3</v>
      </c>
    </row>
    <row r="3" spans="1:11" ht="14.1" x14ac:dyDescent="0.5">
      <c r="A3" s="7" t="s">
        <v>4</v>
      </c>
      <c r="B3" s="7" t="s">
        <v>5</v>
      </c>
      <c r="C3" s="27" t="s">
        <v>6</v>
      </c>
      <c r="D3" s="27"/>
      <c r="E3" s="27"/>
      <c r="F3" s="27"/>
      <c r="G3" s="27"/>
      <c r="H3" s="27"/>
      <c r="I3" s="27"/>
      <c r="J3" s="27"/>
      <c r="K3" s="7" t="s">
        <v>7</v>
      </c>
    </row>
    <row r="4" spans="1:11" ht="14.1" x14ac:dyDescent="0.5">
      <c r="A4" s="6"/>
      <c r="B4" s="6"/>
      <c r="C4" s="26"/>
      <c r="D4" s="26"/>
      <c r="E4" s="26"/>
      <c r="F4" s="26"/>
      <c r="G4" s="26"/>
      <c r="H4" s="26"/>
      <c r="I4" s="26"/>
      <c r="J4" s="26"/>
      <c r="K4" s="6"/>
    </row>
    <row r="5" spans="1:11" ht="14.1" x14ac:dyDescent="0.5">
      <c r="A5" s="6"/>
      <c r="B5" s="6"/>
      <c r="C5" s="26"/>
      <c r="D5" s="26"/>
      <c r="E5" s="26"/>
      <c r="F5" s="26"/>
      <c r="G5" s="26"/>
      <c r="H5" s="26"/>
      <c r="I5" s="26"/>
      <c r="J5" s="26"/>
      <c r="K5" s="6"/>
    </row>
    <row r="6" spans="1:11" ht="14.1" x14ac:dyDescent="0.5">
      <c r="A6" s="6"/>
      <c r="B6" s="6"/>
      <c r="C6" s="26"/>
      <c r="D6" s="26"/>
      <c r="E6" s="26"/>
      <c r="F6" s="26"/>
      <c r="G6" s="26"/>
      <c r="H6" s="26"/>
      <c r="I6" s="26"/>
      <c r="J6" s="26"/>
      <c r="K6" s="6"/>
    </row>
    <row r="7" spans="1:11" ht="14.1" x14ac:dyDescent="0.5">
      <c r="A7" s="6"/>
      <c r="B7" s="6"/>
      <c r="C7" s="26"/>
      <c r="D7" s="26"/>
      <c r="E7" s="26"/>
      <c r="F7" s="26"/>
      <c r="G7" s="26"/>
      <c r="H7" s="26"/>
      <c r="I7" s="26"/>
      <c r="J7" s="26"/>
      <c r="K7" s="6"/>
    </row>
    <row r="8" spans="1:11" ht="14.1" x14ac:dyDescent="0.5">
      <c r="A8" s="6"/>
      <c r="B8" s="6"/>
      <c r="C8" s="26"/>
      <c r="D8" s="26"/>
      <c r="E8" s="26"/>
      <c r="F8" s="26"/>
      <c r="G8" s="26"/>
      <c r="H8" s="26"/>
      <c r="I8" s="26"/>
      <c r="J8" s="26"/>
      <c r="K8" s="6"/>
    </row>
    <row r="9" spans="1:11" ht="14.1" x14ac:dyDescent="0.5">
      <c r="A9" s="6"/>
      <c r="B9" s="6"/>
      <c r="C9" s="26"/>
      <c r="D9" s="26"/>
      <c r="E9" s="26"/>
      <c r="F9" s="26"/>
      <c r="G9" s="26"/>
      <c r="H9" s="26"/>
      <c r="I9" s="26"/>
      <c r="J9" s="26"/>
      <c r="K9" s="6"/>
    </row>
    <row r="10" spans="1:11" ht="14.1" x14ac:dyDescent="0.5">
      <c r="A10" s="6"/>
      <c r="B10" s="6"/>
      <c r="C10" s="26"/>
      <c r="D10" s="26"/>
      <c r="E10" s="26"/>
      <c r="F10" s="26"/>
      <c r="G10" s="26"/>
      <c r="H10" s="26"/>
      <c r="I10" s="26"/>
      <c r="J10" s="26"/>
      <c r="K10" s="6"/>
    </row>
    <row r="11" spans="1:11" ht="14.1" x14ac:dyDescent="0.5">
      <c r="A11" s="6"/>
      <c r="B11" s="6"/>
      <c r="C11" s="26"/>
      <c r="D11" s="26"/>
      <c r="E11" s="26"/>
      <c r="F11" s="26"/>
      <c r="G11" s="26"/>
      <c r="H11" s="26"/>
      <c r="I11" s="26"/>
      <c r="J11" s="26"/>
      <c r="K11" s="6"/>
    </row>
    <row r="12" spans="1:11" ht="14.1" x14ac:dyDescent="0.5">
      <c r="A12" s="6"/>
      <c r="B12" s="6"/>
      <c r="C12" s="26"/>
      <c r="D12" s="26"/>
      <c r="E12" s="26"/>
      <c r="F12" s="26"/>
      <c r="G12" s="26"/>
      <c r="H12" s="26"/>
      <c r="I12" s="26"/>
      <c r="J12" s="26"/>
      <c r="K12" s="6"/>
    </row>
    <row r="13" spans="1:11" ht="14.1" x14ac:dyDescent="0.5">
      <c r="A13" s="6"/>
      <c r="B13" s="6"/>
      <c r="C13" s="26"/>
      <c r="D13" s="26"/>
      <c r="E13" s="26"/>
      <c r="F13" s="26"/>
      <c r="G13" s="26"/>
      <c r="H13" s="26"/>
      <c r="I13" s="26"/>
      <c r="J13" s="26"/>
      <c r="K13" s="6"/>
    </row>
    <row r="14" spans="1:11" ht="14.1" x14ac:dyDescent="0.5">
      <c r="A14" s="6"/>
      <c r="B14" s="6"/>
      <c r="C14" s="26"/>
      <c r="D14" s="26"/>
      <c r="E14" s="26"/>
      <c r="F14" s="26"/>
      <c r="G14" s="26"/>
      <c r="H14" s="26"/>
      <c r="I14" s="26"/>
      <c r="J14" s="26"/>
      <c r="K14" s="6"/>
    </row>
    <row r="15" spans="1:11" ht="14.1" x14ac:dyDescent="0.5">
      <c r="A15" s="6"/>
      <c r="B15" s="6"/>
      <c r="C15" s="26"/>
      <c r="D15" s="26"/>
      <c r="E15" s="26"/>
      <c r="F15" s="26"/>
      <c r="G15" s="26"/>
      <c r="H15" s="26"/>
      <c r="I15" s="26"/>
      <c r="J15" s="26"/>
      <c r="K15" s="6"/>
    </row>
    <row r="16" spans="1:11" ht="14.1" x14ac:dyDescent="0.5">
      <c r="A16" s="6"/>
      <c r="B16" s="6"/>
      <c r="C16" s="26"/>
      <c r="D16" s="26"/>
      <c r="E16" s="26"/>
      <c r="F16" s="26"/>
      <c r="G16" s="26"/>
      <c r="H16" s="26"/>
      <c r="I16" s="26"/>
      <c r="J16" s="26"/>
      <c r="K16" s="6"/>
    </row>
    <row r="17" spans="1:11" ht="14.1" x14ac:dyDescent="0.5">
      <c r="A17" s="6"/>
      <c r="B17" s="6"/>
      <c r="C17" s="26"/>
      <c r="D17" s="26"/>
      <c r="E17" s="26"/>
      <c r="F17" s="26"/>
      <c r="G17" s="26"/>
      <c r="H17" s="26"/>
      <c r="I17" s="26"/>
      <c r="J17" s="26"/>
      <c r="K17" s="6"/>
    </row>
    <row r="18" spans="1:11" ht="14.1" x14ac:dyDescent="0.5">
      <c r="A18" s="6"/>
      <c r="B18" s="6"/>
      <c r="C18" s="26"/>
      <c r="D18" s="26"/>
      <c r="E18" s="26"/>
      <c r="F18" s="26"/>
      <c r="G18" s="26"/>
      <c r="H18" s="26"/>
      <c r="I18" s="26"/>
      <c r="J18" s="26"/>
      <c r="K18" s="6"/>
    </row>
    <row r="19" spans="1:11" ht="14.1" x14ac:dyDescent="0.5">
      <c r="A19" s="6"/>
      <c r="B19" s="6"/>
      <c r="C19" s="26"/>
      <c r="D19" s="26"/>
      <c r="E19" s="26"/>
      <c r="F19" s="26"/>
      <c r="G19" s="26"/>
      <c r="H19" s="26"/>
      <c r="I19" s="26"/>
      <c r="J19" s="26"/>
      <c r="K19" s="6"/>
    </row>
    <row r="20" spans="1:11" ht="14.1" x14ac:dyDescent="0.5">
      <c r="A20" s="6"/>
      <c r="B20" s="6"/>
      <c r="C20" s="26"/>
      <c r="D20" s="26"/>
      <c r="E20" s="26"/>
      <c r="F20" s="26"/>
      <c r="G20" s="26"/>
      <c r="H20" s="26"/>
      <c r="I20" s="26"/>
      <c r="J20" s="26"/>
      <c r="K20" s="6"/>
    </row>
    <row r="21" spans="1:11" ht="14.1" x14ac:dyDescent="0.5">
      <c r="A21" s="6"/>
      <c r="B21" s="6"/>
      <c r="C21" s="26"/>
      <c r="D21" s="26"/>
      <c r="E21" s="26"/>
      <c r="F21" s="26"/>
      <c r="G21" s="26"/>
      <c r="H21" s="26"/>
      <c r="I21" s="26"/>
      <c r="J21" s="26"/>
      <c r="K21" s="6"/>
    </row>
    <row r="22" spans="1:11" ht="14.1" x14ac:dyDescent="0.5">
      <c r="A22" s="6"/>
      <c r="B22" s="6"/>
      <c r="C22" s="26"/>
      <c r="D22" s="26"/>
      <c r="E22" s="26"/>
      <c r="F22" s="26"/>
      <c r="G22" s="26"/>
      <c r="H22" s="26"/>
      <c r="I22" s="26"/>
      <c r="J22" s="26"/>
      <c r="K22" s="6"/>
    </row>
    <row r="23" spans="1:11" ht="14.1" x14ac:dyDescent="0.5">
      <c r="A23" s="6"/>
      <c r="B23" s="6"/>
      <c r="C23" s="26"/>
      <c r="D23" s="26"/>
      <c r="E23" s="26"/>
      <c r="F23" s="26"/>
      <c r="G23" s="26"/>
      <c r="H23" s="26"/>
      <c r="I23" s="26"/>
      <c r="J23" s="26"/>
      <c r="K23" s="6"/>
    </row>
    <row r="24" spans="1:11" ht="14.1" x14ac:dyDescent="0.5">
      <c r="A24" s="6"/>
      <c r="B24" s="6"/>
      <c r="C24" s="26"/>
      <c r="D24" s="26"/>
      <c r="E24" s="26"/>
      <c r="F24" s="26"/>
      <c r="G24" s="26"/>
      <c r="H24" s="26"/>
      <c r="I24" s="26"/>
      <c r="J24" s="26"/>
      <c r="K24" s="6"/>
    </row>
    <row r="25" spans="1:11" ht="14.1" x14ac:dyDescent="0.5">
      <c r="A25" s="6"/>
      <c r="B25" s="6"/>
      <c r="C25" s="26"/>
      <c r="D25" s="26"/>
      <c r="E25" s="26"/>
      <c r="F25" s="26"/>
      <c r="G25" s="26"/>
      <c r="H25" s="26"/>
      <c r="I25" s="26"/>
      <c r="J25" s="26"/>
      <c r="K25" s="6"/>
    </row>
    <row r="26" spans="1:11" ht="14.1" x14ac:dyDescent="0.5">
      <c r="A26" s="6"/>
      <c r="B26" s="6"/>
      <c r="C26" s="26"/>
      <c r="D26" s="26"/>
      <c r="E26" s="26"/>
      <c r="F26" s="26"/>
      <c r="G26" s="26"/>
      <c r="H26" s="26"/>
      <c r="I26" s="26"/>
      <c r="J26" s="26"/>
      <c r="K26" s="6"/>
    </row>
    <row r="27" spans="1:11" ht="14.1" x14ac:dyDescent="0.5">
      <c r="A27" s="6"/>
      <c r="B27" s="6"/>
      <c r="C27" s="26"/>
      <c r="D27" s="26"/>
      <c r="E27" s="26"/>
      <c r="F27" s="26"/>
      <c r="G27" s="26"/>
      <c r="H27" s="26"/>
      <c r="I27" s="26"/>
      <c r="J27" s="26"/>
      <c r="K27" s="6"/>
    </row>
    <row r="28" spans="1:11" ht="14.1" x14ac:dyDescent="0.5">
      <c r="A28" s="6"/>
      <c r="B28" s="6"/>
      <c r="C28" s="26"/>
      <c r="D28" s="26"/>
      <c r="E28" s="26"/>
      <c r="F28" s="26"/>
      <c r="G28" s="26"/>
      <c r="H28" s="26"/>
      <c r="I28" s="26"/>
      <c r="J28" s="26"/>
      <c r="K28" s="6"/>
    </row>
    <row r="29" spans="1:11" ht="14.1" x14ac:dyDescent="0.5">
      <c r="A29" s="6"/>
      <c r="B29" s="6"/>
      <c r="C29" s="26"/>
      <c r="D29" s="26"/>
      <c r="E29" s="26"/>
      <c r="F29" s="26"/>
      <c r="G29" s="26"/>
      <c r="H29" s="26"/>
      <c r="I29" s="26"/>
      <c r="J29" s="26"/>
      <c r="K29" s="6"/>
    </row>
    <row r="30" spans="1:11" ht="14.1" x14ac:dyDescent="0.5">
      <c r="A30" s="6"/>
      <c r="B30" s="6"/>
      <c r="C30" s="26"/>
      <c r="D30" s="26"/>
      <c r="E30" s="26"/>
      <c r="F30" s="26"/>
      <c r="G30" s="26"/>
      <c r="H30" s="26"/>
      <c r="I30" s="26"/>
      <c r="J30" s="26"/>
      <c r="K30" s="6"/>
    </row>
    <row r="31" spans="1:11" ht="14.1" x14ac:dyDescent="0.5">
      <c r="A31" s="6"/>
      <c r="B31" s="6"/>
      <c r="C31" s="26"/>
      <c r="D31" s="26"/>
      <c r="E31" s="26"/>
      <c r="F31" s="26"/>
      <c r="G31" s="26"/>
      <c r="H31" s="26"/>
      <c r="I31" s="26"/>
      <c r="J31" s="26"/>
      <c r="K31" s="6"/>
    </row>
    <row r="32" spans="1:11" ht="14.1" x14ac:dyDescent="0.5">
      <c r="A32" s="6"/>
      <c r="B32" s="6"/>
      <c r="C32" s="26"/>
      <c r="D32" s="26"/>
      <c r="E32" s="26"/>
      <c r="F32" s="26"/>
      <c r="G32" s="26"/>
      <c r="H32" s="26"/>
      <c r="I32" s="26"/>
      <c r="J32" s="26"/>
      <c r="K32" s="6"/>
    </row>
    <row r="33" spans="1:11" ht="14.1" x14ac:dyDescent="0.5">
      <c r="A33" s="6"/>
      <c r="B33" s="6"/>
      <c r="C33" s="26"/>
      <c r="D33" s="26"/>
      <c r="E33" s="26"/>
      <c r="F33" s="26"/>
      <c r="G33" s="26"/>
      <c r="H33" s="26"/>
      <c r="I33" s="26"/>
      <c r="J33" s="26"/>
      <c r="K33" s="6"/>
    </row>
    <row r="34" spans="1:11" ht="14.1" x14ac:dyDescent="0.5">
      <c r="A34" s="6"/>
      <c r="B34" s="6"/>
      <c r="C34" s="26"/>
      <c r="D34" s="26"/>
      <c r="E34" s="26"/>
      <c r="F34" s="26"/>
      <c r="G34" s="26"/>
      <c r="H34" s="26"/>
      <c r="I34" s="26"/>
      <c r="J34" s="26"/>
      <c r="K34" s="6"/>
    </row>
    <row r="35" spans="1:11" ht="14.1" x14ac:dyDescent="0.5">
      <c r="A35" s="6"/>
      <c r="B35" s="6"/>
      <c r="C35" s="26"/>
      <c r="D35" s="26"/>
      <c r="E35" s="26"/>
      <c r="F35" s="26"/>
      <c r="G35" s="26"/>
      <c r="H35" s="26"/>
      <c r="I35" s="26"/>
      <c r="J35" s="26"/>
      <c r="K35" s="6"/>
    </row>
    <row r="36" spans="1:11" ht="14.1" x14ac:dyDescent="0.5">
      <c r="A36" s="6"/>
      <c r="B36" s="6"/>
      <c r="C36" s="26"/>
      <c r="D36" s="26"/>
      <c r="E36" s="26"/>
      <c r="F36" s="26"/>
      <c r="G36" s="26"/>
      <c r="H36" s="26"/>
      <c r="I36" s="26"/>
      <c r="J36" s="26"/>
      <c r="K36" s="6"/>
    </row>
    <row r="37" spans="1:11" ht="14.1" x14ac:dyDescent="0.5">
      <c r="A37" s="6"/>
      <c r="B37" s="6"/>
      <c r="C37" s="26"/>
      <c r="D37" s="26"/>
      <c r="E37" s="26"/>
      <c r="F37" s="26"/>
      <c r="G37" s="26"/>
      <c r="H37" s="26"/>
      <c r="I37" s="26"/>
      <c r="J37" s="26"/>
      <c r="K37" s="6"/>
    </row>
    <row r="38" spans="1:11" ht="14.1" x14ac:dyDescent="0.5">
      <c r="A38" s="6"/>
      <c r="B38" s="6"/>
      <c r="C38" s="26"/>
      <c r="D38" s="26"/>
      <c r="E38" s="26"/>
      <c r="F38" s="26"/>
      <c r="G38" s="26"/>
      <c r="H38" s="26"/>
      <c r="I38" s="26"/>
      <c r="J38" s="26"/>
      <c r="K38" s="6"/>
    </row>
    <row r="39" spans="1:11" ht="14.1" x14ac:dyDescent="0.5">
      <c r="A39" s="6"/>
      <c r="B39" s="6"/>
      <c r="C39" s="26"/>
      <c r="D39" s="26"/>
      <c r="E39" s="26"/>
      <c r="F39" s="26"/>
      <c r="G39" s="26"/>
      <c r="H39" s="26"/>
      <c r="I39" s="26"/>
      <c r="J39" s="26"/>
      <c r="K39" s="6"/>
    </row>
    <row r="40" spans="1:11" ht="14.1" x14ac:dyDescent="0.5">
      <c r="A40" s="6"/>
      <c r="B40" s="6"/>
      <c r="C40" s="26"/>
      <c r="D40" s="26"/>
      <c r="E40" s="26"/>
      <c r="F40" s="26"/>
      <c r="G40" s="26"/>
      <c r="H40" s="26"/>
      <c r="I40" s="26"/>
      <c r="J40" s="26"/>
      <c r="K40" s="6"/>
    </row>
    <row r="41" spans="1:11" ht="14.1" x14ac:dyDescent="0.5">
      <c r="A41" s="6"/>
      <c r="B41" s="6"/>
      <c r="C41" s="26"/>
      <c r="D41" s="26"/>
      <c r="E41" s="26"/>
      <c r="F41" s="26"/>
      <c r="G41" s="26"/>
      <c r="H41" s="26"/>
      <c r="I41" s="26"/>
      <c r="J41" s="26"/>
      <c r="K41" s="6"/>
    </row>
    <row r="42" spans="1:11" ht="14.1" x14ac:dyDescent="0.5">
      <c r="A42" s="6"/>
      <c r="B42" s="6"/>
      <c r="C42" s="26"/>
      <c r="D42" s="26"/>
      <c r="E42" s="26"/>
      <c r="F42" s="26"/>
      <c r="G42" s="26"/>
      <c r="H42" s="26"/>
      <c r="I42" s="26"/>
      <c r="J42" s="26"/>
      <c r="K42" s="6"/>
    </row>
    <row r="43" spans="1:11" ht="14.1" x14ac:dyDescent="0.5">
      <c r="A43" s="6"/>
      <c r="B43" s="6"/>
      <c r="C43" s="26"/>
      <c r="D43" s="26"/>
      <c r="E43" s="26"/>
      <c r="F43" s="26"/>
      <c r="G43" s="26"/>
      <c r="H43" s="26"/>
      <c r="I43" s="26"/>
      <c r="J43" s="26"/>
      <c r="K43" s="6"/>
    </row>
    <row r="44" spans="1:11" ht="14.1" x14ac:dyDescent="0.5">
      <c r="A44" s="6"/>
      <c r="B44" s="6"/>
      <c r="C44" s="26"/>
      <c r="D44" s="26"/>
      <c r="E44" s="26"/>
      <c r="F44" s="26"/>
      <c r="G44" s="26"/>
      <c r="H44" s="26"/>
      <c r="I44" s="26"/>
      <c r="J44" s="26"/>
      <c r="K44" s="6"/>
    </row>
    <row r="45" spans="1:11" ht="14.1" x14ac:dyDescent="0.5">
      <c r="A45" s="6"/>
      <c r="B45" s="6"/>
      <c r="C45" s="26"/>
      <c r="D45" s="26"/>
      <c r="E45" s="26"/>
      <c r="F45" s="26"/>
      <c r="G45" s="26"/>
      <c r="H45" s="26"/>
      <c r="I45" s="26"/>
      <c r="J45" s="26"/>
      <c r="K45" s="6"/>
    </row>
    <row r="46" spans="1:11" ht="14.1" x14ac:dyDescent="0.5">
      <c r="A46" s="6"/>
      <c r="B46" s="6"/>
      <c r="C46" s="26"/>
      <c r="D46" s="26"/>
      <c r="E46" s="26"/>
      <c r="F46" s="26"/>
      <c r="G46" s="26"/>
      <c r="H46" s="26"/>
      <c r="I46" s="26"/>
      <c r="J46" s="26"/>
      <c r="K46" s="6"/>
    </row>
    <row r="47" spans="1:11" ht="14.1" x14ac:dyDescent="0.5">
      <c r="A47" s="6"/>
      <c r="B47" s="6"/>
      <c r="C47" s="26"/>
      <c r="D47" s="26"/>
      <c r="E47" s="26"/>
      <c r="F47" s="26"/>
      <c r="G47" s="26"/>
      <c r="H47" s="26"/>
      <c r="I47" s="26"/>
      <c r="J47" s="26"/>
      <c r="K47" s="6"/>
    </row>
    <row r="48" spans="1:11" ht="14.1" x14ac:dyDescent="0.5">
      <c r="A48" s="6"/>
      <c r="B48" s="6"/>
      <c r="C48" s="26"/>
      <c r="D48" s="26"/>
      <c r="E48" s="26"/>
      <c r="F48" s="26"/>
      <c r="G48" s="26"/>
      <c r="H48" s="26"/>
      <c r="I48" s="26"/>
      <c r="J48" s="26"/>
      <c r="K48" s="6"/>
    </row>
    <row r="49" spans="1:11" ht="14.1" x14ac:dyDescent="0.5">
      <c r="A49" s="6"/>
      <c r="B49" s="6"/>
      <c r="C49" s="26"/>
      <c r="D49" s="26"/>
      <c r="E49" s="26"/>
      <c r="F49" s="26"/>
      <c r="G49" s="26"/>
      <c r="H49" s="26"/>
      <c r="I49" s="26"/>
      <c r="J49" s="26"/>
      <c r="K49" s="6"/>
    </row>
    <row r="50" spans="1:11" ht="14.1" x14ac:dyDescent="0.5">
      <c r="A50" s="6"/>
      <c r="B50" s="6"/>
      <c r="C50" s="26"/>
      <c r="D50" s="26"/>
      <c r="E50" s="26"/>
      <c r="F50" s="26"/>
      <c r="G50" s="26"/>
      <c r="H50" s="26"/>
      <c r="I50" s="26"/>
      <c r="J50" s="26"/>
      <c r="K50" s="6"/>
    </row>
    <row r="51" spans="1:11" ht="14.1" x14ac:dyDescent="0.5">
      <c r="A51" s="6"/>
      <c r="B51" s="6"/>
      <c r="C51" s="26"/>
      <c r="D51" s="26"/>
      <c r="E51" s="26"/>
      <c r="F51" s="26"/>
      <c r="G51" s="26"/>
      <c r="H51" s="26"/>
      <c r="I51" s="26"/>
      <c r="J51" s="26"/>
      <c r="K51" s="6"/>
    </row>
    <row r="52" spans="1:11" ht="14.1" x14ac:dyDescent="0.5">
      <c r="A52" s="6"/>
      <c r="B52" s="6"/>
      <c r="C52" s="26"/>
      <c r="D52" s="26"/>
      <c r="E52" s="26"/>
      <c r="F52" s="26"/>
      <c r="G52" s="26"/>
      <c r="H52" s="26"/>
      <c r="I52" s="26"/>
      <c r="J52" s="26"/>
      <c r="K52" s="6"/>
    </row>
    <row r="53" spans="1:11" ht="14.1" x14ac:dyDescent="0.5">
      <c r="A53" s="6"/>
      <c r="B53" s="6"/>
      <c r="C53" s="26"/>
      <c r="D53" s="26"/>
      <c r="E53" s="26"/>
      <c r="F53" s="26"/>
      <c r="G53" s="26"/>
      <c r="H53" s="26"/>
      <c r="I53" s="26"/>
      <c r="J53" s="26"/>
      <c r="K53" s="6"/>
    </row>
    <row r="54" spans="1:11" ht="14.1" x14ac:dyDescent="0.5">
      <c r="A54" s="6"/>
      <c r="B54" s="6"/>
      <c r="C54" s="26"/>
      <c r="D54" s="26"/>
      <c r="E54" s="26"/>
      <c r="F54" s="26"/>
      <c r="G54" s="26"/>
      <c r="H54" s="26"/>
      <c r="I54" s="26"/>
      <c r="J54" s="26"/>
      <c r="K54" s="6"/>
    </row>
    <row r="55" spans="1:11" ht="14.1" x14ac:dyDescent="0.5">
      <c r="A55" s="6"/>
      <c r="B55" s="6"/>
      <c r="C55" s="26"/>
      <c r="D55" s="26"/>
      <c r="E55" s="26"/>
      <c r="F55" s="26"/>
      <c r="G55" s="26"/>
      <c r="H55" s="26"/>
      <c r="I55" s="26"/>
      <c r="J55" s="26"/>
      <c r="K55" s="6"/>
    </row>
    <row r="56" spans="1:11" ht="14.1" x14ac:dyDescent="0.5">
      <c r="A56" s="6"/>
      <c r="B56" s="6"/>
      <c r="C56" s="26"/>
      <c r="D56" s="26"/>
      <c r="E56" s="26"/>
      <c r="F56" s="26"/>
      <c r="G56" s="26"/>
      <c r="H56" s="26"/>
      <c r="I56" s="26"/>
      <c r="J56" s="26"/>
      <c r="K56" s="6"/>
    </row>
    <row r="57" spans="1:11" ht="14.1" x14ac:dyDescent="0.5">
      <c r="A57" s="6"/>
      <c r="B57" s="6"/>
      <c r="C57" s="26"/>
      <c r="D57" s="26"/>
      <c r="E57" s="26"/>
      <c r="F57" s="26"/>
      <c r="G57" s="26"/>
      <c r="H57" s="26"/>
      <c r="I57" s="26"/>
      <c r="J57" s="26"/>
      <c r="K57" s="6"/>
    </row>
    <row r="58" spans="1:11" ht="14.1" x14ac:dyDescent="0.5">
      <c r="A58" s="6"/>
      <c r="B58" s="6"/>
      <c r="C58" s="26"/>
      <c r="D58" s="26"/>
      <c r="E58" s="26"/>
      <c r="F58" s="26"/>
      <c r="G58" s="26"/>
      <c r="H58" s="26"/>
      <c r="I58" s="26"/>
      <c r="J58" s="26"/>
      <c r="K58" s="6"/>
    </row>
    <row r="59" spans="1:11" ht="14.1" x14ac:dyDescent="0.5">
      <c r="A59" s="6"/>
      <c r="B59" s="6"/>
      <c r="C59" s="26"/>
      <c r="D59" s="26"/>
      <c r="E59" s="26"/>
      <c r="F59" s="26"/>
      <c r="G59" s="26"/>
      <c r="H59" s="26"/>
      <c r="I59" s="26"/>
      <c r="J59" s="26"/>
      <c r="K59" s="6"/>
    </row>
    <row r="60" spans="1:11" ht="14.1" x14ac:dyDescent="0.5">
      <c r="A60" s="6"/>
      <c r="B60" s="6"/>
      <c r="C60" s="26"/>
      <c r="D60" s="26"/>
      <c r="E60" s="26"/>
      <c r="F60" s="26"/>
      <c r="G60" s="26"/>
      <c r="H60" s="26"/>
      <c r="I60" s="26"/>
      <c r="J60" s="26"/>
      <c r="K60" s="6"/>
    </row>
    <row r="61" spans="1:11" ht="14.1" x14ac:dyDescent="0.5">
      <c r="A61" s="6"/>
      <c r="B61" s="6"/>
      <c r="C61" s="26"/>
      <c r="D61" s="26"/>
      <c r="E61" s="26"/>
      <c r="F61" s="26"/>
      <c r="G61" s="26"/>
      <c r="H61" s="26"/>
      <c r="I61" s="26"/>
      <c r="J61" s="26"/>
      <c r="K61" s="6"/>
    </row>
    <row r="62" spans="1:11" ht="14.1" x14ac:dyDescent="0.5">
      <c r="A62" s="6"/>
      <c r="B62" s="6"/>
      <c r="C62" s="26"/>
      <c r="D62" s="26"/>
      <c r="E62" s="26"/>
      <c r="F62" s="26"/>
      <c r="G62" s="26"/>
      <c r="H62" s="26"/>
      <c r="I62" s="26"/>
      <c r="J62" s="26"/>
      <c r="K62" s="6"/>
    </row>
    <row r="63" spans="1:11" ht="14.1" x14ac:dyDescent="0.5">
      <c r="A63" s="6"/>
      <c r="B63" s="6"/>
      <c r="C63" s="26"/>
      <c r="D63" s="26"/>
      <c r="E63" s="26"/>
      <c r="F63" s="26"/>
      <c r="G63" s="26"/>
      <c r="H63" s="26"/>
      <c r="I63" s="26"/>
      <c r="J63" s="26"/>
      <c r="K63" s="6"/>
    </row>
    <row r="64" spans="1:11" ht="14.4" thickBot="1" x14ac:dyDescent="0.55000000000000004">
      <c r="A64" s="6"/>
      <c r="B64" s="6"/>
      <c r="C64" s="26"/>
      <c r="D64" s="26"/>
      <c r="E64" s="26"/>
      <c r="F64" s="26"/>
      <c r="G64" s="26"/>
      <c r="H64" s="26"/>
      <c r="I64" s="26"/>
      <c r="J64" s="26"/>
      <c r="K64" s="8"/>
    </row>
    <row r="65" spans="3:11" ht="14.4" thickTop="1" x14ac:dyDescent="0.5">
      <c r="C65" s="29" t="s">
        <v>8</v>
      </c>
      <c r="D65" s="29"/>
      <c r="E65" s="29"/>
      <c r="F65" s="29"/>
      <c r="G65" s="29"/>
      <c r="H65" s="29"/>
      <c r="I65" s="29"/>
      <c r="J65" s="29"/>
      <c r="K65">
        <f>SUM(K4:K64)</f>
        <v>0</v>
      </c>
    </row>
    <row r="66" spans="3:11" ht="14.1" x14ac:dyDescent="0.5">
      <c r="C66" s="28"/>
      <c r="D66" s="28"/>
      <c r="E66" s="28"/>
      <c r="F66" s="28"/>
      <c r="G66" s="28"/>
      <c r="H66" s="28"/>
      <c r="I66" s="28"/>
      <c r="J66" s="28"/>
    </row>
    <row r="67" spans="3:11" ht="14.1" x14ac:dyDescent="0.5">
      <c r="C67" s="28"/>
      <c r="D67" s="28"/>
      <c r="E67" s="28"/>
      <c r="F67" s="28"/>
      <c r="G67" s="28"/>
      <c r="H67" s="28"/>
      <c r="I67" s="28"/>
      <c r="J67" s="28"/>
    </row>
    <row r="68" spans="3:11" ht="14.1" x14ac:dyDescent="0.5">
      <c r="C68" s="28"/>
      <c r="D68" s="28"/>
      <c r="E68" s="28"/>
      <c r="F68" s="28"/>
      <c r="G68" s="28"/>
      <c r="H68" s="28"/>
      <c r="I68" s="28"/>
      <c r="J68" s="28"/>
    </row>
  </sheetData>
  <mergeCells count="66">
    <mergeCell ref="C68:J68"/>
    <mergeCell ref="C57:J57"/>
    <mergeCell ref="C58:J58"/>
    <mergeCell ref="C59:J59"/>
    <mergeCell ref="C60:J60"/>
    <mergeCell ref="C61:J61"/>
    <mergeCell ref="C62:J62"/>
    <mergeCell ref="C63:J63"/>
    <mergeCell ref="C64:J64"/>
    <mergeCell ref="C65:J65"/>
    <mergeCell ref="C66:J66"/>
    <mergeCell ref="C67:J67"/>
    <mergeCell ref="C56:J56"/>
    <mergeCell ref="C43:J43"/>
    <mergeCell ref="C44:J44"/>
    <mergeCell ref="C45:J45"/>
    <mergeCell ref="C46:J46"/>
    <mergeCell ref="C47:J47"/>
    <mergeCell ref="C48:J48"/>
    <mergeCell ref="C51:J51"/>
    <mergeCell ref="C52:J52"/>
    <mergeCell ref="C53:J53"/>
    <mergeCell ref="C54:J54"/>
    <mergeCell ref="C55:J55"/>
    <mergeCell ref="C36:J36"/>
    <mergeCell ref="C19:J19"/>
    <mergeCell ref="C20:J20"/>
    <mergeCell ref="C21:J21"/>
    <mergeCell ref="C22:J22"/>
    <mergeCell ref="C23:J23"/>
    <mergeCell ref="C24:J24"/>
    <mergeCell ref="C26:J26"/>
    <mergeCell ref="C31:J31"/>
    <mergeCell ref="C32:J32"/>
    <mergeCell ref="C33:J33"/>
    <mergeCell ref="C34:J34"/>
    <mergeCell ref="C35:J35"/>
    <mergeCell ref="C3:J3"/>
    <mergeCell ref="C4:J4"/>
    <mergeCell ref="C5:J5"/>
    <mergeCell ref="C6:J6"/>
    <mergeCell ref="C7:J7"/>
    <mergeCell ref="C8:J8"/>
    <mergeCell ref="C9:J9"/>
    <mergeCell ref="C10:J10"/>
    <mergeCell ref="C49:J49"/>
    <mergeCell ref="C50:J50"/>
    <mergeCell ref="C39:J39"/>
    <mergeCell ref="C40:J40"/>
    <mergeCell ref="C41:J41"/>
    <mergeCell ref="C42:J42"/>
    <mergeCell ref="C37:J37"/>
    <mergeCell ref="C38:J38"/>
    <mergeCell ref="C27:J27"/>
    <mergeCell ref="C28:J28"/>
    <mergeCell ref="C29:J29"/>
    <mergeCell ref="C30:J30"/>
    <mergeCell ref="C25:J25"/>
    <mergeCell ref="C15:J15"/>
    <mergeCell ref="C16:J16"/>
    <mergeCell ref="C17:J17"/>
    <mergeCell ref="C18:J18"/>
    <mergeCell ref="C11:J11"/>
    <mergeCell ref="C12:J12"/>
    <mergeCell ref="C13:J13"/>
    <mergeCell ref="C14:J14"/>
  </mergeCells>
  <pageMargins left="0.7" right="0.84375" top="0.94791666666666663" bottom="0.75" header="0.3" footer="0.3"/>
  <pageSetup orientation="landscape" r:id="rId1"/>
  <headerFooter>
    <oddHeader xml:space="preserve">&amp;CAmerican Iron and Steel 
Deminimis Waiver - Tracking Log
&amp;ROnly applicable for items totalling 
5% of total material cost or less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4"/>
  <sheetViews>
    <sheetView tabSelected="1" topLeftCell="A94" workbookViewId="0">
      <selection activeCell="C11" sqref="C11"/>
    </sheetView>
  </sheetViews>
  <sheetFormatPr defaultRowHeight="12.3" x14ac:dyDescent="0.4"/>
  <cols>
    <col min="1" max="1" width="30.44140625" customWidth="1"/>
    <col min="2" max="2" width="40.44140625" customWidth="1"/>
    <col min="3" max="3" width="33.1640625" customWidth="1"/>
    <col min="4" max="4" width="31.83203125" customWidth="1"/>
  </cols>
  <sheetData>
    <row r="1" spans="1:4" ht="14.1" x14ac:dyDescent="0.5">
      <c r="A1" s="31" t="s">
        <v>107</v>
      </c>
      <c r="B1" s="31"/>
      <c r="C1" s="31"/>
      <c r="D1" s="31"/>
    </row>
    <row r="2" spans="1:4" x14ac:dyDescent="0.4">
      <c r="A2" s="32"/>
      <c r="B2" s="32"/>
      <c r="C2" s="32"/>
      <c r="D2" s="32"/>
    </row>
    <row r="3" spans="1:4" x14ac:dyDescent="0.4">
      <c r="A3" s="10" t="s">
        <v>9</v>
      </c>
      <c r="B3" s="32"/>
      <c r="C3" s="32"/>
      <c r="D3" s="11"/>
    </row>
    <row r="4" spans="1:4" x14ac:dyDescent="0.4">
      <c r="A4" s="10" t="s">
        <v>10</v>
      </c>
      <c r="B4" s="33"/>
      <c r="C4" s="33"/>
      <c r="D4" s="11"/>
    </row>
    <row r="5" spans="1:4" x14ac:dyDescent="0.4">
      <c r="A5" s="34"/>
      <c r="B5" s="34"/>
      <c r="C5" s="34"/>
      <c r="D5" s="34"/>
    </row>
    <row r="6" spans="1:4" x14ac:dyDescent="0.4">
      <c r="A6" s="34"/>
      <c r="B6" s="34"/>
      <c r="C6" s="34"/>
      <c r="D6" s="34"/>
    </row>
    <row r="7" spans="1:4" x14ac:dyDescent="0.4">
      <c r="A7" s="12" t="s">
        <v>11</v>
      </c>
      <c r="B7" s="12" t="s">
        <v>12</v>
      </c>
      <c r="C7" s="12"/>
      <c r="D7" s="13"/>
    </row>
    <row r="8" spans="1:4" x14ac:dyDescent="0.4">
      <c r="A8" s="12" t="s">
        <v>109</v>
      </c>
      <c r="B8" s="12"/>
      <c r="C8" s="12">
        <v>10000000</v>
      </c>
      <c r="D8" s="13"/>
    </row>
    <row r="9" spans="1:4" x14ac:dyDescent="0.4">
      <c r="A9" s="12" t="s">
        <v>112</v>
      </c>
      <c r="B9" s="30">
        <f>D99</f>
        <v>269466.17000000004</v>
      </c>
      <c r="C9" s="30"/>
    </row>
    <row r="10" spans="1:4" x14ac:dyDescent="0.4">
      <c r="A10" s="12" t="s">
        <v>113</v>
      </c>
      <c r="B10" s="20"/>
      <c r="C10" s="24">
        <f>B9/C8</f>
        <v>2.6946617000000003E-2</v>
      </c>
      <c r="D10" s="24"/>
    </row>
    <row r="11" spans="1:4" x14ac:dyDescent="0.4">
      <c r="A11" s="12"/>
      <c r="B11" s="20"/>
      <c r="C11" s="20"/>
      <c r="D11" s="24"/>
    </row>
    <row r="12" spans="1:4" x14ac:dyDescent="0.4">
      <c r="A12" s="13"/>
      <c r="B12" s="13"/>
      <c r="C12" s="11"/>
      <c r="D12" s="11"/>
    </row>
    <row r="13" spans="1:4" x14ac:dyDescent="0.4">
      <c r="A13" s="14" t="s">
        <v>13</v>
      </c>
      <c r="B13" s="14" t="s">
        <v>14</v>
      </c>
      <c r="C13" s="15" t="s">
        <v>15</v>
      </c>
      <c r="D13" s="15" t="s">
        <v>16</v>
      </c>
    </row>
    <row r="14" spans="1:4" x14ac:dyDescent="0.4">
      <c r="A14" s="16" t="s">
        <v>17</v>
      </c>
      <c r="B14" s="16">
        <f>2+8+2+2</f>
        <v>14</v>
      </c>
      <c r="C14" s="17">
        <v>189</v>
      </c>
      <c r="D14" s="17">
        <f>B14*C14</f>
        <v>2646</v>
      </c>
    </row>
    <row r="15" spans="1:4" x14ac:dyDescent="0.4">
      <c r="A15" s="16" t="s">
        <v>18</v>
      </c>
      <c r="B15" s="16">
        <f>1+3+1+3</f>
        <v>8</v>
      </c>
      <c r="C15" s="17">
        <v>95</v>
      </c>
      <c r="D15" s="17">
        <f>B15*C15</f>
        <v>760</v>
      </c>
    </row>
    <row r="16" spans="1:4" x14ac:dyDescent="0.4">
      <c r="A16" s="16" t="s">
        <v>19</v>
      </c>
      <c r="B16" s="16">
        <f>6+1</f>
        <v>7</v>
      </c>
      <c r="C16" s="17">
        <v>148</v>
      </c>
      <c r="D16" s="17">
        <f>B16*C16</f>
        <v>1036</v>
      </c>
    </row>
    <row r="17" spans="1:4" x14ac:dyDescent="0.4">
      <c r="A17" s="16" t="s">
        <v>20</v>
      </c>
      <c r="B17" s="16">
        <f>2+3</f>
        <v>5</v>
      </c>
      <c r="C17" s="17">
        <v>6.5</v>
      </c>
      <c r="D17" s="17">
        <f t="shared" ref="D17:D92" si="0">B17*C17</f>
        <v>32.5</v>
      </c>
    </row>
    <row r="18" spans="1:4" x14ac:dyDescent="0.4">
      <c r="A18" s="16" t="s">
        <v>21</v>
      </c>
      <c r="B18" s="16">
        <f>3+6+12+6+6+16</f>
        <v>49</v>
      </c>
      <c r="C18" s="17">
        <v>293</v>
      </c>
      <c r="D18" s="17">
        <f t="shared" si="0"/>
        <v>14357</v>
      </c>
    </row>
    <row r="19" spans="1:4" x14ac:dyDescent="0.4">
      <c r="A19" s="16" t="s">
        <v>22</v>
      </c>
      <c r="B19" s="16">
        <v>4</v>
      </c>
      <c r="C19" s="17">
        <v>293</v>
      </c>
      <c r="D19" s="17">
        <f t="shared" si="0"/>
        <v>1172</v>
      </c>
    </row>
    <row r="20" spans="1:4" x14ac:dyDescent="0.4">
      <c r="A20" s="16" t="s">
        <v>23</v>
      </c>
      <c r="B20" s="16">
        <v>4</v>
      </c>
      <c r="C20" s="17">
        <v>293</v>
      </c>
      <c r="D20" s="17">
        <f t="shared" si="0"/>
        <v>1172</v>
      </c>
    </row>
    <row r="21" spans="1:4" x14ac:dyDescent="0.4">
      <c r="A21" s="16" t="s">
        <v>24</v>
      </c>
      <c r="B21" s="16">
        <f>2+2</f>
        <v>4</v>
      </c>
      <c r="C21" s="17">
        <v>98.41</v>
      </c>
      <c r="D21" s="17">
        <f t="shared" si="0"/>
        <v>393.64</v>
      </c>
    </row>
    <row r="22" spans="1:4" x14ac:dyDescent="0.4">
      <c r="A22" s="16" t="s">
        <v>25</v>
      </c>
      <c r="B22" s="16">
        <f>2+1+3</f>
        <v>6</v>
      </c>
      <c r="C22" s="17">
        <v>98.41</v>
      </c>
      <c r="D22" s="17">
        <f t="shared" si="0"/>
        <v>590.46</v>
      </c>
    </row>
    <row r="23" spans="1:4" x14ac:dyDescent="0.4">
      <c r="A23" s="16" t="s">
        <v>26</v>
      </c>
      <c r="B23" s="16">
        <v>4</v>
      </c>
      <c r="C23" s="17">
        <v>148</v>
      </c>
      <c r="D23" s="17">
        <f t="shared" si="0"/>
        <v>592</v>
      </c>
    </row>
    <row r="24" spans="1:4" x14ac:dyDescent="0.4">
      <c r="A24" s="16" t="s">
        <v>27</v>
      </c>
      <c r="B24" s="16">
        <f>1+2+1</f>
        <v>4</v>
      </c>
      <c r="C24" s="17">
        <v>293</v>
      </c>
      <c r="D24" s="17">
        <f t="shared" si="0"/>
        <v>1172</v>
      </c>
    </row>
    <row r="25" spans="1:4" x14ac:dyDescent="0.4">
      <c r="A25" s="16" t="s">
        <v>28</v>
      </c>
      <c r="B25" s="16">
        <f>10+15+3</f>
        <v>28</v>
      </c>
      <c r="C25" s="17">
        <v>6</v>
      </c>
      <c r="D25" s="17">
        <f t="shared" si="0"/>
        <v>168</v>
      </c>
    </row>
    <row r="26" spans="1:4" x14ac:dyDescent="0.4">
      <c r="A26" s="16" t="s">
        <v>29</v>
      </c>
      <c r="B26" s="16">
        <v>2</v>
      </c>
      <c r="C26" s="17">
        <v>4.75</v>
      </c>
      <c r="D26" s="17">
        <f t="shared" si="0"/>
        <v>9.5</v>
      </c>
    </row>
    <row r="27" spans="1:4" x14ac:dyDescent="0.4">
      <c r="A27" s="16" t="s">
        <v>30</v>
      </c>
      <c r="B27" s="16">
        <f>2+15+12</f>
        <v>29</v>
      </c>
      <c r="C27" s="17">
        <v>37</v>
      </c>
      <c r="D27" s="17">
        <f t="shared" si="0"/>
        <v>1073</v>
      </c>
    </row>
    <row r="28" spans="1:4" x14ac:dyDescent="0.4">
      <c r="A28" s="16" t="s">
        <v>31</v>
      </c>
      <c r="B28" s="16">
        <v>10</v>
      </c>
      <c r="C28" s="17">
        <v>43</v>
      </c>
      <c r="D28" s="17">
        <f t="shared" si="0"/>
        <v>430</v>
      </c>
    </row>
    <row r="29" spans="1:4" x14ac:dyDescent="0.4">
      <c r="A29" s="16" t="s">
        <v>32</v>
      </c>
      <c r="B29" s="16">
        <f>12+82+18</f>
        <v>112</v>
      </c>
      <c r="C29" s="17">
        <v>4.25</v>
      </c>
      <c r="D29" s="17">
        <f t="shared" si="0"/>
        <v>476</v>
      </c>
    </row>
    <row r="30" spans="1:4" x14ac:dyDescent="0.4">
      <c r="A30" s="16" t="s">
        <v>33</v>
      </c>
      <c r="B30" s="16">
        <v>12</v>
      </c>
      <c r="C30" s="17">
        <v>17.25</v>
      </c>
      <c r="D30" s="17">
        <f t="shared" si="0"/>
        <v>207</v>
      </c>
    </row>
    <row r="31" spans="1:4" x14ac:dyDescent="0.4">
      <c r="A31" s="16" t="s">
        <v>34</v>
      </c>
      <c r="B31" s="16">
        <v>1</v>
      </c>
      <c r="C31" s="17">
        <v>67.5</v>
      </c>
      <c r="D31" s="17">
        <f t="shared" si="0"/>
        <v>67.5</v>
      </c>
    </row>
    <row r="32" spans="1:4" x14ac:dyDescent="0.4">
      <c r="A32" s="16" t="s">
        <v>35</v>
      </c>
      <c r="B32" s="16">
        <v>2</v>
      </c>
      <c r="C32" s="17">
        <v>68</v>
      </c>
      <c r="D32" s="17">
        <f t="shared" si="0"/>
        <v>136</v>
      </c>
    </row>
    <row r="33" spans="1:4" x14ac:dyDescent="0.4">
      <c r="A33" s="16" t="s">
        <v>36</v>
      </c>
      <c r="B33" s="16">
        <v>4</v>
      </c>
      <c r="C33" s="17">
        <v>61.11</v>
      </c>
      <c r="D33" s="17">
        <f t="shared" si="0"/>
        <v>244.44</v>
      </c>
    </row>
    <row r="34" spans="1:4" x14ac:dyDescent="0.4">
      <c r="A34" s="16" t="s">
        <v>37</v>
      </c>
      <c r="B34" s="16">
        <v>15</v>
      </c>
      <c r="C34" s="17">
        <v>61.11</v>
      </c>
      <c r="D34" s="17">
        <f t="shared" si="0"/>
        <v>916.65</v>
      </c>
    </row>
    <row r="35" spans="1:4" x14ac:dyDescent="0.4">
      <c r="A35" s="16" t="s">
        <v>38</v>
      </c>
      <c r="B35" s="16">
        <v>1</v>
      </c>
      <c r="C35" s="17">
        <v>59</v>
      </c>
      <c r="D35" s="17">
        <f t="shared" si="0"/>
        <v>59</v>
      </c>
    </row>
    <row r="36" spans="1:4" x14ac:dyDescent="0.4">
      <c r="A36" s="16" t="s">
        <v>39</v>
      </c>
      <c r="B36" s="16">
        <v>2</v>
      </c>
      <c r="C36" s="17">
        <v>21</v>
      </c>
      <c r="D36" s="17">
        <f t="shared" si="0"/>
        <v>42</v>
      </c>
    </row>
    <row r="37" spans="1:4" x14ac:dyDescent="0.4">
      <c r="A37" s="16" t="s">
        <v>40</v>
      </c>
      <c r="B37" s="16">
        <f>4+2+3</f>
        <v>9</v>
      </c>
      <c r="C37" s="17">
        <v>182</v>
      </c>
      <c r="D37" s="17">
        <f t="shared" si="0"/>
        <v>1638</v>
      </c>
    </row>
    <row r="38" spans="1:4" x14ac:dyDescent="0.4">
      <c r="A38" s="16" t="s">
        <v>41</v>
      </c>
      <c r="B38" s="16">
        <f>9+10+12</f>
        <v>31</v>
      </c>
      <c r="C38" s="17">
        <v>313</v>
      </c>
      <c r="D38" s="17">
        <f t="shared" si="0"/>
        <v>9703</v>
      </c>
    </row>
    <row r="39" spans="1:4" x14ac:dyDescent="0.4">
      <c r="A39" s="16" t="s">
        <v>42</v>
      </c>
      <c r="B39" s="16">
        <v>12</v>
      </c>
      <c r="C39" s="17">
        <v>136</v>
      </c>
      <c r="D39" s="17">
        <f t="shared" si="0"/>
        <v>1632</v>
      </c>
    </row>
    <row r="40" spans="1:4" x14ac:dyDescent="0.4">
      <c r="A40" s="16" t="s">
        <v>43</v>
      </c>
      <c r="B40" s="16">
        <f>4+1</f>
        <v>5</v>
      </c>
      <c r="C40" s="17">
        <v>498</v>
      </c>
      <c r="D40" s="17">
        <f t="shared" si="0"/>
        <v>2490</v>
      </c>
    </row>
    <row r="41" spans="1:4" x14ac:dyDescent="0.4">
      <c r="A41" s="16" t="s">
        <v>44</v>
      </c>
      <c r="B41" s="16">
        <f>2+2+3+1+1+2+1+5+1</f>
        <v>18</v>
      </c>
      <c r="C41" s="17">
        <v>350</v>
      </c>
      <c r="D41" s="17">
        <f t="shared" si="0"/>
        <v>6300</v>
      </c>
    </row>
    <row r="42" spans="1:4" x14ac:dyDescent="0.4">
      <c r="A42" s="16" t="s">
        <v>45</v>
      </c>
      <c r="B42" s="16">
        <f>50+50</f>
        <v>100</v>
      </c>
      <c r="C42" s="17">
        <v>3.75</v>
      </c>
      <c r="D42" s="17">
        <f t="shared" si="0"/>
        <v>375</v>
      </c>
    </row>
    <row r="43" spans="1:4" x14ac:dyDescent="0.4">
      <c r="A43" s="16" t="s">
        <v>46</v>
      </c>
      <c r="B43" s="16">
        <v>2</v>
      </c>
      <c r="C43" s="17">
        <v>11.5</v>
      </c>
      <c r="D43" s="17">
        <f t="shared" si="0"/>
        <v>23</v>
      </c>
    </row>
    <row r="44" spans="1:4" x14ac:dyDescent="0.4">
      <c r="A44" s="16" t="s">
        <v>47</v>
      </c>
      <c r="B44" s="16">
        <f>50+50</f>
        <v>100</v>
      </c>
      <c r="C44" s="17">
        <v>6.5</v>
      </c>
      <c r="D44" s="17">
        <f t="shared" si="0"/>
        <v>650</v>
      </c>
    </row>
    <row r="45" spans="1:4" x14ac:dyDescent="0.4">
      <c r="A45" s="16" t="s">
        <v>48</v>
      </c>
      <c r="B45" s="16">
        <f>1+6</f>
        <v>7</v>
      </c>
      <c r="C45" s="17">
        <v>319.12</v>
      </c>
      <c r="D45" s="17">
        <f t="shared" si="0"/>
        <v>2233.84</v>
      </c>
    </row>
    <row r="46" spans="1:4" x14ac:dyDescent="0.4">
      <c r="A46" s="16" t="s">
        <v>49</v>
      </c>
      <c r="B46" s="16">
        <f>40+25+12+25+2</f>
        <v>104</v>
      </c>
      <c r="C46" s="17">
        <v>69</v>
      </c>
      <c r="D46" s="17">
        <f t="shared" si="0"/>
        <v>7176</v>
      </c>
    </row>
    <row r="47" spans="1:4" x14ac:dyDescent="0.4">
      <c r="A47" s="16" t="s">
        <v>50</v>
      </c>
      <c r="B47" s="16">
        <f>9+5+16</f>
        <v>30</v>
      </c>
      <c r="C47" s="17">
        <v>475</v>
      </c>
      <c r="D47" s="17">
        <f t="shared" si="0"/>
        <v>14250</v>
      </c>
    </row>
    <row r="48" spans="1:4" x14ac:dyDescent="0.4">
      <c r="A48" s="16" t="s">
        <v>51</v>
      </c>
      <c r="B48" s="16">
        <f>15+3+27</f>
        <v>45</v>
      </c>
      <c r="C48" s="17">
        <v>760</v>
      </c>
      <c r="D48" s="17">
        <f t="shared" si="0"/>
        <v>34200</v>
      </c>
    </row>
    <row r="49" spans="1:4" x14ac:dyDescent="0.4">
      <c r="A49" s="16" t="s">
        <v>52</v>
      </c>
      <c r="B49" s="16">
        <f>9+5+10+3</f>
        <v>27</v>
      </c>
      <c r="C49" s="17">
        <v>1650</v>
      </c>
      <c r="D49" s="17">
        <f t="shared" si="0"/>
        <v>44550</v>
      </c>
    </row>
    <row r="50" spans="1:4" x14ac:dyDescent="0.4">
      <c r="A50" s="16" t="s">
        <v>53</v>
      </c>
      <c r="B50" s="16">
        <f>24+46</f>
        <v>70</v>
      </c>
      <c r="C50" s="17">
        <v>35</v>
      </c>
      <c r="D50" s="17">
        <f t="shared" si="0"/>
        <v>2450</v>
      </c>
    </row>
    <row r="51" spans="1:4" x14ac:dyDescent="0.4">
      <c r="A51" s="16" t="s">
        <v>54</v>
      </c>
      <c r="B51" s="16">
        <f>28+22+150+70</f>
        <v>270</v>
      </c>
      <c r="C51" s="17">
        <v>59</v>
      </c>
      <c r="D51" s="17">
        <f t="shared" si="0"/>
        <v>15930</v>
      </c>
    </row>
    <row r="52" spans="1:4" x14ac:dyDescent="0.4">
      <c r="A52" s="16" t="s">
        <v>55</v>
      </c>
      <c r="B52" s="16">
        <v>10</v>
      </c>
      <c r="C52" s="17">
        <v>77</v>
      </c>
      <c r="D52" s="17">
        <f t="shared" si="0"/>
        <v>770</v>
      </c>
    </row>
    <row r="53" spans="1:4" x14ac:dyDescent="0.4">
      <c r="A53" s="16" t="s">
        <v>56</v>
      </c>
      <c r="B53" s="16">
        <f>50+24+150</f>
        <v>224</v>
      </c>
      <c r="C53" s="17">
        <v>39</v>
      </c>
      <c r="D53" s="17">
        <f t="shared" si="0"/>
        <v>8736</v>
      </c>
    </row>
    <row r="54" spans="1:4" x14ac:dyDescent="0.4">
      <c r="A54" s="16" t="s">
        <v>57</v>
      </c>
      <c r="B54" s="16">
        <v>10</v>
      </c>
      <c r="C54" s="17">
        <v>174</v>
      </c>
      <c r="D54" s="17">
        <f t="shared" si="0"/>
        <v>1740</v>
      </c>
    </row>
    <row r="55" spans="1:4" x14ac:dyDescent="0.4">
      <c r="A55" s="16" t="s">
        <v>58</v>
      </c>
      <c r="B55" s="16">
        <f>400+400+600</f>
        <v>1400</v>
      </c>
      <c r="C55" s="17">
        <v>0.69</v>
      </c>
      <c r="D55" s="17">
        <f t="shared" si="0"/>
        <v>965.99999999999989</v>
      </c>
    </row>
    <row r="56" spans="1:4" x14ac:dyDescent="0.4">
      <c r="A56" s="16" t="s">
        <v>59</v>
      </c>
      <c r="B56" s="16">
        <f>3+2+3</f>
        <v>8</v>
      </c>
      <c r="C56" s="17">
        <v>12</v>
      </c>
      <c r="D56" s="17">
        <f t="shared" si="0"/>
        <v>96</v>
      </c>
    </row>
    <row r="57" spans="1:4" x14ac:dyDescent="0.4">
      <c r="A57" s="16" t="s">
        <v>60</v>
      </c>
      <c r="B57" s="16">
        <f>1300+1600</f>
        <v>2900</v>
      </c>
      <c r="C57" s="17">
        <v>2.6</v>
      </c>
      <c r="D57" s="17">
        <f t="shared" si="0"/>
        <v>7540</v>
      </c>
    </row>
    <row r="58" spans="1:4" x14ac:dyDescent="0.4">
      <c r="A58" s="16" t="s">
        <v>61</v>
      </c>
      <c r="B58" s="16">
        <f>1+2</f>
        <v>3</v>
      </c>
      <c r="C58" s="17">
        <v>32.11</v>
      </c>
      <c r="D58" s="17">
        <f t="shared" si="0"/>
        <v>96.33</v>
      </c>
    </row>
    <row r="59" spans="1:4" x14ac:dyDescent="0.4">
      <c r="A59" s="16" t="s">
        <v>62</v>
      </c>
      <c r="B59" s="16">
        <f>4+4+6</f>
        <v>14</v>
      </c>
      <c r="C59" s="17">
        <v>19</v>
      </c>
      <c r="D59" s="17">
        <f t="shared" si="0"/>
        <v>266</v>
      </c>
    </row>
    <row r="60" spans="1:4" x14ac:dyDescent="0.4">
      <c r="A60" s="16" t="s">
        <v>63</v>
      </c>
      <c r="B60" s="16">
        <v>56</v>
      </c>
      <c r="C60" s="17">
        <v>1</v>
      </c>
      <c r="D60" s="17">
        <f t="shared" si="0"/>
        <v>56</v>
      </c>
    </row>
    <row r="61" spans="1:4" x14ac:dyDescent="0.4">
      <c r="A61" s="16" t="s">
        <v>64</v>
      </c>
      <c r="B61" s="16">
        <v>14</v>
      </c>
      <c r="C61" s="17">
        <v>1</v>
      </c>
      <c r="D61" s="17">
        <f t="shared" si="0"/>
        <v>14</v>
      </c>
    </row>
    <row r="62" spans="1:4" x14ac:dyDescent="0.4">
      <c r="A62" s="16" t="s">
        <v>65</v>
      </c>
      <c r="B62" s="16">
        <v>8</v>
      </c>
      <c r="C62" s="17">
        <v>8.48</v>
      </c>
      <c r="D62" s="17">
        <f t="shared" si="0"/>
        <v>67.84</v>
      </c>
    </row>
    <row r="63" spans="1:4" x14ac:dyDescent="0.4">
      <c r="A63" s="16" t="s">
        <v>66</v>
      </c>
      <c r="B63" s="16">
        <v>2</v>
      </c>
      <c r="C63" s="17">
        <v>19</v>
      </c>
      <c r="D63" s="17">
        <f t="shared" si="0"/>
        <v>38</v>
      </c>
    </row>
    <row r="64" spans="1:4" x14ac:dyDescent="0.4">
      <c r="A64" s="16" t="s">
        <v>67</v>
      </c>
      <c r="B64" s="16">
        <f>8+14+8</f>
        <v>30</v>
      </c>
      <c r="C64" s="17">
        <v>8.48</v>
      </c>
      <c r="D64" s="17">
        <f t="shared" si="0"/>
        <v>254.4</v>
      </c>
    </row>
    <row r="65" spans="1:4" x14ac:dyDescent="0.4">
      <c r="A65" s="16" t="s">
        <v>68</v>
      </c>
      <c r="B65" s="16">
        <f>8+12</f>
        <v>20</v>
      </c>
      <c r="C65" s="17">
        <v>69</v>
      </c>
      <c r="D65" s="17">
        <f t="shared" si="0"/>
        <v>1380</v>
      </c>
    </row>
    <row r="66" spans="1:4" x14ac:dyDescent="0.4">
      <c r="A66" s="16" t="s">
        <v>69</v>
      </c>
      <c r="B66" s="16">
        <f>1+4</f>
        <v>5</v>
      </c>
      <c r="C66" s="17">
        <v>15</v>
      </c>
      <c r="D66" s="17">
        <f t="shared" si="0"/>
        <v>75</v>
      </c>
    </row>
    <row r="67" spans="1:4" x14ac:dyDescent="0.4">
      <c r="A67" s="16" t="s">
        <v>70</v>
      </c>
      <c r="B67" s="16">
        <f>1+2+2</f>
        <v>5</v>
      </c>
      <c r="C67" s="17">
        <v>12</v>
      </c>
      <c r="D67" s="17">
        <f t="shared" si="0"/>
        <v>60</v>
      </c>
    </row>
    <row r="68" spans="1:4" x14ac:dyDescent="0.4">
      <c r="A68" s="16" t="s">
        <v>71</v>
      </c>
      <c r="B68" s="16">
        <v>600</v>
      </c>
      <c r="C68" s="17">
        <v>0.52</v>
      </c>
      <c r="D68" s="17">
        <f t="shared" si="0"/>
        <v>312</v>
      </c>
    </row>
    <row r="69" spans="1:4" x14ac:dyDescent="0.4">
      <c r="A69" s="16" t="s">
        <v>72</v>
      </c>
      <c r="B69" s="16">
        <f>1200+1200+1200+1200+1200+1500+1500+1200</f>
        <v>10200</v>
      </c>
      <c r="C69" s="17">
        <v>0.35</v>
      </c>
      <c r="D69" s="17">
        <f t="shared" si="0"/>
        <v>3570</v>
      </c>
    </row>
    <row r="70" spans="1:4" x14ac:dyDescent="0.4">
      <c r="A70" s="16" t="s">
        <v>73</v>
      </c>
      <c r="B70" s="16">
        <f>100+100</f>
        <v>200</v>
      </c>
      <c r="C70" s="17">
        <v>1.25</v>
      </c>
      <c r="D70" s="17">
        <f>B70*C70</f>
        <v>250</v>
      </c>
    </row>
    <row r="71" spans="1:4" x14ac:dyDescent="0.4">
      <c r="A71" s="16" t="s">
        <v>74</v>
      </c>
      <c r="B71" s="16">
        <f>30+50+24+14</f>
        <v>118</v>
      </c>
      <c r="C71" s="17">
        <v>61.11</v>
      </c>
      <c r="D71" s="17">
        <f t="shared" si="0"/>
        <v>7210.98</v>
      </c>
    </row>
    <row r="72" spans="1:4" x14ac:dyDescent="0.4">
      <c r="A72" s="16" t="s">
        <v>75</v>
      </c>
      <c r="B72" s="16">
        <v>2</v>
      </c>
      <c r="C72" s="17">
        <v>159.04</v>
      </c>
      <c r="D72" s="17">
        <f t="shared" si="0"/>
        <v>318.08</v>
      </c>
    </row>
    <row r="73" spans="1:4" x14ac:dyDescent="0.4">
      <c r="A73" s="16" t="s">
        <v>76</v>
      </c>
      <c r="B73" s="16">
        <f>18+4+6</f>
        <v>28</v>
      </c>
      <c r="C73" s="17">
        <v>61.11</v>
      </c>
      <c r="D73" s="17">
        <f t="shared" si="0"/>
        <v>1711.08</v>
      </c>
    </row>
    <row r="74" spans="1:4" x14ac:dyDescent="0.4">
      <c r="A74" s="16" t="s">
        <v>77</v>
      </c>
      <c r="B74" s="16">
        <v>1</v>
      </c>
      <c r="C74" s="17">
        <v>278</v>
      </c>
      <c r="D74" s="17">
        <f t="shared" si="0"/>
        <v>278</v>
      </c>
    </row>
    <row r="75" spans="1:4" x14ac:dyDescent="0.4">
      <c r="A75" s="16" t="s">
        <v>78</v>
      </c>
      <c r="B75" s="16">
        <f>80+100</f>
        <v>180</v>
      </c>
      <c r="C75" s="17">
        <v>4</v>
      </c>
      <c r="D75" s="17">
        <f t="shared" si="0"/>
        <v>720</v>
      </c>
    </row>
    <row r="76" spans="1:4" x14ac:dyDescent="0.4">
      <c r="A76" s="16" t="s">
        <v>79</v>
      </c>
      <c r="B76" s="16">
        <f>4000+4000</f>
        <v>8000</v>
      </c>
      <c r="C76" s="17">
        <v>5.69</v>
      </c>
      <c r="D76" s="17">
        <f t="shared" si="0"/>
        <v>45520</v>
      </c>
    </row>
    <row r="77" spans="1:4" x14ac:dyDescent="0.4">
      <c r="A77" s="16" t="s">
        <v>80</v>
      </c>
      <c r="B77" s="16">
        <v>100</v>
      </c>
      <c r="C77" s="17">
        <v>11.4</v>
      </c>
      <c r="D77" s="17">
        <f t="shared" si="0"/>
        <v>1140</v>
      </c>
    </row>
    <row r="78" spans="1:4" x14ac:dyDescent="0.4">
      <c r="A78" s="16" t="s">
        <v>81</v>
      </c>
      <c r="B78" s="16">
        <v>10</v>
      </c>
      <c r="C78" s="17">
        <v>16.5</v>
      </c>
      <c r="D78" s="17">
        <f t="shared" si="0"/>
        <v>165</v>
      </c>
    </row>
    <row r="79" spans="1:4" x14ac:dyDescent="0.4">
      <c r="A79" s="16" t="s">
        <v>82</v>
      </c>
      <c r="B79" s="16">
        <v>10</v>
      </c>
      <c r="C79" s="17">
        <v>39</v>
      </c>
      <c r="D79" s="17">
        <f t="shared" si="0"/>
        <v>390</v>
      </c>
    </row>
    <row r="80" spans="1:4" x14ac:dyDescent="0.4">
      <c r="A80" s="16" t="s">
        <v>83</v>
      </c>
      <c r="B80" s="16">
        <v>4</v>
      </c>
      <c r="C80" s="17">
        <v>1650</v>
      </c>
      <c r="D80" s="17">
        <f t="shared" si="0"/>
        <v>6600</v>
      </c>
    </row>
    <row r="81" spans="1:4" x14ac:dyDescent="0.4">
      <c r="A81" s="16" t="s">
        <v>84</v>
      </c>
      <c r="B81" s="16">
        <f>54+54</f>
        <v>108</v>
      </c>
      <c r="C81" s="17">
        <v>22</v>
      </c>
      <c r="D81" s="17">
        <f t="shared" si="0"/>
        <v>2376</v>
      </c>
    </row>
    <row r="82" spans="1:4" x14ac:dyDescent="0.4">
      <c r="A82" s="16" t="s">
        <v>85</v>
      </c>
      <c r="B82" s="16">
        <v>1</v>
      </c>
      <c r="C82" s="17">
        <v>45.73</v>
      </c>
      <c r="D82" s="17">
        <f t="shared" si="0"/>
        <v>45.73</v>
      </c>
    </row>
    <row r="83" spans="1:4" x14ac:dyDescent="0.4">
      <c r="A83" s="16" t="s">
        <v>86</v>
      </c>
      <c r="B83" s="16">
        <v>1</v>
      </c>
      <c r="C83" s="17">
        <v>2</v>
      </c>
      <c r="D83" s="17">
        <f t="shared" si="0"/>
        <v>2</v>
      </c>
    </row>
    <row r="84" spans="1:4" x14ac:dyDescent="0.4">
      <c r="A84" s="16" t="s">
        <v>87</v>
      </c>
      <c r="B84" s="16">
        <f>3+4+3+2+4</f>
        <v>16</v>
      </c>
      <c r="C84" s="17">
        <v>46</v>
      </c>
      <c r="D84" s="17">
        <f t="shared" si="0"/>
        <v>736</v>
      </c>
    </row>
    <row r="85" spans="1:4" x14ac:dyDescent="0.4">
      <c r="A85" s="16" t="s">
        <v>88</v>
      </c>
      <c r="B85" s="16">
        <v>12</v>
      </c>
      <c r="C85" s="17">
        <v>17.829999999999998</v>
      </c>
      <c r="D85" s="17">
        <f t="shared" si="0"/>
        <v>213.95999999999998</v>
      </c>
    </row>
    <row r="86" spans="1:4" x14ac:dyDescent="0.4">
      <c r="A86" s="16" t="s">
        <v>89</v>
      </c>
      <c r="B86" s="16">
        <f>4+6+3+1</f>
        <v>14</v>
      </c>
      <c r="C86" s="17">
        <v>48</v>
      </c>
      <c r="D86" s="17">
        <f t="shared" si="0"/>
        <v>672</v>
      </c>
    </row>
    <row r="87" spans="1:4" x14ac:dyDescent="0.4">
      <c r="A87" s="16" t="s">
        <v>90</v>
      </c>
      <c r="B87" s="16">
        <v>12</v>
      </c>
      <c r="C87" s="17">
        <v>16.89</v>
      </c>
      <c r="D87" s="17">
        <f t="shared" si="0"/>
        <v>202.68</v>
      </c>
    </row>
    <row r="88" spans="1:4" x14ac:dyDescent="0.4">
      <c r="A88" s="16" t="s">
        <v>91</v>
      </c>
      <c r="B88" s="16">
        <f>8+6+6+2</f>
        <v>22</v>
      </c>
      <c r="C88" s="17">
        <v>56</v>
      </c>
      <c r="D88" s="17">
        <f t="shared" si="0"/>
        <v>1232</v>
      </c>
    </row>
    <row r="89" spans="1:4" x14ac:dyDescent="0.4">
      <c r="A89" s="16" t="s">
        <v>92</v>
      </c>
      <c r="B89" s="16">
        <v>2</v>
      </c>
      <c r="C89" s="17">
        <v>53</v>
      </c>
      <c r="D89" s="17">
        <f t="shared" si="0"/>
        <v>106</v>
      </c>
    </row>
    <row r="90" spans="1:4" x14ac:dyDescent="0.4">
      <c r="A90" s="16" t="s">
        <v>93</v>
      </c>
      <c r="B90" s="16">
        <v>1</v>
      </c>
      <c r="C90" s="17">
        <v>8.7799999999999994</v>
      </c>
      <c r="D90" s="17">
        <f t="shared" si="0"/>
        <v>8.7799999999999994</v>
      </c>
    </row>
    <row r="91" spans="1:4" x14ac:dyDescent="0.4">
      <c r="A91" s="16" t="s">
        <v>94</v>
      </c>
      <c r="B91" s="16">
        <v>1</v>
      </c>
      <c r="C91" s="17">
        <v>6.05</v>
      </c>
      <c r="D91" s="17">
        <f t="shared" si="0"/>
        <v>6.05</v>
      </c>
    </row>
    <row r="92" spans="1:4" x14ac:dyDescent="0.4">
      <c r="A92" s="16" t="s">
        <v>95</v>
      </c>
      <c r="B92" s="16">
        <v>3</v>
      </c>
      <c r="C92" s="17">
        <v>8.51</v>
      </c>
      <c r="D92" s="17">
        <f t="shared" si="0"/>
        <v>25.53</v>
      </c>
    </row>
    <row r="93" spans="1:4" x14ac:dyDescent="0.4">
      <c r="A93" s="16" t="s">
        <v>96</v>
      </c>
      <c r="B93" s="16">
        <v>6</v>
      </c>
      <c r="C93" s="17">
        <v>36</v>
      </c>
      <c r="D93" s="17">
        <f>B93*C93</f>
        <v>216</v>
      </c>
    </row>
    <row r="94" spans="1:4" x14ac:dyDescent="0.4">
      <c r="A94" s="16" t="s">
        <v>97</v>
      </c>
      <c r="B94" s="16">
        <f>2+2</f>
        <v>4</v>
      </c>
      <c r="C94" s="17">
        <v>98</v>
      </c>
      <c r="D94" s="17">
        <f>B94*C94</f>
        <v>392</v>
      </c>
    </row>
    <row r="95" spans="1:4" x14ac:dyDescent="0.4">
      <c r="A95" s="16" t="s">
        <v>98</v>
      </c>
      <c r="B95" s="16">
        <v>2</v>
      </c>
      <c r="C95" s="17">
        <v>149</v>
      </c>
      <c r="D95" s="17">
        <f>B95*C95</f>
        <v>298</v>
      </c>
    </row>
    <row r="96" spans="1:4" x14ac:dyDescent="0.4">
      <c r="A96" s="16" t="s">
        <v>99</v>
      </c>
      <c r="B96" s="16">
        <v>40</v>
      </c>
      <c r="C96" s="17">
        <v>30.98</v>
      </c>
      <c r="D96" s="17">
        <f>B96*C96</f>
        <v>1239.2</v>
      </c>
    </row>
    <row r="97" spans="1:6" x14ac:dyDescent="0.4">
      <c r="A97" s="16"/>
      <c r="B97" s="16"/>
      <c r="C97" s="17"/>
      <c r="D97" s="17"/>
    </row>
    <row r="98" spans="1:6" x14ac:dyDescent="0.4">
      <c r="A98" s="13"/>
      <c r="B98" s="13"/>
      <c r="C98" s="11"/>
      <c r="D98" s="11"/>
    </row>
    <row r="99" spans="1:6" x14ac:dyDescent="0.4">
      <c r="A99" s="13"/>
      <c r="B99" s="13"/>
      <c r="C99" s="18" t="s">
        <v>100</v>
      </c>
      <c r="D99" s="11">
        <f>SUM(D14:D97)</f>
        <v>269466.17000000004</v>
      </c>
    </row>
    <row r="100" spans="1:6" x14ac:dyDescent="0.4">
      <c r="A100" s="13"/>
      <c r="B100" s="13"/>
      <c r="C100" s="11"/>
      <c r="D100" s="11"/>
    </row>
    <row r="101" spans="1:6" x14ac:dyDescent="0.4">
      <c r="A101" s="12" t="s">
        <v>108</v>
      </c>
      <c r="B101" s="13"/>
      <c r="C101" s="11"/>
      <c r="D101" s="11"/>
    </row>
    <row r="102" spans="1:6" x14ac:dyDescent="0.4">
      <c r="A102" s="13"/>
      <c r="B102" s="13"/>
      <c r="C102" s="11"/>
      <c r="D102" s="11"/>
    </row>
    <row r="103" spans="1:6" x14ac:dyDescent="0.4">
      <c r="A103" s="13"/>
      <c r="B103" s="13" t="s">
        <v>101</v>
      </c>
      <c r="C103" s="11"/>
      <c r="D103" s="11"/>
    </row>
    <row r="104" spans="1:6" ht="284.39999999999998" x14ac:dyDescent="0.4">
      <c r="F104" s="19" t="s">
        <v>102</v>
      </c>
    </row>
  </sheetData>
  <mergeCells count="7">
    <mergeCell ref="B9:C9"/>
    <mergeCell ref="A1:D1"/>
    <mergeCell ref="A2:D2"/>
    <mergeCell ref="B3:C3"/>
    <mergeCell ref="B4:C4"/>
    <mergeCell ref="A5:D5"/>
    <mergeCell ref="A6:D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gram xmlns="e8810a87-2a59-47e9-b7fc-c0aec91fde15">CWSRF</Program>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B0BE3AE2883B2438D5E12E3611341DA" ma:contentTypeVersion="3" ma:contentTypeDescription="Create a new document." ma:contentTypeScope="" ma:versionID="3fa7946d3b35c78dc18ca861bfa4e051">
  <xsd:schema xmlns:xsd="http://www.w3.org/2001/XMLSchema" xmlns:xs="http://www.w3.org/2001/XMLSchema" xmlns:p="http://schemas.microsoft.com/office/2006/metadata/properties" xmlns:ns1="http://schemas.microsoft.com/sharepoint/v3" xmlns:ns2="e8810a87-2a59-47e9-b7fc-c0aec91fde15" xmlns:ns3="4d0624c3-f678-473a-aaed-aa14d03be472" targetNamespace="http://schemas.microsoft.com/office/2006/metadata/properties" ma:root="true" ma:fieldsID="e9189c227c048278dc9bc4e61337169e" ns1:_="" ns2:_="" ns3:_="">
    <xsd:import namespace="http://schemas.microsoft.com/sharepoint/v3"/>
    <xsd:import namespace="e8810a87-2a59-47e9-b7fc-c0aec91fde15"/>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8810a87-2a59-47e9-b7fc-c0aec91fde15" elementFormDefault="qualified">
    <xsd:import namespace="http://schemas.microsoft.com/office/2006/documentManagement/types"/>
    <xsd:import namespace="http://schemas.microsoft.com/office/infopath/2007/PartnerControls"/>
    <xsd:element name="Program" ma:index="10" nillable="true" ma:displayName="Program" ma:default="General" ma:format="Dropdown" ma:internalName="Program">
      <xsd:simpleType>
        <xsd:restriction base="dms:Choice">
          <xsd:enumeration value="General"/>
          <xsd:enumeration value="Biosolids"/>
          <xsd:enumeration value="CWSRF"/>
          <xsd:enumeration value="DWP"/>
          <xsd:enumeration value="GWP"/>
          <xsd:enumeration value="Industrial Pretreatment"/>
          <xsd:enumeration value="Nonpoint Source"/>
          <xsd:enumeration value="Onsite"/>
          <xsd:enumeration value="OWDP"/>
          <xsd:enumeration value="Pesticides"/>
          <xsd:enumeration value="Section 401 Hydro"/>
          <xsd:enumeration value="Section 401 Removal and Fill"/>
          <xsd:enumeration value="TMDLs"/>
          <xsd:enumeration value="UIC"/>
          <xsd:enumeration value="Water Reuse"/>
          <xsd:enumeration value="Wastewater"/>
          <xsd:enumeration value="WQ Trading"/>
          <xsd:enumeration value="WQ Assessment"/>
          <xsd:enumeration value="WQ Permits"/>
          <xsd:enumeration value="WQ Toxics"/>
          <xsd:enumeration value="WQ Monitoring"/>
          <xsd:enumeration value="WQ Standards and Assessment"/>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B22800-1D4A-4A5E-861E-1A33C208DB3C}">
  <ds:schemaRefs>
    <ds:schemaRef ds:uri="http://schemas.microsoft.com/office/2006/documentManagement/types"/>
    <ds:schemaRef ds:uri="http://purl.org/dc/elements/1.1/"/>
    <ds:schemaRef ds:uri="3f71e46e-dbdb-4936-a808-49fb891fc3e2"/>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purl.org/dc/terms/"/>
    <ds:schemaRef ds:uri="6076d197-b432-4a89-8b9d-b97676e775aa"/>
  </ds:schemaRefs>
</ds:datastoreItem>
</file>

<file path=customXml/itemProps2.xml><?xml version="1.0" encoding="utf-8"?>
<ds:datastoreItem xmlns:ds="http://schemas.openxmlformats.org/officeDocument/2006/customXml" ds:itemID="{0688C911-49A3-4927-B271-A8FF37CE8666}">
  <ds:schemaRefs>
    <ds:schemaRef ds:uri="http://schemas.microsoft.com/sharepoint/v3/contenttype/forms"/>
  </ds:schemaRefs>
</ds:datastoreItem>
</file>

<file path=customXml/itemProps3.xml><?xml version="1.0" encoding="utf-8"?>
<ds:datastoreItem xmlns:ds="http://schemas.openxmlformats.org/officeDocument/2006/customXml" ds:itemID="{118AB5C1-8550-410D-879D-3664D810FB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De Minimis Waiver</vt:lpstr>
      <vt:lpstr>Misc Products Log</vt:lpstr>
      <vt:lpstr>SAMPLE Total Matl Costs</vt:lpstr>
      <vt:lpstr>'De Minimis Waiver'!Print_Area</vt:lpstr>
      <vt:lpstr>'Misc Products Log'!Print_Area</vt:lpstr>
    </vt:vector>
  </TitlesOfParts>
  <Manager/>
  <Company>State of Oregon Department of Environmental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 De Minimis Tracking Log</dc:title>
  <dc:subject/>
  <dc:creator>PCAdmin</dc:creator>
  <cp:keywords/>
  <dc:description/>
  <cp:lastModifiedBy>MILLER Alli * DEQ</cp:lastModifiedBy>
  <cp:revision/>
  <dcterms:created xsi:type="dcterms:W3CDTF">2014-05-20T22:09:30Z</dcterms:created>
  <dcterms:modified xsi:type="dcterms:W3CDTF">2024-02-29T19:55:02Z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0x010100DB0BE3AE2883B2438D5E12E3611341DA</vt:lpwstr>
  </property>
  <property fmtid="{D5CDD505-2E9C-101B-9397-08002B2CF9AE}" pid="3" name="Topic">
    <vt:lpwstr>Active period</vt:lpwstr>
  </property>
  <property fmtid="{D5CDD505-2E9C-101B-9397-08002B2CF9AE}" pid="4" name="Due Date">
    <vt:filetime>2022-06-27T20:00:00Z</vt:filetime>
  </property>
  <property fmtid="{D5CDD505-2E9C-101B-9397-08002B2CF9AE}" pid="5" name="Document Type">
    <vt:lpwstr>Form</vt:lpwstr>
  </property>
  <property fmtid="{D5CDD505-2E9C-101B-9397-08002B2CF9AE}" pid="6" name="Improvement Needed">
    <vt:lpwstr>BABA materials tracking</vt:lpwstr>
  </property>
  <property fmtid="{D5CDD505-2E9C-101B-9397-08002B2CF9AE}" pid="7" name="MSIP_Label_09b73270-2993-4076-be47-9c78f42a1e84_Enabled">
    <vt:lpwstr>true</vt:lpwstr>
  </property>
  <property fmtid="{D5CDD505-2E9C-101B-9397-08002B2CF9AE}" pid="8" name="MSIP_Label_09b73270-2993-4076-be47-9c78f42a1e84_SetDate">
    <vt:lpwstr>2023-12-05T22:22:07Z</vt:lpwstr>
  </property>
  <property fmtid="{D5CDD505-2E9C-101B-9397-08002B2CF9AE}" pid="9" name="MSIP_Label_09b73270-2993-4076-be47-9c78f42a1e84_Method">
    <vt:lpwstr>Privileged</vt:lpwstr>
  </property>
  <property fmtid="{D5CDD505-2E9C-101B-9397-08002B2CF9AE}" pid="10" name="MSIP_Label_09b73270-2993-4076-be47-9c78f42a1e84_Name">
    <vt:lpwstr>Level 1 - Published (Items)</vt:lpwstr>
  </property>
  <property fmtid="{D5CDD505-2E9C-101B-9397-08002B2CF9AE}" pid="11" name="MSIP_Label_09b73270-2993-4076-be47-9c78f42a1e84_SiteId">
    <vt:lpwstr>aa3f6932-fa7c-47b4-a0ce-a598cad161cf</vt:lpwstr>
  </property>
  <property fmtid="{D5CDD505-2E9C-101B-9397-08002B2CF9AE}" pid="12" name="MSIP_Label_09b73270-2993-4076-be47-9c78f42a1e84_ActionId">
    <vt:lpwstr>337fa416-2bb1-4a04-9e9c-0badce7ca53d</vt:lpwstr>
  </property>
  <property fmtid="{D5CDD505-2E9C-101B-9397-08002B2CF9AE}" pid="13" name="MSIP_Label_09b73270-2993-4076-be47-9c78f42a1e84_ContentBits">
    <vt:lpwstr>0</vt:lpwstr>
  </property>
  <property fmtid="{D5CDD505-2E9C-101B-9397-08002B2CF9AE}" pid="14" name="MediaServiceImageTags">
    <vt:lpwstr/>
  </property>
</Properties>
</file>