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loneill\Downloads\"/>
    </mc:Choice>
  </mc:AlternateContent>
  <xr:revisionPtr revIDLastSave="0" documentId="13_ncr:1_{6ACFE13C-2D68-44E6-9237-45011FB51C8F}" xr6:coauthVersionLast="47" xr6:coauthVersionMax="47" xr10:uidLastSave="{00000000-0000-0000-0000-000000000000}"/>
  <bookViews>
    <workbookView xWindow="-108" yWindow="-108" windowWidth="23256" windowHeight="12576" activeTab="2" xr2:uid="{00000000-000D-0000-FFFF-FFFF00000000}"/>
  </bookViews>
  <sheets>
    <sheet name="Wetland Matching Quickguide" sheetId="5" r:id="rId1"/>
    <sheet name="Stream Matching Quickguide" sheetId="6" r:id="rId2"/>
    <sheet name="CM Eligibility &amp; Accounting" sheetId="4" r:id="rId3"/>
    <sheet name="Bank and ILF Crediting" sheetId="3" r:id="rId4"/>
  </sheets>
  <definedNames>
    <definedName name="_xlnm.Print_Area" localSheetId="3">'Bank and ILF Crediting'!$A$1:$I$20</definedName>
    <definedName name="_xlnm.Print_Area" localSheetId="2">'CM Eligibility &amp; Accounting'!$A$1:$I$52</definedName>
    <definedName name="_xlnm.Print_Area" localSheetId="1">'Stream Matching Quickguide'!$A$1:$J$20</definedName>
    <definedName name="_xlnm.Print_Area" localSheetId="0">'Wetland Matching Quickguide'!$A$1:$J$27</definedName>
    <definedName name="Rating_break">'CM Eligibility &amp; Accounting'!$C$33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3" l="1"/>
  <c r="E13" i="3"/>
  <c r="C13" i="3"/>
  <c r="D19" i="3" l="1"/>
  <c r="D33" i="4" l="1"/>
  <c r="F33" i="4"/>
  <c r="E31" i="4"/>
  <c r="F31" i="4"/>
  <c r="G31" i="4"/>
  <c r="H31" i="4"/>
  <c r="D31" i="4"/>
  <c r="H33" i="4"/>
  <c r="G33" i="4"/>
  <c r="E33" i="4"/>
  <c r="C33" i="4"/>
  <c r="C31" i="4" l="1"/>
  <c r="G27" i="4" l="1"/>
  <c r="E27" i="4"/>
  <c r="H27" i="4"/>
  <c r="F27" i="4"/>
  <c r="G9" i="4" l="1"/>
  <c r="G14" i="4"/>
  <c r="H29" i="4" l="1"/>
  <c r="G34" i="4" s="1"/>
  <c r="F29" i="4"/>
  <c r="D29" i="4"/>
  <c r="G13" i="4" l="1"/>
  <c r="G12" i="4"/>
  <c r="G11" i="4"/>
  <c r="H47" i="4"/>
  <c r="G47" i="4"/>
  <c r="F47" i="4"/>
  <c r="E47" i="4"/>
  <c r="H19" i="3"/>
  <c r="G19" i="3"/>
  <c r="F19" i="3"/>
  <c r="E19" i="3"/>
  <c r="G6" i="3"/>
  <c r="E6" i="3"/>
  <c r="C6" i="3"/>
  <c r="H9" i="3" l="1"/>
  <c r="G10" i="3" s="1"/>
  <c r="F9" i="3"/>
  <c r="E10" i="3" s="1"/>
  <c r="D9" i="3"/>
  <c r="C10" i="3" s="1"/>
  <c r="C9" i="3"/>
  <c r="E9" i="3"/>
  <c r="G9" i="3"/>
  <c r="C19" i="3"/>
  <c r="C14" i="3" l="1"/>
  <c r="C20" i="3" s="1"/>
  <c r="D47" i="4"/>
  <c r="C47" i="4"/>
  <c r="C50" i="4" l="1"/>
  <c r="C48" i="4"/>
  <c r="G18" i="4"/>
  <c r="G17" i="4"/>
  <c r="G7" i="4"/>
  <c r="G8" i="4"/>
  <c r="E24" i="4" l="1"/>
  <c r="G24" i="4"/>
  <c r="C24" i="4"/>
  <c r="E29" i="4"/>
  <c r="G29" i="4"/>
  <c r="C29" i="4"/>
  <c r="E34" i="4"/>
  <c r="C27" i="4"/>
  <c r="D27" i="4"/>
  <c r="C34" i="4" s="1"/>
  <c r="E35" i="4" l="1"/>
  <c r="E39" i="4" s="1"/>
  <c r="G35" i="4"/>
  <c r="G39" i="4" s="1"/>
  <c r="C35" i="4"/>
  <c r="C39" i="4" s="1"/>
  <c r="C41" i="4" l="1"/>
</calcChain>
</file>

<file path=xl/sharedStrings.xml><?xml version="1.0" encoding="utf-8"?>
<sst xmlns="http://schemas.openxmlformats.org/spreadsheetml/2006/main" count="171" uniqueCount="129">
  <si>
    <t>Factor</t>
  </si>
  <si>
    <t>Method 1</t>
  </si>
  <si>
    <t>Method 2</t>
  </si>
  <si>
    <t>Method 3</t>
  </si>
  <si>
    <t>Mitigation method</t>
  </si>
  <si>
    <t>Notes</t>
  </si>
  <si>
    <t>MINIMUM MITIGATION REQUIREMENT
(acres of mitigation required per acre of impact)</t>
  </si>
  <si>
    <t>ADJUSTED MITIGATION REQUIREMENT
(acres of mitigation required per acre of impact)</t>
  </si>
  <si>
    <t>Total adjustment (percent increase)</t>
  </si>
  <si>
    <r>
      <t xml:space="preserve">Which factor, if any, will cause the greatest temporal loss of function?
▪ </t>
    </r>
    <r>
      <rPr>
        <i/>
        <sz val="10"/>
        <color theme="1"/>
        <rFont val="Calibri"/>
        <family val="2"/>
        <scheme val="minor"/>
      </rPr>
      <t xml:space="preserve">Select </t>
    </r>
    <r>
      <rPr>
        <b/>
        <i/>
        <sz val="10"/>
        <color theme="1"/>
        <rFont val="Calibri"/>
        <family val="2"/>
        <scheme val="minor"/>
      </rPr>
      <t>first</t>
    </r>
    <r>
      <rPr>
        <i/>
        <sz val="10"/>
        <color theme="1"/>
        <rFont val="Calibri"/>
        <family val="2"/>
        <scheme val="minor"/>
      </rPr>
      <t xml:space="preserve"> applicable option from drop-down list.</t>
    </r>
  </si>
  <si>
    <r>
      <rPr>
        <b/>
        <sz val="10"/>
        <color theme="1"/>
        <rFont val="Calibri"/>
        <family val="2"/>
        <scheme val="minor"/>
      </rPr>
      <t>Specific function and value replacement</t>
    </r>
    <r>
      <rPr>
        <sz val="10"/>
        <color theme="1"/>
        <rFont val="Calibri"/>
        <family val="2"/>
        <scheme val="minor"/>
      </rPr>
      <t xml:space="preserve"> </t>
    </r>
    <r>
      <rPr>
        <i/>
        <sz val="10"/>
        <color theme="1"/>
        <rFont val="Calibri"/>
        <family val="2"/>
        <scheme val="minor"/>
      </rPr>
      <t>(increase factor)</t>
    </r>
  </si>
  <si>
    <r>
      <rPr>
        <b/>
        <sz val="10"/>
        <color theme="1"/>
        <rFont val="Calibri"/>
        <family val="2"/>
        <scheme val="minor"/>
      </rPr>
      <t>Function temporal loss</t>
    </r>
    <r>
      <rPr>
        <sz val="10"/>
        <color theme="1"/>
        <rFont val="Calibri"/>
        <family val="2"/>
        <scheme val="minor"/>
      </rPr>
      <t xml:space="preserve"> </t>
    </r>
    <r>
      <rPr>
        <i/>
        <sz val="10"/>
        <color theme="1"/>
        <rFont val="Calibri"/>
        <family val="2"/>
        <scheme val="minor"/>
      </rPr>
      <t>(increase factor)</t>
    </r>
  </si>
  <si>
    <r>
      <rPr>
        <b/>
        <sz val="10"/>
        <color theme="1"/>
        <rFont val="Calibri"/>
        <family val="2"/>
        <scheme val="minor"/>
      </rPr>
      <t>Mitigation site protection &amp; stewardship</t>
    </r>
    <r>
      <rPr>
        <sz val="10"/>
        <color theme="1"/>
        <rFont val="Calibri"/>
        <family val="2"/>
        <scheme val="minor"/>
      </rPr>
      <t xml:space="preserve"> </t>
    </r>
    <r>
      <rPr>
        <i/>
        <sz val="10"/>
        <color theme="1"/>
        <rFont val="Calibri"/>
        <family val="2"/>
        <scheme val="minor"/>
      </rPr>
      <t>(decrease factor)</t>
    </r>
  </si>
  <si>
    <r>
      <t xml:space="preserve">What level of site protection and stewardship is proposed for the mitigation site?
▪ </t>
    </r>
    <r>
      <rPr>
        <i/>
        <sz val="10"/>
        <color theme="1"/>
        <rFont val="Calibri"/>
        <family val="2"/>
        <scheme val="minor"/>
      </rPr>
      <t>Select an option from the drop-down list.</t>
    </r>
  </si>
  <si>
    <r>
      <t xml:space="preserve">What method(s) of mitigation is proposed?
</t>
    </r>
    <r>
      <rPr>
        <sz val="10"/>
        <color theme="1"/>
        <rFont val="Calibri"/>
        <family val="2"/>
      </rPr>
      <t xml:space="preserve">▪ </t>
    </r>
    <r>
      <rPr>
        <i/>
        <sz val="10"/>
        <color theme="1"/>
        <rFont val="Calibri"/>
        <family val="2"/>
        <scheme val="minor"/>
      </rPr>
      <t>Select an option from drop-down list.</t>
    </r>
  </si>
  <si>
    <t xml:space="preserve">Soil adjustment factors are not applicable to credit purchases or removal of historic fill. Vegetation and soil adjustments may not apply when the mitigation method is preservation. </t>
  </si>
  <si>
    <t>Does the mitigation site:</t>
  </si>
  <si>
    <t>STEP 2. ACCOUNTING</t>
  </si>
  <si>
    <t>STEP 1. ELIGIBILITY</t>
  </si>
  <si>
    <t>Criteria</t>
  </si>
  <si>
    <r>
      <t xml:space="preserve">Does the mitigation site replace </t>
    </r>
    <r>
      <rPr>
        <u/>
        <sz val="11"/>
        <color theme="1"/>
        <rFont val="Calibri"/>
        <family val="2"/>
        <scheme val="minor"/>
      </rPr>
      <t>all</t>
    </r>
    <r>
      <rPr>
        <sz val="11"/>
        <color theme="1"/>
        <rFont val="Calibri"/>
        <family val="2"/>
        <scheme val="minor"/>
      </rPr>
      <t xml:space="preserve"> of the following:</t>
    </r>
  </si>
  <si>
    <t>Possible exception to ecological match</t>
  </si>
  <si>
    <t>RESPONSE</t>
  </si>
  <si>
    <t>RESULT</t>
  </si>
  <si>
    <r>
      <t xml:space="preserve">a) Address a watershed priority, as identified in a planning or assessment document, report, or other data?
▪ </t>
    </r>
    <r>
      <rPr>
        <i/>
        <sz val="11"/>
        <color theme="1"/>
        <rFont val="Calibri"/>
        <family val="2"/>
        <scheme val="minor"/>
      </rPr>
      <t>Must be fully described in the permit application. Select yes or no from the drop-down list.</t>
    </r>
  </si>
  <si>
    <r>
      <t xml:space="preserve">b) Provide a high level of the functions and values that are relevant to the targeted priority (either currently or post-construction)?
▪ </t>
    </r>
    <r>
      <rPr>
        <i/>
        <sz val="11"/>
        <color theme="1"/>
        <rFont val="Calibri"/>
        <family val="2"/>
        <scheme val="minor"/>
      </rPr>
      <t>Must be fully described in the permit application. Select yes or no from the drop-down list.</t>
    </r>
  </si>
  <si>
    <t>If any criterion above are not met, determine whether the mitigation site might qualify for an exception (as a watershed priority) by answering the following two questions. If all criteria above were met, skip the next two questions and move to Step 2: Accounting.</t>
  </si>
  <si>
    <t>Buffer acreage</t>
  </si>
  <si>
    <t>Credit for DSL Required Buffers</t>
  </si>
  <si>
    <t>Insert the area of unavoidable permanent impact</t>
  </si>
  <si>
    <t>TOTAL MITIGATION REQUIRED WITH BUFFER CREDITS APPLIED</t>
  </si>
  <si>
    <t>This section is only used if DSL requires a buffer at the compensatory mitigation project</t>
  </si>
  <si>
    <t xml:space="preserve">Buffer Credit </t>
  </si>
  <si>
    <t xml:space="preserve">Buffer credit ratio </t>
  </si>
  <si>
    <t>DSL will determine the credit ratio for required buffers. Enter the acres of buffer required per credit (e.g. for 10:1, enter 10)</t>
  </si>
  <si>
    <t>Applicable site acreage</t>
  </si>
  <si>
    <r>
      <t xml:space="preserve">Which soil factor, if any, will cause temporal loss of function?
▪ </t>
    </r>
    <r>
      <rPr>
        <i/>
        <sz val="10"/>
        <color theme="1"/>
        <rFont val="Calibri"/>
        <family val="2"/>
        <scheme val="minor"/>
      </rPr>
      <t xml:space="preserve">Select </t>
    </r>
    <r>
      <rPr>
        <b/>
        <i/>
        <sz val="10"/>
        <color theme="1"/>
        <rFont val="Calibri"/>
        <family val="2"/>
        <scheme val="minor"/>
      </rPr>
      <t>first</t>
    </r>
    <r>
      <rPr>
        <i/>
        <sz val="10"/>
        <color theme="1"/>
        <rFont val="Calibri"/>
        <family val="2"/>
        <scheme val="minor"/>
      </rPr>
      <t xml:space="preserve"> applicable option from drop-down list.</t>
    </r>
  </si>
  <si>
    <t>POTENTIAL MITIGATION CREDITS</t>
  </si>
  <si>
    <t>Total Buffer Credit</t>
  </si>
  <si>
    <t>This is the mitigation acreage required if buffers are required by DSL</t>
  </si>
  <si>
    <r>
      <t>INSTRUCTIONS:  This accounting worksheet is used to estimate credits for a mitigation bank or in-lieu fee project. Final credits and requirements will be determined by the agency. Credits are based on (1) the mitigation method, (2) function temporal loss factors, and (3) requied buffers. Enter data in red boxes only. Yellow boxes will populate automatically.</t>
    </r>
    <r>
      <rPr>
        <b/>
        <sz val="10"/>
        <color theme="1"/>
        <rFont val="Calibri"/>
        <family val="2"/>
        <scheme val="minor"/>
      </rPr>
      <t xml:space="preserve"> </t>
    </r>
    <r>
      <rPr>
        <sz val="10"/>
        <color theme="1"/>
        <rFont val="Calibri"/>
        <family val="2"/>
        <scheme val="minor"/>
      </rPr>
      <t>A separate column must be used for each mitigation method used (e.g. if a mitigation site includes both restoration and enhancement, the mitigation method for those distinct areas must be calculated in separate columns). A separate column may also be used to allow different function temporal loss factors to be applied to different acreages, even if the mitigation method being used on that acreage is the same.</t>
    </r>
  </si>
  <si>
    <r>
      <t xml:space="preserve">a) Flow permanance (intermittent or perennial)?
</t>
    </r>
    <r>
      <rPr>
        <i/>
        <sz val="11"/>
        <color theme="1"/>
        <rFont val="Calibri"/>
        <family val="2"/>
        <scheme val="minor"/>
      </rPr>
      <t>▪ Select yes or no from drop-down list.</t>
    </r>
  </si>
  <si>
    <r>
      <t xml:space="preserve">Expectation for providing ecological match for </t>
    </r>
    <r>
      <rPr>
        <b/>
        <u/>
        <sz val="11"/>
        <color theme="1"/>
        <rFont val="Calibri"/>
        <family val="2"/>
        <scheme val="minor"/>
      </rPr>
      <t>stream</t>
    </r>
    <r>
      <rPr>
        <b/>
        <sz val="11"/>
        <color theme="1"/>
        <rFont val="Calibri"/>
        <family val="2"/>
        <scheme val="minor"/>
      </rPr>
      <t xml:space="preserve"> impacts</t>
    </r>
  </si>
  <si>
    <r>
      <t xml:space="preserve">c) Essential Indigenous Anadromous Salmonid Habitat (ESH) designation, if the impact is to an ESH stream?
</t>
    </r>
    <r>
      <rPr>
        <i/>
        <sz val="11"/>
        <color theme="1"/>
        <rFont val="Calibri"/>
        <family val="2"/>
        <scheme val="minor"/>
      </rPr>
      <t>▪ Select yes, no, or Impact site is not ESH from the drop-down list.</t>
    </r>
  </si>
  <si>
    <t xml:space="preserve">Soil adjustment factors are not generally applicable to removal of historic fill, or mitigation through preservation. </t>
  </si>
  <si>
    <t>Use multiple methods if more than one ratio applies</t>
  </si>
  <si>
    <r>
      <t xml:space="preserve">Expectation for providing ecological match for </t>
    </r>
    <r>
      <rPr>
        <b/>
        <u/>
        <sz val="11"/>
        <color theme="1"/>
        <rFont val="Calibri"/>
        <family val="2"/>
        <scheme val="minor"/>
      </rPr>
      <t>wetlands</t>
    </r>
    <r>
      <rPr>
        <b/>
        <sz val="11"/>
        <color theme="1"/>
        <rFont val="Calibri"/>
        <family val="2"/>
        <scheme val="minor"/>
      </rPr>
      <t xml:space="preserve"> impacts </t>
    </r>
  </si>
  <si>
    <t>COMMENTS</t>
  </si>
  <si>
    <t>DSL will determine the credit ratio for required buffers. Enter the acres of buffer required per credit (e.g. for 10:1, enter 10).</t>
  </si>
  <si>
    <t xml:space="preserve">TOTAL MITIGATION REQUIRED WITHOUT BUFFERS </t>
  </si>
  <si>
    <t>This is the mitigation acreage required if a buffer is not required by DSL</t>
  </si>
  <si>
    <t>Use multiple methods only if more than one ratio will be applied to the buffer.</t>
  </si>
  <si>
    <t>MITIGATION ACREAGE REQUIRED
(adjusted mitigation requirement * impacted acreage)</t>
  </si>
  <si>
    <t>If purchasing credits, ILF or PIL, select "credit purchase." Minimum requirements for preservation and non-wetland waters are case-by-case, as determined by the Department.</t>
  </si>
  <si>
    <t>This criterion does not apply when purchasing Legacy Credits, ILF credits not associated with a DSL approved project, or PIL</t>
  </si>
  <si>
    <r>
      <t xml:space="preserve">a) HGM class(es) and subclass(es)?
</t>
    </r>
    <r>
      <rPr>
        <i/>
        <sz val="11"/>
        <color theme="1"/>
        <rFont val="Calibri"/>
        <family val="2"/>
        <scheme val="minor"/>
      </rPr>
      <t>▪ Select yes or no from drop-down list.</t>
    </r>
  </si>
  <si>
    <r>
      <t xml:space="preserve">b) Cowardin system(s) and class(es)?
▪ </t>
    </r>
    <r>
      <rPr>
        <i/>
        <sz val="11"/>
        <color theme="1"/>
        <rFont val="Calibri"/>
        <family val="2"/>
        <scheme val="minor"/>
      </rPr>
      <t>Select yes or no from drop-down list.</t>
    </r>
  </si>
  <si>
    <t>Aquatic Resources of Special Concern are not eligible for an exception and must be replaced in-kind</t>
  </si>
  <si>
    <r>
      <t xml:space="preserve">Note: Adjustments do not apply to non-tidal wetland impacts </t>
    </r>
    <r>
      <rPr>
        <b/>
        <sz val="11"/>
        <color theme="1"/>
        <rFont val="Calibri"/>
        <family val="2"/>
      </rPr>
      <t>≤0.2 acres purchasing credits as mitigation; select "Not applicable" for each factor.</t>
    </r>
  </si>
  <si>
    <t>Aquatic Resources of Special Concern must be replaced in-kind and may not otherwise meet all criteria.</t>
  </si>
  <si>
    <r>
      <t xml:space="preserve">b) Stream size class (small, medium, or large)?
▪ </t>
    </r>
    <r>
      <rPr>
        <i/>
        <sz val="11"/>
        <color theme="1"/>
        <rFont val="Calibri"/>
        <family val="2"/>
        <scheme val="minor"/>
      </rPr>
      <t>Select yes or no from drop-down list.</t>
    </r>
  </si>
  <si>
    <r>
      <rPr>
        <sz val="11"/>
        <rFont val="Calibri"/>
        <family val="2"/>
        <scheme val="minor"/>
      </rPr>
      <t>Stream size class as set forth by Oregon Department of Forestry in OAR 629-635-0200 Sections (13) and (14).</t>
    </r>
    <r>
      <rPr>
        <sz val="11"/>
        <color theme="10"/>
        <rFont val="Calibri"/>
        <family val="2"/>
        <scheme val="minor"/>
      </rPr>
      <t xml:space="preserve"> </t>
    </r>
    <r>
      <rPr>
        <u/>
        <sz val="11"/>
        <color theme="10"/>
        <rFont val="Calibri"/>
        <family val="2"/>
        <scheme val="minor"/>
      </rPr>
      <t>Mitigation Planning Map Viewer</t>
    </r>
  </si>
  <si>
    <r>
      <rPr>
        <b/>
        <sz val="10"/>
        <color theme="1"/>
        <rFont val="Calibri"/>
        <family val="2"/>
        <scheme val="minor"/>
      </rPr>
      <t>High level of function replacement</t>
    </r>
    <r>
      <rPr>
        <i/>
        <sz val="10"/>
        <color theme="1"/>
        <rFont val="Calibri"/>
        <family val="2"/>
        <scheme val="minor"/>
      </rPr>
      <t xml:space="preserve"> (decrease factor)</t>
    </r>
  </si>
  <si>
    <r>
      <t xml:space="preserve">c) Group-level functions and values?
▪ </t>
    </r>
    <r>
      <rPr>
        <i/>
        <sz val="11"/>
        <color theme="1"/>
        <rFont val="Calibri"/>
        <family val="2"/>
        <scheme val="minor"/>
      </rPr>
      <t>Compare ORWAP ratings between the impact site and the mitigation site (predicted scores) to determine this. Select yes or no from drop-down list.</t>
    </r>
  </si>
  <si>
    <r>
      <t xml:space="preserve">d) Group-level functions and values?
▪ </t>
    </r>
    <r>
      <rPr>
        <i/>
        <sz val="11"/>
        <color theme="1"/>
        <rFont val="Calibri"/>
        <family val="2"/>
        <scheme val="minor"/>
      </rPr>
      <t>Compare SFAM ratings between the impact site and the mitigation site (predicted scores) to determine this. Select yes or no from drop-down list.</t>
    </r>
  </si>
  <si>
    <r>
      <t>INSTRUCTIONS:  This accounting worksheet is used to estimate a permittee's wetland mitigation requirements, specific to a particular impact and proposed mitigation site. There are no minimum requirements defined for streams. Final requirements will be determined by the agency. Requirements are based on (1) the mitigation method, (2) the function/value replacement achieved, (3) function temporal loss factors, (4) level of function replacement, and (5) stewardship and site protection plans. Enter data in red boxes only. Yellow boxes will populate automatically.</t>
    </r>
    <r>
      <rPr>
        <b/>
        <sz val="10"/>
        <color theme="1"/>
        <rFont val="Calibri"/>
        <family val="2"/>
        <scheme val="minor"/>
      </rPr>
      <t xml:space="preserve"> </t>
    </r>
    <r>
      <rPr>
        <sz val="10"/>
        <color theme="1"/>
        <rFont val="Calibri"/>
        <family val="2"/>
        <scheme val="minor"/>
      </rPr>
      <t>A separate column must be used for each mitigation method used (e.g. if a mitigation site includes both restoration and enhancement, the mitigation method for those distinct areas must be calculated in separate columns). A separate column may also be used to allow different function temporal loss factors to be applied to different acreages, even if the mitigation method being used on that acreage is the same.</t>
    </r>
  </si>
  <si>
    <r>
      <t xml:space="preserve">How many specific functions and values from the impact site are replaced at the mitigation site? 
▪ </t>
    </r>
    <r>
      <rPr>
        <i/>
        <sz val="10"/>
        <color theme="1"/>
        <rFont val="Calibri"/>
        <family val="2"/>
        <scheme val="minor"/>
      </rPr>
      <t>Compare ORWAP ratings between the impact site and the mitigation site (predicted scores) to determine this. Select an option from drop-down list.</t>
    </r>
  </si>
  <si>
    <r>
      <t xml:space="preserve">Does the CM site exceed at least 80% of the specific functions being lost at the impact site? 
▪ </t>
    </r>
    <r>
      <rPr>
        <i/>
        <sz val="10"/>
        <color theme="1"/>
        <rFont val="Calibri"/>
        <family val="2"/>
        <scheme val="minor"/>
      </rPr>
      <t>Compare ORWAP function ratings between the impact site and the mitigation site (predicted scores) to determine this. Select an option from drop-down list.</t>
    </r>
  </si>
  <si>
    <t>Water Storage &amp; Delay (WS)</t>
  </si>
  <si>
    <t>Sediment Retention &amp; Stabilization (SR)</t>
  </si>
  <si>
    <t>Phosphorus Retention (PR)</t>
  </si>
  <si>
    <t>Nitrate Removal &amp; Retention (NR)</t>
  </si>
  <si>
    <t>Anadromous Fish Habitat (FA)</t>
  </si>
  <si>
    <t>Resident Fish Habitat (FR)</t>
  </si>
  <si>
    <t>Amphibian &amp; Reptile Habitat (AM)</t>
  </si>
  <si>
    <t>Waterbird Nesting Habitat (WBN)</t>
  </si>
  <si>
    <t>Waterbird Feeding Habitat (WBF)</t>
  </si>
  <si>
    <t>Aquatic Invertebrate Habitat (INV)</t>
  </si>
  <si>
    <t>Water Cooling (WC)</t>
  </si>
  <si>
    <t>Native Plant Diversity (PD)</t>
  </si>
  <si>
    <t>Pollinator Habitat (POL)</t>
  </si>
  <si>
    <t>Organic Nutrient Export (OE)</t>
  </si>
  <si>
    <t>Carbon Sequestration (CS)</t>
  </si>
  <si>
    <t>Public Use &amp; Recognition (PU)</t>
  </si>
  <si>
    <t>GROUPS</t>
  </si>
  <si>
    <t>Songbird, Raptor, Mammal Habitat (SBM)</t>
  </si>
  <si>
    <t>Hydrologic Function (WS)</t>
  </si>
  <si>
    <t>Water Quality Support (SR, PR, or NR)</t>
  </si>
  <si>
    <t>Fish Habitat (FA or FR)</t>
  </si>
  <si>
    <t>Aquatic Habitat (AM, WBF, or WBN)</t>
  </si>
  <si>
    <t>Ecosystem Support (WC, INV, PD, POL, SBM, or OE)</t>
  </si>
  <si>
    <t>Exceed</t>
  </si>
  <si>
    <t>Specific Functions or Values:</t>
  </si>
  <si>
    <t>Suface Water Storage (SWS)</t>
  </si>
  <si>
    <t>Sub/Surface Water Transfer (SST)</t>
  </si>
  <si>
    <t>Flow Variation (FV)</t>
  </si>
  <si>
    <t>Sediment Continuity (SC)</t>
  </si>
  <si>
    <t>Sediment Mobility (SM)</t>
  </si>
  <si>
    <t>Maintain Biodiversity (MB)</t>
  </si>
  <si>
    <t>Create and Maintain Habitat (CMH)</t>
  </si>
  <si>
    <t>Sustain Trophic Structure (STS)</t>
  </si>
  <si>
    <t>Nutrient Cycling (NC)</t>
  </si>
  <si>
    <t>Chemical Regulation (CR)</t>
  </si>
  <si>
    <t>Thermal Regulation (TR)</t>
  </si>
  <si>
    <t>Hydrologic Function (SWS, SST, FV)</t>
  </si>
  <si>
    <t>Geomorphic Function (SC, SM)</t>
  </si>
  <si>
    <t>Biologic Function (MB, CMH, STS)</t>
  </si>
  <si>
    <t>Water Quality Function (NC, CR, TR)</t>
  </si>
  <si>
    <r>
      <t xml:space="preserve">This criterion does not apply when purchasing Legacy Credits, ILF credits not associated with a DSL-approved project, or PIL. Does not apply to non-tidal wetland impacts </t>
    </r>
    <r>
      <rPr>
        <sz val="10"/>
        <color theme="1"/>
        <rFont val="Calibri"/>
        <family val="2"/>
      </rPr>
      <t>≤0.2 acres purchasing credits.</t>
    </r>
    <r>
      <rPr>
        <sz val="10"/>
        <color theme="1"/>
        <rFont val="Calibri"/>
        <family val="2"/>
        <scheme val="minor"/>
      </rPr>
      <t xml:space="preserve"> </t>
    </r>
  </si>
  <si>
    <t>Use multiple methods if more than one ratio applies. Credits for preservation are case-by-case, as determined by the Department and may be adjusted.</t>
  </si>
  <si>
    <t xml:space="preserve">POTENTIAL MITIGATION CREDITS WITH BUFFER CREDITS </t>
  </si>
  <si>
    <t>ADJUSTED MITIGATION RATIO
(acres per credit)</t>
  </si>
  <si>
    <t>This section is only used if DSL approves a buffer at the compensatory mitigation project</t>
  </si>
  <si>
    <t>POTENTIAL MITIGATION CREDITS WITHOUT BUFFERS</t>
  </si>
  <si>
    <t>Credit for Buffers</t>
  </si>
  <si>
    <t>Draft Credit Determination Form for Mitigation Banks or In-Lieu Fee Projects</t>
  </si>
  <si>
    <t xml:space="preserve">Draft Compensatory Mitigation Eligibility and Accounting Determination Form </t>
  </si>
  <si>
    <t>Function Match</t>
  </si>
  <si>
    <t>Value Match</t>
  </si>
  <si>
    <t xml:space="preserve">INSTRUCTIONS: This eligibility worksheet is used to determine whether a proposed compensatory mitigation site is ecologically appropriate to offset proposed impacts. Final eligibility is determined by the agency. The expectation is that compensatory mitigation sites provide an ecological match (i.e. class, function, and value) to the impact site. In some circumstances, an exception to ecological match may be allowed if the permittee demonstrates that the proposed compensatory mitigation site addresses local or watershed needs or priorities.  Enter data in red boxes only. Yellow boxes will populate automatically. </t>
  </si>
  <si>
    <t>Comparison 1</t>
  </si>
  <si>
    <t>Comparison 2</t>
  </si>
  <si>
    <t>Comparison 3</t>
  </si>
  <si>
    <r>
      <rPr>
        <sz val="12"/>
        <color theme="1"/>
        <rFont val="Calibri"/>
        <family val="2"/>
        <scheme val="minor"/>
      </rPr>
      <t xml:space="preserve">Acreage of impact*
</t>
    </r>
    <r>
      <rPr>
        <sz val="8"/>
        <color theme="1"/>
        <rFont val="Calibri"/>
        <family val="2"/>
        <scheme val="minor"/>
      </rPr>
      <t xml:space="preserve"> 
</t>
    </r>
    <r>
      <rPr>
        <sz val="10"/>
        <color theme="1"/>
        <rFont val="Calibri"/>
        <family val="2"/>
        <scheme val="minor"/>
      </rPr>
      <t>(*enter the acreage associated with each method)</t>
    </r>
  </si>
  <si>
    <t xml:space="preserve">Mitigation banks and ILFs typically have enhanced stewardship.    Minimum mitigation requirement is 1 acre credit to 1 acre of impact. </t>
  </si>
  <si>
    <t>"Exceed" means replaced beyond an overlapping rating break proximity. Select "Not applicable" if the mitigation site is approved/seeking approval as an exception to in-kind replacement under a watershed priority approach, if purchasing legacy credits, or best professional judgement was used to assess functions and values.</t>
  </si>
  <si>
    <t>Select "Not applicable" if the mitigation site is approved/seeking approval as an exception to in-kind replacement under a watershed priority approach, if purchasing legacy credits, or best professional judgement was used to assess functions and values.</t>
  </si>
  <si>
    <t>Instructions: For each mitigation method indicate with a "X" in the "Function Match" and the "Value Match" if the function and value rating post-project for the planned mitigation is equal or greater than the function and value rating pre-project for the impact site, including any overlapping rating break proximity.  For each mitigation method indicate with a "X" in the "Exceed" column if the function rating for the planned compensatory mitigation is greater than the function rating for the impact site. "Exceed" means replaced beyond an overlapping rating break proximity.  This page does not need to be completed for purchase of Legacy Mitigation Bank Credits.</t>
  </si>
  <si>
    <t>Instructions: For each mitigation method indicate with a "X" in the "Function Match" and the "Value Match" column if the function and value rating post-project for the planned mitigation is equal or greater than the function and value rating pre-project for the impact site, including any overlapping rating break proximity.  For each mitigation method indicate with a "X" in the "Exceed" column if the function rating for the planned compensatory mitigation is greater than the function rating for the impact site. "Exceed" means replaced beyond an overlapping rating break proximity. This page does not need to be completed for purchase of Legacy Mitigation Bank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</si>
</sst>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1"/>
      <color theme="1"/>
      <name val="Calibri"/>
      <family val="2"/>
      <scheme val="minor"/>
    </font>
    <font>
      <b/>
      <i/>
      <sz val="10"/>
      <color theme="1"/>
      <name val="Calibri"/>
      <family val="2"/>
      <scheme val="minor"/>
    </font>
    <font>
      <sz val="10"/>
      <color theme="1"/>
      <name val="Calibri"/>
      <family val="2"/>
    </font>
    <font>
      <u/>
      <sz val="11"/>
      <color theme="1"/>
      <name val="Calibri"/>
      <family val="2"/>
      <scheme val="minor"/>
    </font>
    <font>
      <i/>
      <sz val="11"/>
      <color theme="1"/>
      <name val="Calibri"/>
      <family val="2"/>
      <scheme val="minor"/>
    </font>
    <font>
      <sz val="12"/>
      <color theme="1"/>
      <name val="Calibri"/>
      <family val="2"/>
      <scheme val="minor"/>
    </font>
    <font>
      <b/>
      <u/>
      <sz val="11"/>
      <color theme="1"/>
      <name val="Calibri"/>
      <family val="2"/>
      <scheme val="minor"/>
    </font>
    <font>
      <b/>
      <sz val="11"/>
      <color theme="1"/>
      <name val="Calibri"/>
      <family val="2"/>
    </font>
    <font>
      <u/>
      <sz val="11"/>
      <color theme="10"/>
      <name val="Calibri"/>
      <family val="2"/>
      <scheme val="minor"/>
    </font>
    <font>
      <sz val="11"/>
      <name val="Calibri"/>
      <family val="2"/>
      <scheme val="minor"/>
    </font>
    <font>
      <sz val="11"/>
      <color theme="10"/>
      <name val="Calibri"/>
      <family val="2"/>
      <scheme val="minor"/>
    </font>
    <font>
      <sz val="14"/>
      <color theme="1"/>
      <name val="Calibri"/>
      <family val="2"/>
      <scheme val="minor"/>
    </font>
    <font>
      <b/>
      <sz val="14"/>
      <color theme="1"/>
      <name val="Calibri"/>
      <family val="2"/>
      <scheme val="minor"/>
    </font>
    <font>
      <b/>
      <sz val="14"/>
      <name val="Arial"/>
      <family val="2"/>
    </font>
    <font>
      <sz val="14"/>
      <name val="Arial"/>
      <family val="2"/>
    </font>
    <font>
      <sz val="14"/>
      <name val="Calibri"/>
      <family val="2"/>
      <scheme val="minor"/>
    </font>
    <font>
      <sz val="8"/>
      <color theme="1"/>
      <name val="Calibri"/>
      <family val="2"/>
      <scheme val="minor"/>
    </font>
    <font>
      <sz val="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2F1C1"/>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tint="0.59999389629810485"/>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auto="1"/>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theme="0"/>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theme="0"/>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thick">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style="thick">
        <color indexed="64"/>
      </top>
      <bottom style="thin">
        <color indexed="64"/>
      </bottom>
      <diagonal/>
    </border>
    <border>
      <left style="thick">
        <color indexed="64"/>
      </left>
      <right style="hair">
        <color indexed="64"/>
      </right>
      <top style="thin">
        <color indexed="64"/>
      </top>
      <bottom style="thick">
        <color indexed="64"/>
      </bottom>
      <diagonal/>
    </border>
    <border>
      <left style="thick">
        <color indexed="64"/>
      </left>
      <right style="hair">
        <color indexed="64"/>
      </right>
      <top style="thin">
        <color indexed="64"/>
      </top>
      <bottom style="thin">
        <color indexed="64"/>
      </bottom>
      <diagonal/>
    </border>
    <border>
      <left style="thick">
        <color indexed="64"/>
      </left>
      <right style="hair">
        <color indexed="64"/>
      </right>
      <top/>
      <bottom style="thick">
        <color indexed="64"/>
      </bottom>
      <diagonal/>
    </border>
    <border>
      <left style="thick">
        <color indexed="64"/>
      </left>
      <right style="hair">
        <color indexed="64"/>
      </right>
      <top style="thick">
        <color indexed="64"/>
      </top>
      <bottom style="thin">
        <color indexed="64"/>
      </bottom>
      <diagonal/>
    </border>
    <border>
      <left style="thick">
        <color indexed="64"/>
      </left>
      <right style="hair">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right style="hair">
        <color indexed="64"/>
      </right>
      <top/>
      <bottom style="thin">
        <color indexed="64"/>
      </bottom>
      <diagonal/>
    </border>
    <border>
      <left style="thick">
        <color indexed="64"/>
      </left>
      <right style="hair">
        <color indexed="64"/>
      </right>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hair">
        <color indexed="64"/>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s>
  <cellStyleXfs count="2">
    <xf numFmtId="0" fontId="0" fillId="0" borderId="0"/>
    <xf numFmtId="0" fontId="12" fillId="0" borderId="0" applyNumberFormat="0" applyFill="0" applyBorder="0" applyAlignment="0" applyProtection="0"/>
  </cellStyleXfs>
  <cellXfs count="298">
    <xf numFmtId="0" fontId="0" fillId="0" borderId="0" xfId="0"/>
    <xf numFmtId="0" fontId="2" fillId="0" borderId="0" xfId="0" applyFont="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wrapText="1"/>
    </xf>
    <xf numFmtId="0" fontId="0" fillId="0" borderId="2" xfId="0" applyBorder="1"/>
    <xf numFmtId="0" fontId="1" fillId="0" borderId="8" xfId="0" applyFont="1" applyBorder="1" applyAlignment="1">
      <alignment horizontal="center" vertical="center" wrapText="1"/>
    </xf>
    <xf numFmtId="0" fontId="1" fillId="5" borderId="25" xfId="0" applyFont="1" applyFill="1" applyBorder="1" applyAlignment="1">
      <alignment horizontal="right" vertical="center" wrapText="1"/>
    </xf>
    <xf numFmtId="9" fontId="1" fillId="5" borderId="28" xfId="0" applyNumberFormat="1" applyFont="1" applyFill="1" applyBorder="1" applyAlignment="1">
      <alignment horizontal="center" vertical="center" wrapText="1"/>
    </xf>
    <xf numFmtId="9" fontId="1" fillId="5" borderId="9" xfId="0" applyNumberFormat="1" applyFont="1" applyFill="1" applyBorder="1" applyAlignment="1">
      <alignment horizontal="right" vertical="center" wrapText="1"/>
    </xf>
    <xf numFmtId="9" fontId="1" fillId="5" borderId="27" xfId="0" applyNumberFormat="1" applyFont="1" applyFill="1" applyBorder="1" applyAlignment="1">
      <alignment horizontal="center" vertical="center" wrapText="1"/>
    </xf>
    <xf numFmtId="0" fontId="1" fillId="5" borderId="16" xfId="0" applyFont="1" applyFill="1" applyBorder="1" applyAlignment="1">
      <alignment horizontal="right" vertical="center" wrapText="1"/>
    </xf>
    <xf numFmtId="9" fontId="1" fillId="5" borderId="8" xfId="0" applyNumberFormat="1" applyFont="1" applyFill="1" applyBorder="1" applyAlignment="1">
      <alignment horizontal="right" vertical="center" wrapText="1"/>
    </xf>
    <xf numFmtId="0" fontId="1" fillId="5" borderId="3" xfId="0" applyFont="1" applyFill="1" applyBorder="1" applyAlignment="1">
      <alignment horizontal="right" vertical="center" wrapText="1"/>
    </xf>
    <xf numFmtId="9" fontId="1" fillId="5" borderId="29" xfId="0" applyNumberFormat="1" applyFont="1" applyFill="1" applyBorder="1" applyAlignment="1">
      <alignment horizontal="center" vertical="center" wrapText="1"/>
    </xf>
    <xf numFmtId="0" fontId="1" fillId="5" borderId="17" xfId="0" applyFont="1" applyFill="1" applyBorder="1" applyAlignment="1">
      <alignment horizontal="right" vertical="center" wrapText="1"/>
    </xf>
    <xf numFmtId="9" fontId="1" fillId="5" borderId="30" xfId="0" applyNumberFormat="1" applyFont="1" applyFill="1" applyBorder="1" applyAlignment="1">
      <alignment horizontal="right" vertical="center" wrapText="1"/>
    </xf>
    <xf numFmtId="9" fontId="1" fillId="5" borderId="5" xfId="0" applyNumberFormat="1" applyFont="1" applyFill="1" applyBorder="1" applyAlignment="1">
      <alignment horizontal="center" vertical="center" wrapText="1"/>
    </xf>
    <xf numFmtId="9" fontId="1" fillId="5" borderId="15" xfId="0" applyNumberFormat="1" applyFont="1" applyFill="1" applyBorder="1" applyAlignment="1">
      <alignment horizontal="center" vertical="center" wrapText="1"/>
    </xf>
    <xf numFmtId="0" fontId="4" fillId="4" borderId="4" xfId="0" applyFont="1" applyFill="1" applyBorder="1" applyAlignment="1">
      <alignment horizontal="center"/>
    </xf>
    <xf numFmtId="0" fontId="1" fillId="0" borderId="32" xfId="0" applyFont="1" applyBorder="1" applyAlignment="1">
      <alignment horizontal="right" vertical="center" wrapText="1"/>
    </xf>
    <xf numFmtId="0" fontId="1" fillId="0" borderId="37" xfId="0" applyFont="1" applyBorder="1" applyAlignment="1">
      <alignment horizontal="right" vertical="center" wrapText="1"/>
    </xf>
    <xf numFmtId="2" fontId="1" fillId="0" borderId="33" xfId="0" applyNumberFormat="1" applyFont="1" applyBorder="1" applyAlignment="1">
      <alignment horizontal="center" vertical="center"/>
    </xf>
    <xf numFmtId="2" fontId="1" fillId="0" borderId="0" xfId="0" applyNumberFormat="1" applyFont="1" applyAlignment="1">
      <alignment horizontal="center" vertical="center" wrapText="1"/>
    </xf>
    <xf numFmtId="2" fontId="1" fillId="0" borderId="37"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right" vertical="center" wrapText="1"/>
    </xf>
    <xf numFmtId="0" fontId="2" fillId="2" borderId="1" xfId="0" applyFont="1" applyFill="1" applyBorder="1" applyAlignment="1">
      <alignment horizontal="center" vertical="center" wrapText="1"/>
    </xf>
    <xf numFmtId="0" fontId="4" fillId="0" borderId="0" xfId="0" applyFont="1"/>
    <xf numFmtId="0" fontId="0" fillId="0" borderId="0" xfId="0" applyAlignment="1">
      <alignment horizontal="left" vertical="center"/>
    </xf>
    <xf numFmtId="0" fontId="1" fillId="0" borderId="26" xfId="0" applyFont="1" applyBorder="1" applyAlignment="1">
      <alignment horizontal="left" vertical="center" wrapText="1"/>
    </xf>
    <xf numFmtId="9" fontId="1" fillId="5" borderId="8" xfId="0" applyNumberFormat="1" applyFont="1" applyFill="1" applyBorder="1" applyAlignment="1">
      <alignment horizontal="center" vertical="center" wrapText="1"/>
    </xf>
    <xf numFmtId="0" fontId="1" fillId="0" borderId="6" xfId="0" applyFont="1" applyBorder="1" applyAlignment="1">
      <alignment horizontal="left" vertical="top" wrapText="1"/>
    </xf>
    <xf numFmtId="0" fontId="1" fillId="0" borderId="0" xfId="0" applyFont="1" applyAlignment="1">
      <alignment horizontal="center" vertical="center"/>
    </xf>
    <xf numFmtId="0" fontId="2" fillId="0" borderId="0" xfId="0" applyFont="1" applyAlignment="1">
      <alignment horizontal="center" vertical="center"/>
    </xf>
    <xf numFmtId="0" fontId="1" fillId="5" borderId="4" xfId="0" applyFont="1" applyFill="1" applyBorder="1" applyAlignment="1">
      <alignment horizontal="right" wrapText="1"/>
    </xf>
    <xf numFmtId="0" fontId="1" fillId="5" borderId="1" xfId="0" applyFont="1" applyFill="1" applyBorder="1" applyAlignment="1">
      <alignment horizontal="center"/>
    </xf>
    <xf numFmtId="0" fontId="1" fillId="0" borderId="0" xfId="0" applyFont="1" applyAlignment="1">
      <alignment horizontal="right" vertical="center" wrapText="1"/>
    </xf>
    <xf numFmtId="0" fontId="1" fillId="0" borderId="49" xfId="0" applyFont="1" applyBorder="1" applyAlignment="1">
      <alignment horizontal="right" wrapText="1"/>
    </xf>
    <xf numFmtId="0" fontId="1" fillId="0" borderId="50" xfId="0" applyFont="1" applyBorder="1" applyAlignment="1">
      <alignment horizontal="right" wrapText="1"/>
    </xf>
    <xf numFmtId="0" fontId="1" fillId="0" borderId="48" xfId="0" applyFont="1" applyBorder="1" applyAlignment="1">
      <alignment horizontal="right" wrapText="1"/>
    </xf>
    <xf numFmtId="0" fontId="4" fillId="0" borderId="0" xfId="0" applyFont="1" applyAlignment="1">
      <alignment vertical="center" wrapText="1"/>
    </xf>
    <xf numFmtId="2" fontId="1" fillId="0" borderId="0" xfId="0" applyNumberFormat="1" applyFont="1" applyAlignment="1">
      <alignment horizontal="center" vertical="center"/>
    </xf>
    <xf numFmtId="0" fontId="1" fillId="0" borderId="0" xfId="0" applyFont="1" applyAlignment="1">
      <alignment horizontal="left" wrapText="1"/>
    </xf>
    <xf numFmtId="0" fontId="1" fillId="0" borderId="0" xfId="0" applyFont="1" applyAlignment="1">
      <alignment horizontal="right" wrapText="1"/>
    </xf>
    <xf numFmtId="0" fontId="1" fillId="0" borderId="0" xfId="0" applyFont="1" applyAlignment="1">
      <alignment horizontal="center" wrapText="1"/>
    </xf>
    <xf numFmtId="2" fontId="1" fillId="0" borderId="2" xfId="0" applyNumberFormat="1" applyFont="1" applyBorder="1" applyAlignment="1">
      <alignment horizontal="center" vertical="center" wrapText="1"/>
    </xf>
    <xf numFmtId="2" fontId="1" fillId="0" borderId="52" xfId="0" applyNumberFormat="1" applyFont="1" applyBorder="1" applyAlignment="1">
      <alignment horizontal="center" vertical="center" wrapText="1"/>
    </xf>
    <xf numFmtId="0" fontId="1" fillId="5" borderId="3" xfId="0" applyFont="1" applyFill="1" applyBorder="1" applyAlignment="1">
      <alignment horizontal="center"/>
    </xf>
    <xf numFmtId="0" fontId="1" fillId="0" borderId="9" xfId="0" applyFont="1" applyBorder="1" applyAlignment="1">
      <alignment horizontal="center" vertical="center" wrapText="1"/>
    </xf>
    <xf numFmtId="0" fontId="1" fillId="5" borderId="51"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5" borderId="4" xfId="0" applyFont="1" applyFill="1" applyBorder="1" applyAlignment="1">
      <alignment horizontal="center" wrapText="1"/>
    </xf>
    <xf numFmtId="0" fontId="4" fillId="0" borderId="0" xfId="0" applyFont="1" applyAlignment="1">
      <alignment horizontal="center" vertical="center" wrapText="1"/>
    </xf>
    <xf numFmtId="0" fontId="0" fillId="0" borderId="2" xfId="0" applyBorder="1" applyAlignment="1">
      <alignment horizontal="center" wrapText="1"/>
    </xf>
    <xf numFmtId="0" fontId="1" fillId="0" borderId="1" xfId="0" applyFont="1" applyBorder="1" applyAlignment="1">
      <alignment horizontal="center" wrapText="1"/>
    </xf>
    <xf numFmtId="0" fontId="0" fillId="0" borderId="0" xfId="0" applyAlignment="1">
      <alignment horizontal="center"/>
    </xf>
    <xf numFmtId="0" fontId="1" fillId="0" borderId="1" xfId="0" applyFont="1" applyBorder="1" applyAlignment="1">
      <alignment horizontal="right" wrapText="1"/>
    </xf>
    <xf numFmtId="0" fontId="2" fillId="0" borderId="43" xfId="0" applyFont="1" applyBorder="1" applyAlignment="1">
      <alignment horizontal="right" wrapText="1"/>
    </xf>
    <xf numFmtId="0" fontId="1" fillId="0" borderId="4" xfId="0" applyFont="1" applyBorder="1" applyAlignment="1">
      <alignment horizontal="left" vertical="center" wrapText="1"/>
    </xf>
    <xf numFmtId="2" fontId="1" fillId="0" borderId="3"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9" xfId="0" applyFont="1" applyBorder="1" applyAlignment="1">
      <alignment horizontal="left" vertical="center" wrapText="1"/>
    </xf>
    <xf numFmtId="0" fontId="1" fillId="0" borderId="43" xfId="0" applyFont="1" applyBorder="1" applyAlignment="1">
      <alignment horizontal="right" vertical="center" wrapText="1"/>
    </xf>
    <xf numFmtId="0" fontId="0" fillId="0" borderId="0" xfId="0" applyAlignment="1">
      <alignment wrapText="1"/>
    </xf>
    <xf numFmtId="0" fontId="1" fillId="0" borderId="0" xfId="0" applyFont="1"/>
    <xf numFmtId="0" fontId="1" fillId="0" borderId="1" xfId="0" applyFont="1" applyBorder="1" applyAlignment="1">
      <alignment horizontal="left" wrapText="1"/>
    </xf>
    <xf numFmtId="0" fontId="4" fillId="6" borderId="1" xfId="0" applyFont="1" applyFill="1" applyBorder="1" applyAlignment="1">
      <alignment horizontal="center"/>
    </xf>
    <xf numFmtId="0" fontId="2" fillId="0" borderId="0" xfId="0" applyFont="1" applyAlignment="1">
      <alignment horizontal="righ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right" vertical="center" wrapText="1"/>
    </xf>
    <xf numFmtId="2" fontId="1" fillId="0" borderId="1" xfId="0" applyNumberFormat="1" applyFont="1" applyBorder="1" applyAlignment="1">
      <alignment horizontal="left" wrapText="1"/>
    </xf>
    <xf numFmtId="0" fontId="1" fillId="5" borderId="30" xfId="0" applyFont="1" applyFill="1" applyBorder="1" applyAlignment="1">
      <alignment horizontal="right" vertical="center" wrapText="1"/>
    </xf>
    <xf numFmtId="9" fontId="1" fillId="5" borderId="61" xfId="0" applyNumberFormat="1" applyFont="1" applyFill="1" applyBorder="1" applyAlignment="1">
      <alignment horizontal="center" vertical="center" wrapText="1"/>
    </xf>
    <xf numFmtId="0" fontId="1" fillId="0" borderId="58" xfId="0" applyFont="1" applyBorder="1" applyAlignment="1">
      <alignment horizontal="right" vertical="center" wrapText="1"/>
    </xf>
    <xf numFmtId="0" fontId="1" fillId="0" borderId="4" xfId="0" applyFont="1" applyBorder="1" applyAlignment="1">
      <alignment vertical="center" wrapText="1"/>
    </xf>
    <xf numFmtId="0" fontId="4" fillId="4" borderId="13" xfId="0" applyFont="1" applyFill="1" applyBorder="1" applyAlignment="1">
      <alignment horizontal="center"/>
    </xf>
    <xf numFmtId="0" fontId="4" fillId="4" borderId="60" xfId="0" applyFont="1" applyFill="1" applyBorder="1" applyAlignment="1">
      <alignment horizontal="center"/>
    </xf>
    <xf numFmtId="0" fontId="4" fillId="4" borderId="26" xfId="0" applyFont="1" applyFill="1" applyBorder="1" applyAlignment="1">
      <alignment horizontal="center"/>
    </xf>
    <xf numFmtId="0" fontId="1" fillId="0" borderId="1" xfId="0" applyFont="1" applyBorder="1" applyAlignment="1">
      <alignment vertical="top" wrapText="1"/>
    </xf>
    <xf numFmtId="0" fontId="4" fillId="0" borderId="1" xfId="0" applyFont="1" applyBorder="1" applyAlignment="1">
      <alignment vertical="top"/>
    </xf>
    <xf numFmtId="2" fontId="1" fillId="0" borderId="53" xfId="0" applyNumberFormat="1" applyFont="1" applyBorder="1" applyAlignment="1">
      <alignment vertical="top" wrapText="1"/>
    </xf>
    <xf numFmtId="0" fontId="1" fillId="0" borderId="14" xfId="0" applyFont="1" applyBorder="1" applyAlignment="1">
      <alignment vertical="top" wrapText="1"/>
    </xf>
    <xf numFmtId="0" fontId="12" fillId="0" borderId="1" xfId="1" quotePrefix="1" applyBorder="1" applyAlignment="1">
      <alignment vertical="top" wrapText="1"/>
    </xf>
    <xf numFmtId="0" fontId="15" fillId="0" borderId="0" xfId="0" applyFont="1"/>
    <xf numFmtId="0" fontId="17" fillId="7" borderId="3" xfId="0" applyFont="1" applyFill="1" applyBorder="1" applyAlignment="1">
      <alignment vertical="center"/>
    </xf>
    <xf numFmtId="0" fontId="15" fillId="7" borderId="9" xfId="0" applyFont="1" applyFill="1" applyBorder="1"/>
    <xf numFmtId="0" fontId="15" fillId="8" borderId="0" xfId="0" applyFont="1" applyFill="1" applyAlignment="1">
      <alignment horizontal="center" vertical="center"/>
    </xf>
    <xf numFmtId="0" fontId="15" fillId="7" borderId="9" xfId="0" applyFont="1" applyFill="1" applyBorder="1" applyAlignment="1">
      <alignment horizontal="center" vertical="center"/>
    </xf>
    <xf numFmtId="0" fontId="15" fillId="0" borderId="71" xfId="0" applyFont="1" applyBorder="1" applyAlignment="1">
      <alignment horizontal="center" vertical="center"/>
    </xf>
    <xf numFmtId="0" fontId="19" fillId="0" borderId="8" xfId="0" applyFont="1" applyBorder="1" applyAlignment="1">
      <alignment vertical="top"/>
    </xf>
    <xf numFmtId="0" fontId="15" fillId="8" borderId="73" xfId="0" applyFont="1" applyFill="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15" fillId="0" borderId="70" xfId="0" applyFont="1" applyBorder="1" applyAlignment="1">
      <alignment horizontal="center" vertical="center"/>
    </xf>
    <xf numFmtId="0" fontId="15" fillId="0" borderId="78" xfId="0" applyFont="1" applyBorder="1"/>
    <xf numFmtId="0" fontId="18" fillId="0" borderId="79" xfId="0" applyFont="1" applyBorder="1" applyAlignment="1">
      <alignment vertical="center"/>
    </xf>
    <xf numFmtId="0" fontId="18" fillId="0" borderId="80" xfId="0" applyFont="1" applyBorder="1" applyAlignment="1">
      <alignment vertical="center"/>
    </xf>
    <xf numFmtId="0" fontId="18" fillId="0" borderId="81" xfId="0" applyFont="1" applyBorder="1" applyAlignment="1">
      <alignment vertical="center"/>
    </xf>
    <xf numFmtId="0" fontId="18" fillId="0" borderId="82" xfId="0" applyFont="1" applyBorder="1" applyAlignment="1">
      <alignment vertical="center"/>
    </xf>
    <xf numFmtId="0" fontId="18" fillId="0" borderId="83" xfId="0" applyFont="1" applyBorder="1" applyAlignment="1">
      <alignment vertical="center"/>
    </xf>
    <xf numFmtId="0" fontId="18" fillId="0" borderId="79" xfId="0" applyFont="1" applyBorder="1" applyAlignment="1">
      <alignment vertical="center" wrapText="1"/>
    </xf>
    <xf numFmtId="0" fontId="15" fillId="0" borderId="77" xfId="0" applyFont="1" applyBorder="1"/>
    <xf numFmtId="0" fontId="18" fillId="0" borderId="1" xfId="0" applyFont="1" applyBorder="1" applyAlignment="1">
      <alignment vertical="center"/>
    </xf>
    <xf numFmtId="0" fontId="18" fillId="0" borderId="14" xfId="0" applyFont="1" applyBorder="1" applyAlignment="1">
      <alignment vertical="center"/>
    </xf>
    <xf numFmtId="0" fontId="18" fillId="0" borderId="89" xfId="0" applyFont="1" applyBorder="1" applyAlignment="1">
      <alignment vertical="center"/>
    </xf>
    <xf numFmtId="0" fontId="18" fillId="0" borderId="11" xfId="0" applyFont="1" applyBorder="1" applyAlignment="1">
      <alignment vertical="center"/>
    </xf>
    <xf numFmtId="0" fontId="18" fillId="0" borderId="90" xfId="0" applyFont="1" applyBorder="1" applyAlignment="1">
      <alignment vertical="center"/>
    </xf>
    <xf numFmtId="0" fontId="15" fillId="0" borderId="77" xfId="0" applyFont="1" applyBorder="1" applyAlignment="1">
      <alignment horizontal="center" vertical="center"/>
    </xf>
    <xf numFmtId="0" fontId="15" fillId="0" borderId="93" xfId="0" applyFont="1" applyBorder="1" applyAlignment="1">
      <alignment horizontal="center" vertical="center"/>
    </xf>
    <xf numFmtId="0" fontId="1" fillId="0" borderId="41" xfId="0" applyFont="1" applyBorder="1" applyAlignment="1">
      <alignment horizontal="right" vertical="center" wrapText="1"/>
    </xf>
    <xf numFmtId="0" fontId="1" fillId="0" borderId="0" xfId="0" applyFont="1" applyAlignment="1">
      <alignment horizontal="left" vertical="center" wrapText="1"/>
    </xf>
    <xf numFmtId="0" fontId="17" fillId="7" borderId="9" xfId="0" applyFont="1" applyFill="1" applyBorder="1" applyAlignment="1">
      <alignment vertical="center"/>
    </xf>
    <xf numFmtId="0" fontId="15" fillId="0" borderId="94" xfId="0" applyFont="1" applyBorder="1" applyAlignment="1">
      <alignment horizontal="center" vertical="center"/>
    </xf>
    <xf numFmtId="0" fontId="18" fillId="0" borderId="85" xfId="0" applyFont="1" applyBorder="1" applyAlignment="1">
      <alignment vertical="center" wrapText="1"/>
    </xf>
    <xf numFmtId="0" fontId="18" fillId="0" borderId="88" xfId="0" applyFont="1" applyBorder="1" applyAlignment="1">
      <alignment vertical="center" wrapText="1"/>
    </xf>
    <xf numFmtId="0" fontId="18" fillId="0" borderId="84" xfId="0" applyFont="1" applyBorder="1" applyAlignment="1">
      <alignment vertical="center"/>
    </xf>
    <xf numFmtId="0" fontId="18" fillId="0" borderId="87" xfId="0" applyFont="1" applyBorder="1" applyAlignment="1">
      <alignment vertical="center"/>
    </xf>
    <xf numFmtId="0" fontId="18" fillId="0" borderId="85" xfId="0" applyFont="1" applyBorder="1" applyAlignment="1">
      <alignment vertical="center"/>
    </xf>
    <xf numFmtId="0" fontId="18" fillId="0" borderId="86" xfId="0" applyFont="1" applyBorder="1" applyAlignment="1">
      <alignment vertical="center"/>
    </xf>
    <xf numFmtId="0" fontId="18" fillId="0" borderId="92" xfId="0" applyFont="1" applyBorder="1" applyAlignment="1">
      <alignment vertical="center"/>
    </xf>
    <xf numFmtId="0" fontId="18" fillId="0" borderId="88" xfId="0" applyFont="1" applyBorder="1" applyAlignment="1">
      <alignment vertical="center"/>
    </xf>
    <xf numFmtId="0" fontId="15" fillId="0" borderId="95" xfId="0" applyFont="1" applyBorder="1" applyAlignment="1">
      <alignment horizontal="center" vertical="center"/>
    </xf>
    <xf numFmtId="0" fontId="0" fillId="0" borderId="60" xfId="0" applyBorder="1" applyAlignment="1">
      <alignment horizontal="center" vertical="center" wrapText="1"/>
    </xf>
    <xf numFmtId="0" fontId="0" fillId="0" borderId="91" xfId="0" applyBorder="1" applyAlignment="1">
      <alignment horizontal="center" vertical="center" wrapText="1"/>
    </xf>
    <xf numFmtId="0" fontId="15" fillId="0" borderId="94" xfId="0" applyFont="1" applyBorder="1" applyAlignment="1">
      <alignment horizontal="center"/>
    </xf>
    <xf numFmtId="0" fontId="15" fillId="7" borderId="72" xfId="0" applyFont="1" applyFill="1" applyBorder="1"/>
    <xf numFmtId="0" fontId="15" fillId="7" borderId="72" xfId="0" applyFont="1" applyFill="1" applyBorder="1" applyAlignment="1">
      <alignment horizontal="center" vertical="center"/>
    </xf>
    <xf numFmtId="0" fontId="15" fillId="8" borderId="99" xfId="0" applyFont="1" applyFill="1" applyBorder="1" applyAlignment="1">
      <alignment horizontal="center" vertical="center"/>
    </xf>
    <xf numFmtId="0" fontId="15" fillId="8" borderId="100" xfId="0" applyFont="1" applyFill="1" applyBorder="1" applyAlignment="1">
      <alignment horizontal="center" vertical="center"/>
    </xf>
    <xf numFmtId="0" fontId="15" fillId="7" borderId="8" xfId="0" applyFont="1" applyFill="1" applyBorder="1" applyAlignment="1">
      <alignment horizontal="center" vertical="center"/>
    </xf>
    <xf numFmtId="0" fontId="17" fillId="7" borderId="8" xfId="0" applyFont="1" applyFill="1" applyBorder="1" applyAlignment="1">
      <alignment vertical="center"/>
    </xf>
    <xf numFmtId="0" fontId="15" fillId="7" borderId="76" xfId="0" applyFont="1" applyFill="1" applyBorder="1" applyAlignment="1">
      <alignment horizontal="center" vertical="center"/>
    </xf>
    <xf numFmtId="0" fontId="15" fillId="8" borderId="70" xfId="0" applyFont="1" applyFill="1" applyBorder="1" applyAlignment="1">
      <alignment horizontal="center" vertical="center"/>
    </xf>
    <xf numFmtId="0" fontId="15" fillId="8" borderId="75" xfId="0" applyFont="1" applyFill="1" applyBorder="1" applyAlignment="1">
      <alignment horizontal="center" vertical="center"/>
    </xf>
    <xf numFmtId="0" fontId="18" fillId="8" borderId="85" xfId="0" applyFont="1" applyFill="1" applyBorder="1" applyAlignment="1">
      <alignment vertical="center"/>
    </xf>
    <xf numFmtId="0" fontId="15" fillId="8" borderId="72" xfId="0" applyFont="1" applyFill="1" applyBorder="1" applyAlignment="1">
      <alignment horizontal="center" vertical="center"/>
    </xf>
    <xf numFmtId="0" fontId="19" fillId="9" borderId="2" xfId="0" applyFont="1" applyFill="1" applyBorder="1" applyAlignment="1">
      <alignment vertical="top" wrapText="1"/>
    </xf>
    <xf numFmtId="0" fontId="19" fillId="9" borderId="0" xfId="0" applyFont="1" applyFill="1" applyAlignment="1">
      <alignment vertical="top" wrapText="1"/>
    </xf>
    <xf numFmtId="0" fontId="13" fillId="0" borderId="0" xfId="0" applyFont="1" applyAlignment="1">
      <alignment wrapText="1"/>
    </xf>
    <xf numFmtId="0" fontId="16" fillId="7" borderId="96" xfId="0" applyFont="1" applyFill="1" applyBorder="1" applyAlignment="1">
      <alignment horizontal="center" vertical="center"/>
    </xf>
    <xf numFmtId="0" fontId="4" fillId="7" borderId="97" xfId="0" applyFont="1" applyFill="1" applyBorder="1" applyAlignment="1">
      <alignment horizontal="center" vertical="center"/>
    </xf>
    <xf numFmtId="0" fontId="4" fillId="7" borderId="98" xfId="0" applyFont="1" applyFill="1" applyBorder="1" applyAlignment="1">
      <alignment horizontal="center" vertical="center"/>
    </xf>
    <xf numFmtId="0" fontId="1" fillId="0" borderId="0" xfId="0" applyFont="1" applyAlignment="1">
      <alignment horizontal="left" vertical="center" wrapText="1"/>
    </xf>
    <xf numFmtId="0" fontId="1" fillId="3" borderId="1"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21" fillId="0" borderId="19" xfId="0" applyFont="1" applyBorder="1" applyAlignment="1">
      <alignment horizontal="left" vertical="top" wrapText="1"/>
    </xf>
    <xf numFmtId="0" fontId="21" fillId="0" borderId="56" xfId="0" applyFont="1" applyBorder="1" applyAlignment="1">
      <alignment horizontal="left" vertical="top" wrapText="1"/>
    </xf>
    <xf numFmtId="0" fontId="21" fillId="0" borderId="57" xfId="0" applyFont="1" applyBorder="1" applyAlignment="1">
      <alignment horizontal="left" vertical="top" wrapText="1"/>
    </xf>
    <xf numFmtId="0" fontId="3" fillId="2" borderId="8"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1" fillId="0" borderId="40" xfId="0" applyFont="1" applyBorder="1" applyAlignment="1">
      <alignment horizontal="left" vertical="top" wrapText="1"/>
    </xf>
    <xf numFmtId="0" fontId="1" fillId="0" borderId="13" xfId="0" applyFont="1" applyBorder="1" applyAlignment="1">
      <alignment horizontal="left" vertical="top" wrapText="1"/>
    </xf>
    <xf numFmtId="9" fontId="1" fillId="5" borderId="68" xfId="0" applyNumberFormat="1" applyFont="1" applyFill="1" applyBorder="1" applyAlignment="1">
      <alignment horizontal="center" vertical="center" wrapText="1"/>
    </xf>
    <xf numFmtId="9" fontId="1" fillId="5" borderId="53" xfId="0" applyNumberFormat="1" applyFont="1" applyFill="1" applyBorder="1" applyAlignment="1">
      <alignment horizontal="center" vertical="center" wrapText="1"/>
    </xf>
    <xf numFmtId="0" fontId="4" fillId="4" borderId="21" xfId="0" applyFont="1" applyFill="1" applyBorder="1" applyAlignment="1">
      <alignment horizontal="center"/>
    </xf>
    <xf numFmtId="0" fontId="4" fillId="4" borderId="24" xfId="0" applyFont="1" applyFill="1" applyBorder="1" applyAlignment="1">
      <alignment horizontal="center"/>
    </xf>
    <xf numFmtId="2" fontId="1" fillId="5" borderId="34" xfId="0" applyNumberFormat="1" applyFont="1" applyFill="1" applyBorder="1" applyAlignment="1">
      <alignment horizontal="center" vertical="center"/>
    </xf>
    <xf numFmtId="2" fontId="1" fillId="5" borderId="36" xfId="0" applyNumberFormat="1" applyFont="1" applyFill="1" applyBorder="1" applyAlignment="1">
      <alignment horizontal="center" vertical="center"/>
    </xf>
    <xf numFmtId="49" fontId="1" fillId="3" borderId="21" xfId="0" applyNumberFormat="1" applyFont="1" applyFill="1" applyBorder="1" applyAlignment="1">
      <alignment horizontal="center" vertical="center" wrapText="1"/>
    </xf>
    <xf numFmtId="49" fontId="1" fillId="3" borderId="24"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0" borderId="6" xfId="0" applyFont="1" applyBorder="1" applyAlignment="1">
      <alignment horizontal="left" vertical="top" wrapText="1"/>
    </xf>
    <xf numFmtId="0" fontId="1" fillId="3" borderId="1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21" fillId="0" borderId="39" xfId="0" applyFont="1" applyBorder="1" applyAlignment="1">
      <alignment horizontal="left" vertical="top" wrapText="1"/>
    </xf>
    <xf numFmtId="0" fontId="4" fillId="4" borderId="22" xfId="0" applyFont="1" applyFill="1" applyBorder="1" applyAlignment="1">
      <alignment horizontal="center"/>
    </xf>
    <xf numFmtId="0" fontId="4" fillId="4" borderId="3" xfId="0" applyFont="1" applyFill="1" applyBorder="1" applyAlignment="1">
      <alignment horizontal="center"/>
    </xf>
    <xf numFmtId="0" fontId="4" fillId="4" borderId="9" xfId="0" applyFont="1" applyFill="1" applyBorder="1" applyAlignment="1">
      <alignment horizontal="center"/>
    </xf>
    <xf numFmtId="0" fontId="4" fillId="4" borderId="23" xfId="0" applyFont="1" applyFill="1" applyBorder="1" applyAlignment="1">
      <alignment horizontal="center"/>
    </xf>
    <xf numFmtId="2" fontId="1" fillId="5" borderId="32" xfId="0" applyNumberFormat="1" applyFont="1" applyFill="1" applyBorder="1" applyAlignment="1">
      <alignment horizontal="center" vertical="center"/>
    </xf>
    <xf numFmtId="2" fontId="1" fillId="5" borderId="33" xfId="0" applyNumberFormat="1" applyFont="1" applyFill="1" applyBorder="1" applyAlignment="1">
      <alignment horizontal="center" vertical="center"/>
    </xf>
    <xf numFmtId="49" fontId="1" fillId="3" borderId="23"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center"/>
    </xf>
    <xf numFmtId="0" fontId="0" fillId="0" borderId="9" xfId="0" applyBorder="1" applyAlignment="1">
      <alignment horizontal="left" vertical="center" wrapText="1"/>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0" fillId="0" borderId="0" xfId="0" applyAlignment="1">
      <alignment horizontal="left" wrapText="1" indent="2"/>
    </xf>
    <xf numFmtId="0" fontId="0" fillId="0" borderId="6" xfId="0" applyBorder="1" applyAlignment="1">
      <alignment horizontal="left" wrapText="1" indent="2"/>
    </xf>
    <xf numFmtId="0" fontId="0" fillId="0" borderId="8" xfId="0" applyBorder="1" applyAlignment="1">
      <alignment horizontal="left" wrapText="1" indent="2"/>
    </xf>
    <xf numFmtId="0" fontId="0" fillId="0" borderId="19" xfId="0" applyBorder="1" applyAlignment="1">
      <alignment horizontal="left" wrapText="1" indent="2"/>
    </xf>
    <xf numFmtId="0" fontId="0" fillId="0" borderId="53" xfId="0" applyBorder="1" applyAlignment="1">
      <alignment horizontal="left" vertical="center" wrapText="1" indent="2"/>
    </xf>
    <xf numFmtId="0" fontId="4" fillId="4" borderId="1" xfId="0" applyFont="1" applyFill="1" applyBorder="1" applyAlignment="1">
      <alignment horizontal="center"/>
    </xf>
    <xf numFmtId="0" fontId="4" fillId="2" borderId="1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9" fillId="3" borderId="9" xfId="0" applyFont="1" applyFill="1" applyBorder="1" applyAlignment="1">
      <alignment horizontal="center" vertical="center"/>
    </xf>
    <xf numFmtId="0" fontId="0" fillId="0" borderId="3" xfId="0" applyBorder="1" applyAlignment="1">
      <alignment horizontal="left" wrapText="1" indent="2"/>
    </xf>
    <xf numFmtId="0" fontId="0" fillId="0" borderId="9" xfId="0" applyBorder="1" applyAlignment="1">
      <alignment horizontal="left" wrapText="1" indent="2"/>
    </xf>
    <xf numFmtId="0" fontId="0" fillId="0" borderId="5" xfId="0" applyBorder="1" applyAlignment="1">
      <alignment horizontal="left" wrapText="1" indent="2"/>
    </xf>
    <xf numFmtId="0" fontId="0" fillId="0" borderId="14" xfId="0" applyBorder="1" applyAlignment="1">
      <alignment horizontal="left"/>
    </xf>
    <xf numFmtId="0" fontId="9" fillId="5" borderId="1" xfId="0" applyFont="1" applyFill="1" applyBorder="1" applyAlignment="1">
      <alignment horizontal="center" vertical="center"/>
    </xf>
    <xf numFmtId="0" fontId="1" fillId="0" borderId="10" xfId="0" applyFont="1" applyBorder="1" applyAlignment="1">
      <alignment horizontal="left" vertical="top" wrapText="1"/>
    </xf>
    <xf numFmtId="0" fontId="1" fillId="0" borderId="26" xfId="0" applyFont="1" applyBorder="1" applyAlignment="1">
      <alignment horizontal="left" vertical="top" wrapText="1"/>
    </xf>
    <xf numFmtId="0" fontId="1" fillId="0" borderId="19" xfId="0" applyFont="1" applyBorder="1" applyAlignment="1">
      <alignment horizontal="left" vertical="top" wrapText="1"/>
    </xf>
    <xf numFmtId="0" fontId="1" fillId="0" borderId="57" xfId="0" applyFont="1" applyBorder="1" applyAlignment="1">
      <alignment horizontal="left" vertical="top" wrapText="1"/>
    </xf>
    <xf numFmtId="2" fontId="1" fillId="5" borderId="17" xfId="0" applyNumberFormat="1" applyFont="1" applyFill="1" applyBorder="1" applyAlignment="1">
      <alignment horizontal="center" vertical="center"/>
    </xf>
    <xf numFmtId="2" fontId="1" fillId="5" borderId="9" xfId="0" applyNumberFormat="1" applyFont="1" applyFill="1" applyBorder="1" applyAlignment="1">
      <alignment horizontal="center" vertical="center"/>
    </xf>
    <xf numFmtId="0" fontId="1" fillId="3" borderId="37"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2" fontId="1" fillId="5" borderId="62" xfId="0" applyNumberFormat="1" applyFont="1" applyFill="1" applyBorder="1" applyAlignment="1">
      <alignment horizontal="center" vertical="center" wrapText="1"/>
    </xf>
    <xf numFmtId="2" fontId="1" fillId="5" borderId="63" xfId="0" applyNumberFormat="1" applyFont="1" applyFill="1" applyBorder="1" applyAlignment="1">
      <alignment horizontal="center" vertical="center" wrapText="1"/>
    </xf>
    <xf numFmtId="2" fontId="1" fillId="5" borderId="64" xfId="0" applyNumberFormat="1" applyFont="1" applyFill="1" applyBorder="1" applyAlignment="1">
      <alignment horizontal="center" vertical="center" wrapText="1"/>
    </xf>
    <xf numFmtId="2" fontId="1" fillId="5" borderId="66" xfId="0" applyNumberFormat="1" applyFont="1" applyFill="1" applyBorder="1" applyAlignment="1">
      <alignment horizontal="center" vertical="center" wrapText="1"/>
    </xf>
    <xf numFmtId="2" fontId="1" fillId="5" borderId="65" xfId="0" applyNumberFormat="1"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2" fontId="1" fillId="5" borderId="35" xfId="0" applyNumberFormat="1" applyFont="1" applyFill="1" applyBorder="1" applyAlignment="1">
      <alignment horizontal="center" vertical="center"/>
    </xf>
    <xf numFmtId="49" fontId="1" fillId="3" borderId="22" xfId="0" applyNumberFormat="1" applyFont="1" applyFill="1" applyBorder="1" applyAlignment="1">
      <alignment horizontal="center" vertical="center" wrapText="1"/>
    </xf>
    <xf numFmtId="0" fontId="1" fillId="3" borderId="20" xfId="0" applyFont="1" applyFill="1" applyBorder="1" applyAlignment="1">
      <alignment horizontal="center" vertical="center" wrapText="1"/>
    </xf>
    <xf numFmtId="9" fontId="1" fillId="5" borderId="58" xfId="0" applyNumberFormat="1" applyFont="1" applyFill="1" applyBorder="1" applyAlignment="1">
      <alignment horizontal="center" vertical="center" wrapText="1"/>
    </xf>
    <xf numFmtId="9" fontId="1" fillId="5" borderId="59" xfId="0" applyNumberFormat="1"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0" fillId="0" borderId="1" xfId="0" applyBorder="1" applyAlignment="1">
      <alignment horizontal="left"/>
    </xf>
    <xf numFmtId="0" fontId="9" fillId="5" borderId="3"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53" xfId="0" applyFont="1" applyFill="1" applyBorder="1" applyAlignment="1">
      <alignment horizontal="center" vertical="center"/>
    </xf>
    <xf numFmtId="0" fontId="9" fillId="3" borderId="5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0" fillId="0" borderId="1" xfId="0" applyBorder="1" applyAlignment="1">
      <alignment horizontal="left" vertical="center" wrapText="1" indent="2"/>
    </xf>
    <xf numFmtId="0" fontId="0" fillId="0" borderId="3" xfId="0" applyBorder="1" applyAlignment="1">
      <alignment horizontal="center" vertical="center" wrapText="1"/>
    </xf>
    <xf numFmtId="0" fontId="0" fillId="0" borderId="9" xfId="0" applyBorder="1" applyAlignment="1">
      <alignment horizontal="center" vertical="center" wrapText="1"/>
    </xf>
    <xf numFmtId="2" fontId="1" fillId="5" borderId="32" xfId="0" applyNumberFormat="1" applyFont="1" applyFill="1" applyBorder="1" applyAlignment="1">
      <alignment horizontal="center" wrapText="1"/>
    </xf>
    <xf numFmtId="2" fontId="0" fillId="5" borderId="35" xfId="0" applyNumberFormat="1" applyFill="1" applyBorder="1" applyAlignment="1">
      <alignment horizontal="center"/>
    </xf>
    <xf numFmtId="0" fontId="1" fillId="0" borderId="8" xfId="0" applyFont="1" applyBorder="1" applyAlignment="1">
      <alignment horizontal="center" wrapText="1"/>
    </xf>
    <xf numFmtId="0" fontId="0" fillId="0" borderId="8" xfId="0" applyBorder="1" applyAlignment="1">
      <alignment horizontal="center"/>
    </xf>
    <xf numFmtId="0" fontId="1" fillId="0" borderId="0" xfId="0" applyFont="1" applyAlignment="1">
      <alignment horizontal="center" wrapText="1"/>
    </xf>
    <xf numFmtId="0" fontId="0" fillId="0" borderId="0" xfId="0" applyAlignment="1">
      <alignment horizontal="center"/>
    </xf>
    <xf numFmtId="0" fontId="0" fillId="5" borderId="3" xfId="0" applyFill="1" applyBorder="1" applyAlignment="1">
      <alignment wrapText="1"/>
    </xf>
    <xf numFmtId="0" fontId="0" fillId="5" borderId="5" xfId="0" applyFill="1" applyBorder="1" applyAlignment="1">
      <alignment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3" xfId="0" applyFont="1" applyBorder="1" applyAlignment="1">
      <alignment horizontal="left" vertical="center"/>
    </xf>
    <xf numFmtId="0" fontId="4" fillId="0" borderId="35" xfId="0" applyFont="1" applyBorder="1" applyAlignment="1">
      <alignment horizontal="left" vertical="center"/>
    </xf>
    <xf numFmtId="0" fontId="1" fillId="3" borderId="17" xfId="0" applyFont="1" applyFill="1" applyBorder="1" applyAlignment="1">
      <alignment horizontal="center" wrapText="1"/>
    </xf>
    <xf numFmtId="0" fontId="0" fillId="0" borderId="9" xfId="0" applyBorder="1" applyAlignment="1">
      <alignment horizontal="center"/>
    </xf>
    <xf numFmtId="0" fontId="0" fillId="3" borderId="3" xfId="0" applyFill="1" applyBorder="1"/>
    <xf numFmtId="0" fontId="0" fillId="3" borderId="5" xfId="0" applyFill="1" applyBorder="1"/>
    <xf numFmtId="0" fontId="1" fillId="3" borderId="3" xfId="0" applyFont="1" applyFill="1" applyBorder="1" applyAlignment="1">
      <alignment horizontal="center" wrapText="1"/>
    </xf>
    <xf numFmtId="0" fontId="0" fillId="3" borderId="5" xfId="0" applyFill="1" applyBorder="1" applyAlignment="1">
      <alignment horizontal="center" wrapText="1"/>
    </xf>
    <xf numFmtId="0" fontId="4" fillId="4" borderId="13" xfId="0" applyFont="1" applyFill="1" applyBorder="1" applyAlignment="1">
      <alignment horizontal="center"/>
    </xf>
    <xf numFmtId="0" fontId="4" fillId="4" borderId="57" xfId="0" applyFont="1" applyFill="1" applyBorder="1" applyAlignment="1">
      <alignment horizontal="center"/>
    </xf>
    <xf numFmtId="0" fontId="4" fillId="4" borderId="69" xfId="0" applyFont="1" applyFill="1" applyBorder="1" applyAlignment="1">
      <alignment horizontal="center"/>
    </xf>
    <xf numFmtId="0" fontId="2" fillId="2" borderId="15" xfId="0" applyFont="1" applyFill="1" applyBorder="1" applyAlignment="1">
      <alignment vertical="center" wrapText="1"/>
    </xf>
    <xf numFmtId="0" fontId="0" fillId="0" borderId="15" xfId="0" applyBorder="1" applyAlignment="1">
      <alignment vertical="center" wrapText="1"/>
    </xf>
    <xf numFmtId="0" fontId="1" fillId="3" borderId="44" xfId="0" applyFont="1" applyFill="1" applyBorder="1" applyAlignment="1">
      <alignment horizontal="center" wrapText="1"/>
    </xf>
    <xf numFmtId="0" fontId="0" fillId="3" borderId="21" xfId="0" applyFill="1" applyBorder="1" applyAlignment="1">
      <alignment horizontal="center"/>
    </xf>
    <xf numFmtId="2" fontId="1" fillId="5" borderId="5" xfId="0" applyNumberFormat="1" applyFont="1" applyFill="1" applyBorder="1" applyAlignment="1">
      <alignment horizontal="center" vertical="center"/>
    </xf>
    <xf numFmtId="0" fontId="1" fillId="3" borderId="40"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21" xfId="0" applyFont="1" applyFill="1" applyBorder="1" applyAlignment="1">
      <alignment horizontal="center" wrapText="1"/>
    </xf>
    <xf numFmtId="0" fontId="0" fillId="3" borderId="24" xfId="0" applyFill="1" applyBorder="1" applyAlignment="1">
      <alignment horizontal="center" wrapText="1"/>
    </xf>
    <xf numFmtId="0" fontId="1" fillId="3" borderId="8" xfId="0" applyFont="1" applyFill="1" applyBorder="1" applyAlignment="1">
      <alignment horizontal="center" vertical="center" wrapText="1"/>
    </xf>
    <xf numFmtId="0" fontId="4" fillId="4" borderId="25" xfId="0" applyFont="1" applyFill="1" applyBorder="1" applyAlignment="1">
      <alignment horizontal="center"/>
    </xf>
    <xf numFmtId="0" fontId="4" fillId="0" borderId="32" xfId="0" applyFont="1" applyBorder="1" applyAlignment="1">
      <alignment horizontal="center" wrapText="1"/>
    </xf>
    <xf numFmtId="0" fontId="4" fillId="0" borderId="33" xfId="0" applyFont="1" applyBorder="1" applyAlignment="1">
      <alignment horizontal="center" wrapText="1"/>
    </xf>
    <xf numFmtId="0" fontId="4" fillId="0" borderId="35" xfId="0" applyFont="1" applyBorder="1" applyAlignment="1">
      <alignment horizontal="center" wrapText="1"/>
    </xf>
    <xf numFmtId="0" fontId="1" fillId="0" borderId="10" xfId="0" applyFont="1" applyBorder="1" applyAlignment="1">
      <alignment horizontal="left" vertical="center" wrapText="1"/>
    </xf>
    <xf numFmtId="0" fontId="1" fillId="0" borderId="26" xfId="0" applyFont="1" applyBorder="1" applyAlignment="1">
      <alignment horizontal="left" vertical="center" wrapText="1"/>
    </xf>
    <xf numFmtId="2" fontId="1" fillId="5" borderId="34" xfId="0" applyNumberFormat="1" applyFont="1" applyFill="1" applyBorder="1" applyAlignment="1">
      <alignment horizontal="center" vertical="center" wrapText="1"/>
    </xf>
    <xf numFmtId="2" fontId="1" fillId="5" borderId="33" xfId="0" applyNumberFormat="1" applyFont="1" applyFill="1" applyBorder="1" applyAlignment="1">
      <alignment horizontal="center" vertical="center" wrapText="1"/>
    </xf>
    <xf numFmtId="2" fontId="1" fillId="5" borderId="35" xfId="0" applyNumberFormat="1" applyFont="1" applyFill="1" applyBorder="1" applyAlignment="1">
      <alignment horizontal="center" vertical="center" wrapText="1"/>
    </xf>
    <xf numFmtId="2" fontId="1" fillId="3" borderId="3" xfId="0" applyNumberFormat="1" applyFont="1" applyFill="1" applyBorder="1" applyAlignment="1">
      <alignment horizontal="center" wrapText="1"/>
    </xf>
    <xf numFmtId="2" fontId="1" fillId="5" borderId="46" xfId="0" applyNumberFormat="1" applyFont="1" applyFill="1" applyBorder="1" applyAlignment="1">
      <alignment horizontal="center" wrapText="1"/>
    </xf>
    <xf numFmtId="0" fontId="0" fillId="5" borderId="47" xfId="0" applyFill="1" applyBorder="1" applyAlignment="1">
      <alignment horizontal="center"/>
    </xf>
    <xf numFmtId="0" fontId="1" fillId="0" borderId="18" xfId="0" applyFont="1" applyBorder="1" applyAlignment="1">
      <alignment horizontal="center" wrapText="1"/>
    </xf>
    <xf numFmtId="0" fontId="2" fillId="0" borderId="0" xfId="0" applyFont="1" applyAlignment="1">
      <alignment horizontal="center" wrapText="1"/>
    </xf>
    <xf numFmtId="0" fontId="2" fillId="2" borderId="15" xfId="0" applyFont="1" applyFill="1" applyBorder="1" applyAlignment="1">
      <alignment horizontal="center" vertical="center" wrapText="1"/>
    </xf>
    <xf numFmtId="0" fontId="0" fillId="0" borderId="15" xfId="0" applyBorder="1" applyAlignment="1">
      <alignment horizontal="center" vertical="center" wrapText="1"/>
    </xf>
    <xf numFmtId="0" fontId="0" fillId="3" borderId="45" xfId="0" applyFill="1" applyBorder="1" applyAlignment="1">
      <alignment horizontal="center"/>
    </xf>
    <xf numFmtId="2" fontId="1" fillId="3" borderId="21" xfId="0" applyNumberFormat="1" applyFont="1" applyFill="1" applyBorder="1" applyAlignment="1">
      <alignment horizontal="center" wrapText="1"/>
    </xf>
    <xf numFmtId="0" fontId="0" fillId="0" borderId="5" xfId="0" applyBorder="1" applyAlignment="1">
      <alignment horizontal="center"/>
    </xf>
    <xf numFmtId="2" fontId="1" fillId="5" borderId="32" xfId="0" applyNumberFormat="1" applyFont="1" applyFill="1" applyBorder="1" applyAlignment="1">
      <alignment horizontal="center" vertical="center" wrapText="1"/>
    </xf>
    <xf numFmtId="2" fontId="1" fillId="5" borderId="36" xfId="0" applyNumberFormat="1" applyFont="1" applyFill="1" applyBorder="1" applyAlignment="1">
      <alignment horizontal="center" vertical="center" wrapText="1"/>
    </xf>
    <xf numFmtId="0" fontId="1" fillId="3" borderId="46" xfId="0" applyFont="1" applyFill="1" applyBorder="1" applyAlignment="1">
      <alignment horizontal="center" vertical="center" wrapText="1"/>
    </xf>
    <xf numFmtId="0" fontId="0" fillId="3" borderId="47" xfId="0" applyFill="1" applyBorder="1" applyAlignment="1">
      <alignment horizontal="center" vertical="center" wrapText="1"/>
    </xf>
    <xf numFmtId="2" fontId="1" fillId="3" borderId="3" xfId="0" applyNumberFormat="1" applyFont="1" applyFill="1" applyBorder="1" applyAlignment="1">
      <alignment horizontal="center" vertical="center" wrapText="1"/>
    </xf>
    <xf numFmtId="2" fontId="0" fillId="3" borderId="5" xfId="0" applyNumberFormat="1" applyFill="1" applyBorder="1" applyAlignment="1">
      <alignment horizontal="center" vertical="center" wrapText="1"/>
    </xf>
    <xf numFmtId="0" fontId="0" fillId="3" borderId="20" xfId="0" applyFill="1" applyBorder="1" applyAlignment="1">
      <alignment horizontal="center" vertical="center" wrapText="1"/>
    </xf>
    <xf numFmtId="0" fontId="0" fillId="0" borderId="35" xfId="0" applyBorder="1" applyAlignment="1">
      <alignment horizontal="center" vertical="center" wrapText="1"/>
    </xf>
    <xf numFmtId="0" fontId="1" fillId="0" borderId="12" xfId="0" applyFont="1" applyBorder="1" applyAlignment="1">
      <alignment horizontal="center" vertical="top" wrapText="1"/>
    </xf>
    <xf numFmtId="0" fontId="1" fillId="0" borderId="31" xfId="0" applyFont="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EEEEC4"/>
      <color rgb="FFF2F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tools.oregonexplorer.info/OE_HtmlViewer/index.html?viewer=mitigation"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A6F6E-B2F6-4C5F-BB97-8EEBF1B2A952}">
  <dimension ref="A1:K28"/>
  <sheetViews>
    <sheetView zoomScaleNormal="100" workbookViewId="0">
      <selection sqref="A1:J1"/>
    </sheetView>
  </sheetViews>
  <sheetFormatPr defaultColWidth="9.109375" defaultRowHeight="18" x14ac:dyDescent="0.35"/>
  <cols>
    <col min="1" max="1" width="62.44140625" style="86" customWidth="1"/>
    <col min="2" max="7" width="10.5546875" style="86" customWidth="1"/>
    <col min="8" max="16384" width="9.109375" style="86"/>
  </cols>
  <sheetData>
    <row r="1" spans="1:11" ht="102" customHeight="1" thickBot="1" x14ac:dyDescent="0.4">
      <c r="A1" s="141" t="s">
        <v>128</v>
      </c>
      <c r="B1" s="142"/>
      <c r="C1" s="142"/>
      <c r="D1" s="142"/>
      <c r="E1" s="142"/>
      <c r="F1" s="142"/>
      <c r="G1" s="142"/>
      <c r="H1" s="143"/>
      <c r="I1" s="143"/>
      <c r="J1" s="143"/>
    </row>
    <row r="2" spans="1:11" ht="25.95" customHeight="1" thickTop="1" x14ac:dyDescent="0.35">
      <c r="B2" s="144" t="s">
        <v>120</v>
      </c>
      <c r="C2" s="145"/>
      <c r="D2" s="146"/>
      <c r="E2" s="144" t="s">
        <v>121</v>
      </c>
      <c r="F2" s="145"/>
      <c r="G2" s="146"/>
      <c r="H2" s="144" t="s">
        <v>122</v>
      </c>
      <c r="I2" s="145"/>
      <c r="J2" s="146"/>
    </row>
    <row r="3" spans="1:11" ht="25.95" customHeight="1" x14ac:dyDescent="0.35">
      <c r="A3" s="106"/>
      <c r="B3" s="128" t="s">
        <v>117</v>
      </c>
      <c r="C3" s="127" t="s">
        <v>118</v>
      </c>
      <c r="D3" s="129" t="s">
        <v>91</v>
      </c>
      <c r="E3" s="128" t="s">
        <v>117</v>
      </c>
      <c r="F3" s="127" t="s">
        <v>118</v>
      </c>
      <c r="G3" s="129" t="s">
        <v>91</v>
      </c>
      <c r="H3" s="128" t="s">
        <v>117</v>
      </c>
      <c r="I3" s="127" t="s">
        <v>118</v>
      </c>
      <c r="J3" s="129" t="s">
        <v>91</v>
      </c>
    </row>
    <row r="4" spans="1:11" ht="25.95" customHeight="1" x14ac:dyDescent="0.35">
      <c r="A4" s="87" t="s">
        <v>84</v>
      </c>
      <c r="B4" s="116"/>
      <c r="C4" s="88"/>
      <c r="D4" s="88"/>
      <c r="E4" s="116"/>
      <c r="F4" s="88"/>
      <c r="G4" s="88"/>
      <c r="H4" s="116"/>
      <c r="I4" s="88"/>
      <c r="J4" s="130"/>
    </row>
    <row r="5" spans="1:11" ht="25.95" customHeight="1" x14ac:dyDescent="0.35">
      <c r="A5" s="105" t="s">
        <v>86</v>
      </c>
      <c r="B5" s="118"/>
      <c r="C5" s="113"/>
      <c r="D5" s="89"/>
      <c r="E5" s="118"/>
      <c r="F5" s="113"/>
      <c r="G5" s="89"/>
      <c r="H5" s="118"/>
      <c r="I5" s="113"/>
      <c r="J5" s="89"/>
      <c r="K5" s="99"/>
    </row>
    <row r="6" spans="1:11" ht="25.95" customHeight="1" x14ac:dyDescent="0.35">
      <c r="A6" s="105" t="s">
        <v>87</v>
      </c>
      <c r="B6" s="119"/>
      <c r="C6" s="126"/>
      <c r="D6" s="89"/>
      <c r="E6" s="119"/>
      <c r="F6" s="126"/>
      <c r="G6" s="89"/>
      <c r="H6" s="119"/>
      <c r="I6" s="126"/>
      <c r="J6" s="89"/>
      <c r="K6" s="99"/>
    </row>
    <row r="7" spans="1:11" ht="25.95" customHeight="1" x14ac:dyDescent="0.35">
      <c r="A7" s="105" t="s">
        <v>88</v>
      </c>
      <c r="B7" s="118"/>
      <c r="C7" s="113"/>
      <c r="D7" s="89"/>
      <c r="E7" s="118"/>
      <c r="F7" s="113"/>
      <c r="G7" s="89"/>
      <c r="H7" s="118"/>
      <c r="I7" s="113"/>
      <c r="J7" s="89"/>
      <c r="K7" s="99"/>
    </row>
    <row r="8" spans="1:11" ht="25.95" customHeight="1" x14ac:dyDescent="0.35">
      <c r="A8" s="105" t="s">
        <v>89</v>
      </c>
      <c r="B8" s="119"/>
      <c r="C8" s="126"/>
      <c r="D8" s="93"/>
      <c r="E8" s="119"/>
      <c r="F8" s="126"/>
      <c r="G8" s="93"/>
      <c r="H8" s="119"/>
      <c r="I8" s="126"/>
      <c r="J8" s="93"/>
    </row>
    <row r="9" spans="1:11" ht="25.95" customHeight="1" x14ac:dyDescent="0.35">
      <c r="A9" s="105" t="s">
        <v>90</v>
      </c>
      <c r="B9" s="118"/>
      <c r="C9" s="113"/>
      <c r="D9" s="89"/>
      <c r="E9" s="118"/>
      <c r="F9" s="113"/>
      <c r="G9" s="89"/>
      <c r="H9" s="118"/>
      <c r="I9" s="113"/>
      <c r="J9" s="89"/>
      <c r="K9" s="99"/>
    </row>
    <row r="10" spans="1:11" ht="25.95" customHeight="1" x14ac:dyDescent="0.35">
      <c r="A10" s="87" t="s">
        <v>92</v>
      </c>
      <c r="B10" s="116"/>
      <c r="C10" s="90"/>
      <c r="D10" s="90"/>
      <c r="E10" s="116"/>
      <c r="F10" s="90"/>
      <c r="G10" s="90"/>
      <c r="H10" s="116"/>
      <c r="I10" s="90"/>
      <c r="J10" s="131"/>
    </row>
    <row r="11" spans="1:11" ht="25.95" customHeight="1" thickBot="1" x14ac:dyDescent="0.4">
      <c r="A11" s="101" t="s">
        <v>68</v>
      </c>
      <c r="B11" s="120"/>
      <c r="C11" s="94"/>
      <c r="D11" s="94"/>
      <c r="E11" s="120"/>
      <c r="F11" s="94"/>
      <c r="G11" s="94"/>
      <c r="H11" s="120"/>
      <c r="I11" s="94"/>
      <c r="J11" s="94"/>
    </row>
    <row r="12" spans="1:11" ht="25.95" customHeight="1" thickTop="1" x14ac:dyDescent="0.35">
      <c r="A12" s="102" t="s">
        <v>69</v>
      </c>
      <c r="B12" s="121"/>
      <c r="C12" s="95"/>
      <c r="D12" s="95"/>
      <c r="E12" s="121"/>
      <c r="F12" s="95"/>
      <c r="G12" s="95"/>
      <c r="H12" s="121"/>
      <c r="I12" s="95"/>
      <c r="J12" s="95"/>
    </row>
    <row r="13" spans="1:11" ht="25.95" customHeight="1" x14ac:dyDescent="0.35">
      <c r="A13" s="100" t="s">
        <v>70</v>
      </c>
      <c r="B13" s="122"/>
      <c r="C13" s="96"/>
      <c r="D13" s="96"/>
      <c r="E13" s="122"/>
      <c r="F13" s="96"/>
      <c r="G13" s="96"/>
      <c r="H13" s="122"/>
      <c r="I13" s="96"/>
      <c r="J13" s="96"/>
    </row>
    <row r="14" spans="1:11" ht="25.95" customHeight="1" thickBot="1" x14ac:dyDescent="0.4">
      <c r="A14" s="101" t="s">
        <v>71</v>
      </c>
      <c r="B14" s="123"/>
      <c r="C14" s="98"/>
      <c r="D14" s="97"/>
      <c r="E14" s="123"/>
      <c r="F14" s="98"/>
      <c r="G14" s="97"/>
      <c r="H14" s="123"/>
      <c r="I14" s="98"/>
      <c r="J14" s="97"/>
    </row>
    <row r="15" spans="1:11" ht="25.95" customHeight="1" thickTop="1" x14ac:dyDescent="0.35">
      <c r="A15" s="102" t="s">
        <v>72</v>
      </c>
      <c r="B15" s="124"/>
      <c r="C15" s="95"/>
      <c r="D15" s="95"/>
      <c r="E15" s="124"/>
      <c r="F15" s="95"/>
      <c r="G15" s="95"/>
      <c r="H15" s="124"/>
      <c r="I15" s="95"/>
      <c r="J15" s="95"/>
    </row>
    <row r="16" spans="1:11" ht="25.95" customHeight="1" thickBot="1" x14ac:dyDescent="0.4">
      <c r="A16" s="101" t="s">
        <v>73</v>
      </c>
      <c r="B16" s="123"/>
      <c r="C16" s="98"/>
      <c r="D16" s="98"/>
      <c r="E16" s="123"/>
      <c r="F16" s="98"/>
      <c r="G16" s="98"/>
      <c r="H16" s="123"/>
      <c r="I16" s="98"/>
      <c r="J16" s="98"/>
    </row>
    <row r="17" spans="1:11" ht="25.95" customHeight="1" thickTop="1" x14ac:dyDescent="0.35">
      <c r="A17" s="102" t="s">
        <v>74</v>
      </c>
      <c r="B17" s="124"/>
      <c r="C17" s="95"/>
      <c r="D17" s="95"/>
      <c r="E17" s="124"/>
      <c r="F17" s="95"/>
      <c r="G17" s="95"/>
      <c r="H17" s="124"/>
      <c r="I17" s="95"/>
      <c r="J17" s="95"/>
    </row>
    <row r="18" spans="1:11" ht="25.95" customHeight="1" x14ac:dyDescent="0.35">
      <c r="A18" s="100" t="s">
        <v>75</v>
      </c>
      <c r="B18" s="122"/>
      <c r="C18" s="96"/>
      <c r="D18" s="96"/>
      <c r="E18" s="122"/>
      <c r="F18" s="96"/>
      <c r="G18" s="96"/>
      <c r="H18" s="122"/>
      <c r="I18" s="96"/>
      <c r="J18" s="96"/>
    </row>
    <row r="19" spans="1:11" ht="25.95" customHeight="1" thickBot="1" x14ac:dyDescent="0.4">
      <c r="A19" s="101" t="s">
        <v>76</v>
      </c>
      <c r="B19" s="123"/>
      <c r="C19" s="98"/>
      <c r="D19" s="97"/>
      <c r="E19" s="123"/>
      <c r="F19" s="98"/>
      <c r="G19" s="97"/>
      <c r="H19" s="123"/>
      <c r="I19" s="98"/>
      <c r="J19" s="97"/>
    </row>
    <row r="20" spans="1:11" ht="25.95" customHeight="1" thickTop="1" x14ac:dyDescent="0.35">
      <c r="A20" s="102" t="s">
        <v>77</v>
      </c>
      <c r="B20" s="124"/>
      <c r="C20" s="95"/>
      <c r="D20" s="95"/>
      <c r="E20" s="124"/>
      <c r="F20" s="95"/>
      <c r="G20" s="95"/>
      <c r="H20" s="124"/>
      <c r="I20" s="95"/>
      <c r="J20" s="95"/>
    </row>
    <row r="21" spans="1:11" ht="25.95" customHeight="1" x14ac:dyDescent="0.35">
      <c r="A21" s="100" t="s">
        <v>85</v>
      </c>
      <c r="B21" s="122"/>
      <c r="C21" s="96"/>
      <c r="D21" s="96"/>
      <c r="E21" s="122"/>
      <c r="F21" s="96"/>
      <c r="G21" s="96"/>
      <c r="H21" s="122"/>
      <c r="I21" s="96"/>
      <c r="J21" s="96"/>
    </row>
    <row r="22" spans="1:11" ht="25.95" customHeight="1" x14ac:dyDescent="0.35">
      <c r="A22" s="100" t="s">
        <v>78</v>
      </c>
      <c r="B22" s="122"/>
      <c r="C22" s="96"/>
      <c r="D22" s="96"/>
      <c r="E22" s="122"/>
      <c r="F22" s="96"/>
      <c r="G22" s="96"/>
      <c r="H22" s="122"/>
      <c r="I22" s="96"/>
      <c r="J22" s="96"/>
    </row>
    <row r="23" spans="1:11" ht="25.95" customHeight="1" x14ac:dyDescent="0.35">
      <c r="A23" s="100" t="s">
        <v>79</v>
      </c>
      <c r="B23" s="122"/>
      <c r="C23" s="96"/>
      <c r="D23" s="96"/>
      <c r="E23" s="122"/>
      <c r="F23" s="96"/>
      <c r="G23" s="96"/>
      <c r="H23" s="122"/>
      <c r="I23" s="96"/>
      <c r="J23" s="96"/>
    </row>
    <row r="24" spans="1:11" ht="25.95" customHeight="1" x14ac:dyDescent="0.35">
      <c r="A24" s="100" t="s">
        <v>80</v>
      </c>
      <c r="B24" s="122"/>
      <c r="C24" s="96"/>
      <c r="D24" s="96"/>
      <c r="E24" s="122"/>
      <c r="F24" s="96"/>
      <c r="G24" s="96"/>
      <c r="H24" s="122"/>
      <c r="I24" s="96"/>
      <c r="J24" s="96"/>
    </row>
    <row r="25" spans="1:11" ht="25.95" customHeight="1" thickBot="1" x14ac:dyDescent="0.4">
      <c r="A25" s="103" t="s">
        <v>81</v>
      </c>
      <c r="B25" s="125"/>
      <c r="C25" s="137"/>
      <c r="D25" s="98"/>
      <c r="E25" s="125"/>
      <c r="F25" s="137"/>
      <c r="G25" s="98"/>
      <c r="H25" s="125"/>
      <c r="I25" s="137"/>
      <c r="J25" s="98"/>
    </row>
    <row r="26" spans="1:11" ht="25.95" customHeight="1" thickTop="1" x14ac:dyDescent="0.35">
      <c r="A26" s="104" t="s">
        <v>82</v>
      </c>
      <c r="B26" s="121"/>
      <c r="C26" s="138"/>
      <c r="D26" s="91"/>
      <c r="E26" s="121"/>
      <c r="F26" s="138"/>
      <c r="G26" s="91"/>
      <c r="H26" s="121"/>
      <c r="I26" s="138"/>
      <c r="J26" s="91"/>
      <c r="K26" s="99"/>
    </row>
    <row r="27" spans="1:11" ht="25.95" customHeight="1" x14ac:dyDescent="0.35">
      <c r="A27" s="100" t="s">
        <v>83</v>
      </c>
      <c r="B27" s="139"/>
      <c r="C27" s="96"/>
      <c r="D27" s="140"/>
      <c r="E27" s="139"/>
      <c r="F27" s="96"/>
      <c r="G27" s="140"/>
      <c r="H27" s="139"/>
      <c r="I27" s="96"/>
      <c r="J27" s="140"/>
    </row>
    <row r="28" spans="1:11" ht="25.05" customHeight="1" x14ac:dyDescent="0.35">
      <c r="A28" s="92"/>
    </row>
  </sheetData>
  <mergeCells count="4">
    <mergeCell ref="A1:J1"/>
    <mergeCell ref="B2:D2"/>
    <mergeCell ref="E2:G2"/>
    <mergeCell ref="H2:J2"/>
  </mergeCells>
  <pageMargins left="0.7" right="0.7" top="0.75" bottom="0.75" header="0.3" footer="0.3"/>
  <pageSetup scale="59" orientation="portrait" horizontalDpi="1200" verticalDpi="1200" r:id="rId1"/>
  <headerFooter>
    <oddHeader>&amp;C&amp;G</oddHeader>
  </headerFooter>
  <colBreaks count="1" manualBreakCount="1">
    <brk id="10"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949F-45B6-4F3A-AC10-1331B5D235B9}">
  <dimension ref="A1:J21"/>
  <sheetViews>
    <sheetView topLeftCell="A16" zoomScaleNormal="100" workbookViewId="0">
      <selection sqref="A1:J1"/>
    </sheetView>
  </sheetViews>
  <sheetFormatPr defaultColWidth="9.109375" defaultRowHeight="18" x14ac:dyDescent="0.35"/>
  <cols>
    <col min="1" max="1" width="43.88671875" style="86" customWidth="1"/>
    <col min="2" max="7" width="10.5546875" style="86" customWidth="1"/>
    <col min="8" max="16384" width="9.109375" style="86"/>
  </cols>
  <sheetData>
    <row r="1" spans="1:10" ht="117.6" customHeight="1" thickBot="1" x14ac:dyDescent="0.4">
      <c r="A1" s="141" t="s">
        <v>127</v>
      </c>
      <c r="B1" s="142"/>
      <c r="C1" s="142"/>
      <c r="D1" s="142"/>
      <c r="E1" s="142"/>
      <c r="F1" s="142"/>
      <c r="G1" s="142"/>
      <c r="H1" s="143"/>
      <c r="I1" s="143"/>
      <c r="J1" s="143"/>
    </row>
    <row r="2" spans="1:10" ht="25.95" customHeight="1" thickTop="1" x14ac:dyDescent="0.35">
      <c r="B2" s="144" t="s">
        <v>120</v>
      </c>
      <c r="C2" s="145"/>
      <c r="D2" s="146"/>
      <c r="E2" s="144" t="s">
        <v>121</v>
      </c>
      <c r="F2" s="145"/>
      <c r="G2" s="146"/>
      <c r="H2" s="144" t="s">
        <v>122</v>
      </c>
      <c r="I2" s="145"/>
      <c r="J2" s="146"/>
    </row>
    <row r="3" spans="1:10" ht="25.95" customHeight="1" x14ac:dyDescent="0.35">
      <c r="A3" s="106"/>
      <c r="B3" s="128" t="s">
        <v>117</v>
      </c>
      <c r="C3" s="127" t="s">
        <v>118</v>
      </c>
      <c r="D3" s="129" t="s">
        <v>91</v>
      </c>
      <c r="E3" s="128" t="s">
        <v>117</v>
      </c>
      <c r="F3" s="127" t="s">
        <v>118</v>
      </c>
      <c r="G3" s="129" t="s">
        <v>91</v>
      </c>
      <c r="H3" s="128" t="s">
        <v>117</v>
      </c>
      <c r="I3" s="127" t="s">
        <v>118</v>
      </c>
      <c r="J3" s="129" t="s">
        <v>91</v>
      </c>
    </row>
    <row r="4" spans="1:10" ht="25.95" customHeight="1" x14ac:dyDescent="0.35">
      <c r="A4" s="87" t="s">
        <v>84</v>
      </c>
      <c r="B4" s="116"/>
      <c r="C4" s="88"/>
      <c r="D4" s="88"/>
      <c r="E4" s="116"/>
      <c r="F4" s="88"/>
      <c r="G4" s="88"/>
      <c r="H4" s="116"/>
      <c r="I4" s="88"/>
      <c r="J4" s="130"/>
    </row>
    <row r="5" spans="1:10" ht="25.95" customHeight="1" x14ac:dyDescent="0.35">
      <c r="A5" s="105" t="s">
        <v>104</v>
      </c>
      <c r="B5" s="118"/>
      <c r="C5" s="113"/>
      <c r="D5" s="89"/>
      <c r="E5" s="118"/>
      <c r="F5" s="113"/>
      <c r="G5" s="89"/>
      <c r="H5" s="118"/>
      <c r="I5" s="113"/>
      <c r="J5" s="132"/>
    </row>
    <row r="6" spans="1:10" ht="25.95" customHeight="1" x14ac:dyDescent="0.35">
      <c r="A6" s="105" t="s">
        <v>105</v>
      </c>
      <c r="B6" s="119"/>
      <c r="C6" s="126"/>
      <c r="D6" s="89"/>
      <c r="E6" s="119"/>
      <c r="F6" s="126"/>
      <c r="G6" s="89"/>
      <c r="H6" s="119"/>
      <c r="I6" s="126"/>
      <c r="J6" s="133"/>
    </row>
    <row r="7" spans="1:10" ht="25.95" customHeight="1" x14ac:dyDescent="0.35">
      <c r="A7" s="105" t="s">
        <v>106</v>
      </c>
      <c r="B7" s="118"/>
      <c r="C7" s="113"/>
      <c r="D7" s="89"/>
      <c r="E7" s="118"/>
      <c r="F7" s="113"/>
      <c r="G7" s="89"/>
      <c r="H7" s="118"/>
      <c r="I7" s="113"/>
      <c r="J7" s="133"/>
    </row>
    <row r="8" spans="1:10" ht="25.95" customHeight="1" x14ac:dyDescent="0.35">
      <c r="A8" s="105" t="s">
        <v>107</v>
      </c>
      <c r="B8" s="119"/>
      <c r="C8" s="126"/>
      <c r="D8" s="93"/>
      <c r="E8" s="119"/>
      <c r="F8" s="126"/>
      <c r="G8" s="93"/>
      <c r="H8" s="119"/>
      <c r="I8" s="126"/>
      <c r="J8" s="133"/>
    </row>
    <row r="9" spans="1:10" ht="25.95" customHeight="1" x14ac:dyDescent="0.35">
      <c r="A9" s="87" t="s">
        <v>92</v>
      </c>
      <c r="B9" s="116"/>
      <c r="C9" s="134"/>
      <c r="D9" s="134"/>
      <c r="E9" s="135"/>
      <c r="F9" s="90"/>
      <c r="G9" s="134"/>
      <c r="H9" s="116"/>
      <c r="I9" s="90"/>
      <c r="J9" s="136"/>
    </row>
    <row r="10" spans="1:10" ht="25.95" customHeight="1" x14ac:dyDescent="0.35">
      <c r="A10" s="107" t="s">
        <v>93</v>
      </c>
      <c r="B10" s="124"/>
      <c r="C10" s="113"/>
      <c r="D10" s="117"/>
      <c r="E10" s="122"/>
      <c r="F10" s="112"/>
      <c r="G10" s="117"/>
      <c r="H10" s="124"/>
      <c r="I10" s="112"/>
      <c r="J10" s="117"/>
    </row>
    <row r="11" spans="1:10" ht="25.95" customHeight="1" x14ac:dyDescent="0.35">
      <c r="A11" s="107" t="s">
        <v>94</v>
      </c>
      <c r="B11" s="122"/>
      <c r="C11" s="96"/>
      <c r="D11" s="96"/>
      <c r="E11" s="122"/>
      <c r="F11" s="96"/>
      <c r="G11" s="96"/>
      <c r="H11" s="122"/>
      <c r="I11" s="96"/>
      <c r="J11" s="96"/>
    </row>
    <row r="12" spans="1:10" ht="25.95" customHeight="1" thickBot="1" x14ac:dyDescent="0.4">
      <c r="A12" s="109" t="s">
        <v>95</v>
      </c>
      <c r="B12" s="123"/>
      <c r="C12" s="98"/>
      <c r="D12" s="97"/>
      <c r="E12" s="123"/>
      <c r="F12" s="98"/>
      <c r="G12" s="97"/>
      <c r="H12" s="123"/>
      <c r="I12" s="98"/>
      <c r="J12" s="97"/>
    </row>
    <row r="13" spans="1:10" ht="25.95" customHeight="1" thickTop="1" x14ac:dyDescent="0.35">
      <c r="A13" s="108" t="s">
        <v>96</v>
      </c>
      <c r="B13" s="124"/>
      <c r="C13" s="95"/>
      <c r="D13" s="95"/>
      <c r="E13" s="124"/>
      <c r="F13" s="95"/>
      <c r="G13" s="95"/>
      <c r="H13" s="124"/>
      <c r="I13" s="95"/>
      <c r="J13" s="95"/>
    </row>
    <row r="14" spans="1:10" ht="25.95" customHeight="1" thickBot="1" x14ac:dyDescent="0.4">
      <c r="A14" s="109" t="s">
        <v>97</v>
      </c>
      <c r="B14" s="123"/>
      <c r="C14" s="98"/>
      <c r="D14" s="98"/>
      <c r="E14" s="123"/>
      <c r="F14" s="98"/>
      <c r="G14" s="98"/>
      <c r="H14" s="123"/>
      <c r="I14" s="98"/>
      <c r="J14" s="98"/>
    </row>
    <row r="15" spans="1:10" ht="25.95" customHeight="1" thickTop="1" x14ac:dyDescent="0.35">
      <c r="A15" s="107" t="s">
        <v>98</v>
      </c>
      <c r="B15" s="124"/>
      <c r="C15" s="95"/>
      <c r="D15" s="95"/>
      <c r="E15" s="124"/>
      <c r="F15" s="95"/>
      <c r="G15" s="95"/>
      <c r="H15" s="124"/>
      <c r="I15" s="95"/>
      <c r="J15" s="95"/>
    </row>
    <row r="16" spans="1:10" ht="25.95" customHeight="1" x14ac:dyDescent="0.35">
      <c r="A16" s="108" t="s">
        <v>99</v>
      </c>
      <c r="B16" s="122"/>
      <c r="C16" s="96"/>
      <c r="D16" s="96"/>
      <c r="E16" s="122"/>
      <c r="F16" s="96"/>
      <c r="G16" s="96"/>
      <c r="H16" s="122"/>
      <c r="I16" s="96"/>
      <c r="J16" s="96"/>
    </row>
    <row r="17" spans="1:10" ht="25.95" customHeight="1" thickBot="1" x14ac:dyDescent="0.4">
      <c r="A17" s="110" t="s">
        <v>100</v>
      </c>
      <c r="B17" s="123"/>
      <c r="C17" s="98"/>
      <c r="D17" s="97"/>
      <c r="E17" s="123"/>
      <c r="F17" s="98"/>
      <c r="G17" s="97"/>
      <c r="H17" s="123"/>
      <c r="I17" s="98"/>
      <c r="J17" s="97"/>
    </row>
    <row r="18" spans="1:10" ht="25.95" customHeight="1" thickTop="1" x14ac:dyDescent="0.35">
      <c r="A18" s="111" t="s">
        <v>101</v>
      </c>
      <c r="B18" s="124"/>
      <c r="C18" s="95"/>
      <c r="D18" s="95"/>
      <c r="E18" s="124"/>
      <c r="F18" s="95"/>
      <c r="G18" s="95"/>
      <c r="H18" s="124"/>
      <c r="I18" s="95"/>
      <c r="J18" s="95"/>
    </row>
    <row r="19" spans="1:10" ht="25.95" customHeight="1" x14ac:dyDescent="0.35">
      <c r="A19" s="107" t="s">
        <v>102</v>
      </c>
      <c r="B19" s="122"/>
      <c r="C19" s="96"/>
      <c r="D19" s="96"/>
      <c r="E19" s="122"/>
      <c r="F19" s="96"/>
      <c r="G19" s="96"/>
      <c r="H19" s="122"/>
      <c r="I19" s="96"/>
      <c r="J19" s="96"/>
    </row>
    <row r="20" spans="1:10" ht="25.95" customHeight="1" x14ac:dyDescent="0.35">
      <c r="A20" s="107" t="s">
        <v>103</v>
      </c>
      <c r="B20" s="122"/>
      <c r="C20" s="96"/>
      <c r="D20" s="96"/>
      <c r="E20" s="122"/>
      <c r="F20" s="96"/>
      <c r="G20" s="96"/>
      <c r="H20" s="122"/>
      <c r="I20" s="96"/>
      <c r="J20" s="96"/>
    </row>
    <row r="21" spans="1:10" ht="25.05" customHeight="1" x14ac:dyDescent="0.35">
      <c r="A21" s="92"/>
    </row>
  </sheetData>
  <mergeCells count="4">
    <mergeCell ref="H2:J2"/>
    <mergeCell ref="A1:J1"/>
    <mergeCell ref="B2:D2"/>
    <mergeCell ref="E2:G2"/>
  </mergeCells>
  <pageMargins left="0.7" right="0.7" top="0.75" bottom="0.75" header="0.3" footer="0.3"/>
  <pageSetup scale="60" orientation="portrait" horizontalDpi="1200" verticalDpi="1200" r:id="rId1"/>
  <headerFooter>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A2563-5E76-4257-B631-B7086E35AA0C}">
  <dimension ref="A1:L55"/>
  <sheetViews>
    <sheetView tabSelected="1" zoomScale="90" zoomScaleNormal="90" zoomScaleSheetLayoutView="100" zoomScalePageLayoutView="70" workbookViewId="0">
      <selection activeCell="M32" sqref="M32"/>
    </sheetView>
  </sheetViews>
  <sheetFormatPr defaultColWidth="9.109375" defaultRowHeight="14.4" x14ac:dyDescent="0.3"/>
  <cols>
    <col min="1" max="1" width="14.5546875" customWidth="1"/>
    <col min="2" max="2" width="42.44140625" customWidth="1"/>
    <col min="3" max="3" width="11.5546875" customWidth="1"/>
    <col min="4" max="4" width="5.5546875" customWidth="1"/>
    <col min="5" max="5" width="11.5546875" customWidth="1"/>
    <col min="6" max="6" width="5.5546875" customWidth="1"/>
    <col min="7" max="7" width="11.5546875" customWidth="1"/>
    <col min="8" max="8" width="5.5546875" customWidth="1"/>
    <col min="9" max="9" width="32.5546875" customWidth="1"/>
    <col min="10" max="10" width="2.109375" customWidth="1"/>
  </cols>
  <sheetData>
    <row r="1" spans="1:10" x14ac:dyDescent="0.3">
      <c r="A1" s="184" t="s">
        <v>116</v>
      </c>
      <c r="B1" s="184"/>
      <c r="C1" s="184"/>
      <c r="D1" s="184"/>
      <c r="E1" s="184"/>
      <c r="F1" s="184"/>
      <c r="G1" s="184"/>
      <c r="H1" s="184"/>
      <c r="I1" s="184"/>
    </row>
    <row r="2" spans="1:10" x14ac:dyDescent="0.3">
      <c r="A2" s="184" t="s">
        <v>18</v>
      </c>
      <c r="B2" s="184"/>
      <c r="C2" s="184"/>
      <c r="D2" s="184"/>
      <c r="E2" s="184"/>
      <c r="F2" s="184"/>
      <c r="G2" s="184"/>
      <c r="H2" s="184"/>
      <c r="I2" s="184"/>
    </row>
    <row r="3" spans="1:10" ht="73.5" customHeight="1" x14ac:dyDescent="0.3">
      <c r="A3" s="183" t="s">
        <v>119</v>
      </c>
      <c r="B3" s="183"/>
      <c r="C3" s="183"/>
      <c r="D3" s="183"/>
      <c r="E3" s="183"/>
      <c r="F3" s="183"/>
      <c r="G3" s="183"/>
      <c r="H3" s="183"/>
      <c r="I3" s="183"/>
    </row>
    <row r="4" spans="1:10" ht="7.2" customHeight="1" x14ac:dyDescent="0.3">
      <c r="A4" s="29"/>
      <c r="B4" s="29"/>
      <c r="C4" s="29"/>
      <c r="D4" s="29"/>
      <c r="E4" s="29"/>
      <c r="F4" s="29"/>
      <c r="G4" s="29"/>
      <c r="H4" s="29"/>
      <c r="I4" s="28"/>
    </row>
    <row r="5" spans="1:10" x14ac:dyDescent="0.3">
      <c r="A5" s="193" t="s">
        <v>19</v>
      </c>
      <c r="B5" s="193"/>
      <c r="C5" s="193"/>
      <c r="D5" s="193"/>
      <c r="E5" s="193" t="s">
        <v>22</v>
      </c>
      <c r="F5" s="193"/>
      <c r="G5" s="193" t="s">
        <v>23</v>
      </c>
      <c r="H5" s="193"/>
      <c r="I5" s="68" t="s">
        <v>47</v>
      </c>
    </row>
    <row r="6" spans="1:10" ht="55.5" customHeight="1" x14ac:dyDescent="0.3">
      <c r="A6" s="194" t="s">
        <v>46</v>
      </c>
      <c r="B6" s="228" t="s">
        <v>20</v>
      </c>
      <c r="C6" s="228"/>
      <c r="D6" s="228"/>
      <c r="E6" s="228"/>
      <c r="F6" s="228"/>
      <c r="G6" s="228"/>
      <c r="H6" s="228"/>
      <c r="I6" s="81" t="s">
        <v>59</v>
      </c>
      <c r="J6" s="65"/>
    </row>
    <row r="7" spans="1:10" ht="43.2" customHeight="1" x14ac:dyDescent="0.3">
      <c r="A7" s="195"/>
      <c r="B7" s="188" t="s">
        <v>55</v>
      </c>
      <c r="C7" s="188"/>
      <c r="D7" s="188"/>
      <c r="E7" s="186"/>
      <c r="F7" s="198"/>
      <c r="G7" s="229" t="str">
        <f>IF(E7="","",IF(E7="Yes","MET",IF(E7="No","NOT MET")))</f>
        <v/>
      </c>
      <c r="H7" s="230"/>
      <c r="I7" s="82"/>
    </row>
    <row r="8" spans="1:10" ht="43.2" customHeight="1" x14ac:dyDescent="0.3">
      <c r="A8" s="195"/>
      <c r="B8" s="189" t="s">
        <v>56</v>
      </c>
      <c r="C8" s="190"/>
      <c r="D8" s="191"/>
      <c r="E8" s="198"/>
      <c r="F8" s="187"/>
      <c r="G8" s="229" t="str">
        <f>IF(E8="","",IF(E8="Yes","MET",IF(E8="No","NOT MET")))</f>
        <v/>
      </c>
      <c r="H8" s="230"/>
      <c r="I8" s="82"/>
    </row>
    <row r="9" spans="1:10" ht="105.75" customHeight="1" thickBot="1" x14ac:dyDescent="0.35">
      <c r="A9" s="196"/>
      <c r="B9" s="192" t="s">
        <v>63</v>
      </c>
      <c r="C9" s="192"/>
      <c r="D9" s="192"/>
      <c r="E9" s="232"/>
      <c r="F9" s="232"/>
      <c r="G9" s="231" t="str">
        <f>IF(E9="","",IF(E9="Yes","MET",IF(E9="No","NOT MET",IF(E9="Not applicable","MET"))))</f>
        <v/>
      </c>
      <c r="H9" s="231"/>
      <c r="I9" s="83" t="s">
        <v>108</v>
      </c>
      <c r="J9" s="66"/>
    </row>
    <row r="10" spans="1:10" ht="57" customHeight="1" x14ac:dyDescent="0.3">
      <c r="A10" s="195" t="s">
        <v>42</v>
      </c>
      <c r="B10" s="202" t="s">
        <v>20</v>
      </c>
      <c r="C10" s="202"/>
      <c r="D10" s="202"/>
      <c r="E10" s="202"/>
      <c r="F10" s="202"/>
      <c r="G10" s="202"/>
      <c r="H10" s="202"/>
      <c r="I10" s="84" t="s">
        <v>59</v>
      </c>
      <c r="J10" s="65"/>
    </row>
    <row r="11" spans="1:10" ht="47.25" customHeight="1" x14ac:dyDescent="0.3">
      <c r="A11" s="195"/>
      <c r="B11" s="188" t="s">
        <v>41</v>
      </c>
      <c r="C11" s="188"/>
      <c r="D11" s="188"/>
      <c r="E11" s="186"/>
      <c r="F11" s="187"/>
      <c r="G11" s="203" t="str">
        <f>IF(E11="","",IF(E11="Yes","MET",IF(E11="No","NOT MET")))</f>
        <v/>
      </c>
      <c r="H11" s="203"/>
      <c r="I11" s="81"/>
    </row>
    <row r="12" spans="1:10" ht="63.75" customHeight="1" x14ac:dyDescent="0.3">
      <c r="A12" s="195"/>
      <c r="B12" s="189" t="s">
        <v>60</v>
      </c>
      <c r="C12" s="190"/>
      <c r="D12" s="190"/>
      <c r="E12" s="186"/>
      <c r="F12" s="187"/>
      <c r="G12" s="203" t="str">
        <f>IF(E12="","",IF(E12="Yes","MET",IF(E12="No","NOT MET")))</f>
        <v/>
      </c>
      <c r="H12" s="203"/>
      <c r="I12" s="85" t="s">
        <v>61</v>
      </c>
    </row>
    <row r="13" spans="1:10" ht="63.75" customHeight="1" x14ac:dyDescent="0.3">
      <c r="A13" s="195"/>
      <c r="B13" s="236" t="s">
        <v>43</v>
      </c>
      <c r="C13" s="237"/>
      <c r="D13" s="237"/>
      <c r="E13" s="233"/>
      <c r="F13" s="234"/>
      <c r="G13" s="203" t="str">
        <f>IF(E13="","",IF(E13="Yes","MET",IF(E13="No","NOT MET",IF(E13="Impact Site is not ESH","MET"))))</f>
        <v/>
      </c>
      <c r="H13" s="203"/>
      <c r="I13" s="82"/>
    </row>
    <row r="14" spans="1:10" ht="73.5" customHeight="1" thickBot="1" x14ac:dyDescent="0.35">
      <c r="A14" s="197"/>
      <c r="B14" s="235" t="s">
        <v>64</v>
      </c>
      <c r="C14" s="235"/>
      <c r="D14" s="235"/>
      <c r="E14" s="186"/>
      <c r="F14" s="187"/>
      <c r="G14" s="203" t="str">
        <f>IF(E14="","",IF(E14="Yes","MET",IF(E14="No","NOT MET",IF(E14="Not applicable","MET"))))</f>
        <v/>
      </c>
      <c r="H14" s="203"/>
      <c r="I14" s="83" t="s">
        <v>54</v>
      </c>
      <c r="J14" s="66"/>
    </row>
    <row r="15" spans="1:10" ht="69" customHeight="1" x14ac:dyDescent="0.3">
      <c r="A15" s="185" t="s">
        <v>26</v>
      </c>
      <c r="B15" s="185"/>
      <c r="C15" s="185"/>
      <c r="D15" s="185"/>
      <c r="E15" s="185"/>
      <c r="F15" s="185"/>
      <c r="G15" s="185"/>
      <c r="H15" s="185"/>
      <c r="I15" s="81" t="s">
        <v>57</v>
      </c>
    </row>
    <row r="16" spans="1:10" x14ac:dyDescent="0.3">
      <c r="A16" s="194" t="s">
        <v>21</v>
      </c>
      <c r="B16" s="228" t="s">
        <v>16</v>
      </c>
      <c r="C16" s="228"/>
      <c r="D16" s="228"/>
      <c r="E16" s="228"/>
      <c r="F16" s="228"/>
      <c r="G16" s="228"/>
      <c r="H16" s="228"/>
      <c r="I16" s="28"/>
    </row>
    <row r="17" spans="1:12" ht="76.2" customHeight="1" x14ac:dyDescent="0.3">
      <c r="A17" s="195"/>
      <c r="B17" s="189" t="s">
        <v>24</v>
      </c>
      <c r="C17" s="190"/>
      <c r="D17" s="191"/>
      <c r="E17" s="186"/>
      <c r="F17" s="187"/>
      <c r="G17" s="229" t="str">
        <f>IF(E17="","",IF(E17="Yes","MET",IF(E17="No","NOT MET")))</f>
        <v/>
      </c>
      <c r="H17" s="230"/>
      <c r="I17" s="28"/>
    </row>
    <row r="18" spans="1:12" ht="93" customHeight="1" x14ac:dyDescent="0.3">
      <c r="A18" s="197"/>
      <c r="B18" s="199" t="s">
        <v>25</v>
      </c>
      <c r="C18" s="200"/>
      <c r="D18" s="201"/>
      <c r="E18" s="186"/>
      <c r="F18" s="187"/>
      <c r="G18" s="203" t="str">
        <f>IF(E18="","",IF(E18="Yes","MET",IF(E18="No","NOT MET")))</f>
        <v/>
      </c>
      <c r="H18" s="203"/>
      <c r="I18" s="28"/>
    </row>
    <row r="19" spans="1:12" x14ac:dyDescent="0.3">
      <c r="A19" s="184" t="s">
        <v>17</v>
      </c>
      <c r="B19" s="184"/>
      <c r="C19" s="184"/>
      <c r="D19" s="184"/>
      <c r="E19" s="184"/>
      <c r="F19" s="184"/>
      <c r="G19" s="184"/>
      <c r="H19" s="184"/>
      <c r="I19" s="184"/>
    </row>
    <row r="20" spans="1:12" ht="87.75" customHeight="1" x14ac:dyDescent="0.3">
      <c r="A20" s="147" t="s">
        <v>65</v>
      </c>
      <c r="B20" s="147"/>
      <c r="C20" s="147"/>
      <c r="D20" s="147"/>
      <c r="E20" s="147"/>
      <c r="F20" s="147"/>
      <c r="G20" s="147"/>
      <c r="H20" s="147"/>
      <c r="I20" s="147"/>
    </row>
    <row r="21" spans="1:12" ht="7.2" customHeight="1" thickBot="1" x14ac:dyDescent="0.35">
      <c r="A21" s="1"/>
      <c r="B21" s="1"/>
      <c r="C21" s="1"/>
      <c r="D21" s="1"/>
      <c r="E21" s="1"/>
      <c r="F21" s="1"/>
      <c r="G21" s="1"/>
      <c r="H21" s="1"/>
      <c r="I21" s="1"/>
    </row>
    <row r="22" spans="1:12" x14ac:dyDescent="0.3">
      <c r="A22" s="174" t="s">
        <v>0</v>
      </c>
      <c r="B22" s="175"/>
      <c r="C22" s="176" t="s">
        <v>1</v>
      </c>
      <c r="D22" s="160"/>
      <c r="E22" s="159" t="s">
        <v>2</v>
      </c>
      <c r="F22" s="160"/>
      <c r="G22" s="159" t="s">
        <v>3</v>
      </c>
      <c r="H22" s="173"/>
      <c r="I22" s="19" t="s">
        <v>5</v>
      </c>
    </row>
    <row r="23" spans="1:12" ht="45.75" customHeight="1" thickBot="1" x14ac:dyDescent="0.35">
      <c r="A23" s="27" t="s">
        <v>4</v>
      </c>
      <c r="B23" s="32" t="s">
        <v>14</v>
      </c>
      <c r="C23" s="227"/>
      <c r="D23" s="225"/>
      <c r="E23" s="218"/>
      <c r="F23" s="225"/>
      <c r="G23" s="218"/>
      <c r="H23" s="219"/>
      <c r="I23" s="204" t="s">
        <v>53</v>
      </c>
    </row>
    <row r="24" spans="1:12" ht="62.25" customHeight="1" thickBot="1" x14ac:dyDescent="0.35">
      <c r="A24" s="25"/>
      <c r="B24" s="20" t="s">
        <v>6</v>
      </c>
      <c r="C24" s="177" t="str">
        <f>IF(C23="","",IF(C23="Credit Purchase",1,IF(C23="Restoration",1,IF(C23="Creation",1,IF(C23="Enhancement",3,IF(C23="Preservation",10))))))</f>
        <v/>
      </c>
      <c r="D24" s="178"/>
      <c r="E24" s="161" t="str">
        <f t="shared" ref="E24" si="0">IF(E23="","",IF(E23="Credit Purchase",1,IF(E23="Restoration",1,IF(E23="Creation",1,IF(E23="Enhancement",3,IF(E23="Preservation",10))))))</f>
        <v/>
      </c>
      <c r="F24" s="162"/>
      <c r="G24" s="161" t="str">
        <f t="shared" ref="G24" si="1">IF(G23="","",IF(G23="Credit Purchase",1,IF(G23="Restoration",1,IF(G23="Creation",1,IF(G23="Enhancement",3,IF(G23="Preservation",10))))))</f>
        <v/>
      </c>
      <c r="H24" s="220"/>
      <c r="I24" s="205"/>
    </row>
    <row r="25" spans="1:12" ht="18" customHeight="1" thickBot="1" x14ac:dyDescent="0.35">
      <c r="A25" s="182" t="s">
        <v>58</v>
      </c>
      <c r="B25" s="182"/>
      <c r="C25" s="182"/>
      <c r="D25" s="182"/>
      <c r="E25" s="182"/>
      <c r="F25" s="182"/>
      <c r="G25" s="182"/>
      <c r="H25" s="182"/>
      <c r="I25" s="182"/>
    </row>
    <row r="26" spans="1:12" ht="57" customHeight="1" x14ac:dyDescent="0.3">
      <c r="A26" s="226" t="s">
        <v>10</v>
      </c>
      <c r="B26" s="155" t="s">
        <v>66</v>
      </c>
      <c r="C26" s="179"/>
      <c r="D26" s="164"/>
      <c r="E26" s="163"/>
      <c r="F26" s="164"/>
      <c r="G26" s="163"/>
      <c r="H26" s="221"/>
      <c r="I26" s="172" t="s">
        <v>126</v>
      </c>
    </row>
    <row r="27" spans="1:12" ht="70.5" customHeight="1" x14ac:dyDescent="0.3">
      <c r="A27" s="181"/>
      <c r="B27" s="156"/>
      <c r="C27" s="7" t="str">
        <f>IF(C26="","","+")</f>
        <v/>
      </c>
      <c r="D27" s="8" t="str">
        <f>IF(C26="","",IF(C26="Not applicable",0,IF(C26="≥13 matches",0,IF(C26="11-12 matches",0.1,IF(C26="9-10 matches",0.2,IF(C26="7-8 matches",0.3,IF(C26="5-6 matches",0.4,IF(C26="&lt;5 matches",0.5))))))))</f>
        <v/>
      </c>
      <c r="E27" s="9" t="str">
        <f>IF(E26="","","+")</f>
        <v/>
      </c>
      <c r="F27" s="10" t="str">
        <f>IF(E26="","",IF(E26="Not applicable",0,IF(E26="≥13 matches",0,IF(E26="11-12 matches",0.1,IF(E26="9-10 matches",0.2,IF(E26="7-8 matches",0.3,IF(E26="5-6 matches",0.4,IF(E26="&lt;5 matches",0.5))))))))</f>
        <v/>
      </c>
      <c r="G27" s="16" t="str">
        <f>IF(G26="","","+")</f>
        <v/>
      </c>
      <c r="H27" s="14" t="str">
        <f t="shared" ref="H27" si="2">IF(G26="","",IF(G26="Not applicable",0,IF(G26="≥13 matches",0,IF(G26="11-12 matches",0.1,IF(G26="9-10 matches",0.2,IF(G26="7-8 matches",0.3,IF(G26="5-6 matches",0.4,IF(G26="&lt;5 matches",0.5))))))))</f>
        <v/>
      </c>
      <c r="I27" s="152"/>
    </row>
    <row r="28" spans="1:12" ht="40.950000000000003" customHeight="1" x14ac:dyDescent="0.3">
      <c r="A28" s="180" t="s">
        <v>11</v>
      </c>
      <c r="B28" s="167" t="s">
        <v>9</v>
      </c>
      <c r="C28" s="168"/>
      <c r="D28" s="166"/>
      <c r="E28" s="165"/>
      <c r="F28" s="166"/>
      <c r="G28" s="165"/>
      <c r="H28" s="222"/>
      <c r="I28" s="206" t="s">
        <v>15</v>
      </c>
      <c r="K28" s="3"/>
      <c r="L28" s="4"/>
    </row>
    <row r="29" spans="1:12" ht="57.75" customHeight="1" thickBot="1" x14ac:dyDescent="0.35">
      <c r="A29" s="181"/>
      <c r="B29" s="156"/>
      <c r="C29" s="11" t="str">
        <f>IF(C28="","","+")</f>
        <v/>
      </c>
      <c r="D29" s="8" t="str">
        <f>IF(C28="","",IF(C28="Not applicable",0,IF(C28="Evergreen forest impacted",1,IF(C28="Deciduous forest impacted",0.5,IF(C28="Upland soils at mitigation site",0.5,IF(C28="Disturbed hydric soils at mitigation site",0.5,IF(C28="Emergent/shrub impacted",0.2,IF(C28="None of the above",0))))))))</f>
        <v/>
      </c>
      <c r="E29" s="12" t="str">
        <f>IF(E28="","","+")</f>
        <v/>
      </c>
      <c r="F29" s="75" t="str">
        <f>IF(E28="","",IF(E28="Not applicable",0,IF(E28="Evergreen forest impacted",1,IF(E28="Deciduous forest impacted",0.5,IF(E28="Upland soils at mitigation site",0.5,IF(E28="Disturbed hydric soils at mitigation site",0.5,IF(E28="Emergent/shrub impacted",0.2,IF(E28="None of the above",0))))))))</f>
        <v/>
      </c>
      <c r="G29" s="13" t="str">
        <f>IF(G28="","","+")</f>
        <v/>
      </c>
      <c r="H29" s="14" t="str">
        <f>IF(G28="","",IF(G28="Not applicable",0,IF(G28="Evergreen forest impacted",1,IF(G28="Deciduous forest impacted",0.5,IF(G28="Upland soils at mitigation site",0.5,IF(G28="Disturbed hydric soils at mitigation site",0.5,IF(G28="Emergent/shrub impacted",0.2,IF(G28="None of the above",0))))))))</f>
        <v/>
      </c>
      <c r="I29" s="207"/>
      <c r="K29" s="3"/>
      <c r="L29" s="4"/>
    </row>
    <row r="30" spans="1:12" ht="62.25" customHeight="1" x14ac:dyDescent="0.3">
      <c r="A30" s="153" t="s">
        <v>62</v>
      </c>
      <c r="B30" s="155" t="s">
        <v>67</v>
      </c>
      <c r="C30" s="227"/>
      <c r="D30" s="268"/>
      <c r="E30" s="148"/>
      <c r="F30" s="148"/>
      <c r="G30" s="148"/>
      <c r="H30" s="149"/>
      <c r="I30" s="150" t="s">
        <v>125</v>
      </c>
      <c r="J30" s="5"/>
    </row>
    <row r="31" spans="1:12" ht="62.4" customHeight="1" x14ac:dyDescent="0.3">
      <c r="A31" s="154"/>
      <c r="B31" s="156"/>
      <c r="C31" s="15" t="str">
        <f>IF(C30="","","-")</f>
        <v/>
      </c>
      <c r="D31" s="10" t="str">
        <f>IF(C30="","",IF(C30="Not applicable",0,IF(C30="&gt;=13 ORWAP functions exceeded",0.2,IF(C30="&gt;=9 SFAM functions exceeded",0.2))))</f>
        <v/>
      </c>
      <c r="E31" s="74" t="str">
        <f t="shared" ref="E31" si="3">IF(E30="","","-")</f>
        <v/>
      </c>
      <c r="F31" s="10" t="str">
        <f t="shared" ref="F31" si="4">IF(E30="","",IF(E30="Not applicable",0,IF(E30="&gt;=13 ORWAP functions exceeded",0.2,IF(E30="&gt;=9 SFAM functions exceeded",0.2))))</f>
        <v/>
      </c>
      <c r="G31" s="74" t="str">
        <f t="shared" ref="G31" si="5">IF(G30="","","-")</f>
        <v/>
      </c>
      <c r="H31" s="14" t="str">
        <f t="shared" ref="H31" si="6">IF(G30="","",IF(G30="Not applicable",0,IF(G30="&gt;=13 ORWAP functions exceeded",0.2,IF(G30="&gt;=9 SFAM functions exceeded",0.2))))</f>
        <v/>
      </c>
      <c r="I31" s="152"/>
      <c r="J31" s="5"/>
    </row>
    <row r="32" spans="1:12" ht="56.25" customHeight="1" x14ac:dyDescent="0.3">
      <c r="A32" s="180" t="s">
        <v>12</v>
      </c>
      <c r="B32" s="167" t="s">
        <v>13</v>
      </c>
      <c r="C32" s="168"/>
      <c r="D32" s="169"/>
      <c r="E32" s="170"/>
      <c r="F32" s="171"/>
      <c r="G32" s="148"/>
      <c r="H32" s="149"/>
      <c r="I32" s="150" t="s">
        <v>124</v>
      </c>
      <c r="J32" s="5"/>
    </row>
    <row r="33" spans="1:12" ht="29.25" customHeight="1" x14ac:dyDescent="0.3">
      <c r="A33" s="181"/>
      <c r="B33" s="156"/>
      <c r="C33" s="15" t="str">
        <f>IF(C32="","","-")</f>
        <v/>
      </c>
      <c r="D33" s="8" t="str">
        <f>IF(C32="","",IF(C32="Not applicable",0,IF(C32="Minimum requirements",0,IF(C32="Enhanced stewardship",0.2))))</f>
        <v/>
      </c>
      <c r="E33" s="16" t="str">
        <f>IF(E32="","","-")</f>
        <v/>
      </c>
      <c r="F33" s="17" t="str">
        <f>IF(E32="","",IF(E32="Not applicable",0,IF(E32="Minimum requirements",0,IF(E32="Enhanced stewardship",0.2))))</f>
        <v/>
      </c>
      <c r="G33" s="74" t="str">
        <f>IF(G32="","","-")</f>
        <v/>
      </c>
      <c r="H33" s="18" t="str">
        <f>IF(G32="","",IF(G32="Not applicable",0,IF(G32="Minimum requirements",0,IF(G32="Enhanced stewardship",0.2))))</f>
        <v/>
      </c>
      <c r="I33" s="151"/>
      <c r="J33" s="5"/>
    </row>
    <row r="34" spans="1:12" ht="45.75" customHeight="1" thickBot="1" x14ac:dyDescent="0.35">
      <c r="A34" s="6"/>
      <c r="B34" s="76" t="s">
        <v>8</v>
      </c>
      <c r="C34" s="157" t="str">
        <f t="shared" ref="C34:E34" si="7">IF(D27="","",IF(D27+D29-D31-D33&gt;=0,D27+D29-D31-D33,IF(D27+D29-D31-D33&lt;0,0)))</f>
        <v/>
      </c>
      <c r="D34" s="158"/>
      <c r="E34" s="158" t="str">
        <f t="shared" si="7"/>
        <v/>
      </c>
      <c r="F34" s="158"/>
      <c r="G34" s="223" t="str">
        <f t="shared" ref="G34" si="8">IF(H27="","",IF(H27+H29-H31-H33&gt;=0,H27+H29-H31-H33,IF(H27+H29-H31-H33&lt;0,0)))</f>
        <v/>
      </c>
      <c r="H34" s="224"/>
      <c r="I34" s="152"/>
      <c r="J34" s="5"/>
      <c r="K34" s="3"/>
      <c r="L34" s="4"/>
    </row>
    <row r="35" spans="1:12" ht="39.75" customHeight="1" thickBot="1" x14ac:dyDescent="0.35">
      <c r="A35" s="3"/>
      <c r="B35" s="20" t="s">
        <v>7</v>
      </c>
      <c r="C35" s="213" t="str">
        <f>IF(C34="","",C24*(1+C34))</f>
        <v/>
      </c>
      <c r="D35" s="214"/>
      <c r="E35" s="215" t="str">
        <f>IF(E34="","",E24*(1+E34))</f>
        <v/>
      </c>
      <c r="F35" s="217"/>
      <c r="G35" s="215" t="str">
        <f>IF(G34="","",G24*(1+G34))</f>
        <v/>
      </c>
      <c r="H35" s="216"/>
      <c r="I35" s="77"/>
    </row>
    <row r="36" spans="1:12" ht="10.199999999999999" customHeight="1" thickBot="1" x14ac:dyDescent="0.35">
      <c r="A36" s="3"/>
      <c r="B36" s="21"/>
      <c r="C36" s="23"/>
      <c r="D36" s="23"/>
      <c r="E36" s="23"/>
      <c r="F36" s="24"/>
      <c r="G36" s="23"/>
      <c r="H36" s="23"/>
      <c r="I36" s="2"/>
    </row>
    <row r="37" spans="1:12" ht="20.25" customHeight="1" thickBot="1" x14ac:dyDescent="0.35">
      <c r="A37" s="3"/>
      <c r="B37" s="37"/>
      <c r="C37" s="176" t="s">
        <v>1</v>
      </c>
      <c r="D37" s="160"/>
      <c r="E37" s="159" t="s">
        <v>2</v>
      </c>
      <c r="F37" s="160"/>
      <c r="G37" s="159" t="s">
        <v>3</v>
      </c>
      <c r="H37" s="173"/>
      <c r="I37" s="19" t="s">
        <v>5</v>
      </c>
    </row>
    <row r="38" spans="1:12" ht="45" customHeight="1" x14ac:dyDescent="0.3">
      <c r="A38" s="2"/>
      <c r="B38" s="26" t="s">
        <v>123</v>
      </c>
      <c r="C38" s="211"/>
      <c r="D38" s="212"/>
      <c r="E38" s="210"/>
      <c r="F38" s="210"/>
      <c r="G38" s="264"/>
      <c r="H38" s="265"/>
      <c r="I38" s="60" t="s">
        <v>29</v>
      </c>
    </row>
    <row r="39" spans="1:12" ht="51.75" customHeight="1" x14ac:dyDescent="0.3">
      <c r="A39" s="4"/>
      <c r="B39" s="72" t="s">
        <v>52</v>
      </c>
      <c r="C39" s="208" t="str">
        <f>IF(C38="","",C35*C38)</f>
        <v/>
      </c>
      <c r="D39" s="209"/>
      <c r="E39" s="208" t="str">
        <f>IF(E38="","",E35*E38)</f>
        <v/>
      </c>
      <c r="F39" s="209"/>
      <c r="G39" s="208" t="str">
        <f>IF(G38="","",G35*G38)</f>
        <v/>
      </c>
      <c r="H39" s="263"/>
      <c r="I39" s="71"/>
    </row>
    <row r="40" spans="1:12" ht="7.5" customHeight="1" thickBot="1" x14ac:dyDescent="0.35">
      <c r="A40" s="4"/>
      <c r="B40" s="69"/>
      <c r="C40" s="42"/>
      <c r="D40" s="42"/>
      <c r="E40" s="42"/>
      <c r="F40" s="42"/>
      <c r="G40" s="42"/>
      <c r="H40" s="42"/>
      <c r="I40" s="70"/>
    </row>
    <row r="41" spans="1:12" ht="25.5" customHeight="1" thickBot="1" x14ac:dyDescent="0.35">
      <c r="A41" s="4"/>
      <c r="B41" s="59" t="s">
        <v>49</v>
      </c>
      <c r="C41" s="238" t="str">
        <f>IF(C39="","",SUM(C39:H39))</f>
        <v/>
      </c>
      <c r="D41" s="239"/>
      <c r="E41" s="246" t="s">
        <v>50</v>
      </c>
      <c r="F41" s="247"/>
      <c r="G41" s="247"/>
      <c r="H41" s="248"/>
      <c r="I41" s="249"/>
    </row>
    <row r="42" spans="1:12" ht="12" customHeight="1" thickBot="1" x14ac:dyDescent="0.35">
      <c r="A42" s="4"/>
      <c r="B42" s="37"/>
      <c r="C42" s="42"/>
      <c r="D42" s="42"/>
      <c r="E42" s="42"/>
      <c r="F42" s="42"/>
      <c r="G42" s="42"/>
      <c r="H42" s="42"/>
      <c r="I42" s="2"/>
    </row>
    <row r="43" spans="1:12" ht="18.75" customHeight="1" thickBot="1" x14ac:dyDescent="0.35">
      <c r="A43" s="270" t="s">
        <v>31</v>
      </c>
      <c r="B43" s="271"/>
      <c r="C43" s="271"/>
      <c r="D43" s="271"/>
      <c r="E43" s="271"/>
      <c r="F43" s="271"/>
      <c r="G43" s="271"/>
      <c r="H43" s="271"/>
      <c r="I43" s="272"/>
    </row>
    <row r="44" spans="1:12" ht="15" thickBot="1" x14ac:dyDescent="0.35">
      <c r="A44" s="78" t="s">
        <v>0</v>
      </c>
      <c r="B44" s="79"/>
      <c r="C44" s="269" t="s">
        <v>1</v>
      </c>
      <c r="D44" s="257"/>
      <c r="E44" s="256" t="s">
        <v>2</v>
      </c>
      <c r="F44" s="257"/>
      <c r="G44" s="256" t="s">
        <v>3</v>
      </c>
      <c r="H44" s="258"/>
      <c r="I44" s="80" t="s">
        <v>5</v>
      </c>
    </row>
    <row r="45" spans="1:12" ht="45.75" customHeight="1" x14ac:dyDescent="0.3">
      <c r="A45" s="259" t="s">
        <v>28</v>
      </c>
      <c r="B45" s="38" t="s">
        <v>27</v>
      </c>
      <c r="C45" s="261"/>
      <c r="D45" s="262"/>
      <c r="E45" s="266"/>
      <c r="F45" s="267"/>
      <c r="G45" s="266"/>
      <c r="H45" s="267"/>
      <c r="I45" s="67" t="s">
        <v>51</v>
      </c>
    </row>
    <row r="46" spans="1:12" ht="100.5" customHeight="1" x14ac:dyDescent="0.3">
      <c r="A46" s="260"/>
      <c r="B46" s="39" t="s">
        <v>33</v>
      </c>
      <c r="C46" s="250"/>
      <c r="D46" s="251"/>
      <c r="E46" s="252"/>
      <c r="F46" s="253"/>
      <c r="G46" s="254"/>
      <c r="H46" s="255"/>
      <c r="I46" s="73" t="s">
        <v>48</v>
      </c>
    </row>
    <row r="47" spans="1:12" ht="21" customHeight="1" x14ac:dyDescent="0.3">
      <c r="A47" s="260"/>
      <c r="B47" s="39" t="s">
        <v>32</v>
      </c>
      <c r="C47" s="35" t="str">
        <f>IF(C45="","","+")</f>
        <v/>
      </c>
      <c r="D47" s="48" t="str">
        <f>IF(C45="","",(C45/C46))</f>
        <v/>
      </c>
      <c r="E47" s="53" t="str">
        <f>IF(E45="","","+")</f>
        <v/>
      </c>
      <c r="F47" s="36" t="str">
        <f>IF(E45="","",(E45/E46))</f>
        <v/>
      </c>
      <c r="G47" s="53" t="str">
        <f>IF(G45="","","+")</f>
        <v/>
      </c>
      <c r="H47" s="36" t="str">
        <f>IF(G45="","",(G45/G46))</f>
        <v/>
      </c>
      <c r="I47" s="56"/>
    </row>
    <row r="48" spans="1:12" ht="33.75" customHeight="1" x14ac:dyDescent="0.3">
      <c r="A48" s="41"/>
      <c r="B48" s="58" t="s">
        <v>38</v>
      </c>
      <c r="C48" s="244">
        <f ca="1">SUMIF(C47:H47, "&lt;&gt;", D47:H47)</f>
        <v>0</v>
      </c>
      <c r="D48" s="245"/>
      <c r="E48" s="240"/>
      <c r="F48" s="241"/>
      <c r="G48" s="242"/>
      <c r="H48" s="243"/>
      <c r="I48" s="43"/>
    </row>
    <row r="49" spans="1:9" ht="9" customHeight="1" thickBot="1" x14ac:dyDescent="0.35">
      <c r="A49" s="41"/>
      <c r="B49" s="44"/>
      <c r="E49" s="45"/>
      <c r="F49" s="57"/>
      <c r="G49" s="45"/>
      <c r="H49" s="57"/>
      <c r="I49" s="43"/>
    </row>
    <row r="50" spans="1:9" ht="32.25" customHeight="1" thickBot="1" x14ac:dyDescent="0.35">
      <c r="B50" s="59" t="s">
        <v>30</v>
      </c>
      <c r="C50" s="238" t="str">
        <f>IF(C45="","",C41-C48)</f>
        <v/>
      </c>
      <c r="D50" s="239"/>
      <c r="E50" s="246" t="s">
        <v>39</v>
      </c>
      <c r="F50" s="247"/>
      <c r="G50" s="247"/>
      <c r="H50" s="248"/>
      <c r="I50" s="249"/>
    </row>
    <row r="53" spans="1:9" x14ac:dyDescent="0.3">
      <c r="B53" s="33"/>
      <c r="C53" s="33"/>
      <c r="D53" s="33"/>
      <c r="E53" s="33"/>
      <c r="F53" s="33"/>
    </row>
    <row r="54" spans="1:9" x14ac:dyDescent="0.3">
      <c r="B54" s="33"/>
      <c r="C54" s="33"/>
      <c r="D54" s="33"/>
      <c r="E54" s="33"/>
      <c r="F54" s="33"/>
    </row>
    <row r="55" spans="1:9" x14ac:dyDescent="0.3">
      <c r="B55" s="34"/>
      <c r="C55" s="34"/>
      <c r="D55" s="33"/>
      <c r="E55" s="33"/>
      <c r="F55" s="33"/>
    </row>
  </sheetData>
  <mergeCells count="111">
    <mergeCell ref="A45:A47"/>
    <mergeCell ref="C45:D45"/>
    <mergeCell ref="G39:H39"/>
    <mergeCell ref="G38:H38"/>
    <mergeCell ref="E45:F45"/>
    <mergeCell ref="G45:H45"/>
    <mergeCell ref="A32:A33"/>
    <mergeCell ref="C30:D30"/>
    <mergeCell ref="C44:D44"/>
    <mergeCell ref="A43:I43"/>
    <mergeCell ref="C50:D50"/>
    <mergeCell ref="E48:F48"/>
    <mergeCell ref="G48:H48"/>
    <mergeCell ref="C48:D48"/>
    <mergeCell ref="E50:I50"/>
    <mergeCell ref="E39:F39"/>
    <mergeCell ref="I30:I31"/>
    <mergeCell ref="C46:D46"/>
    <mergeCell ref="E46:F46"/>
    <mergeCell ref="G46:H46"/>
    <mergeCell ref="C41:D41"/>
    <mergeCell ref="E41:I41"/>
    <mergeCell ref="E44:F44"/>
    <mergeCell ref="G44:H44"/>
    <mergeCell ref="A26:A27"/>
    <mergeCell ref="B26:B27"/>
    <mergeCell ref="C23:D23"/>
    <mergeCell ref="C37:D37"/>
    <mergeCell ref="B6:H6"/>
    <mergeCell ref="B16:H16"/>
    <mergeCell ref="A19:I19"/>
    <mergeCell ref="B17:D17"/>
    <mergeCell ref="G7:H7"/>
    <mergeCell ref="G8:H8"/>
    <mergeCell ref="G9:H9"/>
    <mergeCell ref="G17:H17"/>
    <mergeCell ref="G18:H18"/>
    <mergeCell ref="E9:F9"/>
    <mergeCell ref="E13:F13"/>
    <mergeCell ref="E14:F14"/>
    <mergeCell ref="G11:H11"/>
    <mergeCell ref="G12:H12"/>
    <mergeCell ref="G13:H13"/>
    <mergeCell ref="B12:D12"/>
    <mergeCell ref="B14:D14"/>
    <mergeCell ref="B13:D13"/>
    <mergeCell ref="E11:F11"/>
    <mergeCell ref="E12:F12"/>
    <mergeCell ref="I23:I24"/>
    <mergeCell ref="I28:I29"/>
    <mergeCell ref="E34:F34"/>
    <mergeCell ref="C39:D39"/>
    <mergeCell ref="E37:F37"/>
    <mergeCell ref="G37:H37"/>
    <mergeCell ref="E38:F38"/>
    <mergeCell ref="C38:D38"/>
    <mergeCell ref="C35:D35"/>
    <mergeCell ref="G35:H35"/>
    <mergeCell ref="E35:F35"/>
    <mergeCell ref="G23:H23"/>
    <mergeCell ref="G24:H24"/>
    <mergeCell ref="G26:H26"/>
    <mergeCell ref="G28:H28"/>
    <mergeCell ref="G30:H30"/>
    <mergeCell ref="G34:H34"/>
    <mergeCell ref="E23:F23"/>
    <mergeCell ref="A3:I3"/>
    <mergeCell ref="A1:I1"/>
    <mergeCell ref="A15:H15"/>
    <mergeCell ref="E17:F17"/>
    <mergeCell ref="E18:F18"/>
    <mergeCell ref="B7:D7"/>
    <mergeCell ref="B8:D8"/>
    <mergeCell ref="B9:D9"/>
    <mergeCell ref="A5:D5"/>
    <mergeCell ref="A6:A9"/>
    <mergeCell ref="A16:A18"/>
    <mergeCell ref="E5:F5"/>
    <mergeCell ref="G5:H5"/>
    <mergeCell ref="E7:F7"/>
    <mergeCell ref="E8:F8"/>
    <mergeCell ref="B18:D18"/>
    <mergeCell ref="A10:A14"/>
    <mergeCell ref="B10:H10"/>
    <mergeCell ref="B11:D11"/>
    <mergeCell ref="A2:I2"/>
    <mergeCell ref="G14:H14"/>
    <mergeCell ref="A20:I20"/>
    <mergeCell ref="G32:H32"/>
    <mergeCell ref="I32:I34"/>
    <mergeCell ref="A30:A31"/>
    <mergeCell ref="B30:B31"/>
    <mergeCell ref="C34:D34"/>
    <mergeCell ref="E22:F22"/>
    <mergeCell ref="E24:F24"/>
    <mergeCell ref="E26:F26"/>
    <mergeCell ref="E28:F28"/>
    <mergeCell ref="E30:F30"/>
    <mergeCell ref="B32:B33"/>
    <mergeCell ref="C32:D32"/>
    <mergeCell ref="E32:F32"/>
    <mergeCell ref="I26:I27"/>
    <mergeCell ref="B28:B29"/>
    <mergeCell ref="G22:H22"/>
    <mergeCell ref="A22:B22"/>
    <mergeCell ref="C22:D22"/>
    <mergeCell ref="C24:D24"/>
    <mergeCell ref="C26:D26"/>
    <mergeCell ref="C28:D28"/>
    <mergeCell ref="A28:A29"/>
    <mergeCell ref="A25:I25"/>
  </mergeCells>
  <dataValidations count="9">
    <dataValidation type="list" allowBlank="1" showInputMessage="1" showErrorMessage="1" sqref="G23 E23 C23:D23" xr:uid="{6AB25310-E878-4E8B-BF3A-ACBC37DD3C43}">
      <formula1>"Credit purchase, Restoration, Creation, Enhancement, Preservation"</formula1>
    </dataValidation>
    <dataValidation type="list" allowBlank="1" showInputMessage="1" showErrorMessage="1" sqref="G26 C26:E26" xr:uid="{B2ED9CED-8631-4C33-A2E0-641B5E8860CC}">
      <formula1>"Not applicable, ≥13 matches, 11-12 matches, 9-10 matches, 7-8 matches, 5-6 matches, &lt;5 matches"</formula1>
    </dataValidation>
    <dataValidation type="list" allowBlank="1" showInputMessage="1" showErrorMessage="1" sqref="E17:F18 E7:F8 E11:E12" xr:uid="{F357AAFC-9B2E-4E9D-A1FC-25F3426F0581}">
      <formula1>"Yes,No"</formula1>
    </dataValidation>
    <dataValidation type="list" allowBlank="1" showInputMessage="1" showErrorMessage="1" sqref="E13:F13" xr:uid="{F65FA46C-0DB5-4528-8854-BB263BF2539C}">
      <formula1>"Yes,No,Impact Site is not ESH"</formula1>
    </dataValidation>
    <dataValidation type="list" allowBlank="1" showInputMessage="1" showErrorMessage="1" sqref="C28:H28" xr:uid="{6E4C56D6-69F9-4497-B837-2D6377D485DB}">
      <formula1>"Not applicable,Evergreen forest impacted,Deciduous forest impacted, Upland soils at mitigation site, Disturbed hydric soils at mitigation site, Emergent/shrub impacted, None of the above"</formula1>
    </dataValidation>
    <dataValidation type="list" allowBlank="1" showInputMessage="1" showErrorMessage="1" sqref="E14:F14" xr:uid="{EE9B7C3D-B8E6-4A37-BDE4-CA7067D8E337}">
      <formula1>"Not applicable,Yes,No"</formula1>
    </dataValidation>
    <dataValidation type="list" allowBlank="1" showInputMessage="1" showErrorMessage="1" sqref="C32:H32" xr:uid="{2B042992-B0D0-4C7E-977E-FA7D3E3ABE8F}">
      <formula1>"Not applicable,Minimum requirements,Enhanced stewardship"</formula1>
    </dataValidation>
    <dataValidation type="list" allowBlank="1" showInputMessage="1" showErrorMessage="1" sqref="C30:H30" xr:uid="{7F0ACE4F-8C86-4E69-B91D-9BB37C64C074}">
      <formula1>"Not applicable,&gt;=13 ORWAP functions exceeded"</formula1>
    </dataValidation>
    <dataValidation type="list" allowBlank="1" showInputMessage="1" showErrorMessage="1" sqref="E9:F9" xr:uid="{67C39CB1-9E47-4E42-96D8-06632D38647F}">
      <formula1>"Not applicable - see Comments,Yes,No"</formula1>
    </dataValidation>
  </dataValidations>
  <hyperlinks>
    <hyperlink ref="I12" r:id="rId1" display="Mitigation Planning Map Viewer" xr:uid="{49CEF1D5-90F4-4B2D-B4C5-5C8386DF40CC}"/>
  </hyperlinks>
  <pageMargins left="0.25" right="0.25" top="0.75" bottom="0.75" header="0.3" footer="0.3"/>
  <pageSetup scale="72" orientation="portrait" verticalDpi="1200" r:id="rId2"/>
  <headerFooter>
    <oddHeader>&amp;CCOMPENSATORY MITIGATION - ROUTINE ELIGIBILITY &amp; ACCOUNTING WORKSHEET&amp;G</oddHeader>
  </headerFooter>
  <rowBreaks count="2" manualBreakCount="2">
    <brk id="18" max="16383" man="1"/>
    <brk id="41" max="8" man="1"/>
  </rowBreaks>
  <ignoredErrors>
    <ignoredError sqref="D27 E29 G29" formula="1"/>
  </ignoredError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0"/>
  <sheetViews>
    <sheetView topLeftCell="B1" zoomScaleNormal="100" workbookViewId="0">
      <selection activeCell="C5" sqref="C5:D5"/>
    </sheetView>
  </sheetViews>
  <sheetFormatPr defaultRowHeight="14.4" x14ac:dyDescent="0.3"/>
  <cols>
    <col min="1" max="1" width="14.5546875" customWidth="1"/>
    <col min="2" max="2" width="42.44140625" customWidth="1"/>
    <col min="3" max="3" width="11.5546875" customWidth="1"/>
    <col min="4" max="4" width="5.5546875" customWidth="1"/>
    <col min="5" max="5" width="11.5546875" customWidth="1"/>
    <col min="6" max="6" width="5.5546875" customWidth="1"/>
    <col min="7" max="7" width="11.5546875" customWidth="1"/>
    <col min="8" max="8" width="5.5546875" customWidth="1"/>
    <col min="9" max="9" width="24.5546875" customWidth="1"/>
  </cols>
  <sheetData>
    <row r="1" spans="1:9" x14ac:dyDescent="0.3">
      <c r="A1" s="184" t="s">
        <v>115</v>
      </c>
      <c r="B1" s="184"/>
      <c r="C1" s="184"/>
      <c r="D1" s="184"/>
      <c r="E1" s="184"/>
      <c r="F1" s="184"/>
      <c r="G1" s="184"/>
      <c r="H1" s="184"/>
      <c r="I1" s="184"/>
    </row>
    <row r="2" spans="1:9" ht="94.5" customHeight="1" x14ac:dyDescent="0.3">
      <c r="A2" s="147" t="s">
        <v>40</v>
      </c>
      <c r="B2" s="147"/>
      <c r="C2" s="147"/>
      <c r="D2" s="147"/>
      <c r="E2" s="147"/>
      <c r="F2" s="147"/>
      <c r="G2" s="147"/>
      <c r="H2" s="147"/>
      <c r="I2" s="147"/>
    </row>
    <row r="3" spans="1:9" ht="15" thickBot="1" x14ac:dyDescent="0.35">
      <c r="A3" s="1"/>
      <c r="B3" s="1"/>
      <c r="C3" s="1"/>
      <c r="D3" s="1"/>
      <c r="E3" s="1"/>
      <c r="F3" s="1"/>
      <c r="G3" s="1"/>
      <c r="H3" s="1"/>
      <c r="I3" s="1"/>
    </row>
    <row r="4" spans="1:9" x14ac:dyDescent="0.3">
      <c r="A4" s="174" t="s">
        <v>0</v>
      </c>
      <c r="B4" s="175"/>
      <c r="C4" s="176" t="s">
        <v>1</v>
      </c>
      <c r="D4" s="160"/>
      <c r="E4" s="159" t="s">
        <v>2</v>
      </c>
      <c r="F4" s="160"/>
      <c r="G4" s="159" t="s">
        <v>3</v>
      </c>
      <c r="H4" s="173"/>
      <c r="I4" s="19" t="s">
        <v>5</v>
      </c>
    </row>
    <row r="5" spans="1:9" ht="79.5" customHeight="1" thickBot="1" x14ac:dyDescent="0.35">
      <c r="A5" s="27" t="s">
        <v>4</v>
      </c>
      <c r="B5" s="32" t="s">
        <v>14</v>
      </c>
      <c r="C5" s="227"/>
      <c r="D5" s="225"/>
      <c r="E5" s="218"/>
      <c r="F5" s="225"/>
      <c r="G5" s="218"/>
      <c r="H5" s="219"/>
      <c r="I5" s="273" t="s">
        <v>109</v>
      </c>
    </row>
    <row r="6" spans="1:9" ht="15" thickBot="1" x14ac:dyDescent="0.35">
      <c r="A6" s="6"/>
      <c r="B6" s="114"/>
      <c r="C6" s="177" t="str">
        <f>IF(C5="","",IF(C5="Restoration",1,IF(C5="Creation",1,IF(C5="Enhancement",3,IF(C5="Preservation",10)))))</f>
        <v/>
      </c>
      <c r="D6" s="178"/>
      <c r="E6" s="161" t="str">
        <f>IF(E5="","",IF(E5="Restoration",1,IF(E5="Creation",1,IF(E5="Enhancement",3,IF(E5="Preservation",10)))))</f>
        <v/>
      </c>
      <c r="F6" s="162"/>
      <c r="G6" s="161" t="str">
        <f>IF(G5="","",IF(G5="Restoration",1,IF(G5="Creation",1,IF(G5="Enhancement",3,IF(G5="Preservation",10)))))</f>
        <v/>
      </c>
      <c r="H6" s="220"/>
      <c r="I6" s="274"/>
    </row>
    <row r="7" spans="1:9" ht="15" thickBot="1" x14ac:dyDescent="0.35">
      <c r="A7" s="3"/>
      <c r="B7" s="3"/>
      <c r="C7" s="22"/>
      <c r="D7" s="22"/>
      <c r="E7" s="22"/>
      <c r="F7" s="22"/>
      <c r="G7" s="22"/>
      <c r="H7" s="22"/>
      <c r="I7" s="49"/>
    </row>
    <row r="8" spans="1:9" ht="38.25" customHeight="1" x14ac:dyDescent="0.3">
      <c r="A8" s="180" t="s">
        <v>11</v>
      </c>
      <c r="B8" s="296" t="s">
        <v>36</v>
      </c>
      <c r="C8" s="168"/>
      <c r="D8" s="166"/>
      <c r="E8" s="165"/>
      <c r="F8" s="166"/>
      <c r="G8" s="165"/>
      <c r="H8" s="222"/>
      <c r="I8" s="273" t="s">
        <v>44</v>
      </c>
    </row>
    <row r="9" spans="1:9" ht="81.75" customHeight="1" thickBot="1" x14ac:dyDescent="0.35">
      <c r="A9" s="181"/>
      <c r="B9" s="297"/>
      <c r="C9" s="50" t="str">
        <f>IF(C8="","","+")</f>
        <v/>
      </c>
      <c r="D9" s="8" t="str">
        <f>IF(C8="","",IF(C8="Upland soils at wetland mitigation site",0.5,IF(C8="Disturbed hydric soils at mitigation site",0.5,IF(C8="None of the above",0))))</f>
        <v/>
      </c>
      <c r="E9" s="31" t="str">
        <f>IF(E8="","","+")</f>
        <v/>
      </c>
      <c r="F9" s="8" t="str">
        <f>IF(E8="","",IF(E8="Upland soils at wetland mitigation site",0.5,IF(E8="Disturbed hydric soils at mitigation site",0.5,IF(E8="None of the above",0))))</f>
        <v/>
      </c>
      <c r="G9" s="51" t="str">
        <f>IF(G8="","","+")</f>
        <v/>
      </c>
      <c r="H9" s="14" t="str">
        <f>IF(G8="","",IF(G8="Upland soils at wetland mitigation site",0.5,IF(G8="Disturbed hydric soils at mitigation site",0.5,IF(G8="None of the above",0))))</f>
        <v/>
      </c>
      <c r="I9" s="274"/>
    </row>
    <row r="10" spans="1:9" ht="51" customHeight="1" thickBot="1" x14ac:dyDescent="0.35">
      <c r="A10" s="3"/>
      <c r="B10" s="20" t="s">
        <v>111</v>
      </c>
      <c r="C10" s="288" t="str">
        <f>IF(C8="","",C6*(1+D9))</f>
        <v/>
      </c>
      <c r="D10" s="276"/>
      <c r="E10" s="275" t="str">
        <f>IF(E8="","",E6*(1+F9))</f>
        <v/>
      </c>
      <c r="F10" s="276"/>
      <c r="G10" s="275" t="str">
        <f>IF(G8="","",G6*(1+H9))</f>
        <v/>
      </c>
      <c r="H10" s="277"/>
      <c r="I10" s="60"/>
    </row>
    <row r="11" spans="1:9" ht="10.5" customHeight="1" thickBot="1" x14ac:dyDescent="0.35">
      <c r="A11" s="3"/>
      <c r="B11" s="52"/>
      <c r="C11" s="23"/>
      <c r="D11" s="23"/>
      <c r="E11" s="46"/>
      <c r="F11" s="23"/>
      <c r="G11" s="46"/>
      <c r="H11" s="47"/>
      <c r="I11" s="63"/>
    </row>
    <row r="12" spans="1:9" ht="35.25" customHeight="1" thickBot="1" x14ac:dyDescent="0.35">
      <c r="A12" s="3"/>
      <c r="B12" s="64" t="s">
        <v>35</v>
      </c>
      <c r="C12" s="290"/>
      <c r="D12" s="291"/>
      <c r="E12" s="292"/>
      <c r="F12" s="293"/>
      <c r="G12" s="165"/>
      <c r="H12" s="294"/>
      <c r="I12" s="30"/>
    </row>
    <row r="13" spans="1:9" ht="24.75" customHeight="1" thickBot="1" x14ac:dyDescent="0.35">
      <c r="A13" s="3"/>
      <c r="B13" s="20" t="s">
        <v>37</v>
      </c>
      <c r="C13" s="288" t="str">
        <f>IF(C12="","",C12/C10)</f>
        <v/>
      </c>
      <c r="D13" s="289"/>
      <c r="E13" s="288" t="str">
        <f>IF(E12="","",E12/E10)</f>
        <v/>
      </c>
      <c r="F13" s="289"/>
      <c r="G13" s="288" t="str">
        <f>IF(G12="","",G12/G10)</f>
        <v/>
      </c>
      <c r="H13" s="289"/>
      <c r="I13" s="60"/>
    </row>
    <row r="14" spans="1:9" ht="24.75" customHeight="1" thickBot="1" x14ac:dyDescent="0.35">
      <c r="A14" s="3"/>
      <c r="B14" s="20" t="s">
        <v>113</v>
      </c>
      <c r="C14" s="288">
        <f>SUMIF(C13:H13, "&lt;&gt;", C13:H13)</f>
        <v>0</v>
      </c>
      <c r="D14" s="295"/>
      <c r="E14" s="23"/>
      <c r="F14" s="23"/>
      <c r="G14" s="23"/>
      <c r="H14" s="23"/>
      <c r="I14" s="115"/>
    </row>
    <row r="15" spans="1:9" x14ac:dyDescent="0.3">
      <c r="A15" s="45"/>
      <c r="B15" s="3"/>
      <c r="C15" s="42"/>
      <c r="D15" s="42"/>
      <c r="E15" s="42"/>
      <c r="F15" s="42"/>
      <c r="G15" s="42"/>
      <c r="H15" s="42"/>
      <c r="I15" s="3"/>
    </row>
    <row r="16" spans="1:9" ht="15" thickBot="1" x14ac:dyDescent="0.35">
      <c r="A16" s="282" t="s">
        <v>112</v>
      </c>
      <c r="B16" s="184"/>
      <c r="C16" s="184"/>
      <c r="D16" s="184"/>
      <c r="E16" s="184"/>
      <c r="F16" s="184"/>
      <c r="G16" s="184"/>
      <c r="H16" s="184"/>
      <c r="I16" s="184"/>
    </row>
    <row r="17" spans="1:10" ht="27.6" x14ac:dyDescent="0.3">
      <c r="A17" s="283" t="s">
        <v>114</v>
      </c>
      <c r="B17" s="38" t="s">
        <v>27</v>
      </c>
      <c r="C17" s="261"/>
      <c r="D17" s="285"/>
      <c r="E17" s="286"/>
      <c r="F17" s="267"/>
      <c r="G17" s="286"/>
      <c r="H17" s="267"/>
      <c r="I17" s="62" t="s">
        <v>45</v>
      </c>
    </row>
    <row r="18" spans="1:10" ht="96" customHeight="1" x14ac:dyDescent="0.3">
      <c r="A18" s="284"/>
      <c r="B18" s="39" t="s">
        <v>33</v>
      </c>
      <c r="C18" s="250"/>
      <c r="D18" s="287"/>
      <c r="E18" s="252"/>
      <c r="F18" s="253"/>
      <c r="G18" s="278"/>
      <c r="H18" s="255"/>
      <c r="I18" s="61" t="s">
        <v>34</v>
      </c>
      <c r="J18" s="55"/>
    </row>
    <row r="19" spans="1:10" ht="15" thickBot="1" x14ac:dyDescent="0.35">
      <c r="A19" s="284"/>
      <c r="B19" s="40" t="s">
        <v>32</v>
      </c>
      <c r="C19" s="53" t="str">
        <f>IF(C17="","","+")</f>
        <v/>
      </c>
      <c r="D19" s="36" t="str">
        <f>IF(C17="","",(C17/C18))</f>
        <v/>
      </c>
      <c r="E19" s="53" t="str">
        <f>IF(E17="","","+")</f>
        <v/>
      </c>
      <c r="F19" s="36" t="str">
        <f>IF(E17="","",(E17/E18))</f>
        <v/>
      </c>
      <c r="G19" s="53" t="str">
        <f>IF(G17="","","+")</f>
        <v/>
      </c>
      <c r="H19" s="36" t="str">
        <f>IF(G17="","",(G17/G18))</f>
        <v/>
      </c>
      <c r="I19" s="45"/>
    </row>
    <row r="20" spans="1:10" ht="34.5" customHeight="1" thickBot="1" x14ac:dyDescent="0.35">
      <c r="A20" s="54"/>
      <c r="B20" s="64" t="s">
        <v>110</v>
      </c>
      <c r="C20" s="279">
        <f ca="1">SUMIF(C19:H19,"&lt;&gt;",D19:H19)+C14</f>
        <v>0</v>
      </c>
      <c r="D20" s="280"/>
      <c r="E20" s="281"/>
      <c r="F20" s="241"/>
      <c r="G20" s="242"/>
      <c r="H20" s="243"/>
      <c r="I20" s="45"/>
    </row>
  </sheetData>
  <mergeCells count="40">
    <mergeCell ref="C14:D14"/>
    <mergeCell ref="A1:I1"/>
    <mergeCell ref="A2:I2"/>
    <mergeCell ref="A4:B4"/>
    <mergeCell ref="C4:D4"/>
    <mergeCell ref="E4:F4"/>
    <mergeCell ref="G4:H4"/>
    <mergeCell ref="C5:D5"/>
    <mergeCell ref="E5:F5"/>
    <mergeCell ref="G5:H5"/>
    <mergeCell ref="C6:D6"/>
    <mergeCell ref="E6:F6"/>
    <mergeCell ref="G6:H6"/>
    <mergeCell ref="C10:D10"/>
    <mergeCell ref="A8:A9"/>
    <mergeCell ref="B8:B9"/>
    <mergeCell ref="C8:D8"/>
    <mergeCell ref="E8:F8"/>
    <mergeCell ref="C13:D13"/>
    <mergeCell ref="E13:F13"/>
    <mergeCell ref="G13:H13"/>
    <mergeCell ref="C12:D12"/>
    <mergeCell ref="E12:F12"/>
    <mergeCell ref="G12:H12"/>
    <mergeCell ref="C20:D20"/>
    <mergeCell ref="E20:F20"/>
    <mergeCell ref="G20:H20"/>
    <mergeCell ref="A16:I16"/>
    <mergeCell ref="A17:A19"/>
    <mergeCell ref="C17:D17"/>
    <mergeCell ref="E17:F17"/>
    <mergeCell ref="G17:H17"/>
    <mergeCell ref="C18:D18"/>
    <mergeCell ref="I5:I6"/>
    <mergeCell ref="E10:F10"/>
    <mergeCell ref="G10:H10"/>
    <mergeCell ref="E18:F18"/>
    <mergeCell ref="G18:H18"/>
    <mergeCell ref="G8:H8"/>
    <mergeCell ref="I8:I9"/>
  </mergeCells>
  <dataValidations count="2">
    <dataValidation type="list" allowBlank="1" showInputMessage="1" showErrorMessage="1" sqref="C8:H8" xr:uid="{B5DDC60E-B82A-42E1-B461-BE532B07E98B}">
      <formula1>"Upland soils at wetland mitigation site, Disturbed hydric soils at mitigation site, None of the above"</formula1>
    </dataValidation>
    <dataValidation type="list" allowBlank="1" showInputMessage="1" showErrorMessage="1" sqref="C5:H5" xr:uid="{61C12353-8FCF-469D-8B31-ECD42DE9A295}">
      <formula1>"Restoration, Creation, Enhancement, Preservation"</formula1>
    </dataValidation>
  </dataValidations>
  <pageMargins left="0.7" right="0.7" top="0.75" bottom="0.75" header="0.3" footer="0.3"/>
  <pageSetup scale="69" orientation="portrait" horizontalDpi="1200" verticalDpi="1200" r:id="rId1"/>
  <headerFooter>
    <oddHeader>&amp;C&amp;G</oddHeader>
  </headerFooter>
  <colBreaks count="1" manualBreakCount="1">
    <brk id="9"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ile_x0020_Type0 xmlns="3d7f3dc5-1a0e-47a8-a4e3-baca29124432">Technical resource</File_x0020_Type0>
    <q7rr xmlns="3d7f3dc5-1a0e-47a8-a4e3-baca29124432">Compensatory mitigation checklist</q7rr>
    <Page xmlns="3d7f3dc5-1a0e-47a8-a4e3-baca29124432">
      <Value>Removal-Fill</Value>
    </Page>
    <ju8c xmlns="3d7f3dc5-1a0e-47a8-a4e3-baca29124432">Removal-Fill</ju8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BB65EEA53DC2458C81EB5D85E16BFF" ma:contentTypeVersion="18" ma:contentTypeDescription="Create a new document." ma:contentTypeScope="" ma:versionID="d0824b28fad1cc61ea1029a1bfaed4b0">
  <xsd:schema xmlns:xsd="http://www.w3.org/2001/XMLSchema" xmlns:xs="http://www.w3.org/2001/XMLSchema" xmlns:p="http://schemas.microsoft.com/office/2006/metadata/properties" xmlns:ns1="http://schemas.microsoft.com/sharepoint/v3" xmlns:ns2="3d7f3dc5-1a0e-47a8-a4e3-baca29124432" xmlns:ns3="d0bc210e-e83b-458e-991f-9940c087c845" targetNamespace="http://schemas.microsoft.com/office/2006/metadata/properties" ma:root="true" ma:fieldsID="0e6a598560f83bbe6058eb8591bd1aaf" ns1:_="" ns2:_="" ns3:_="">
    <xsd:import namespace="http://schemas.microsoft.com/sharepoint/v3"/>
    <xsd:import namespace="3d7f3dc5-1a0e-47a8-a4e3-baca29124432"/>
    <xsd:import namespace="d0bc210e-e83b-458e-991f-9940c087c845"/>
    <xsd:element name="properties">
      <xsd:complexType>
        <xsd:sequence>
          <xsd:element name="documentManagement">
            <xsd:complexType>
              <xsd:all>
                <xsd:element ref="ns1:PublishingStartDate" minOccurs="0"/>
                <xsd:element ref="ns1:PublishingExpirationDate" minOccurs="0"/>
                <xsd:element ref="ns2:File_x0020_Type0" minOccurs="0"/>
                <xsd:element ref="ns2:q7rr" minOccurs="0"/>
                <xsd:element ref="ns2:Page" minOccurs="0"/>
                <xsd:element ref="ns2:ju8c"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d7f3dc5-1a0e-47a8-a4e3-baca29124432" elementFormDefault="qualified">
    <xsd:import namespace="http://schemas.microsoft.com/office/2006/documentManagement/types"/>
    <xsd:import namespace="http://schemas.microsoft.com/office/infopath/2007/PartnerControls"/>
    <xsd:element name="File_x0020_Type0" ma:index="6" nillable="true" ma:displayName="File Type" ma:description="Some lists (like &quot;Mitigation Forms&quot; and &quot;Removal-Fill Forms&quot;) on webpages are filtered by &quot;File Type&quot; selected. It is important you select the correct file type." ma:format="Dropdown" ma:internalName="File_x0020_Type0" ma:readOnly="false">
      <xsd:simpleType>
        <xsd:restriction base="dms:Choice">
          <xsd:enumeration value="Form"/>
          <xsd:enumeration value="Publication"/>
          <xsd:enumeration value="Map"/>
          <xsd:enumeration value="Inventory"/>
          <xsd:enumeration value="Technical resource"/>
          <xsd:enumeration value="Other supporting document"/>
        </xsd:restriction>
      </xsd:simpleType>
    </xsd:element>
    <xsd:element name="q7rr" ma:index="7" nillable="true" ma:displayName="Title" ma:internalName="q7rr">
      <xsd:simpleType>
        <xsd:restriction base="dms:Text">
          <xsd:maxLength value="255"/>
        </xsd:restriction>
      </xsd:simpleType>
    </xsd:element>
    <xsd:element name="Page" ma:index="8" nillable="true" ma:displayName="Page" ma:description="Some lists (like &quot;Mitigation Forms&quot; and &quot;Removal-Fill Forms&quot;) on webpages are filtered by &quot;Page&quot; type selected. It is important you select the correct pages." ma:internalName="Page" ma:readOnly="false">
      <xsd:complexType>
        <xsd:complexContent>
          <xsd:extension base="dms:MultiChoice">
            <xsd:sequence>
              <xsd:element name="Value" maxOccurs="unbounded" minOccurs="0" nillable="true">
                <xsd:simpleType>
                  <xsd:restriction base="dms:Choice">
                    <xsd:enumeration value="Work in Wetlands and Waters"/>
                    <xsd:enumeration value="Removal-Fill"/>
                    <xsd:enumeration value="Inventories and Maps"/>
                    <xsd:enumeration value="Essential Salmonid Habitat"/>
                    <xsd:enumeration value="Identifying Wetlands and Waters"/>
                    <xsd:enumeration value="Mitigating Project Impacts"/>
                    <xsd:enumeration value="Planning for Local Governments"/>
                    <xsd:enumeration value="Delineation Resources"/>
                    <xsd:enumeration value="Tools to Assess Wetlands and Waters"/>
                    <xsd:enumeration value="Pre-Application Meetings"/>
                    <xsd:enumeration value="State Scenic Waterways"/>
                  </xsd:restriction>
                </xsd:simpleType>
              </xsd:element>
            </xsd:sequence>
          </xsd:extension>
        </xsd:complexContent>
      </xsd:complexType>
    </xsd:element>
    <xsd:element name="ju8c" ma:index="10" nillable="true" ma:displayName="Topic" ma:internalName="ju8c">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bc210e-e83b-458e-991f-9940c087c84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415224-A028-4694-9943-36F8B5B5EBBD}">
  <ds:schemaRefs>
    <ds:schemaRef ds:uri="http://schemas.microsoft.com/office/2006/metadata/properties"/>
    <ds:schemaRef ds:uri="http://schemas.microsoft.com/office/infopath/2007/PartnerControls"/>
    <ds:schemaRef ds:uri="e2ce6f67-2a85-45e2-a688-14eecda32083"/>
    <ds:schemaRef ds:uri="http://schemas.microsoft.com/sharepoint/v3"/>
  </ds:schemaRefs>
</ds:datastoreItem>
</file>

<file path=customXml/itemProps2.xml><?xml version="1.0" encoding="utf-8"?>
<ds:datastoreItem xmlns:ds="http://schemas.openxmlformats.org/officeDocument/2006/customXml" ds:itemID="{F815B96D-A902-40A4-B80B-661017095DBB}">
  <ds:schemaRefs>
    <ds:schemaRef ds:uri="http://schemas.microsoft.com/sharepoint/v3/contenttype/forms"/>
  </ds:schemaRefs>
</ds:datastoreItem>
</file>

<file path=customXml/itemProps3.xml><?xml version="1.0" encoding="utf-8"?>
<ds:datastoreItem xmlns:ds="http://schemas.openxmlformats.org/officeDocument/2006/customXml" ds:itemID="{72B33B2A-6D70-4333-BFDF-D0E799120D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Wetland Matching Quickguide</vt:lpstr>
      <vt:lpstr>Stream Matching Quickguide</vt:lpstr>
      <vt:lpstr>CM Eligibility &amp; Accounting</vt:lpstr>
      <vt:lpstr>Bank and ILF Crediting</vt:lpstr>
      <vt:lpstr>'Bank and ILF Crediting'!Print_Area</vt:lpstr>
      <vt:lpstr>'CM Eligibility &amp; Accounting'!Print_Area</vt:lpstr>
      <vt:lpstr>'Stream Matching Quickguide'!Print_Area</vt:lpstr>
      <vt:lpstr>'Wetland Matching Quickguide'!Print_Area</vt:lpstr>
      <vt:lpstr>Rating_break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Compensatory mitigation checklist</dc:title>
  <dc:creator>Charlotte Trowbridge</dc:creator>
  <cp:lastModifiedBy>ONEILL Liane</cp:lastModifiedBy>
  <cp:lastPrinted>2019-02-12T22:56:24Z</cp:lastPrinted>
  <dcterms:created xsi:type="dcterms:W3CDTF">2017-06-26T15:17:24Z</dcterms:created>
  <dcterms:modified xsi:type="dcterms:W3CDTF">2022-12-27T21:32:22Z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0x01010076BB65EEA53DC2458C81EB5D85E16BFF</vt:lpwstr>
  </property>
  <property fmtid="{D5CDD505-2E9C-101B-9397-08002B2CF9AE}" pid="3" name="Section0">
    <vt:lpwstr/>
  </property>
  <property fmtid="{D5CDD505-2E9C-101B-9397-08002B2CF9AE}" pid="4" name="FileType0">
    <vt:lpwstr/>
  </property>
  <property fmtid="{D5CDD505-2E9C-101B-9397-08002B2CF9AE}" pid="5" name="vci4">
    <vt:lpwstr>Joint permit authorization</vt:lpwstr>
  </property>
</Properties>
</file>